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visibility="veryHidden" xWindow="7605" yWindow="6390" windowWidth="5475" windowHeight="4665"/>
  </bookViews>
  <sheets>
    <sheet name="RESUMEN" sheetId="1" r:id="rId1"/>
    <sheet name="DEDUCTIVO" sheetId="2" r:id="rId2"/>
  </sheets>
  <calcPr calcId="144525"/>
  <oleSize ref="C6:E2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<sst xmlns="http://schemas.openxmlformats.org/spreadsheetml/2006/main" count="192" uniqueCount="130">
  <si>
    <t>SUB TOTAL</t>
  </si>
  <si>
    <t>UTILIDAD                                  10.00 %</t>
  </si>
  <si>
    <t>IGV                                             18.00 %</t>
  </si>
  <si>
    <t>MONTO S/.</t>
  </si>
  <si>
    <t>NUMERO</t>
  </si>
  <si>
    <t>DESCRIPCION</t>
  </si>
  <si>
    <t>SUB TOTAL COSTO DIRECTO</t>
  </si>
  <si>
    <t>PRESUPUESTO  TOTAL                    S/.</t>
  </si>
  <si>
    <t>N°</t>
  </si>
  <si>
    <t>PRESUPUESTO</t>
  </si>
  <si>
    <t>Unid.</t>
  </si>
  <si>
    <t>Metrado</t>
  </si>
  <si>
    <t>P. Unitario</t>
  </si>
  <si>
    <t>Presupesto</t>
  </si>
  <si>
    <t>S/.</t>
  </si>
  <si>
    <t>01.05</t>
  </si>
  <si>
    <t>AREA DE FRIOS</t>
  </si>
  <si>
    <t>01.05.01</t>
  </si>
  <si>
    <t>MOVIMIENTO DE TIERRAS</t>
  </si>
  <si>
    <t>01.05.01.02</t>
  </si>
  <si>
    <t>RELLENO Y COMPACTADO CON MATERIAL PROPIO Y SELECCIONADO</t>
  </si>
  <si>
    <t>m3</t>
  </si>
  <si>
    <t>01.05.02</t>
  </si>
  <si>
    <t>OBRAS DE CONCRETO SIMPLE</t>
  </si>
  <si>
    <t>01.05.02.01</t>
  </si>
  <si>
    <t xml:space="preserve">ZAPATAS </t>
  </si>
  <si>
    <t>01.05.02.01.01</t>
  </si>
  <si>
    <t>SOLADO DE CONCRETO E=4" MEZCLA 1:12</t>
  </si>
  <si>
    <t>m2</t>
  </si>
  <si>
    <t>01.05.02.02</t>
  </si>
  <si>
    <t>SUB-BASE EQUIPOS</t>
  </si>
  <si>
    <t>01.05.02.02.01</t>
  </si>
  <si>
    <t>BASE PARA EQUIPO DE FRIO CONCRETO F`C=175KG/CM2 E=4"</t>
  </si>
  <si>
    <t>01.05.02.03</t>
  </si>
  <si>
    <t xml:space="preserve">VIGAS DE CIMENTACION </t>
  </si>
  <si>
    <t>01.05.02.03.01</t>
  </si>
  <si>
    <t>01.05.03</t>
  </si>
  <si>
    <t>OBRAS DE CONCRETO ARMADO</t>
  </si>
  <si>
    <t>01.05.03.01</t>
  </si>
  <si>
    <t>01.05.03.01.01</t>
  </si>
  <si>
    <t>CONCRETO F`C=300 KG/CM2 ZAPATAS</t>
  </si>
  <si>
    <t>01.05.03.01.02</t>
  </si>
  <si>
    <t>ENCOFRADO Y DESENCOFRADO - CIMENTACIONES</t>
  </si>
  <si>
    <t>01.05.03.01.03</t>
  </si>
  <si>
    <t>ACERO DE REFUERZO F`Y=4200 KG/CM2</t>
  </si>
  <si>
    <t>kg</t>
  </si>
  <si>
    <t>01.05.03.02</t>
  </si>
  <si>
    <t>01.05.03.02.01</t>
  </si>
  <si>
    <t>CONCRETO F`C=300 KG/CM2 VIGAS DE CIMENTACION</t>
  </si>
  <si>
    <t>01.05.03.02.02</t>
  </si>
  <si>
    <t>01.05.03.02.03</t>
  </si>
  <si>
    <t>01.05.04</t>
  </si>
  <si>
    <t>PILOTES</t>
  </si>
  <si>
    <t>01.05.04.01</t>
  </si>
  <si>
    <t xml:space="preserve">PLATAFORMA DE TRABAJO </t>
  </si>
  <si>
    <t>01.05.04.01.01</t>
  </si>
  <si>
    <t>EXCAVACION DE ENROCADO</t>
  </si>
  <si>
    <t>01.05.04.01.02</t>
  </si>
  <si>
    <t xml:space="preserve">RELLENO DEL ENROCADO CON MATERIAL PROPIO </t>
  </si>
  <si>
    <t>01.05.04.01.03</t>
  </si>
  <si>
    <t>INSTALACION DE EQUIPO EN CADA PUNTO DE HINCADO Y CONSTRUCCION DE BASE ENSANCHADA</t>
  </si>
  <si>
    <t xml:space="preserve">und </t>
  </si>
  <si>
    <t>01.05.04.01.04</t>
  </si>
  <si>
    <t>CONSTRUCCION DEL FUSTE DE PILOTES</t>
  </si>
  <si>
    <t xml:space="preserve">m </t>
  </si>
  <si>
    <t>01.05.04.01.05</t>
  </si>
  <si>
    <t>HINCADO DE PILOTES</t>
  </si>
  <si>
    <t>01.05.04.01.06</t>
  </si>
  <si>
    <t>DESCABEZADO DE PILOTES</t>
  </si>
  <si>
    <t>01.05.04.02</t>
  </si>
  <si>
    <t>CABEZAL</t>
  </si>
  <si>
    <t>01.05.04.02.01</t>
  </si>
  <si>
    <t>CONCRETO EN CABEZAL F`C= 280 KG/CM2</t>
  </si>
  <si>
    <t>01.05.04.02.02</t>
  </si>
  <si>
    <t>ENCOFRADO Y DESENCOFRADO CABEZAL</t>
  </si>
  <si>
    <t>01.05.04.02.03</t>
  </si>
  <si>
    <t xml:space="preserve">COSTO DIRECTO TOTAL </t>
  </si>
  <si>
    <t>GASTOS GENERALES</t>
  </si>
  <si>
    <t xml:space="preserve">UTILIDAD </t>
  </si>
  <si>
    <t>SUB-TOTAL PRESUPUESTO CONTRATADO</t>
  </si>
  <si>
    <t xml:space="preserve">I.G.V. </t>
  </si>
  <si>
    <t>TOTAL DE PRESUPUESTO CONTRATADO</t>
  </si>
  <si>
    <t>ESTRUCTURAS</t>
  </si>
  <si>
    <t>01.04</t>
  </si>
  <si>
    <t>TAREAS PREVIAS</t>
  </si>
  <si>
    <t>01.04.01</t>
  </si>
  <si>
    <t>01.04.01.02</t>
  </si>
  <si>
    <t>RELLENO Y COMPACTADO CON MATERIAL PREVIO SELECCIONADO</t>
  </si>
  <si>
    <t>01.04.02</t>
  </si>
  <si>
    <t>01.04.02.01</t>
  </si>
  <si>
    <t>ZAPATA</t>
  </si>
  <si>
    <t>01.04.02.01.01</t>
  </si>
  <si>
    <t>SOLADO DE CONCRETO e=4", MEZCLA 1:12</t>
  </si>
  <si>
    <t>01.04.02.02</t>
  </si>
  <si>
    <t>01.04.02.02.01</t>
  </si>
  <si>
    <t>01.04.03</t>
  </si>
  <si>
    <t>01.04.03.01</t>
  </si>
  <si>
    <t>01.04.03.01.01</t>
  </si>
  <si>
    <t>CONCRETO f`c=350 kg/cm^2 ZAPATAS</t>
  </si>
  <si>
    <t>01.04.03.01.02</t>
  </si>
  <si>
    <t>ENCOFRADO Y DESENCOFRADO-CIMENTACIONES</t>
  </si>
  <si>
    <t>01.04.03.01.03</t>
  </si>
  <si>
    <t>ACERO DE REFUERZO f`y=4200 kg/cm^2</t>
  </si>
  <si>
    <t>01.04.04</t>
  </si>
  <si>
    <t>01.04.04.01</t>
  </si>
  <si>
    <t>PLATAFORMA DE TRABAJO</t>
  </si>
  <si>
    <t>01.04.04.01.01</t>
  </si>
  <si>
    <t>EXCAVACION DEL ENROCADO</t>
  </si>
  <si>
    <t>01.04.04.01.02</t>
  </si>
  <si>
    <t>RELLENO DEL ENROCADO CON MATERIAL PROPIO</t>
  </si>
  <si>
    <t>01.04.04.01.03</t>
  </si>
  <si>
    <t>INSTALACION DE EQUIPO EN CADA PUNTO DE HINCAD0 Y CONSTRUCCION DE BASE ENSANCHADA</t>
  </si>
  <si>
    <t>und</t>
  </si>
  <si>
    <t>01.04.04.01.04</t>
  </si>
  <si>
    <t>CONSTRUCCION DEL FUISTE DE PILOTES</t>
  </si>
  <si>
    <t>m</t>
  </si>
  <si>
    <t>01.04.04.01.05</t>
  </si>
  <si>
    <t>01.04.04.01.06</t>
  </si>
  <si>
    <t>01.04.04.01.07</t>
  </si>
  <si>
    <t>EJECUCION DE PRUEBA DE CARGA</t>
  </si>
  <si>
    <t>01.04.04.02</t>
  </si>
  <si>
    <t>01.04.04.02.01</t>
  </si>
  <si>
    <t>CONCRETO f`c=280 kg/cm^2 CABEZAL</t>
  </si>
  <si>
    <t>01.04.04.02.02</t>
  </si>
  <si>
    <t>ENCOFRADO Y DESENCOFRADO-CABEZAL</t>
  </si>
  <si>
    <t>01.04.04.02.03</t>
  </si>
  <si>
    <t>DEDUCTIVO DE OBRA N° 01</t>
  </si>
  <si>
    <t>PPTO DEDUCTIVO DE TAREAS PREVIAS</t>
  </si>
  <si>
    <t>PPTO DEDUCTIVO  AREA DE FRIO</t>
  </si>
  <si>
    <t>GASTOS GENERALES         15.75568 %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</si>
</sst>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0.00000%"/>
    <numFmt numFmtId="165" formatCode="_-* #,##0.00\ _€_-;\-* #,##0.0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z val="10"/>
      <color rgb="FFFF0000"/>
      <name val="Arial Narrow"/>
      <family val="2"/>
    </font>
    <font>
      <i/>
      <sz val="10"/>
      <name val="Arial Narrow"/>
      <family val="2"/>
    </font>
    <font>
      <b/>
      <i/>
      <sz val="10"/>
      <name val="Arial Narrow"/>
      <family val="2"/>
    </font>
    <font>
      <b/>
      <i/>
      <sz val="10"/>
      <color theme="1"/>
      <name val="Arial Narrow"/>
      <family val="2"/>
    </font>
    <font>
      <i/>
      <sz val="10"/>
      <color theme="1"/>
      <name val="Arial Narrow"/>
      <family val="2"/>
    </font>
    <font>
      <i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rgb="FF0070C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5">
    <xf numFmtId="0" fontId="0" fillId="0" borderId="0" xfId="0"/>
    <xf numFmtId="4" fontId="0" fillId="0" borderId="0" xfId="0" applyNumberFormat="1"/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43" fontId="0" fillId="0" borderId="0" xfId="1" applyFont="1"/>
    <xf numFmtId="43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4" fontId="0" fillId="0" borderId="0" xfId="0" applyNumberFormat="1" applyBorder="1" applyAlignment="1">
      <alignment horizontal="center"/>
    </xf>
    <xf numFmtId="0" fontId="0" fillId="0" borderId="0" xfId="0" applyBorder="1"/>
    <xf numFmtId="4" fontId="0" fillId="0" borderId="0" xfId="0" applyNumberFormat="1" applyBorder="1"/>
    <xf numFmtId="0" fontId="4" fillId="2" borderId="0" xfId="0" applyFont="1" applyFill="1" applyBorder="1" applyAlignment="1">
      <alignment horizontal="center"/>
    </xf>
    <xf numFmtId="43" fontId="4" fillId="2" borderId="0" xfId="1" applyFont="1" applyFill="1" applyBorder="1" applyAlignment="1">
      <alignment horizontal="center"/>
    </xf>
    <xf numFmtId="43" fontId="4" fillId="2" borderId="0" xfId="1" applyFont="1" applyFill="1" applyBorder="1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43" fontId="6" fillId="0" borderId="0" xfId="1" applyFont="1" applyBorder="1" applyAlignment="1">
      <alignment horizontal="center"/>
    </xf>
    <xf numFmtId="43" fontId="6" fillId="0" borderId="0" xfId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6" fillId="0" borderId="0" xfId="0" quotePrefix="1" applyFont="1" applyFill="1" applyBorder="1" applyAlignment="1">
      <alignment horizontal="left" vertical="center"/>
    </xf>
    <xf numFmtId="0" fontId="7" fillId="0" borderId="0" xfId="0" quotePrefix="1" applyFont="1" applyFill="1" applyBorder="1" applyAlignment="1">
      <alignment horizontal="left" vertical="center"/>
    </xf>
    <xf numFmtId="0" fontId="5" fillId="0" borderId="0" xfId="0" quotePrefix="1" applyFont="1" applyFill="1" applyBorder="1" applyAlignment="1">
      <alignment horizontal="left" vertical="center"/>
    </xf>
    <xf numFmtId="0" fontId="10" fillId="0" borderId="0" xfId="0" applyFont="1" applyBorder="1"/>
    <xf numFmtId="0" fontId="11" fillId="3" borderId="0" xfId="0" applyFont="1" applyFill="1" applyBorder="1" applyAlignment="1">
      <alignment horizontal="left" vertical="center"/>
    </xf>
    <xf numFmtId="0" fontId="12" fillId="3" borderId="0" xfId="0" applyFont="1" applyFill="1" applyBorder="1"/>
    <xf numFmtId="4" fontId="12" fillId="3" borderId="0" xfId="0" applyNumberFormat="1" applyFont="1" applyFill="1" applyBorder="1"/>
    <xf numFmtId="4" fontId="11" fillId="3" borderId="0" xfId="0" applyNumberFormat="1" applyFont="1" applyFill="1" applyBorder="1"/>
    <xf numFmtId="0" fontId="12" fillId="3" borderId="0" xfId="0" applyFont="1" applyFill="1" applyBorder="1" applyAlignment="1">
      <alignment horizontal="left" vertical="center"/>
    </xf>
    <xf numFmtId="0" fontId="12" fillId="3" borderId="0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43" fontId="11" fillId="2" borderId="0" xfId="1" applyFont="1" applyFill="1" applyBorder="1" applyAlignment="1">
      <alignment horizontal="center"/>
    </xf>
    <xf numFmtId="0" fontId="11" fillId="2" borderId="0" xfId="0" applyFont="1" applyFill="1" applyBorder="1"/>
    <xf numFmtId="0" fontId="10" fillId="3" borderId="0" xfId="0" applyFont="1" applyFill="1" applyBorder="1"/>
    <xf numFmtId="0" fontId="13" fillId="3" borderId="0" xfId="0" applyFont="1" applyFill="1" applyBorder="1"/>
    <xf numFmtId="0" fontId="13" fillId="3" borderId="0" xfId="0" applyFont="1" applyFill="1" applyBorder="1" applyAlignment="1">
      <alignment horizontal="center"/>
    </xf>
    <xf numFmtId="4" fontId="13" fillId="3" borderId="0" xfId="0" applyNumberFormat="1" applyFont="1" applyFill="1" applyBorder="1"/>
    <xf numFmtId="43" fontId="13" fillId="3" borderId="0" xfId="1" applyFont="1" applyFill="1" applyBorder="1" applyAlignment="1">
      <alignment horizontal="center"/>
    </xf>
    <xf numFmtId="4" fontId="14" fillId="0" borderId="0" xfId="1" applyNumberFormat="1" applyFont="1" applyBorder="1" applyAlignment="1">
      <alignment horizontal="right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/>
    <xf numFmtId="43" fontId="12" fillId="0" borderId="0" xfId="1" applyFont="1" applyBorder="1" applyAlignment="1">
      <alignment horizontal="center"/>
    </xf>
    <xf numFmtId="43" fontId="12" fillId="0" borderId="0" xfId="1" applyFont="1" applyFill="1" applyBorder="1" applyAlignment="1">
      <alignment horizontal="right"/>
    </xf>
    <xf numFmtId="43" fontId="12" fillId="0" borderId="0" xfId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center"/>
    </xf>
    <xf numFmtId="0" fontId="15" fillId="0" borderId="0" xfId="0" applyFont="1" applyFill="1" applyBorder="1"/>
    <xf numFmtId="0" fontId="12" fillId="0" borderId="0" xfId="0" applyFont="1" applyFill="1" applyBorder="1" applyAlignment="1">
      <alignment horizontal="left" vertical="center"/>
    </xf>
    <xf numFmtId="0" fontId="10" fillId="0" borderId="0" xfId="0" applyFont="1" applyFill="1" applyBorder="1"/>
    <xf numFmtId="0" fontId="11" fillId="0" borderId="0" xfId="0" applyFont="1" applyFill="1" applyBorder="1" applyAlignment="1">
      <alignment horizontal="left" vertical="center" wrapText="1"/>
    </xf>
    <xf numFmtId="43" fontId="11" fillId="0" borderId="0" xfId="1" applyFont="1" applyFill="1" applyBorder="1" applyAlignment="1">
      <alignment horizontal="right"/>
    </xf>
    <xf numFmtId="49" fontId="16" fillId="0" borderId="0" xfId="0" applyNumberFormat="1" applyFont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0" xfId="0" applyFont="1" applyBorder="1"/>
    <xf numFmtId="165" fontId="16" fillId="0" borderId="0" xfId="2" applyFont="1" applyBorder="1"/>
    <xf numFmtId="43" fontId="16" fillId="0" borderId="0" xfId="1" applyFont="1" applyBorder="1" applyAlignment="1">
      <alignment horizontal="center"/>
    </xf>
    <xf numFmtId="49" fontId="16" fillId="0" borderId="0" xfId="0" applyNumberFormat="1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165" fontId="17" fillId="0" borderId="0" xfId="2" applyFont="1" applyBorder="1" applyAlignment="1"/>
    <xf numFmtId="43" fontId="17" fillId="0" borderId="0" xfId="1" applyFont="1" applyBorder="1" applyAlignment="1">
      <alignment horizontal="center"/>
    </xf>
    <xf numFmtId="165" fontId="17" fillId="0" borderId="0" xfId="2" applyFont="1" applyBorder="1"/>
    <xf numFmtId="43" fontId="12" fillId="3" borderId="0" xfId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/>
    </xf>
    <xf numFmtId="10" fontId="12" fillId="3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48"/>
  <sheetViews>
    <sheetView tabSelected="1" topLeftCell="C6" zoomScale="80" workbookViewId="0">
      <selection activeCell="E11" sqref="E11"/>
    </sheetView>
  </sheetViews>
  <sheetFormatPr baseColWidth="10" defaultRowHeight="15" x14ac:dyDescent="0.25"/>
  <cols>
    <col min="3" max="3" width="9.42578125" style="8" customWidth="1"/>
    <col min="4" max="4" width="33.5703125" customWidth="1"/>
    <col min="5" max="5" width="11.7109375" style="1" customWidth="1"/>
    <col min="6" max="6" width="14.28515625" bestFit="1" customWidth="1"/>
  </cols>
  <sheetData>
    <row r="1" spans="3:6" customFormat="1" x14ac:dyDescent="0.25">
      <c r="C1" s="8"/>
      <c r="E1" s="1"/>
    </row>
    <row r="2" spans="3:6" customFormat="1" x14ac:dyDescent="0.25">
      <c r="C2" s="70" t="s">
        <v>126</v>
      </c>
      <c r="D2" s="70"/>
      <c r="E2" s="70"/>
      <c r="F2" s="7"/>
    </row>
    <row r="3" spans="3:6" customFormat="1" x14ac:dyDescent="0.25">
      <c r="C3" s="8"/>
      <c r="E3" s="1"/>
    </row>
    <row r="4" spans="3:6" customFormat="1" ht="14.45" x14ac:dyDescent="0.3">
      <c r="C4" s="4" t="s">
        <v>4</v>
      </c>
      <c r="D4" s="2" t="s">
        <v>5</v>
      </c>
      <c r="E4" s="5" t="s">
        <v>3</v>
      </c>
      <c r="F4" s="7"/>
    </row>
    <row r="5" spans="3:6" customFormat="1" ht="14.45" x14ac:dyDescent="0.3">
      <c r="C5" s="9">
        <v>1</v>
      </c>
      <c r="D5" t="s">
        <v>127</v>
      </c>
      <c r="E5" s="1">
        <v>539604.05000000005</v>
      </c>
      <c r="F5" s="6"/>
    </row>
    <row r="6" spans="3:6" customFormat="1" ht="14.45" x14ac:dyDescent="0.3">
      <c r="C6" s="9"/>
      <c r="E6" s="1"/>
      <c r="F6" s="7"/>
    </row>
    <row r="7" spans="3:6" customFormat="1" ht="14.45" x14ac:dyDescent="0.3">
      <c r="C7" s="9">
        <v>2</v>
      </c>
      <c r="D7" t="s">
        <v>128</v>
      </c>
      <c r="E7" s="1">
        <v>310376.99</v>
      </c>
    </row>
    <row r="8" spans="3:6" customFormat="1" ht="14.45" x14ac:dyDescent="0.3">
      <c r="C8" s="10"/>
      <c r="D8" s="11"/>
      <c r="E8" s="12"/>
    </row>
    <row r="9" spans="3:6" customFormat="1" ht="14.45" x14ac:dyDescent="0.3">
      <c r="C9" s="9"/>
      <c r="D9" t="s">
        <v>6</v>
      </c>
      <c r="E9" s="1">
        <f>ROUND(SUM(E5:E7),2)</f>
        <v>849981.04</v>
      </c>
    </row>
    <row r="10" spans="3:6" customFormat="1" ht="14.45" x14ac:dyDescent="0.3">
      <c r="C10" s="9"/>
      <c r="E10" s="1"/>
    </row>
    <row r="11" spans="3:6" customFormat="1" ht="14.45" x14ac:dyDescent="0.3">
      <c r="C11" s="9"/>
      <c r="D11" t="s">
        <v>129</v>
      </c>
      <c r="E11" s="1">
        <f>ROUND(E9*15.75568/100,2)</f>
        <v>133920.29</v>
      </c>
    </row>
    <row r="12" spans="3:6" customFormat="1" ht="14.45" x14ac:dyDescent="0.3">
      <c r="C12" s="9"/>
      <c r="E12" s="1"/>
    </row>
    <row r="13" spans="3:6" customFormat="1" ht="14.45" x14ac:dyDescent="0.3">
      <c r="C13" s="13"/>
      <c r="D13" s="14" t="s">
        <v>1</v>
      </c>
      <c r="E13" s="15">
        <f>E9*10/100</f>
        <v>84998.104000000007</v>
      </c>
    </row>
    <row r="14" spans="3:6" customFormat="1" ht="14.45" x14ac:dyDescent="0.3">
      <c r="C14" s="10"/>
      <c r="D14" s="11"/>
      <c r="E14" s="12"/>
    </row>
    <row r="15" spans="3:6" customFormat="1" ht="14.45" x14ac:dyDescent="0.3">
      <c r="C15" s="9"/>
      <c r="D15" t="s">
        <v>0</v>
      </c>
      <c r="E15" s="1">
        <f>SUM(E9:E14)</f>
        <v>1068899.4340000001</v>
      </c>
    </row>
    <row r="16" spans="3:6" customFormat="1" ht="14.45" x14ac:dyDescent="0.3">
      <c r="C16" s="9"/>
      <c r="E16" s="1"/>
    </row>
    <row r="17" spans="3:6" customFormat="1" ht="14.45" x14ac:dyDescent="0.3">
      <c r="C17" s="13"/>
      <c r="D17" s="14" t="s">
        <v>2</v>
      </c>
      <c r="E17" s="15">
        <f>E15*18/100</f>
        <v>192401.89812000003</v>
      </c>
    </row>
    <row r="18" spans="3:6" customFormat="1" x14ac:dyDescent="0.25">
      <c r="C18" s="10"/>
      <c r="D18" s="11"/>
      <c r="E18" s="12"/>
    </row>
    <row r="19" spans="3:6" customFormat="1" x14ac:dyDescent="0.25">
      <c r="C19" s="9"/>
      <c r="D19" s="2" t="s">
        <v>7</v>
      </c>
      <c r="E19" s="3">
        <f>SUM(E15:E18)</f>
        <v>1261301.3321200002</v>
      </c>
    </row>
    <row r="20" spans="3:6" customFormat="1" x14ac:dyDescent="0.25">
      <c r="C20" s="8"/>
      <c r="E20" s="1"/>
    </row>
    <row r="21" spans="3:6" customFormat="1" x14ac:dyDescent="0.25">
      <c r="C21" s="8"/>
      <c r="E21" s="1"/>
    </row>
    <row r="22" spans="3:6" customFormat="1" x14ac:dyDescent="0.25">
      <c r="C22" s="8"/>
      <c r="E22" s="1"/>
    </row>
    <row r="23" spans="3:6" customFormat="1" x14ac:dyDescent="0.25">
      <c r="C23" s="8"/>
      <c r="E23" s="1"/>
    </row>
    <row r="24" spans="3:6" customFormat="1" x14ac:dyDescent="0.25">
      <c r="C24" s="8"/>
      <c r="E24" s="1"/>
    </row>
    <row r="25" spans="3:6" customFormat="1" x14ac:dyDescent="0.25">
      <c r="C25" s="8"/>
      <c r="E25" s="1"/>
    </row>
    <row r="26" spans="3:6" customFormat="1" x14ac:dyDescent="0.25">
      <c r="C26" s="8"/>
      <c r="E26" s="1"/>
    </row>
    <row r="27" spans="3:6" customFormat="1" x14ac:dyDescent="0.25">
      <c r="C27" s="8"/>
      <c r="E27" s="1"/>
    </row>
    <row r="28" spans="3:6" customFormat="1" x14ac:dyDescent="0.25">
      <c r="C28" s="8"/>
      <c r="E28" s="1"/>
    </row>
    <row r="29" spans="3:6" customFormat="1" x14ac:dyDescent="0.25">
      <c r="C29" s="8"/>
      <c r="E29" s="1"/>
    </row>
    <row r="30" spans="3:6" customFormat="1" x14ac:dyDescent="0.25">
      <c r="C30" s="8"/>
      <c r="E30" s="1"/>
    </row>
    <row r="31" spans="3:6" customFormat="1" x14ac:dyDescent="0.25">
      <c r="C31" s="8"/>
      <c r="E31" s="1"/>
    </row>
    <row r="32" spans="3:6" customFormat="1" x14ac:dyDescent="0.25">
      <c r="C32" s="8"/>
      <c r="E32" s="1"/>
    </row>
    <row r="33" spans="3:6" customFormat="1" x14ac:dyDescent="0.25">
      <c r="C33" s="8"/>
      <c r="E33" s="1"/>
    </row>
    <row r="34" spans="3:6" customFormat="1" x14ac:dyDescent="0.25">
      <c r="C34" s="8"/>
      <c r="E34" s="1"/>
    </row>
    <row r="35" spans="3:6" customFormat="1" x14ac:dyDescent="0.25">
      <c r="C35" s="8"/>
      <c r="E35" s="1"/>
    </row>
    <row r="36" spans="3:6" customFormat="1" x14ac:dyDescent="0.25">
      <c r="C36" s="8"/>
      <c r="E36" s="1"/>
    </row>
    <row r="37" spans="3:6" customFormat="1" x14ac:dyDescent="0.25">
      <c r="C37" s="8"/>
      <c r="E37" s="1"/>
    </row>
    <row r="38" spans="3:6" customFormat="1" x14ac:dyDescent="0.25">
      <c r="C38" s="8"/>
      <c r="E38" s="1"/>
    </row>
    <row r="39" spans="3:6" customFormat="1" x14ac:dyDescent="0.25">
      <c r="C39" s="8"/>
      <c r="E39" s="1"/>
    </row>
    <row r="40" spans="3:6" customFormat="1" x14ac:dyDescent="0.25">
      <c r="C40" s="8"/>
      <c r="E40" s="1"/>
    </row>
    <row r="41" spans="3:6" customFormat="1" x14ac:dyDescent="0.25">
      <c r="C41" s="8"/>
      <c r="E41" s="1"/>
    </row>
    <row r="42" spans="3:6" customFormat="1" x14ac:dyDescent="0.25">
      <c r="C42" s="8"/>
      <c r="E42" s="1"/>
    </row>
    <row r="43" spans="3:6" customFormat="1" x14ac:dyDescent="0.25">
      <c r="C43" s="8"/>
      <c r="E43" s="1"/>
    </row>
    <row r="44" spans="3:6" customFormat="1" x14ac:dyDescent="0.25">
      <c r="C44" s="8"/>
      <c r="E44" s="1"/>
    </row>
    <row r="45" spans="3:6" customFormat="1" x14ac:dyDescent="0.25">
      <c r="C45" s="8"/>
      <c r="E45" s="1"/>
    </row>
    <row r="46" spans="3:6" customFormat="1" x14ac:dyDescent="0.25">
      <c r="C46" s="8"/>
      <c r="E46" s="1"/>
    </row>
    <row r="47" spans="3:6" customFormat="1" x14ac:dyDescent="0.25">
      <c r="C47" s="8"/>
      <c r="E47" s="1"/>
    </row>
    <row r="48" spans="3:6" customFormat="1" x14ac:dyDescent="0.25">
      <c r="C48" s="8"/>
      <c r="E48" s="1"/>
    </row>
  </sheetData>
  <mergeCells count="1">
    <mergeCell ref="C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92"/>
  <sheetViews>
    <sheetView topLeftCell="A28" workbookViewId="0">
      <selection activeCell="F45" sqref="F45"/>
    </sheetView>
  </sheetViews>
  <sheetFormatPr baseColWidth="10" defaultRowHeight="15" x14ac:dyDescent="0.25"/>
  <cols>
    <col min="3" max="3" width="47.28515625" customWidth="1"/>
    <col min="4" max="4" width="7.42578125" customWidth="1"/>
    <col min="7" max="7" width="12.5703125" customWidth="1"/>
  </cols>
  <sheetData>
    <row r="5" spans="2:7" x14ac:dyDescent="0.25">
      <c r="B5" s="71" t="s">
        <v>8</v>
      </c>
      <c r="C5" s="71" t="s">
        <v>5</v>
      </c>
      <c r="D5" s="71" t="s">
        <v>9</v>
      </c>
      <c r="E5" s="71"/>
      <c r="F5" s="71"/>
      <c r="G5" s="71"/>
    </row>
    <row r="6" spans="2:7" x14ac:dyDescent="0.25">
      <c r="B6" s="71"/>
      <c r="C6" s="71"/>
      <c r="D6" s="71"/>
      <c r="E6" s="71"/>
      <c r="F6" s="71"/>
      <c r="G6" s="71"/>
    </row>
    <row r="7" spans="2:7" x14ac:dyDescent="0.25">
      <c r="B7" s="71"/>
      <c r="C7" s="71"/>
      <c r="D7" s="39" t="s">
        <v>10</v>
      </c>
      <c r="E7" s="39" t="s">
        <v>11</v>
      </c>
      <c r="F7" s="40" t="s">
        <v>12</v>
      </c>
      <c r="G7" s="39" t="s">
        <v>13</v>
      </c>
    </row>
    <row r="8" spans="2:7" x14ac:dyDescent="0.25">
      <c r="B8" s="71"/>
      <c r="C8" s="71"/>
      <c r="D8" s="41"/>
      <c r="E8" s="41"/>
      <c r="F8" s="40" t="s">
        <v>14</v>
      </c>
      <c r="G8" s="39" t="s">
        <v>14</v>
      </c>
    </row>
    <row r="9" spans="2:7" ht="14.45" x14ac:dyDescent="0.3">
      <c r="B9" s="42"/>
      <c r="C9" s="43" t="s">
        <v>82</v>
      </c>
      <c r="D9" s="44"/>
      <c r="E9" s="45"/>
      <c r="F9" s="46"/>
      <c r="G9" s="47"/>
    </row>
    <row r="10" spans="2:7" ht="14.45" x14ac:dyDescent="0.3">
      <c r="B10" s="48" t="s">
        <v>83</v>
      </c>
      <c r="C10" s="49" t="s">
        <v>84</v>
      </c>
      <c r="D10" s="50"/>
      <c r="E10" s="51"/>
      <c r="F10" s="52"/>
      <c r="G10" s="51"/>
    </row>
    <row r="11" spans="2:7" ht="14.45" x14ac:dyDescent="0.3">
      <c r="B11" s="53" t="s">
        <v>85</v>
      </c>
      <c r="C11" s="54" t="s">
        <v>18</v>
      </c>
      <c r="D11" s="50"/>
      <c r="E11" s="51"/>
      <c r="F11" s="52"/>
      <c r="G11" s="51"/>
    </row>
    <row r="12" spans="2:7" ht="14.45" x14ac:dyDescent="0.3">
      <c r="B12" s="55" t="s">
        <v>86</v>
      </c>
      <c r="C12" s="56" t="s">
        <v>87</v>
      </c>
      <c r="D12" s="50" t="s">
        <v>21</v>
      </c>
      <c r="E12" s="51">
        <v>673.71</v>
      </c>
      <c r="F12" s="52">
        <v>44.55</v>
      </c>
      <c r="G12" s="62">
        <f>ROUND(PRODUCT(E12:F12),2)</f>
        <v>30013.78</v>
      </c>
    </row>
    <row r="13" spans="2:7" ht="14.45" x14ac:dyDescent="0.3">
      <c r="B13" s="57" t="s">
        <v>88</v>
      </c>
      <c r="C13" s="54" t="s">
        <v>23</v>
      </c>
      <c r="D13" s="50"/>
      <c r="E13" s="51"/>
      <c r="F13" s="52"/>
      <c r="G13" s="51"/>
    </row>
    <row r="14" spans="2:7" ht="14.45" x14ac:dyDescent="0.3">
      <c r="B14" s="53" t="s">
        <v>89</v>
      </c>
      <c r="C14" s="54" t="s">
        <v>90</v>
      </c>
      <c r="D14" s="50"/>
      <c r="E14" s="51"/>
      <c r="F14" s="52"/>
      <c r="G14" s="58"/>
    </row>
    <row r="15" spans="2:7" ht="14.45" x14ac:dyDescent="0.3">
      <c r="B15" s="59" t="s">
        <v>91</v>
      </c>
      <c r="C15" s="60" t="s">
        <v>92</v>
      </c>
      <c r="D15" s="61" t="s">
        <v>28</v>
      </c>
      <c r="E15" s="62">
        <v>215.85</v>
      </c>
      <c r="F15" s="63">
        <v>28.94</v>
      </c>
      <c r="G15" s="62">
        <f>ROUND(PRODUCT(E15:F15),2)</f>
        <v>6246.7</v>
      </c>
    </row>
    <row r="16" spans="2:7" ht="14.45" x14ac:dyDescent="0.3">
      <c r="B16" s="53" t="s">
        <v>93</v>
      </c>
      <c r="C16" s="54" t="s">
        <v>34</v>
      </c>
      <c r="D16" s="50"/>
      <c r="E16" s="51"/>
      <c r="F16" s="52"/>
      <c r="G16" s="51"/>
    </row>
    <row r="17" spans="2:7" ht="14.45" x14ac:dyDescent="0.3">
      <c r="B17" s="59" t="s">
        <v>94</v>
      </c>
      <c r="C17" s="60" t="s">
        <v>92</v>
      </c>
      <c r="D17" s="61" t="s">
        <v>28</v>
      </c>
      <c r="E17" s="62">
        <v>21.05</v>
      </c>
      <c r="F17" s="63">
        <v>28.94</v>
      </c>
      <c r="G17" s="62">
        <f>ROUND(PRODUCT(E17:F17),2)</f>
        <v>609.19000000000005</v>
      </c>
    </row>
    <row r="18" spans="2:7" ht="14.45" x14ac:dyDescent="0.3">
      <c r="B18" s="53" t="s">
        <v>95</v>
      </c>
      <c r="C18" s="54" t="s">
        <v>37</v>
      </c>
      <c r="D18" s="50"/>
      <c r="E18" s="51"/>
      <c r="F18" s="52"/>
      <c r="G18" s="51"/>
    </row>
    <row r="19" spans="2:7" ht="14.45" x14ac:dyDescent="0.3">
      <c r="B19" s="53" t="s">
        <v>96</v>
      </c>
      <c r="C19" s="54" t="s">
        <v>90</v>
      </c>
      <c r="D19" s="50"/>
      <c r="E19" s="51"/>
      <c r="F19" s="52"/>
      <c r="G19" s="58"/>
    </row>
    <row r="20" spans="2:7" ht="14.45" x14ac:dyDescent="0.3">
      <c r="B20" s="64" t="s">
        <v>97</v>
      </c>
      <c r="C20" s="60" t="s">
        <v>98</v>
      </c>
      <c r="D20" s="61" t="s">
        <v>21</v>
      </c>
      <c r="E20" s="62">
        <v>129.51</v>
      </c>
      <c r="F20" s="63">
        <v>533.89999999999986</v>
      </c>
      <c r="G20" s="62">
        <f>ROUND(PRODUCT(E20:F20),2)</f>
        <v>69145.39</v>
      </c>
    </row>
    <row r="21" spans="2:7" ht="14.45" x14ac:dyDescent="0.3">
      <c r="B21" s="64" t="s">
        <v>99</v>
      </c>
      <c r="C21" s="60" t="s">
        <v>100</v>
      </c>
      <c r="D21" s="61" t="s">
        <v>28</v>
      </c>
      <c r="E21" s="62">
        <v>155.91999999999999</v>
      </c>
      <c r="F21" s="63">
        <v>49.930000000000007</v>
      </c>
      <c r="G21" s="62">
        <f>ROUND(PRODUCT(E21:F21),2)</f>
        <v>7785.09</v>
      </c>
    </row>
    <row r="22" spans="2:7" ht="14.45" x14ac:dyDescent="0.3">
      <c r="B22" s="64" t="s">
        <v>101</v>
      </c>
      <c r="C22" s="60" t="s">
        <v>102</v>
      </c>
      <c r="D22" s="61" t="s">
        <v>45</v>
      </c>
      <c r="E22" s="62">
        <v>7457.02</v>
      </c>
      <c r="F22" s="63">
        <v>4.33</v>
      </c>
      <c r="G22" s="62">
        <f>ROUND(PRODUCT(E22:F22),2)</f>
        <v>32288.9</v>
      </c>
    </row>
    <row r="23" spans="2:7" ht="14.45" x14ac:dyDescent="0.3">
      <c r="B23" s="64" t="s">
        <v>103</v>
      </c>
      <c r="C23" s="65" t="s">
        <v>52</v>
      </c>
      <c r="D23" s="66"/>
      <c r="E23" s="66"/>
      <c r="F23" s="67"/>
      <c r="G23" s="68"/>
    </row>
    <row r="24" spans="2:7" ht="14.45" x14ac:dyDescent="0.3">
      <c r="B24" s="64" t="s">
        <v>104</v>
      </c>
      <c r="C24" s="65" t="s">
        <v>105</v>
      </c>
      <c r="D24" s="66"/>
      <c r="E24" s="66"/>
      <c r="F24" s="67"/>
      <c r="G24" s="68"/>
    </row>
    <row r="25" spans="2:7" ht="14.45" x14ac:dyDescent="0.3">
      <c r="B25" s="64" t="s">
        <v>106</v>
      </c>
      <c r="C25" s="60" t="s">
        <v>107</v>
      </c>
      <c r="D25" s="61" t="s">
        <v>21</v>
      </c>
      <c r="E25" s="62">
        <v>88</v>
      </c>
      <c r="F25" s="63">
        <v>15.84</v>
      </c>
      <c r="G25" s="62">
        <f t="shared" ref="G25:G31" si="0">ROUND(PRODUCT(E25:F25),2)</f>
        <v>1393.92</v>
      </c>
    </row>
    <row r="26" spans="2:7" ht="14.45" x14ac:dyDescent="0.3">
      <c r="B26" s="64" t="s">
        <v>108</v>
      </c>
      <c r="C26" s="60" t="s">
        <v>109</v>
      </c>
      <c r="D26" s="61" t="s">
        <v>21</v>
      </c>
      <c r="E26" s="62">
        <v>88</v>
      </c>
      <c r="F26" s="63">
        <v>77.87</v>
      </c>
      <c r="G26" s="62">
        <f t="shared" si="0"/>
        <v>6852.56</v>
      </c>
    </row>
    <row r="27" spans="2:7" ht="14.45" x14ac:dyDescent="0.3">
      <c r="B27" s="64" t="s">
        <v>110</v>
      </c>
      <c r="C27" s="60" t="s">
        <v>111</v>
      </c>
      <c r="D27" s="61" t="s">
        <v>112</v>
      </c>
      <c r="E27" s="62">
        <v>22</v>
      </c>
      <c r="F27" s="63">
        <v>1980.89</v>
      </c>
      <c r="G27" s="62">
        <f t="shared" si="0"/>
        <v>43579.58</v>
      </c>
    </row>
    <row r="28" spans="2:7" ht="14.45" x14ac:dyDescent="0.3">
      <c r="B28" s="64" t="s">
        <v>113</v>
      </c>
      <c r="C28" s="60" t="s">
        <v>114</v>
      </c>
      <c r="D28" s="61" t="s">
        <v>115</v>
      </c>
      <c r="E28" s="62">
        <v>66</v>
      </c>
      <c r="F28" s="63">
        <v>327.94999999999993</v>
      </c>
      <c r="G28" s="62">
        <f t="shared" si="0"/>
        <v>21644.7</v>
      </c>
    </row>
    <row r="29" spans="2:7" ht="14.45" x14ac:dyDescent="0.3">
      <c r="B29" s="64" t="s">
        <v>116</v>
      </c>
      <c r="C29" s="60" t="s">
        <v>66</v>
      </c>
      <c r="D29" s="61" t="s">
        <v>115</v>
      </c>
      <c r="E29" s="62">
        <v>66</v>
      </c>
      <c r="F29" s="63">
        <v>331.94</v>
      </c>
      <c r="G29" s="62">
        <f t="shared" si="0"/>
        <v>21908.04</v>
      </c>
    </row>
    <row r="30" spans="2:7" ht="14.45" x14ac:dyDescent="0.3">
      <c r="B30" s="64" t="s">
        <v>117</v>
      </c>
      <c r="C30" s="60" t="s">
        <v>68</v>
      </c>
      <c r="D30" s="61" t="s">
        <v>112</v>
      </c>
      <c r="E30" s="62">
        <v>22</v>
      </c>
      <c r="F30" s="63">
        <v>180.28</v>
      </c>
      <c r="G30" s="62">
        <f t="shared" si="0"/>
        <v>3966.16</v>
      </c>
    </row>
    <row r="31" spans="2:7" ht="14.45" x14ac:dyDescent="0.3">
      <c r="B31" s="64" t="s">
        <v>118</v>
      </c>
      <c r="C31" s="60" t="s">
        <v>119</v>
      </c>
      <c r="D31" s="61" t="s">
        <v>112</v>
      </c>
      <c r="E31" s="62">
        <v>2</v>
      </c>
      <c r="F31" s="63">
        <v>74654.209999999992</v>
      </c>
      <c r="G31" s="62">
        <f t="shared" si="0"/>
        <v>149308.42000000001</v>
      </c>
    </row>
    <row r="32" spans="2:7" ht="14.45" x14ac:dyDescent="0.3">
      <c r="B32" s="64" t="s">
        <v>120</v>
      </c>
      <c r="C32" s="65" t="s">
        <v>70</v>
      </c>
      <c r="D32" s="66"/>
      <c r="E32" s="66"/>
      <c r="F32" s="67"/>
      <c r="G32" s="68"/>
    </row>
    <row r="33" spans="2:7" ht="14.45" x14ac:dyDescent="0.3">
      <c r="B33" s="64" t="s">
        <v>121</v>
      </c>
      <c r="C33" s="60" t="s">
        <v>122</v>
      </c>
      <c r="D33" s="61" t="s">
        <v>21</v>
      </c>
      <c r="E33" s="62">
        <v>15.4</v>
      </c>
      <c r="F33" s="63">
        <v>540.30999999999995</v>
      </c>
      <c r="G33" s="62">
        <f>ROUND(PRODUCT(E33:F33),2)</f>
        <v>8320.77</v>
      </c>
    </row>
    <row r="34" spans="2:7" ht="14.45" x14ac:dyDescent="0.3">
      <c r="B34" s="64" t="s">
        <v>123</v>
      </c>
      <c r="C34" s="60" t="s">
        <v>124</v>
      </c>
      <c r="D34" s="61" t="s">
        <v>28</v>
      </c>
      <c r="E34" s="62">
        <v>46.2</v>
      </c>
      <c r="F34" s="63">
        <v>61.52</v>
      </c>
      <c r="G34" s="62">
        <f>ROUND(PRODUCT(E34:F34),2)</f>
        <v>2842.22</v>
      </c>
    </row>
    <row r="35" spans="2:7" ht="14.45" x14ac:dyDescent="0.3">
      <c r="B35" s="64" t="s">
        <v>125</v>
      </c>
      <c r="C35" s="60" t="s">
        <v>102</v>
      </c>
      <c r="D35" s="61" t="s">
        <v>45</v>
      </c>
      <c r="E35" s="62">
        <v>2451.81</v>
      </c>
      <c r="F35" s="63">
        <v>4.33</v>
      </c>
      <c r="G35" s="62">
        <f>ROUND(PRODUCT(E35:F35),2)</f>
        <v>10616.34</v>
      </c>
    </row>
    <row r="36" spans="2:7" ht="14.45" x14ac:dyDescent="0.3">
      <c r="B36" s="31" t="s">
        <v>76</v>
      </c>
      <c r="C36" s="31"/>
      <c r="D36" s="32"/>
      <c r="E36" s="33"/>
      <c r="F36" s="69"/>
      <c r="G36" s="34">
        <f>SUM(G10:G35)</f>
        <v>416521.76000000007</v>
      </c>
    </row>
    <row r="37" spans="2:7" ht="14.45" x14ac:dyDescent="0.3">
      <c r="B37" s="35" t="s">
        <v>77</v>
      </c>
      <c r="C37" s="35"/>
      <c r="D37" s="72">
        <v>0.15755679210000001</v>
      </c>
      <c r="E37" s="72"/>
      <c r="F37" s="69"/>
      <c r="G37" s="33">
        <f>(G36*D37)</f>
        <v>65625.832345446106</v>
      </c>
    </row>
    <row r="38" spans="2:7" ht="14.45" x14ac:dyDescent="0.3">
      <c r="B38" s="36" t="s">
        <v>78</v>
      </c>
      <c r="C38" s="37"/>
      <c r="D38" s="73">
        <v>0.1</v>
      </c>
      <c r="E38" s="73"/>
      <c r="F38" s="69"/>
      <c r="G38" s="33">
        <f>G36*D38</f>
        <v>41652.176000000007</v>
      </c>
    </row>
    <row r="39" spans="2:7" ht="14.45" x14ac:dyDescent="0.3">
      <c r="B39" s="38"/>
      <c r="C39" s="37"/>
      <c r="D39" s="32"/>
      <c r="E39" s="32"/>
      <c r="F39" s="69"/>
      <c r="G39" s="34"/>
    </row>
    <row r="40" spans="2:7" ht="14.45" x14ac:dyDescent="0.3">
      <c r="B40" s="38" t="s">
        <v>79</v>
      </c>
      <c r="C40" s="37"/>
      <c r="D40" s="32"/>
      <c r="E40" s="32"/>
      <c r="F40" s="69"/>
      <c r="G40" s="34">
        <f>SUM(G36:G38)</f>
        <v>523799.76834544621</v>
      </c>
    </row>
    <row r="41" spans="2:7" ht="14.45" x14ac:dyDescent="0.3">
      <c r="B41" s="38" t="s">
        <v>80</v>
      </c>
      <c r="C41" s="37"/>
      <c r="D41" s="73">
        <v>0.18</v>
      </c>
      <c r="E41" s="73"/>
      <c r="F41" s="69"/>
      <c r="G41" s="33">
        <f>G40*18/100</f>
        <v>94283.958302180326</v>
      </c>
    </row>
    <row r="42" spans="2:7" ht="14.45" x14ac:dyDescent="0.3">
      <c r="B42" s="38" t="s">
        <v>81</v>
      </c>
      <c r="C42" s="37"/>
      <c r="D42" s="32"/>
      <c r="E42" s="32"/>
      <c r="F42" s="69"/>
      <c r="G42" s="34">
        <f>SUM(G40:G41)</f>
        <v>618083.72664762649</v>
      </c>
    </row>
    <row r="49" spans="2:7" ht="14.45" x14ac:dyDescent="0.3">
      <c r="B49" s="74" t="s">
        <v>8</v>
      </c>
      <c r="C49" s="74" t="s">
        <v>5</v>
      </c>
      <c r="D49" s="74" t="s">
        <v>9</v>
      </c>
      <c r="E49" s="74"/>
      <c r="F49" s="74"/>
      <c r="G49" s="74"/>
    </row>
    <row r="50" spans="2:7" ht="14.45" x14ac:dyDescent="0.3">
      <c r="B50" s="74"/>
      <c r="C50" s="74"/>
      <c r="D50" s="74"/>
      <c r="E50" s="74"/>
      <c r="F50" s="74"/>
      <c r="G50" s="74"/>
    </row>
    <row r="51" spans="2:7" ht="14.45" x14ac:dyDescent="0.3">
      <c r="B51" s="74"/>
      <c r="C51" s="74"/>
      <c r="D51" s="16" t="s">
        <v>10</v>
      </c>
      <c r="E51" s="17" t="s">
        <v>11</v>
      </c>
      <c r="F51" s="16" t="s">
        <v>12</v>
      </c>
      <c r="G51" s="17" t="s">
        <v>13</v>
      </c>
    </row>
    <row r="52" spans="2:7" ht="14.45" x14ac:dyDescent="0.3">
      <c r="B52" s="74"/>
      <c r="C52" s="74"/>
      <c r="D52" s="16"/>
      <c r="E52" s="18"/>
      <c r="F52" s="16" t="s">
        <v>14</v>
      </c>
      <c r="G52" s="17" t="s">
        <v>14</v>
      </c>
    </row>
    <row r="53" spans="2:7" ht="14.45" x14ac:dyDescent="0.3">
      <c r="B53" s="19" t="s">
        <v>15</v>
      </c>
      <c r="C53" s="20" t="s">
        <v>16</v>
      </c>
      <c r="D53" s="21"/>
      <c r="E53" s="22"/>
      <c r="F53" s="22"/>
      <c r="G53" s="22"/>
    </row>
    <row r="54" spans="2:7" ht="14.45" x14ac:dyDescent="0.3">
      <c r="B54" s="23" t="s">
        <v>17</v>
      </c>
      <c r="C54" s="24" t="s">
        <v>18</v>
      </c>
      <c r="D54" s="21"/>
      <c r="E54" s="22"/>
      <c r="F54" s="22"/>
      <c r="G54" s="22"/>
    </row>
    <row r="55" spans="2:7" ht="14.45" x14ac:dyDescent="0.3">
      <c r="B55" s="25" t="s">
        <v>19</v>
      </c>
      <c r="C55" s="26" t="s">
        <v>20</v>
      </c>
      <c r="D55" s="21" t="s">
        <v>21</v>
      </c>
      <c r="E55" s="22">
        <v>1198.46</v>
      </c>
      <c r="F55" s="22">
        <v>44.55</v>
      </c>
      <c r="G55" s="22">
        <v>53391.392999999996</v>
      </c>
    </row>
    <row r="56" spans="2:7" ht="14.45" x14ac:dyDescent="0.3">
      <c r="B56" s="23" t="s">
        <v>22</v>
      </c>
      <c r="C56" s="24" t="s">
        <v>23</v>
      </c>
      <c r="D56" s="21"/>
      <c r="E56" s="22"/>
      <c r="F56" s="22"/>
      <c r="G56" s="22"/>
    </row>
    <row r="57" spans="2:7" ht="14.45" x14ac:dyDescent="0.3">
      <c r="B57" s="23" t="s">
        <v>24</v>
      </c>
      <c r="C57" s="24" t="s">
        <v>25</v>
      </c>
      <c r="D57" s="21"/>
      <c r="E57" s="22"/>
      <c r="F57" s="22"/>
      <c r="G57" s="22"/>
    </row>
    <row r="58" spans="2:7" ht="14.45" x14ac:dyDescent="0.3">
      <c r="B58" s="27" t="s">
        <v>26</v>
      </c>
      <c r="C58" s="26" t="s">
        <v>27</v>
      </c>
      <c r="D58" s="21" t="s">
        <v>28</v>
      </c>
      <c r="E58" s="22">
        <v>167.47</v>
      </c>
      <c r="F58" s="22">
        <v>28.94</v>
      </c>
      <c r="G58" s="22">
        <v>4846.5817999999999</v>
      </c>
    </row>
    <row r="59" spans="2:7" ht="14.45" x14ac:dyDescent="0.3">
      <c r="B59" s="23" t="s">
        <v>29</v>
      </c>
      <c r="C59" s="24" t="s">
        <v>30</v>
      </c>
      <c r="D59" s="21"/>
      <c r="E59" s="22"/>
      <c r="F59" s="22"/>
      <c r="G59" s="22"/>
    </row>
    <row r="60" spans="2:7" ht="14.45" x14ac:dyDescent="0.3">
      <c r="B60" s="27" t="s">
        <v>31</v>
      </c>
      <c r="C60" s="26" t="s">
        <v>32</v>
      </c>
      <c r="D60" s="21" t="s">
        <v>28</v>
      </c>
      <c r="E60" s="22">
        <v>93.09</v>
      </c>
      <c r="F60" s="22">
        <v>49.94</v>
      </c>
      <c r="G60" s="22">
        <v>4648.9146000000001</v>
      </c>
    </row>
    <row r="61" spans="2:7" ht="14.45" x14ac:dyDescent="0.3">
      <c r="B61" s="23" t="s">
        <v>33</v>
      </c>
      <c r="C61" s="24" t="s">
        <v>34</v>
      </c>
      <c r="D61" s="21"/>
      <c r="E61" s="22"/>
      <c r="F61" s="22"/>
      <c r="G61" s="22"/>
    </row>
    <row r="62" spans="2:7" ht="14.45" x14ac:dyDescent="0.3">
      <c r="B62" s="25" t="s">
        <v>35</v>
      </c>
      <c r="C62" s="26" t="s">
        <v>27</v>
      </c>
      <c r="D62" s="21" t="s">
        <v>28</v>
      </c>
      <c r="E62" s="22">
        <v>79.42</v>
      </c>
      <c r="F62" s="22">
        <v>28.94</v>
      </c>
      <c r="G62" s="22">
        <v>2298.4148</v>
      </c>
    </row>
    <row r="63" spans="2:7" ht="14.45" x14ac:dyDescent="0.3">
      <c r="B63" s="28" t="s">
        <v>36</v>
      </c>
      <c r="C63" s="24" t="s">
        <v>37</v>
      </c>
      <c r="D63" s="21"/>
      <c r="E63" s="22"/>
      <c r="F63" s="22"/>
      <c r="G63" s="22"/>
    </row>
    <row r="64" spans="2:7" ht="14.45" x14ac:dyDescent="0.3">
      <c r="B64" s="23" t="s">
        <v>38</v>
      </c>
      <c r="C64" s="24" t="s">
        <v>25</v>
      </c>
      <c r="D64" s="21"/>
      <c r="E64" s="22"/>
      <c r="F64" s="22"/>
      <c r="G64" s="22"/>
    </row>
    <row r="65" spans="2:7" ht="14.45" x14ac:dyDescent="0.3">
      <c r="B65" s="25" t="s">
        <v>39</v>
      </c>
      <c r="C65" s="26" t="s">
        <v>40</v>
      </c>
      <c r="D65" s="21" t="s">
        <v>21</v>
      </c>
      <c r="E65" s="22">
        <v>100.47</v>
      </c>
      <c r="F65" s="22">
        <v>533.9</v>
      </c>
      <c r="G65" s="22">
        <v>53640.932999999997</v>
      </c>
    </row>
    <row r="66" spans="2:7" ht="14.45" x14ac:dyDescent="0.3">
      <c r="B66" s="25" t="s">
        <v>41</v>
      </c>
      <c r="C66" s="26" t="s">
        <v>42</v>
      </c>
      <c r="D66" s="21" t="s">
        <v>28</v>
      </c>
      <c r="E66" s="22">
        <v>90.56</v>
      </c>
      <c r="F66" s="22">
        <v>49.93</v>
      </c>
      <c r="G66" s="22">
        <v>4521.6607999999997</v>
      </c>
    </row>
    <row r="67" spans="2:7" ht="14.45" x14ac:dyDescent="0.3">
      <c r="B67" s="25" t="s">
        <v>43</v>
      </c>
      <c r="C67" s="26" t="s">
        <v>44</v>
      </c>
      <c r="D67" s="21" t="s">
        <v>45</v>
      </c>
      <c r="E67" s="22">
        <v>7397.33</v>
      </c>
      <c r="F67" s="22">
        <v>4.33</v>
      </c>
      <c r="G67" s="22">
        <v>32030.438900000001</v>
      </c>
    </row>
    <row r="68" spans="2:7" ht="14.45" x14ac:dyDescent="0.3">
      <c r="B68" s="28" t="s">
        <v>46</v>
      </c>
      <c r="C68" s="24" t="s">
        <v>34</v>
      </c>
      <c r="D68" s="21"/>
      <c r="E68" s="22"/>
      <c r="F68" s="22"/>
      <c r="G68" s="22"/>
    </row>
    <row r="69" spans="2:7" ht="14.45" x14ac:dyDescent="0.3">
      <c r="B69" s="25" t="s">
        <v>47</v>
      </c>
      <c r="C69" s="26" t="s">
        <v>48</v>
      </c>
      <c r="D69" s="21" t="s">
        <v>21</v>
      </c>
      <c r="E69" s="22">
        <f>27.51-2.78</f>
        <v>24.73</v>
      </c>
      <c r="F69" s="22">
        <v>574.13</v>
      </c>
      <c r="G69" s="22">
        <v>15794.3163</v>
      </c>
    </row>
    <row r="70" spans="2:7" ht="14.45" x14ac:dyDescent="0.3">
      <c r="B70" s="25" t="s">
        <v>49</v>
      </c>
      <c r="C70" s="26" t="s">
        <v>42</v>
      </c>
      <c r="D70" s="21" t="s">
        <v>28</v>
      </c>
      <c r="E70" s="22">
        <f>72.12-3.7</f>
        <v>68.42</v>
      </c>
      <c r="F70" s="22">
        <v>49.93</v>
      </c>
      <c r="G70" s="22">
        <v>3600.9516000000003</v>
      </c>
    </row>
    <row r="71" spans="2:7" ht="14.45" x14ac:dyDescent="0.3">
      <c r="B71" s="25" t="s">
        <v>50</v>
      </c>
      <c r="C71" s="26" t="s">
        <v>44</v>
      </c>
      <c r="D71" s="21" t="s">
        <v>45</v>
      </c>
      <c r="E71" s="22">
        <f>4613.14-233.95</f>
        <v>4379.1900000000005</v>
      </c>
      <c r="F71" s="22">
        <v>4.33</v>
      </c>
      <c r="G71" s="22">
        <v>19974.896200000003</v>
      </c>
    </row>
    <row r="72" spans="2:7" ht="14.45" x14ac:dyDescent="0.3">
      <c r="B72" s="29" t="s">
        <v>51</v>
      </c>
      <c r="C72" s="20" t="s">
        <v>52</v>
      </c>
      <c r="D72" s="21"/>
      <c r="E72" s="22"/>
      <c r="F72" s="22"/>
      <c r="G72" s="22"/>
    </row>
    <row r="73" spans="2:7" ht="14.45" x14ac:dyDescent="0.3">
      <c r="B73" s="23" t="s">
        <v>53</v>
      </c>
      <c r="C73" s="24" t="s">
        <v>54</v>
      </c>
      <c r="D73" s="21"/>
      <c r="E73" s="22"/>
      <c r="F73" s="22"/>
      <c r="G73" s="22"/>
    </row>
    <row r="74" spans="2:7" ht="14.45" x14ac:dyDescent="0.3">
      <c r="B74" s="27" t="s">
        <v>55</v>
      </c>
      <c r="C74" s="26" t="s">
        <v>56</v>
      </c>
      <c r="D74" s="21" t="s">
        <v>21</v>
      </c>
      <c r="E74" s="22">
        <v>32</v>
      </c>
      <c r="F74" s="22">
        <v>15.84</v>
      </c>
      <c r="G74" s="22">
        <v>506.88</v>
      </c>
    </row>
    <row r="75" spans="2:7" ht="14.45" x14ac:dyDescent="0.3">
      <c r="B75" s="25" t="s">
        <v>57</v>
      </c>
      <c r="C75" s="26" t="s">
        <v>58</v>
      </c>
      <c r="D75" s="21" t="s">
        <v>21</v>
      </c>
      <c r="E75" s="22">
        <v>32</v>
      </c>
      <c r="F75" s="22">
        <v>77.87</v>
      </c>
      <c r="G75" s="22">
        <v>2491.84</v>
      </c>
    </row>
    <row r="76" spans="2:7" ht="14.45" x14ac:dyDescent="0.3">
      <c r="B76" s="25" t="s">
        <v>59</v>
      </c>
      <c r="C76" s="26" t="s">
        <v>60</v>
      </c>
      <c r="D76" s="21" t="s">
        <v>61</v>
      </c>
      <c r="E76" s="22">
        <v>8</v>
      </c>
      <c r="F76" s="22">
        <v>1980.89</v>
      </c>
      <c r="G76" s="22">
        <v>15847.12</v>
      </c>
    </row>
    <row r="77" spans="2:7" ht="14.45" x14ac:dyDescent="0.3">
      <c r="B77" s="25" t="s">
        <v>62</v>
      </c>
      <c r="C77" s="26" t="s">
        <v>63</v>
      </c>
      <c r="D77" s="21" t="s">
        <v>64</v>
      </c>
      <c r="E77" s="22">
        <v>24</v>
      </c>
      <c r="F77" s="22">
        <v>327.95</v>
      </c>
      <c r="G77" s="22">
        <v>7870.7999999999993</v>
      </c>
    </row>
    <row r="78" spans="2:7" ht="14.45" x14ac:dyDescent="0.3">
      <c r="B78" s="25" t="s">
        <v>65</v>
      </c>
      <c r="C78" s="26" t="s">
        <v>66</v>
      </c>
      <c r="D78" s="21" t="s">
        <v>64</v>
      </c>
      <c r="E78" s="22">
        <v>24</v>
      </c>
      <c r="F78" s="22">
        <v>331.94</v>
      </c>
      <c r="G78" s="22">
        <v>7966.5599999999995</v>
      </c>
    </row>
    <row r="79" spans="2:7" ht="14.45" x14ac:dyDescent="0.3">
      <c r="B79" s="27" t="s">
        <v>67</v>
      </c>
      <c r="C79" s="26" t="s">
        <v>68</v>
      </c>
      <c r="D79" s="21" t="s">
        <v>61</v>
      </c>
      <c r="E79" s="22">
        <v>8</v>
      </c>
      <c r="F79" s="22">
        <v>180.28</v>
      </c>
      <c r="G79" s="22">
        <v>1442.24</v>
      </c>
    </row>
    <row r="80" spans="2:7" ht="14.45" x14ac:dyDescent="0.3">
      <c r="B80" s="23" t="s">
        <v>69</v>
      </c>
      <c r="C80" s="24" t="s">
        <v>70</v>
      </c>
      <c r="D80" s="21"/>
      <c r="E80" s="22"/>
      <c r="F80" s="22"/>
      <c r="G80" s="22"/>
    </row>
    <row r="81" spans="2:7" ht="14.45" x14ac:dyDescent="0.3">
      <c r="B81" s="27" t="s">
        <v>71</v>
      </c>
      <c r="C81" s="26" t="s">
        <v>72</v>
      </c>
      <c r="D81" s="21" t="s">
        <v>21</v>
      </c>
      <c r="E81" s="22">
        <v>5.6</v>
      </c>
      <c r="F81" s="22">
        <v>540.30999999999995</v>
      </c>
      <c r="G81" s="22">
        <v>3025.7359999999994</v>
      </c>
    </row>
    <row r="82" spans="2:7" ht="14.45" x14ac:dyDescent="0.3">
      <c r="B82" s="25" t="s">
        <v>73</v>
      </c>
      <c r="C82" s="26" t="s">
        <v>74</v>
      </c>
      <c r="D82" s="21" t="s">
        <v>28</v>
      </c>
      <c r="E82" s="22">
        <v>16.8</v>
      </c>
      <c r="F82" s="22">
        <v>61.52</v>
      </c>
      <c r="G82" s="22">
        <v>1033.5360000000001</v>
      </c>
    </row>
    <row r="83" spans="2:7" ht="14.45" x14ac:dyDescent="0.3">
      <c r="B83" s="25" t="s">
        <v>75</v>
      </c>
      <c r="C83" s="26" t="s">
        <v>44</v>
      </c>
      <c r="D83" s="21" t="s">
        <v>45</v>
      </c>
      <c r="E83" s="22">
        <v>557.88</v>
      </c>
      <c r="F83" s="22">
        <v>4.33</v>
      </c>
      <c r="G83" s="22">
        <v>2415.6204000000002</v>
      </c>
    </row>
    <row r="84" spans="2:7" ht="14.45" x14ac:dyDescent="0.3">
      <c r="B84" s="30"/>
      <c r="C84" s="30"/>
      <c r="D84" s="30"/>
      <c r="E84" s="30"/>
      <c r="F84" s="30"/>
      <c r="G84" s="30"/>
    </row>
    <row r="85" spans="2:7" ht="14.45" x14ac:dyDescent="0.3">
      <c r="B85" s="31" t="s">
        <v>76</v>
      </c>
      <c r="C85" s="31"/>
      <c r="D85" s="32"/>
      <c r="E85" s="33"/>
      <c r="F85" s="32"/>
      <c r="G85" s="34">
        <f>SUM(G54:G84)</f>
        <v>237348.83339999997</v>
      </c>
    </row>
    <row r="86" spans="2:7" ht="14.45" x14ac:dyDescent="0.3">
      <c r="B86" s="35" t="s">
        <v>77</v>
      </c>
      <c r="C86" s="35"/>
      <c r="D86" s="72">
        <v>0.15755679210000001</v>
      </c>
      <c r="E86" s="72"/>
      <c r="F86" s="32"/>
      <c r="G86" s="33">
        <f>(G85*D86)</f>
        <v>37395.920799181331</v>
      </c>
    </row>
    <row r="87" spans="2:7" ht="14.45" x14ac:dyDescent="0.3">
      <c r="B87" s="36" t="s">
        <v>78</v>
      </c>
      <c r="C87" s="37"/>
      <c r="D87" s="73">
        <v>0.1</v>
      </c>
      <c r="E87" s="73"/>
      <c r="F87" s="32"/>
      <c r="G87" s="33">
        <f>G85*D87</f>
        <v>23734.88334</v>
      </c>
    </row>
    <row r="88" spans="2:7" ht="14.45" x14ac:dyDescent="0.3">
      <c r="B88" s="38"/>
      <c r="C88" s="37"/>
      <c r="D88" s="32"/>
      <c r="E88" s="32"/>
      <c r="F88" s="32"/>
      <c r="G88" s="34"/>
    </row>
    <row r="89" spans="2:7" ht="14.45" x14ac:dyDescent="0.3">
      <c r="B89" s="38" t="s">
        <v>79</v>
      </c>
      <c r="C89" s="37"/>
      <c r="D89" s="32"/>
      <c r="E89" s="32"/>
      <c r="F89" s="32"/>
      <c r="G89" s="34">
        <f>SUM(G85:G87)</f>
        <v>298479.63753918133</v>
      </c>
    </row>
    <row r="90" spans="2:7" ht="14.45" x14ac:dyDescent="0.3">
      <c r="B90" s="38" t="s">
        <v>80</v>
      </c>
      <c r="C90" s="37"/>
      <c r="D90" s="73">
        <v>0.18</v>
      </c>
      <c r="E90" s="73"/>
      <c r="F90" s="32"/>
      <c r="G90" s="33">
        <f>G89*18/100</f>
        <v>53726.334757052638</v>
      </c>
    </row>
    <row r="91" spans="2:7" ht="14.45" x14ac:dyDescent="0.3">
      <c r="B91" s="38" t="s">
        <v>81</v>
      </c>
      <c r="C91" s="37"/>
      <c r="D91" s="32"/>
      <c r="E91" s="32"/>
      <c r="F91" s="32"/>
      <c r="G91" s="34">
        <f>SUM(G89:G90)</f>
        <v>352205.97229623399</v>
      </c>
    </row>
    <row r="92" spans="2:7" ht="14.45" x14ac:dyDescent="0.3">
      <c r="B92" s="30"/>
      <c r="C92" s="30"/>
      <c r="D92" s="30"/>
      <c r="E92" s="30"/>
      <c r="F92" s="30"/>
      <c r="G92" s="30"/>
    </row>
  </sheetData>
  <mergeCells count="12">
    <mergeCell ref="D87:E87"/>
    <mergeCell ref="D90:E90"/>
    <mergeCell ref="D41:E41"/>
    <mergeCell ref="B49:B52"/>
    <mergeCell ref="C49:C52"/>
    <mergeCell ref="D49:G50"/>
    <mergeCell ref="D86:E86"/>
    <mergeCell ref="B5:B8"/>
    <mergeCell ref="C5:C8"/>
    <mergeCell ref="D5:G6"/>
    <mergeCell ref="D37:E37"/>
    <mergeCell ref="D38:E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DEDUCTIVO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LECCA</dc:creator>
  <cp:lastModifiedBy>AOC</cp:lastModifiedBy>
  <dcterms:created xsi:type="dcterms:W3CDTF">2018-07-25T16:06:30Z</dcterms:created>
  <dcterms:modified xsi:type="dcterms:W3CDTF">2018-09-04T00:04:51Z</dcterms:modified>
</cp:coreProperties>
</file>