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undo Agustín\Downloads\"/>
    </mc:Choice>
  </mc:AlternateContent>
  <bookViews>
    <workbookView xWindow="0" yWindow="0" windowWidth="20490" windowHeight="7755" tabRatio="513" firstSheet="20" activeTab="24"/>
  </bookViews>
  <sheets>
    <sheet name="2006_2009" sheetId="25" r:id="rId1"/>
    <sheet name="2009" sheetId="17" r:id="rId2"/>
    <sheet name="2010" sheetId="20" r:id="rId3"/>
    <sheet name="2011" sheetId="18" r:id="rId4"/>
    <sheet name="2012" sheetId="21" r:id="rId5"/>
    <sheet name="2013" sheetId="22" r:id="rId6"/>
    <sheet name="2014" sheetId="23" r:id="rId7"/>
    <sheet name="2015" sheetId="26" r:id="rId8"/>
    <sheet name="2016" sheetId="27" r:id="rId9"/>
    <sheet name="2017" sheetId="28" r:id="rId10"/>
    <sheet name="ENE" sheetId="1" r:id="rId11"/>
    <sheet name="FEB" sheetId="2" r:id="rId12"/>
    <sheet name="MAR" sheetId="3" r:id="rId13"/>
    <sheet name="ABR" sheetId="9" r:id="rId14"/>
    <sheet name="MAY" sheetId="10" r:id="rId15"/>
    <sheet name="JUN" sheetId="13" r:id="rId16"/>
    <sheet name="JUL" sheetId="14" r:id="rId17"/>
    <sheet name="AGO" sheetId="15" r:id="rId18"/>
    <sheet name="SET" sheetId="16" r:id="rId19"/>
    <sheet name="OCT" sheetId="5" r:id="rId20"/>
    <sheet name="NOV" sheetId="12" r:id="rId21"/>
    <sheet name="DIC" sheetId="11" r:id="rId22"/>
    <sheet name="ACTUAL" sheetId="8" r:id="rId23"/>
    <sheet name="VARIACIÓN" sheetId="19" r:id="rId24"/>
    <sheet name="ANALISIS" sheetId="24" r:id="rId25"/>
  </sheets>
  <calcPr calcId="152511"/>
</workbook>
</file>

<file path=xl/calcChain.xml><?xml version="1.0" encoding="utf-8"?>
<calcChain xmlns="http://schemas.openxmlformats.org/spreadsheetml/2006/main">
  <c r="Q37" i="24" l="1"/>
  <c r="N38" i="24"/>
  <c r="Q31" i="24"/>
  <c r="M20" i="24"/>
  <c r="N20" i="24"/>
  <c r="N19" i="24"/>
  <c r="O19" i="24"/>
  <c r="Q20" i="24"/>
  <c r="N21" i="24"/>
  <c r="P15" i="24"/>
  <c r="M19" i="24"/>
  <c r="M36" i="24"/>
  <c r="N9" i="11" l="1"/>
  <c r="N10" i="11" l="1"/>
  <c r="R16" i="24" l="1"/>
  <c r="O18" i="24"/>
  <c r="N18" i="24"/>
  <c r="P13" i="24"/>
  <c r="P14" i="24"/>
  <c r="O17" i="24"/>
  <c r="N17" i="24"/>
  <c r="O16" i="24"/>
  <c r="N16" i="24"/>
  <c r="O15" i="24"/>
  <c r="N15" i="24"/>
  <c r="Q14" i="24"/>
  <c r="O14" i="24"/>
  <c r="N14" i="24"/>
  <c r="P32" i="24"/>
  <c r="S33" i="24" l="1"/>
  <c r="N36" i="24"/>
  <c r="O35" i="24"/>
  <c r="N35" i="24"/>
  <c r="O34" i="24"/>
  <c r="N34" i="24"/>
  <c r="O33" i="24"/>
  <c r="N33" i="24"/>
  <c r="O32" i="24"/>
  <c r="N32" i="24"/>
  <c r="O31" i="24"/>
  <c r="N31" i="24"/>
  <c r="O10" i="12"/>
  <c r="O9" i="12"/>
  <c r="K36" i="24" l="1"/>
  <c r="K19" i="24"/>
  <c r="O13" i="24" l="1"/>
  <c r="N13" i="24"/>
  <c r="J19" i="24"/>
  <c r="O10" i="14" l="1"/>
  <c r="F36" i="24" l="1"/>
  <c r="F19" i="24"/>
  <c r="L7" i="13" l="1"/>
  <c r="M7" i="13" s="1"/>
  <c r="N7" i="13" s="1"/>
  <c r="I7" i="13"/>
  <c r="J7" i="13" s="1"/>
  <c r="K7" i="13" s="1"/>
  <c r="F7" i="13"/>
  <c r="G7" i="13" s="1"/>
  <c r="H7" i="13" s="1"/>
  <c r="E7" i="13"/>
  <c r="D7" i="13"/>
  <c r="C7" i="13"/>
  <c r="O9" i="9" l="1"/>
  <c r="E10" i="8" s="1"/>
  <c r="O10" i="9"/>
  <c r="E11" i="17" s="1"/>
  <c r="O10" i="11"/>
  <c r="P10" i="11"/>
  <c r="O11" i="11"/>
  <c r="P11" i="11"/>
  <c r="P9" i="11"/>
  <c r="O9" i="11"/>
  <c r="P10" i="12"/>
  <c r="Q10" i="12"/>
  <c r="P11" i="12"/>
  <c r="Q11" i="12"/>
  <c r="Q9" i="12"/>
  <c r="P9" i="12"/>
  <c r="Q11" i="16"/>
  <c r="P11" i="16"/>
  <c r="Q10" i="16"/>
  <c r="P10" i="16"/>
  <c r="Q9" i="16"/>
  <c r="P9" i="16"/>
  <c r="Q11" i="15"/>
  <c r="P11" i="15"/>
  <c r="Q10" i="15"/>
  <c r="P10" i="15"/>
  <c r="Q9" i="15"/>
  <c r="P9" i="15"/>
  <c r="Q11" i="13"/>
  <c r="P11" i="13"/>
  <c r="Q10" i="13"/>
  <c r="P10" i="13"/>
  <c r="Q9" i="13"/>
  <c r="P9" i="13"/>
  <c r="Q11" i="10"/>
  <c r="P11" i="10"/>
  <c r="Q10" i="10"/>
  <c r="P10" i="10"/>
  <c r="Q9" i="10"/>
  <c r="P9" i="10"/>
  <c r="R11" i="5"/>
  <c r="Q11" i="5"/>
  <c r="R10" i="5"/>
  <c r="Q10" i="5"/>
  <c r="R9" i="5"/>
  <c r="Q9" i="5"/>
  <c r="Q10" i="1"/>
  <c r="R10" i="1"/>
  <c r="Q11" i="1"/>
  <c r="R11" i="1"/>
  <c r="R9" i="1"/>
  <c r="Q9" i="1"/>
  <c r="P10" i="2"/>
  <c r="Q10" i="2"/>
  <c r="P11" i="2"/>
  <c r="Q11" i="2"/>
  <c r="Q9" i="2"/>
  <c r="P9" i="2"/>
  <c r="Q10" i="3"/>
  <c r="R10" i="3"/>
  <c r="R9" i="3"/>
  <c r="Q9" i="3"/>
  <c r="Q10" i="9"/>
  <c r="Q9" i="9"/>
  <c r="P10" i="9"/>
  <c r="P9" i="9"/>
  <c r="N11" i="28"/>
  <c r="N10" i="28"/>
  <c r="M11" i="8"/>
  <c r="M11" i="19" s="1"/>
  <c r="O11" i="12"/>
  <c r="L11" i="8"/>
  <c r="L36" i="24" s="1"/>
  <c r="L10" i="8"/>
  <c r="P9" i="5"/>
  <c r="K10" i="8" s="1"/>
  <c r="CV4" i="24" s="1"/>
  <c r="P11" i="5"/>
  <c r="P10" i="14"/>
  <c r="O9" i="10"/>
  <c r="F10" i="8" s="1"/>
  <c r="Q11" i="14"/>
  <c r="P11" i="14"/>
  <c r="O10" i="10"/>
  <c r="F11" i="8" s="1"/>
  <c r="P10" i="3"/>
  <c r="D11" i="17"/>
  <c r="M10" i="8"/>
  <c r="M10" i="19" s="1"/>
  <c r="N11" i="11"/>
  <c r="M11" i="17" s="1"/>
  <c r="P10" i="5"/>
  <c r="K11" i="17" s="1"/>
  <c r="O11" i="16"/>
  <c r="O10" i="16"/>
  <c r="J11" i="8" s="1"/>
  <c r="J36" i="24" s="1"/>
  <c r="O9" i="16"/>
  <c r="J10" i="8" s="1"/>
  <c r="O10" i="13"/>
  <c r="G11" i="8" s="1"/>
  <c r="G36" i="24" s="1"/>
  <c r="O9" i="13"/>
  <c r="G10" i="8" s="1"/>
  <c r="Q10" i="14"/>
  <c r="H10" i="17"/>
  <c r="O11" i="14"/>
  <c r="H11" i="8" s="1"/>
  <c r="R11" i="3"/>
  <c r="Q11" i="3"/>
  <c r="P9" i="3"/>
  <c r="D10" i="8"/>
  <c r="O10" i="2"/>
  <c r="C11" i="8"/>
  <c r="O9" i="2"/>
  <c r="C10" i="17"/>
  <c r="O12" i="12"/>
  <c r="O11" i="2"/>
  <c r="C33" i="24"/>
  <c r="D33" i="24"/>
  <c r="E33" i="24"/>
  <c r="F33" i="24"/>
  <c r="G33" i="24"/>
  <c r="H33" i="24"/>
  <c r="I33" i="24"/>
  <c r="J33" i="24"/>
  <c r="K33" i="24"/>
  <c r="L33" i="24"/>
  <c r="M33" i="24"/>
  <c r="C31" i="24"/>
  <c r="D31" i="24"/>
  <c r="E31" i="24"/>
  <c r="F31" i="24"/>
  <c r="G31" i="24"/>
  <c r="H31" i="24"/>
  <c r="I31" i="24"/>
  <c r="J31" i="24"/>
  <c r="K31" i="24"/>
  <c r="L31" i="24"/>
  <c r="M31" i="24"/>
  <c r="C30" i="24"/>
  <c r="D30" i="24"/>
  <c r="E30" i="24"/>
  <c r="F30" i="24"/>
  <c r="G30" i="24"/>
  <c r="H30" i="24"/>
  <c r="I30" i="24"/>
  <c r="J30" i="24"/>
  <c r="K30" i="24"/>
  <c r="L30" i="24"/>
  <c r="M30" i="24"/>
  <c r="B30" i="24"/>
  <c r="B33" i="24"/>
  <c r="C16" i="24"/>
  <c r="D16" i="24"/>
  <c r="E16" i="24"/>
  <c r="F16" i="24"/>
  <c r="G16" i="24"/>
  <c r="H16" i="24"/>
  <c r="I16" i="24"/>
  <c r="J16" i="24"/>
  <c r="K16" i="24"/>
  <c r="L16" i="24"/>
  <c r="M16" i="24"/>
  <c r="B16" i="24"/>
  <c r="C15" i="24"/>
  <c r="D15" i="24"/>
  <c r="E15" i="24"/>
  <c r="F15" i="24"/>
  <c r="G15" i="24"/>
  <c r="H15" i="24"/>
  <c r="I15" i="24"/>
  <c r="J15" i="24"/>
  <c r="K15" i="24"/>
  <c r="L15" i="24"/>
  <c r="M15" i="24"/>
  <c r="B15" i="24"/>
  <c r="C14" i="24"/>
  <c r="D14" i="24"/>
  <c r="E14" i="24"/>
  <c r="F14" i="24"/>
  <c r="G14" i="24"/>
  <c r="H14" i="24"/>
  <c r="I14" i="24"/>
  <c r="J14" i="24"/>
  <c r="K14" i="24"/>
  <c r="L14" i="24"/>
  <c r="M14" i="24"/>
  <c r="B14" i="24"/>
  <c r="D13" i="24"/>
  <c r="E13" i="24"/>
  <c r="F13" i="24"/>
  <c r="G13" i="24"/>
  <c r="H13" i="24"/>
  <c r="I13" i="24"/>
  <c r="J13" i="24"/>
  <c r="K13" i="24"/>
  <c r="L13" i="24"/>
  <c r="M13" i="24"/>
  <c r="C13" i="24"/>
  <c r="B13" i="24"/>
  <c r="B12" i="24"/>
  <c r="C11" i="24"/>
  <c r="D11" i="24"/>
  <c r="E11" i="24"/>
  <c r="F11" i="24"/>
  <c r="G11" i="24"/>
  <c r="H11" i="24"/>
  <c r="I11" i="24"/>
  <c r="J11" i="24"/>
  <c r="K11" i="24"/>
  <c r="L11" i="24"/>
  <c r="M11" i="24"/>
  <c r="B11" i="24"/>
  <c r="J10" i="24"/>
  <c r="K10" i="24"/>
  <c r="L10" i="24"/>
  <c r="M10" i="24"/>
  <c r="I10" i="24"/>
  <c r="N11" i="26"/>
  <c r="N10" i="26"/>
  <c r="O10" i="25"/>
  <c r="O9" i="25"/>
  <c r="O8" i="25"/>
  <c r="O7" i="25"/>
  <c r="C32" i="24"/>
  <c r="D32" i="24"/>
  <c r="E32" i="24"/>
  <c r="F32" i="24"/>
  <c r="G32" i="24"/>
  <c r="H32" i="24"/>
  <c r="I32" i="24"/>
  <c r="J32" i="24"/>
  <c r="K32" i="24"/>
  <c r="L32" i="24"/>
  <c r="M32" i="24"/>
  <c r="B32" i="24"/>
  <c r="B31" i="24"/>
  <c r="F29" i="24"/>
  <c r="G29" i="24"/>
  <c r="H29" i="24"/>
  <c r="I29" i="24"/>
  <c r="J29" i="24"/>
  <c r="K29" i="24"/>
  <c r="L29" i="24"/>
  <c r="M29" i="24"/>
  <c r="E29" i="24"/>
  <c r="M12" i="24"/>
  <c r="L12" i="24"/>
  <c r="K12" i="24"/>
  <c r="J12" i="24"/>
  <c r="I12" i="24"/>
  <c r="H12" i="24"/>
  <c r="G12" i="24"/>
  <c r="F12" i="24"/>
  <c r="E12" i="24"/>
  <c r="D12" i="24"/>
  <c r="C12" i="24"/>
  <c r="N11" i="23"/>
  <c r="N10" i="23"/>
  <c r="N11" i="22"/>
  <c r="N10" i="22"/>
  <c r="N11" i="20"/>
  <c r="N11" i="18"/>
  <c r="N10" i="18"/>
  <c r="P11" i="3"/>
  <c r="O10" i="15"/>
  <c r="I11" i="8" s="1"/>
  <c r="P9" i="1"/>
  <c r="B10" i="8"/>
  <c r="B10" i="19"/>
  <c r="O9" i="15"/>
  <c r="I10" i="8" s="1"/>
  <c r="I19" i="24" s="1"/>
  <c r="I20" i="24" s="1"/>
  <c r="H11" i="17"/>
  <c r="P10" i="1"/>
  <c r="B11" i="17"/>
  <c r="N10" i="27"/>
  <c r="N11" i="27"/>
  <c r="D10" i="19"/>
  <c r="D19" i="24"/>
  <c r="D10" i="17"/>
  <c r="C11" i="19"/>
  <c r="C36" i="24"/>
  <c r="C10" i="8"/>
  <c r="CN4" i="24"/>
  <c r="B10" i="17"/>
  <c r="F37" i="24"/>
  <c r="D11" i="8"/>
  <c r="B11" i="8"/>
  <c r="M37" i="24"/>
  <c r="N37" i="24" s="1"/>
  <c r="J37" i="24"/>
  <c r="J20" i="24"/>
  <c r="F20" i="24"/>
  <c r="N10" i="24"/>
  <c r="O12" i="24"/>
  <c r="O11" i="24"/>
  <c r="N30" i="24"/>
  <c r="N11" i="24"/>
  <c r="H10" i="8"/>
  <c r="CO4" i="24"/>
  <c r="D20" i="24"/>
  <c r="B19" i="24"/>
  <c r="CM4" i="24"/>
  <c r="CN5" i="24"/>
  <c r="O30" i="24"/>
  <c r="K20" i="24"/>
  <c r="C11" i="17"/>
  <c r="N12" i="24"/>
  <c r="L11" i="17"/>
  <c r="N29" i="24"/>
  <c r="D11" i="19"/>
  <c r="D36" i="24"/>
  <c r="D37" i="24"/>
  <c r="C10" i="19"/>
  <c r="C19" i="24"/>
  <c r="B36" i="24"/>
  <c r="B11" i="19"/>
  <c r="CO5" i="24"/>
  <c r="CM5" i="24"/>
  <c r="K37" i="24"/>
  <c r="B37" i="24"/>
  <c r="B20" i="24"/>
  <c r="C37" i="24"/>
  <c r="C20" i="24"/>
  <c r="CX5" i="24" l="1"/>
  <c r="CX4" i="24"/>
  <c r="L37" i="24"/>
  <c r="O36" i="24"/>
  <c r="P31" i="24"/>
  <c r="L10" i="19"/>
  <c r="L19" i="24"/>
  <c r="L11" i="19"/>
  <c r="CW5" i="24"/>
  <c r="CW4" i="24"/>
  <c r="K11" i="8"/>
  <c r="K10" i="19"/>
  <c r="J11" i="17"/>
  <c r="N11" i="17" s="1"/>
  <c r="CU4" i="24"/>
  <c r="J10" i="19"/>
  <c r="J11" i="19"/>
  <c r="CU5" i="24"/>
  <c r="I11" i="19"/>
  <c r="I36" i="24"/>
  <c r="I11" i="17"/>
  <c r="CT5" i="24"/>
  <c r="CT4" i="24"/>
  <c r="I10" i="19"/>
  <c r="CS4" i="24"/>
  <c r="H19" i="24"/>
  <c r="H20" i="24" s="1"/>
  <c r="H11" i="19"/>
  <c r="H36" i="24"/>
  <c r="H37" i="24" s="1"/>
  <c r="H10" i="19"/>
  <c r="CS5" i="24"/>
  <c r="G37" i="24"/>
  <c r="G10" i="17"/>
  <c r="CR4" i="24"/>
  <c r="G19" i="24"/>
  <c r="CR5" i="24"/>
  <c r="G11" i="19"/>
  <c r="G11" i="17"/>
  <c r="G10" i="19"/>
  <c r="F10" i="17"/>
  <c r="CQ5" i="24"/>
  <c r="F11" i="19"/>
  <c r="F11" i="17"/>
  <c r="CQ4" i="24"/>
  <c r="F10" i="19"/>
  <c r="E11" i="8"/>
  <c r="E10" i="17"/>
  <c r="N10" i="8"/>
  <c r="N10" i="19" s="1"/>
  <c r="E10" i="19"/>
  <c r="CP4" i="24"/>
  <c r="E19" i="24"/>
  <c r="L20" i="24" l="1"/>
  <c r="K11" i="19"/>
  <c r="CV5" i="24"/>
  <c r="I37" i="24"/>
  <c r="G20" i="24"/>
  <c r="N10" i="17"/>
  <c r="CP5" i="24"/>
  <c r="E11" i="19"/>
  <c r="E36" i="24"/>
  <c r="N11" i="8"/>
  <c r="N11" i="19" s="1"/>
  <c r="E20" i="24"/>
  <c r="P12" i="24" l="1"/>
  <c r="P30" i="24"/>
  <c r="E37" i="24"/>
  <c r="P29" i="24" l="1"/>
</calcChain>
</file>

<file path=xl/sharedStrings.xml><?xml version="1.0" encoding="utf-8"?>
<sst xmlns="http://schemas.openxmlformats.org/spreadsheetml/2006/main" count="600" uniqueCount="124">
  <si>
    <t>VALLES</t>
  </si>
  <si>
    <t>VIE.</t>
  </si>
  <si>
    <t>LUN.</t>
  </si>
  <si>
    <t>MIE</t>
  </si>
  <si>
    <t>PROM.</t>
  </si>
  <si>
    <t>MENS.</t>
  </si>
  <si>
    <t>VIRU</t>
  </si>
  <si>
    <t>CHICAMA</t>
  </si>
  <si>
    <t>LUN</t>
  </si>
  <si>
    <t>ANUAL</t>
  </si>
  <si>
    <t>ABRIL</t>
  </si>
  <si>
    <t>MAYO</t>
  </si>
  <si>
    <t>JUNIO</t>
  </si>
  <si>
    <t>JULIO</t>
  </si>
  <si>
    <t>MAR</t>
  </si>
  <si>
    <t>ENE.</t>
  </si>
  <si>
    <t>FEB.</t>
  </si>
  <si>
    <t>MAR.</t>
  </si>
  <si>
    <t>VIE</t>
  </si>
  <si>
    <t>AGO</t>
  </si>
  <si>
    <t>SET</t>
  </si>
  <si>
    <t>OCT</t>
  </si>
  <si>
    <t>NOV</t>
  </si>
  <si>
    <t>DIC</t>
  </si>
  <si>
    <t xml:space="preserve">               (S/./t.)</t>
  </si>
  <si>
    <t xml:space="preserve">VIRÙ: PRECIOS PROMEDIO EN CHACRA DE CAÑA DE AZÚCAR -2009 </t>
  </si>
  <si>
    <t>ABR</t>
  </si>
  <si>
    <t>MAY</t>
  </si>
  <si>
    <t>JUN</t>
  </si>
  <si>
    <t>JUL</t>
  </si>
  <si>
    <t>(S/./t.)</t>
  </si>
  <si>
    <t xml:space="preserve">               (%)</t>
  </si>
  <si>
    <t>precio sin IGV</t>
  </si>
  <si>
    <t>no incluye IGV</t>
  </si>
  <si>
    <t>VIRÙ: PRECIOS PROMEDIO EN CHACRA DE CAÑA DE AZÚCAR -2011</t>
  </si>
  <si>
    <t>VIRÙ: PRECIOS PROMEDIO EN CHACRA DE CAÑA DE AZÚCAR -2012</t>
  </si>
  <si>
    <t xml:space="preserve">VIRÙ: PRECIOS PROMEDIO EN CHACRA DE CAÑA DE AZÚCAR -2010 </t>
  </si>
  <si>
    <t>max</t>
  </si>
  <si>
    <t>min</t>
  </si>
  <si>
    <t xml:space="preserve">   PRECIOS PROMEDIO EN CHACRA DEL CAÑA DE AZÚCAR EN LOS VALLES  DE VIRU Y CHICAMA</t>
  </si>
  <si>
    <t>PRECIOS PROMEDIO EN CHACRA DEL CAÑA DE AZÚCAR EN LOS VALLES DE VIRU Y CHICAMA</t>
  </si>
  <si>
    <t xml:space="preserve">   PRECIOS PROMEDIO EN CHACRA DEL CAÑA DE AZÚCAR EN LOS VALLES DE VIRU Y CHICAMA </t>
  </si>
  <si>
    <t xml:space="preserve">   PRECIOS PROMEDIO EN CHACRA DEL CAÑA DE AZÚCAR EN LOS VALLES DE VIRU Y CHICAMA</t>
  </si>
  <si>
    <t xml:space="preserve">PRECIOS PROMEDIO EN CHACRA DEL CAÑA DE AZÚCAR EN LOS VALLES DE VIRU Y CHICAMA </t>
  </si>
  <si>
    <t xml:space="preserve"> PRECIOS PROMEDIO EN CHACRA DE CAÑA DE AZÚCAR EN LOS VALLES DE VIRU Y CHICAMA-2013</t>
  </si>
  <si>
    <t>NO INCLUYE IGV</t>
  </si>
  <si>
    <t>MOCHE</t>
  </si>
  <si>
    <t xml:space="preserve"> PRECIOS PROMEDIO EN CHACRA DE CAÑA DE AZÚCAR EN LOS VALLES DE VIRU Y CHICAMA-2014</t>
  </si>
  <si>
    <t/>
  </si>
  <si>
    <t>JUE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</si>
  <si>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</si>
  <si>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</si>
  <si>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</si>
  <si>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</si>
  <si>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</si>
  <si>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</si>
  <si>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</si>
  <si>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</si>
  <si>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</si>
  <si>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</si>
  <si>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</si>
  <si>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</si>
  <si>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tasa de crecimiento mensual</t>
  </si>
  <si>
    <t>CV</t>
  </si>
  <si>
    <t>PROMEDIO</t>
  </si>
  <si>
    <t>VIRÚ</t>
  </si>
  <si>
    <t>LA LIBERTAD - LAREDO: PRECIO DE CHACRA DE LA CAÑA DE AZÚCAR 2006-09</t>
  </si>
  <si>
    <t>(Nuevos soles por tonelada)</t>
  </si>
  <si>
    <t>Empresa</t>
  </si>
  <si>
    <t>año 2006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</si>
  <si>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</si>
  <si>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</si>
  <si>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</si>
  <si>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</si>
  <si>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</si>
  <si>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</si>
  <si>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</si>
  <si>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</si>
  <si>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</si>
  <si>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</si>
  <si>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</si>
  <si>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</si>
  <si>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</si>
  <si>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No incluye IGV</t>
  </si>
  <si>
    <t>LA LIBERTAD-VALLE VIRÚ: TENDENCIA DEL PRECIO EN CHACRA DE CAÑA DE AZUCAR EN PIE (S/./t)</t>
  </si>
  <si>
    <t>LA LIBERTAD-VALLE CHICAMA: TENDENCIA DEL PRECIO EN CHACRA DE CAÑA DE AZUCAR EN PIE (S/./t)</t>
  </si>
  <si>
    <t>1/ precio diciembre al 20 de diciembre 2015</t>
  </si>
  <si>
    <t>variaciòn anual año referencia vs año anterior</t>
  </si>
  <si>
    <t>Elaborado en base a datos de la Oficina de Informaciòn Agraria La Libertad.</t>
  </si>
  <si>
    <t>10</t>
  </si>
  <si>
    <t xml:space="preserve"> </t>
  </si>
  <si>
    <t>VALLE</t>
  </si>
  <si>
    <t>PROM.. MENS.</t>
  </si>
  <si>
    <t xml:space="preserve">  </t>
  </si>
  <si>
    <t xml:space="preserve">PRECIOS PROMEDIO EN CHACRA DEL CAÑA DE AZÚCAR EN LOS VALLES DE VIRÚ Y CHICAMA  </t>
  </si>
  <si>
    <t xml:space="preserve">                                 </t>
  </si>
  <si>
    <t>MES DE ENERO 2018</t>
  </si>
  <si>
    <t>MES DE FEBRERO 2018</t>
  </si>
  <si>
    <t>MES DE ABRIL 2018</t>
  </si>
  <si>
    <t>MES DE MARZO 2018</t>
  </si>
  <si>
    <t>MES DE MAYO 2018</t>
  </si>
  <si>
    <t>MES DE JUNIO 2018</t>
  </si>
  <si>
    <t>MES DE JULIO 2018</t>
  </si>
  <si>
    <t>MES DE AGOSTO 2018</t>
  </si>
  <si>
    <t>MES DE SETIEMBRE 2018</t>
  </si>
  <si>
    <t>MES DE OCTUBRE 2018</t>
  </si>
  <si>
    <t>MES DE NOVIEMBRE 2018</t>
  </si>
  <si>
    <t>MES DE DICIEMBRE 2018</t>
  </si>
  <si>
    <t>3</t>
  </si>
  <si>
    <t>5</t>
  </si>
  <si>
    <t>8</t>
  </si>
  <si>
    <t>12</t>
  </si>
  <si>
    <t>15</t>
  </si>
  <si>
    <t>17</t>
  </si>
  <si>
    <t>19</t>
  </si>
  <si>
    <t>22</t>
  </si>
  <si>
    <t>24</t>
  </si>
  <si>
    <t>26</t>
  </si>
  <si>
    <t>29</t>
  </si>
  <si>
    <t>31</t>
  </si>
  <si>
    <t>.</t>
  </si>
  <si>
    <t>VIRÙ-CHICAMA: VARIACIÓN DE PRECIOS PROMEDIO EN CHACRA DE CAÑA DE AZÚCAR -2018/2017</t>
  </si>
  <si>
    <t>Esto es solo un análisis de la tendencia histórica, así que debe manejarla como referencia, dado mas aun que el coeficiente de variación es del 30% en el valle Virú y en el caso del valle Chicama es de 35%. Puede verse que los precios en ambos valles se han vuelto mas inestables, en cuanto al promedio.</t>
  </si>
  <si>
    <t>El precio de la caña para azúcar en pie en los últimos tres años ha tenido una tendencia variable en su precio mensual de enero a diciembre. En el promedio mensual 2014-2018 la tasa de crecimiento viene siendo de   0,148% en el valle Virú y  0,338% en el valle Chicama, estimamos que el precio de la caña para azúcar en pie al mes de diciembre. si continua esta tendencia, puede estar entre S/ 56.39 y 64,268  en el valle Virú. En el caso del valle Chicama puede ubicarse entre S/ 59.655 y 59.971 soles la tonelada sin IGV.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</si>
</sst>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0.000"/>
    <numFmt numFmtId="167" formatCode="0.00000"/>
    <numFmt numFmtId="168" formatCode="0.000%"/>
  </numFmts>
  <fonts count="19" x14ac:knownFonts="1"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8"/>
      <name val="Arial Narrow"/>
      <family val="2"/>
    </font>
    <font>
      <b/>
      <sz val="9"/>
      <color indexed="12"/>
      <name val="Times"/>
      <family val="1"/>
    </font>
    <font>
      <sz val="10"/>
      <name val="Tms Rmn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9" fontId="10" fillId="0" borderId="0"/>
    <xf numFmtId="9" fontId="5" fillId="0" borderId="0" applyFont="0" applyFill="0" applyBorder="0" applyAlignment="0" applyProtection="0"/>
    <xf numFmtId="9" fontId="5" fillId="0" borderId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2" fontId="0" fillId="0" borderId="2" xfId="0" applyNumberFormat="1" applyBorder="1"/>
    <xf numFmtId="0" fontId="0" fillId="0" borderId="0" xfId="0" applyBorder="1"/>
    <xf numFmtId="2" fontId="0" fillId="0" borderId="0" xfId="0" applyNumberFormat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4" xfId="0" applyFont="1" applyBorder="1"/>
    <xf numFmtId="2" fontId="0" fillId="0" borderId="5" xfId="0" applyNumberFormat="1" applyFont="1" applyBorder="1"/>
    <xf numFmtId="0" fontId="1" fillId="2" borderId="6" xfId="0" applyFont="1" applyFill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9" xfId="0" applyFont="1" applyBorder="1"/>
    <xf numFmtId="2" fontId="0" fillId="0" borderId="10" xfId="0" applyNumberFormat="1" applyFont="1" applyBorder="1" applyAlignment="1">
      <alignment horizontal="center"/>
    </xf>
    <xf numFmtId="2" fontId="0" fillId="0" borderId="10" xfId="0" applyNumberFormat="1" applyFont="1" applyBorder="1"/>
    <xf numFmtId="0" fontId="1" fillId="2" borderId="5" xfId="0" applyFont="1" applyFill="1" applyBorder="1"/>
    <xf numFmtId="2" fontId="0" fillId="0" borderId="11" xfId="0" applyNumberFormat="1" applyBorder="1"/>
    <xf numFmtId="164" fontId="0" fillId="0" borderId="0" xfId="0" applyNumberFormat="1" applyBorder="1"/>
    <xf numFmtId="0" fontId="1" fillId="2" borderId="12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2" fontId="0" fillId="0" borderId="7" xfId="0" applyNumberFormat="1" applyFont="1" applyBorder="1"/>
    <xf numFmtId="0" fontId="0" fillId="0" borderId="0" xfId="0" applyFont="1" applyFill="1" applyBorder="1"/>
    <xf numFmtId="0" fontId="3" fillId="0" borderId="0" xfId="0" applyFont="1" applyFill="1" applyBorder="1"/>
    <xf numFmtId="0" fontId="0" fillId="0" borderId="0" xfId="0" applyAlignment="1">
      <alignment horizontal="center"/>
    </xf>
    <xf numFmtId="2" fontId="1" fillId="0" borderId="8" xfId="0" applyNumberFormat="1" applyFont="1" applyBorder="1"/>
    <xf numFmtId="2" fontId="1" fillId="0" borderId="2" xfId="0" applyNumberFormat="1" applyFont="1" applyBorder="1"/>
    <xf numFmtId="0" fontId="1" fillId="2" borderId="1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0" fillId="7" borderId="5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0" borderId="17" xfId="0" applyNumberFormat="1" applyFont="1" applyBorder="1"/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0" xfId="0" applyNumberFormat="1" applyFont="1" applyBorder="1"/>
    <xf numFmtId="0" fontId="7" fillId="0" borderId="0" xfId="0" applyFont="1" applyFill="1" applyBorder="1"/>
    <xf numFmtId="2" fontId="0" fillId="0" borderId="20" xfId="0" applyNumberFormat="1" applyBorder="1"/>
    <xf numFmtId="0" fontId="0" fillId="0" borderId="10" xfId="0" applyFont="1" applyFill="1" applyBorder="1"/>
    <xf numFmtId="2" fontId="0" fillId="0" borderId="10" xfId="0" applyNumberFormat="1" applyBorder="1"/>
    <xf numFmtId="2" fontId="0" fillId="0" borderId="21" xfId="0" applyNumberFormat="1" applyBorder="1"/>
    <xf numFmtId="17" fontId="0" fillId="0" borderId="22" xfId="0" applyNumberFormat="1" applyBorder="1"/>
    <xf numFmtId="2" fontId="0" fillId="0" borderId="0" xfId="0" applyNumberFormat="1"/>
    <xf numFmtId="0" fontId="0" fillId="0" borderId="22" xfId="0" applyBorder="1"/>
    <xf numFmtId="0" fontId="0" fillId="0" borderId="22" xfId="0" applyBorder="1" applyAlignment="1">
      <alignment horizontal="center" vertical="center" wrapText="1"/>
    </xf>
    <xf numFmtId="0" fontId="0" fillId="0" borderId="0" xfId="0" applyFont="1"/>
    <xf numFmtId="2" fontId="0" fillId="0" borderId="22" xfId="0" applyNumberFormat="1" applyBorder="1"/>
    <xf numFmtId="166" fontId="0" fillId="0" borderId="22" xfId="0" applyNumberFormat="1" applyFont="1" applyBorder="1"/>
    <xf numFmtId="9" fontId="0" fillId="0" borderId="5" xfId="2" applyFont="1" applyBorder="1"/>
    <xf numFmtId="166" fontId="16" fillId="0" borderId="22" xfId="0" applyNumberFormat="1" applyFont="1" applyBorder="1"/>
    <xf numFmtId="2" fontId="0" fillId="7" borderId="0" xfId="0" applyNumberFormat="1" applyFill="1"/>
    <xf numFmtId="2" fontId="0" fillId="8" borderId="22" xfId="0" applyNumberFormat="1" applyFill="1" applyBorder="1"/>
    <xf numFmtId="0" fontId="17" fillId="0" borderId="0" xfId="0" applyFont="1"/>
    <xf numFmtId="167" fontId="0" fillId="0" borderId="22" xfId="0" applyNumberFormat="1" applyFont="1" applyBorder="1"/>
    <xf numFmtId="167" fontId="0" fillId="0" borderId="0" xfId="0" applyNumberFormat="1" applyFont="1" applyBorder="1"/>
    <xf numFmtId="166" fontId="0" fillId="7" borderId="0" xfId="0" applyNumberFormat="1" applyFont="1" applyFill="1"/>
    <xf numFmtId="2" fontId="0" fillId="0" borderId="23" xfId="0" applyNumberFormat="1" applyBorder="1"/>
    <xf numFmtId="37" fontId="9" fillId="0" borderId="0" xfId="0" applyNumberFormat="1" applyFont="1" applyFill="1" applyBorder="1" applyAlignment="1" applyProtection="1">
      <alignment horizontal="center"/>
    </xf>
    <xf numFmtId="37" fontId="9" fillId="0" borderId="0" xfId="0" quotePrefix="1" applyNumberFormat="1" applyFont="1" applyFill="1" applyBorder="1" applyAlignment="1" applyProtection="1">
      <alignment horizontal="center"/>
    </xf>
    <xf numFmtId="39" fontId="13" fillId="3" borderId="24" xfId="1" applyFont="1" applyFill="1" applyBorder="1" applyAlignment="1" applyProtection="1">
      <alignment horizontal="center" vertical="center" wrapText="1"/>
    </xf>
    <xf numFmtId="39" fontId="13" fillId="3" borderId="25" xfId="1" applyFont="1" applyFill="1" applyBorder="1" applyAlignment="1" applyProtection="1">
      <alignment horizontal="center" vertical="center" wrapText="1"/>
    </xf>
    <xf numFmtId="39" fontId="14" fillId="3" borderId="26" xfId="1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left"/>
    </xf>
    <xf numFmtId="2" fontId="11" fillId="0" borderId="28" xfId="0" applyNumberFormat="1" applyFont="1" applyBorder="1" applyAlignment="1" applyProtection="1">
      <alignment horizontal="right"/>
    </xf>
    <xf numFmtId="2" fontId="11" fillId="0" borderId="29" xfId="0" applyNumberFormat="1" applyFont="1" applyBorder="1" applyAlignment="1" applyProtection="1">
      <alignment horizontal="right"/>
    </xf>
    <xf numFmtId="2" fontId="11" fillId="0" borderId="30" xfId="0" applyNumberFormat="1" applyFont="1" applyBorder="1" applyAlignment="1" applyProtection="1">
      <alignment horizontal="right"/>
    </xf>
    <xf numFmtId="2" fontId="11" fillId="0" borderId="31" xfId="0" applyNumberFormat="1" applyFont="1" applyBorder="1" applyAlignment="1" applyProtection="1">
      <alignment horizontal="right"/>
    </xf>
    <xf numFmtId="2" fontId="11" fillId="0" borderId="32" xfId="0" applyNumberFormat="1" applyFont="1" applyBorder="1" applyAlignment="1" applyProtection="1">
      <alignment horizontal="right"/>
    </xf>
    <xf numFmtId="2" fontId="11" fillId="0" borderId="33" xfId="0" applyNumberFormat="1" applyFont="1" applyBorder="1" applyAlignment="1" applyProtection="1">
      <alignment horizontal="right"/>
    </xf>
    <xf numFmtId="2" fontId="11" fillId="0" borderId="34" xfId="0" applyNumberFormat="1" applyFont="1" applyBorder="1" applyAlignment="1" applyProtection="1">
      <alignment horizontal="right"/>
    </xf>
    <xf numFmtId="2" fontId="11" fillId="0" borderId="35" xfId="0" applyNumberFormat="1" applyFont="1" applyBorder="1" applyAlignment="1" applyProtection="1">
      <alignment horizontal="right"/>
    </xf>
    <xf numFmtId="2" fontId="11" fillId="0" borderId="36" xfId="0" applyNumberFormat="1" applyFont="1" applyBorder="1" applyAlignment="1" applyProtection="1">
      <alignment horizontal="right"/>
    </xf>
    <xf numFmtId="166" fontId="0" fillId="8" borderId="0" xfId="0" applyNumberFormat="1" applyFont="1" applyFill="1"/>
    <xf numFmtId="0" fontId="0" fillId="0" borderId="6" xfId="0" applyFont="1" applyBorder="1" applyAlignment="1">
      <alignment horizontal="center"/>
    </xf>
    <xf numFmtId="2" fontId="1" fillId="0" borderId="37" xfId="0" applyNumberFormat="1" applyFont="1" applyBorder="1"/>
    <xf numFmtId="1" fontId="0" fillId="0" borderId="0" xfId="0" applyNumberFormat="1"/>
    <xf numFmtId="0" fontId="0" fillId="0" borderId="0" xfId="0" applyFont="1" applyBorder="1"/>
    <xf numFmtId="2" fontId="0" fillId="0" borderId="0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Border="1"/>
    <xf numFmtId="2" fontId="0" fillId="0" borderId="16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7" borderId="39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16" xfId="0" applyNumberFormat="1" applyFont="1" applyBorder="1"/>
    <xf numFmtId="2" fontId="0" fillId="0" borderId="11" xfId="0" applyNumberFormat="1" applyFont="1" applyBorder="1"/>
    <xf numFmtId="2" fontId="0" fillId="0" borderId="16" xfId="0" applyNumberFormat="1" applyFont="1" applyBorder="1"/>
    <xf numFmtId="0" fontId="1" fillId="0" borderId="10" xfId="0" applyFont="1" applyBorder="1"/>
    <xf numFmtId="0" fontId="1" fillId="0" borderId="2" xfId="0" applyFont="1" applyBorder="1"/>
    <xf numFmtId="0" fontId="1" fillId="0" borderId="10" xfId="0" applyFont="1" applyFill="1" applyBorder="1"/>
    <xf numFmtId="0" fontId="1" fillId="0" borderId="19" xfId="0" applyFont="1" applyBorder="1"/>
    <xf numFmtId="0" fontId="1" fillId="0" borderId="16" xfId="0" applyFont="1" applyBorder="1"/>
    <xf numFmtId="0" fontId="1" fillId="0" borderId="9" xfId="0" applyFont="1" applyBorder="1"/>
    <xf numFmtId="0" fontId="1" fillId="0" borderId="4" xfId="0" applyFont="1" applyBorder="1"/>
    <xf numFmtId="0" fontId="1" fillId="0" borderId="40" xfId="0" applyFont="1" applyBorder="1"/>
    <xf numFmtId="0" fontId="1" fillId="0" borderId="17" xfId="0" applyFont="1" applyBorder="1"/>
    <xf numFmtId="0" fontId="3" fillId="0" borderId="0" xfId="0" applyFont="1"/>
    <xf numFmtId="0" fontId="1" fillId="2" borderId="41" xfId="0" applyFont="1" applyFill="1" applyBorder="1" applyAlignment="1">
      <alignment horizontal="center"/>
    </xf>
    <xf numFmtId="2" fontId="1" fillId="0" borderId="7" xfId="0" applyNumberFormat="1" applyFont="1" applyBorder="1"/>
    <xf numFmtId="0" fontId="15" fillId="0" borderId="0" xfId="0" applyFont="1" applyFill="1" applyBorder="1"/>
    <xf numFmtId="0" fontId="2" fillId="0" borderId="0" xfId="0" applyFont="1" applyBorder="1" applyAlignment="1">
      <alignment horizontal="center"/>
    </xf>
    <xf numFmtId="165" fontId="16" fillId="0" borderId="10" xfId="2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9" fontId="0" fillId="0" borderId="0" xfId="2" applyFont="1"/>
    <xf numFmtId="168" fontId="0" fillId="0" borderId="0" xfId="2" applyNumberFormat="1" applyFont="1"/>
    <xf numFmtId="37" fontId="8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Alignment="1" applyProtection="1">
      <alignment horizontal="center"/>
    </xf>
    <xf numFmtId="39" fontId="11" fillId="4" borderId="6" xfId="1" applyFont="1" applyFill="1" applyBorder="1" applyAlignment="1" applyProtection="1">
      <alignment horizontal="center" vertical="center" wrapText="1"/>
    </xf>
    <xf numFmtId="39" fontId="11" fillId="4" borderId="42" xfId="1" applyFont="1" applyFill="1" applyBorder="1" applyAlignment="1" applyProtection="1">
      <alignment horizontal="center" vertical="center" wrapText="1"/>
    </xf>
    <xf numFmtId="37" fontId="12" fillId="5" borderId="43" xfId="0" applyNumberFormat="1" applyFont="1" applyFill="1" applyBorder="1" applyAlignment="1" applyProtection="1">
      <alignment horizontal="center"/>
    </xf>
    <xf numFmtId="37" fontId="12" fillId="5" borderId="44" xfId="0" applyNumberFormat="1" applyFont="1" applyFill="1" applyBorder="1" applyAlignment="1" applyProtection="1">
      <alignment horizontal="center"/>
    </xf>
    <xf numFmtId="37" fontId="12" fillId="5" borderId="45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6" borderId="18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top" wrapText="1"/>
    </xf>
  </cellXfs>
  <cellStyles count="4">
    <cellStyle name="Normal" xfId="0" builtinId="0"/>
    <cellStyle name="Normal_C-10-15" xfId="1"/>
    <cellStyle name="Porcentaje" xfId="2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VIRU: PRECIOS EN CHACRA DE CAÑA DE AZÚCAR  - 2009 (S/. t.)</a:t>
            </a:r>
          </a:p>
        </c:rich>
      </c:tx>
      <c:layout>
        <c:manualLayout>
          <c:xMode val="edge"/>
          <c:yMode val="edge"/>
          <c:x val="0.14143931332907711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4150798586759"/>
          <c:y val="0.16319499781289973"/>
          <c:w val="0.74796945918407987"/>
          <c:h val="0.65972445924363765"/>
        </c:manualLayout>
      </c:layout>
      <c:lineChart>
        <c:grouping val="standard"/>
        <c:varyColors val="0"/>
        <c:ser>
          <c:idx val="0"/>
          <c:order val="0"/>
          <c:tx>
            <c:strRef>
              <c:f>'2009'!$A$10</c:f>
              <c:strCache>
                <c:ptCount val="1"/>
                <c:pt idx="0">
                  <c:v>VIRU</c:v>
                </c:pt>
              </c:strCache>
            </c:strRef>
          </c:tx>
          <c:dLbls>
            <c:dLbl>
              <c:idx val="0"/>
              <c:layout>
                <c:manualLayout>
                  <c:x val="-3.837727058953741E-2"/>
                  <c:y val="4.09311018971860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7240506329113908E-2"/>
                  <c:y val="-6.6299775940924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384929731884769E-2"/>
                  <c:y val="5.43634242198071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'2009'!$B$8:$M$9</c:f>
              <c:strCache>
                <c:ptCount val="5"/>
                <c:pt idx="0">
                  <c:v>AGO</c:v>
                </c:pt>
                <c:pt idx="1">
                  <c:v>SET</c:v>
                </c:pt>
                <c:pt idx="2">
                  <c:v>OCT</c:v>
                </c:pt>
                <c:pt idx="3">
                  <c:v>NOV</c:v>
                </c:pt>
                <c:pt idx="4">
                  <c:v>DIC</c:v>
                </c:pt>
              </c:strCache>
            </c:strRef>
          </c:cat>
          <c:val>
            <c:numRef>
              <c:f>'2009'!$B$10:$M$10</c:f>
              <c:numCache>
                <c:formatCode>0.00</c:formatCode>
                <c:ptCount val="5"/>
                <c:pt idx="0">
                  <c:v>67</c:v>
                </c:pt>
                <c:pt idx="1">
                  <c:v>71.769230769230774</c:v>
                </c:pt>
                <c:pt idx="2">
                  <c:v>73.666666666666671</c:v>
                </c:pt>
                <c:pt idx="3">
                  <c:v>75</c:v>
                </c:pt>
                <c:pt idx="4">
                  <c:v>75.416666666666671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50252464"/>
        <c:axId val="-1750247568"/>
      </c:lineChart>
      <c:catAx>
        <c:axId val="-175025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750247568"/>
        <c:crosses val="autoZero"/>
        <c:auto val="1"/>
        <c:lblAlgn val="ctr"/>
        <c:lblOffset val="100"/>
        <c:noMultiLvlLbl val="0"/>
      </c:catAx>
      <c:valAx>
        <c:axId val="-1750247568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-1750252464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3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EN CHACRA DECAÑA DE AZÚCAR VALLES VIRU Y ASCOPE S/./t
FEBRERO 2018</a:t>
            </a:r>
          </a:p>
        </c:rich>
      </c:tx>
      <c:layout>
        <c:manualLayout>
          <c:xMode val="edge"/>
          <c:yMode val="edge"/>
          <c:x val="0.21956085448833065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7485376096356"/>
          <c:y val="0.27636363636363637"/>
          <c:w val="0.86494374234428728"/>
          <c:h val="0.44363636363636366"/>
        </c:manualLayout>
      </c:layout>
      <c:lineChart>
        <c:grouping val="standard"/>
        <c:varyColors val="0"/>
        <c:ser>
          <c:idx val="0"/>
          <c:order val="0"/>
          <c:tx>
            <c:strRef>
              <c:f>FEB!$A$9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</c:dPt>
          <c:cat>
            <c:numRef>
              <c:f>FEB!$B$7:$N$7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FEB!$B$9:$N$9</c:f>
              <c:numCache>
                <c:formatCode>0.00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FEB!$A$10</c:f>
              <c:strCache>
                <c:ptCount val="1"/>
                <c:pt idx="0">
                  <c:v>CHICAMA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FEB!$B$7:$N$7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FEB!$B$10:$N$10</c:f>
              <c:numCache>
                <c:formatCode>0.00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70</c:v>
                </c:pt>
                <c:pt idx="4">
                  <c:v>70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90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56302976"/>
        <c:axId val="-1756305152"/>
      </c:lineChart>
      <c:catAx>
        <c:axId val="-175630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PE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día</a:t>
                </a:r>
              </a:p>
            </c:rich>
          </c:tx>
          <c:layout>
            <c:manualLayout>
              <c:xMode val="edge"/>
              <c:yMode val="edge"/>
              <c:x val="0.52894329504358517"/>
              <c:y val="0.77454545454545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3051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75630515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3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t)</a:t>
                </a:r>
              </a:p>
            </c:rich>
          </c:tx>
          <c:layout>
            <c:manualLayout>
              <c:xMode val="edge"/>
              <c:yMode val="edge"/>
              <c:x val="3.1936129441309719E-2"/>
              <c:y val="0.403636363636363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3029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.49212598450000034" footer="0.4921259845000003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/>
              <a:t>PRECIOS EN CHACRA DE CAÑA DE AZÚCAR VALLES VIRU Y CHICAMA MARZO 2018</a:t>
            </a:r>
          </a:p>
          <a:p>
            <a:pPr>
              <a:defRPr lang="es-PE" sz="8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effectLst/>
              </a:rPr>
              <a:t>S/./t </a:t>
            </a:r>
            <a:endParaRPr lang="es-PE" sz="900"/>
          </a:p>
          <a:p>
            <a:pPr>
              <a:defRPr lang="es-PE" sz="8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rich>
      </c:tx>
      <c:layout>
        <c:manualLayout>
          <c:xMode val="edge"/>
          <c:yMode val="edge"/>
          <c:x val="0.1749891263592051"/>
          <c:y val="4.082953267205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43325199155646E-2"/>
          <c:y val="0.22828820177965559"/>
          <c:w val="0.84486404306823615"/>
          <c:h val="0.652002432622751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MAR!$A$9</c:f>
              <c:strCache>
                <c:ptCount val="1"/>
                <c:pt idx="0">
                  <c:v>VIRU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accent1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</c:spPr>
          </c:dPt>
          <c:cat>
            <c:numRef>
              <c:f>MAR!$B$7:$O$7</c:f>
              <c:numCache>
                <c:formatCode>General</c:formatCode>
                <c:ptCount val="14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MAR!$B$9:$O$9</c:f>
              <c:numCache>
                <c:formatCode>0.00</c:formatCode>
                <c:ptCount val="14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</c:numCache>
            </c:numRef>
          </c:val>
        </c:ser>
        <c:ser>
          <c:idx val="1"/>
          <c:order val="1"/>
          <c:tx>
            <c:strRef>
              <c:f>MAR!$A$10</c:f>
              <c:strCache>
                <c:ptCount val="1"/>
                <c:pt idx="0">
                  <c:v>CHICAMA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invertIfNegative val="0"/>
          <c:cat>
            <c:numRef>
              <c:f>MAR!$B$7:$O$7</c:f>
              <c:numCache>
                <c:formatCode>General</c:formatCode>
                <c:ptCount val="14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MAR!$B$10:$O$10</c:f>
              <c:numCache>
                <c:formatCode>0.00</c:formatCode>
                <c:ptCount val="14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6301888"/>
        <c:axId val="-1756295360"/>
      </c:barChart>
      <c:catAx>
        <c:axId val="-175630188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PE" sz="79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día</a:t>
                </a:r>
              </a:p>
            </c:rich>
          </c:tx>
          <c:layout>
            <c:manualLayout>
              <c:xMode val="edge"/>
              <c:yMode val="edge"/>
              <c:x val="0.50144089131715686"/>
              <c:y val="0.93678262944404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295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75629536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2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t)</a:t>
                </a:r>
              </a:p>
            </c:rich>
          </c:tx>
          <c:layout>
            <c:manualLayout>
              <c:xMode val="edge"/>
              <c:yMode val="edge"/>
              <c:x val="2.0162194011462853E-2"/>
              <c:y val="0.41582956675870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301888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989676290463691"/>
          <c:y val="0.14696908341002829"/>
          <c:w val="0.22674765654293216"/>
          <c:h val="6.0347820158843768E-2"/>
        </c:manualLayout>
      </c:layout>
      <c:overlay val="0"/>
      <c:txPr>
        <a:bodyPr/>
        <a:lstStyle/>
        <a:p>
          <a:pPr>
            <a:defRPr sz="800" b="1"/>
          </a:pPr>
          <a:endParaRPr lang="es-PE"/>
        </a:p>
      </c:txPr>
    </c:legend>
    <c:plotVisOnly val="0"/>
    <c:dispBlanksAs val="gap"/>
    <c:showDLblsOverMax val="0"/>
  </c:chart>
  <c:spPr>
    <a:solidFill>
      <a:schemeClr val="bg1"/>
    </a:solidFill>
    <a:ln w="158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.49212598450000034" footer="0.49212598450000034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PE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/>
              <a:t>PRECIOS EN CHACRA DE CAÑA DE AZÚCAR </a:t>
            </a:r>
            <a:r>
              <a:rPr lang="es-PE" sz="900" b="1" i="0" u="none" strike="noStrike" baseline="0">
                <a:effectLst/>
              </a:rPr>
              <a:t>VALLES VIRU Y CHICAMA - </a:t>
            </a:r>
            <a:r>
              <a:rPr lang="es-PE" sz="9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ABRIL 2018 </a:t>
            </a:r>
            <a:r>
              <a:rPr lang="es-PE" sz="900" b="1" i="0" u="none" strike="noStrike" baseline="0">
                <a:effectLst/>
              </a:rPr>
              <a:t>(</a:t>
            </a:r>
            <a:r>
              <a:rPr lang="es-PE" sz="900" b="1"/>
              <a:t>S/./t)
</a:t>
            </a:r>
          </a:p>
        </c:rich>
      </c:tx>
      <c:layout>
        <c:manualLayout>
          <c:xMode val="edge"/>
          <c:yMode val="edge"/>
          <c:x val="0.10778295266283204"/>
          <c:y val="4.457327789778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5829908714693"/>
          <c:y val="0.19607843137254904"/>
          <c:w val="0.82270996357340642"/>
          <c:h val="0.59308012968967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ABR!$A$9</c:f>
              <c:strCache>
                <c:ptCount val="1"/>
                <c:pt idx="0">
                  <c:v>VIRU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accent1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</c:spPr>
          </c:dPt>
          <c:cat>
            <c:strRef>
              <c:f>ABR!$B$7:$L$8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strCache>
            </c:strRef>
          </c:cat>
          <c:val>
            <c:numRef>
              <c:f>ABR!$B$9:$L$9</c:f>
              <c:numCache>
                <c:formatCode>0.00</c:formatCode>
                <c:ptCount val="11"/>
                <c:pt idx="0">
                  <c:v>85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82</c:v>
                </c:pt>
                <c:pt idx="6">
                  <c:v>82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82</c:v>
                </c:pt>
              </c:numCache>
            </c:numRef>
          </c:val>
        </c:ser>
        <c:ser>
          <c:idx val="1"/>
          <c:order val="1"/>
          <c:tx>
            <c:strRef>
              <c:f>ABR!$A$10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cat>
            <c:strRef>
              <c:f>ABR!$B$7:$L$8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strCache>
            </c:strRef>
          </c:cat>
          <c:val>
            <c:numRef>
              <c:f>ABR!$B$10:$L$10</c:f>
              <c:numCache>
                <c:formatCode>0.00</c:formatCode>
                <c:ptCount val="1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6301344"/>
        <c:axId val="-1756299168"/>
      </c:barChart>
      <c:catAx>
        <c:axId val="-17563013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s-PE" sz="79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día</a:t>
                </a:r>
              </a:p>
            </c:rich>
          </c:tx>
          <c:layout>
            <c:manualLayout>
              <c:xMode val="edge"/>
              <c:yMode val="edge"/>
              <c:x val="0.49798283725172654"/>
              <c:y val="0.83826074837990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299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75629916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2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t)</a:t>
                </a:r>
              </a:p>
            </c:rich>
          </c:tx>
          <c:layout>
            <c:manualLayout>
              <c:xMode val="edge"/>
              <c:yMode val="edge"/>
              <c:x val="3.1872526572476308E-2"/>
              <c:y val="0.41176472409975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301344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91867239999258"/>
          <c:y val="0.90928917071206805"/>
          <c:w val="0.18617777033189997"/>
          <c:h val="5.8389736681144999E-2"/>
        </c:manualLayout>
      </c:layout>
      <c:overlay val="0"/>
      <c:txPr>
        <a:bodyPr/>
        <a:lstStyle/>
        <a:p>
          <a:pPr>
            <a:defRPr sz="800" b="1"/>
          </a:pPr>
          <a:endParaRPr lang="es-PE"/>
        </a:p>
      </c:txPr>
    </c:legend>
    <c:plotVisOnly val="0"/>
    <c:dispBlanksAs val="gap"/>
    <c:showDLblsOverMax val="0"/>
  </c:chart>
  <c:spPr>
    <a:solidFill>
      <a:schemeClr val="bg1"/>
    </a:solidFill>
    <a:ln w="158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.49212598450000034" footer="0.4921259845000003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P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>
                <a:latin typeface="Arial" panose="020B0604020202020204" pitchFamily="34" charset="0"/>
                <a:cs typeface="Arial" panose="020B0604020202020204" pitchFamily="34" charset="0"/>
              </a:rPr>
              <a:t>PRECIOS EN CHACRA DE CAÑA DE AZÚCAR </a:t>
            </a:r>
            <a:r>
              <a:rPr lang="es-PE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VALLES VIRU Y CHICAMA - MAYO 2018</a:t>
            </a:r>
          </a:p>
          <a:p>
            <a:pPr algn="ctr">
              <a:defRPr lang="es-P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effectLst/>
              </a:rPr>
              <a:t>(S/./t)</a:t>
            </a:r>
            <a:r>
              <a:rPr lang="es-PE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s-PE" sz="1000"/>
          </a:p>
        </c:rich>
      </c:tx>
      <c:layout>
        <c:manualLayout>
          <c:xMode val="edge"/>
          <c:yMode val="edge"/>
          <c:x val="0.13005485496832175"/>
          <c:y val="7.4053986063243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9432432057104"/>
          <c:y val="0.27322549537537838"/>
          <c:w val="0.82270996357340642"/>
          <c:h val="0.44485294117647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MAY!$A$9</c:f>
              <c:strCache>
                <c:ptCount val="1"/>
                <c:pt idx="0">
                  <c:v>VIRU</c:v>
                </c:pt>
              </c:strCache>
            </c:strRef>
          </c:tx>
          <c:spPr>
            <a:solidFill>
              <a:srgbClr val="0070C0"/>
            </a:solidFill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28575">
                <a:solidFill>
                  <a:schemeClr val="accent1">
                    <a:lumMod val="75000"/>
                  </a:schemeClr>
                </a:solidFill>
              </a:ln>
            </c:spPr>
          </c:dPt>
          <c:cat>
            <c:numRef>
              <c:f>MAY!$B$7:$N$7</c:f>
              <c:numCache>
                <c:formatCode>General</c:formatCode>
                <c:ptCount val="13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MAY!$B$9:$N$9</c:f>
              <c:numCache>
                <c:formatCode>0.00</c:formatCode>
                <c:ptCount val="13"/>
                <c:pt idx="0">
                  <c:v>80</c:v>
                </c:pt>
                <c:pt idx="1">
                  <c:v>80</c:v>
                </c:pt>
                <c:pt idx="2">
                  <c:v>82</c:v>
                </c:pt>
                <c:pt idx="3">
                  <c:v>82</c:v>
                </c:pt>
                <c:pt idx="4">
                  <c:v>80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83</c:v>
                </c:pt>
              </c:numCache>
            </c:numRef>
          </c:val>
        </c:ser>
        <c:ser>
          <c:idx val="1"/>
          <c:order val="1"/>
          <c:tx>
            <c:strRef>
              <c:f>MAY!$A$10</c:f>
              <c:strCache>
                <c:ptCount val="1"/>
                <c:pt idx="0">
                  <c:v>CHICAMA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invertIfNegative val="0"/>
          <c:cat>
            <c:numRef>
              <c:f>MAY!$B$7:$N$7</c:f>
              <c:numCache>
                <c:formatCode>General</c:formatCode>
                <c:ptCount val="13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MAY!$B$10:$N$10</c:f>
              <c:numCache>
                <c:formatCode>0.00</c:formatCode>
                <c:ptCount val="13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6299712"/>
        <c:axId val="-1756294272"/>
      </c:barChart>
      <c:catAx>
        <c:axId val="-17562997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s-PE" sz="79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día</a:t>
                </a:r>
              </a:p>
            </c:rich>
          </c:tx>
          <c:layout>
            <c:manualLayout>
              <c:xMode val="edge"/>
              <c:yMode val="edge"/>
              <c:x val="0.52988077647106457"/>
              <c:y val="0.79044116290575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294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756294272"/>
        <c:scaling>
          <c:orientation val="minMax"/>
          <c:max val="18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2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t)</a:t>
                </a:r>
              </a:p>
            </c:rich>
          </c:tx>
          <c:layout>
            <c:manualLayout>
              <c:xMode val="edge"/>
              <c:yMode val="edge"/>
              <c:x val="3.1872558346659113E-2"/>
              <c:y val="0.411764567767687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299712"/>
        <c:crosses val="autoZero"/>
        <c:crossBetween val="between"/>
      </c:valAx>
      <c:spPr>
        <a:solidFill>
          <a:srgbClr val="99FF66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6512344054679539"/>
          <c:y val="0.88564178678943095"/>
          <c:w val="0.1544092464020404"/>
          <c:h val="6.3240002347949353E-2"/>
        </c:manualLayout>
      </c:layout>
      <c:overlay val="0"/>
      <c:txPr>
        <a:bodyPr/>
        <a:lstStyle/>
        <a:p>
          <a:pPr>
            <a:defRPr sz="800" b="1"/>
          </a:pPr>
          <a:endParaRPr lang="es-PE"/>
        </a:p>
      </c:txPr>
    </c:legend>
    <c:plotVisOnly val="0"/>
    <c:dispBlanksAs val="gap"/>
    <c:showDLblsOverMax val="0"/>
  </c:chart>
  <c:spPr>
    <a:solidFill>
      <a:schemeClr val="bg1"/>
    </a:solidFill>
    <a:ln w="158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.49212598450000034" footer="0.49212598450000034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/>
              <a:t>PRECIOS EN CHACRA DE CAÑA DE AZÚCAR EN LOS VALLES DE VIRU Y CHICAMA - JUNIO 2018 
(</a:t>
            </a:r>
            <a:r>
              <a:rPr lang="es-PE" sz="1000" b="1" i="0" u="none" strike="noStrike" baseline="0">
                <a:effectLst/>
              </a:rPr>
              <a:t>S/./t)</a:t>
            </a:r>
            <a:endParaRPr lang="es-PE" sz="1000"/>
          </a:p>
        </c:rich>
      </c:tx>
      <c:layout>
        <c:manualLayout>
          <c:xMode val="edge"/>
          <c:yMode val="edge"/>
          <c:x val="0.13456178927807835"/>
          <c:y val="3.6764824459638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79967587491884E-2"/>
          <c:y val="0.17647058823529416"/>
          <c:w val="0.86378822031071545"/>
          <c:h val="0.57725207546548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JUN!$A$9</c:f>
              <c:strCache>
                <c:ptCount val="1"/>
                <c:pt idx="0">
                  <c:v>VIRU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28575">
                <a:solidFill>
                  <a:schemeClr val="accent1">
                    <a:lumMod val="75000"/>
                  </a:schemeClr>
                </a:solidFill>
              </a:ln>
            </c:spPr>
          </c:dPt>
          <c:cat>
            <c:numRef>
              <c:f>JUN!$B$7:$N$7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JUN!$B$9:$N$9</c:f>
              <c:numCache>
                <c:formatCode>0.00</c:formatCode>
                <c:ptCount val="13"/>
                <c:pt idx="0">
                  <c:v>84</c:v>
                </c:pt>
                <c:pt idx="1">
                  <c:v>84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</c:numCache>
            </c:numRef>
          </c:val>
        </c:ser>
        <c:ser>
          <c:idx val="1"/>
          <c:order val="1"/>
          <c:tx>
            <c:strRef>
              <c:f>JUN!$A$10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cat>
            <c:numRef>
              <c:f>JUN!$B$7:$N$7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JUN!$B$10:$N$10</c:f>
              <c:numCache>
                <c:formatCode>0.00</c:formatCode>
                <c:ptCount val="13"/>
                <c:pt idx="0">
                  <c:v>93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97</c:v>
                </c:pt>
                <c:pt idx="9">
                  <c:v>97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56293184"/>
        <c:axId val="-1756292640"/>
      </c:barChart>
      <c:catAx>
        <c:axId val="-17562931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s-PE" sz="79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día</a:t>
                </a:r>
              </a:p>
            </c:rich>
          </c:tx>
          <c:layout>
            <c:manualLayout>
              <c:xMode val="edge"/>
              <c:yMode val="edge"/>
              <c:x val="0.48046994705036145"/>
              <c:y val="0.806483844691827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2926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756292640"/>
        <c:scaling>
          <c:orientation val="minMax"/>
        </c:scaling>
        <c:delete val="0"/>
        <c:axPos val="l"/>
        <c:majorGridlines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2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t)</a:t>
                </a:r>
              </a:p>
            </c:rich>
          </c:tx>
          <c:layout>
            <c:manualLayout>
              <c:xMode val="edge"/>
              <c:yMode val="edge"/>
              <c:x val="3.1872580238014855E-2"/>
              <c:y val="0.4117647833205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293184"/>
        <c:crosses val="autoZero"/>
        <c:crossBetween val="between"/>
      </c:valAx>
      <c:spPr>
        <a:solidFill>
          <a:schemeClr val="accent3">
            <a:lumMod val="60000"/>
            <a:lumOff val="4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888738849706358"/>
          <c:y val="0.87852360147771491"/>
          <c:w val="0.16440579921716042"/>
          <c:h val="7.1319658710372824E-2"/>
        </c:manualLayout>
      </c:layout>
      <c:overlay val="0"/>
      <c:txPr>
        <a:bodyPr/>
        <a:lstStyle/>
        <a:p>
          <a:pPr>
            <a:defRPr sz="900"/>
          </a:pPr>
          <a:endParaRPr lang="es-PE"/>
        </a:p>
      </c:txPr>
    </c:legend>
    <c:plotVisOnly val="0"/>
    <c:dispBlanksAs val="gap"/>
    <c:showDLblsOverMax val="0"/>
  </c:chart>
  <c:spPr>
    <a:solidFill>
      <a:schemeClr val="bg1"/>
    </a:solidFill>
    <a:ln w="12700">
      <a:solidFill>
        <a:schemeClr val="tx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.49212598450000045" footer="0.492125984500000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baseline="0">
                <a:effectLst/>
              </a:rPr>
              <a:t>PRECIOS EN CHACRA DE CAÑA DE AZÚCAR EN LOS VALLES DE VIRU Y CHICAMA - JULIO 2018</a:t>
            </a:r>
          </a:p>
          <a:p>
            <a:pPr>
              <a:defRPr lang="es-PE" sz="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u="none" strike="noStrike" baseline="0">
                <a:effectLst/>
              </a:rPr>
              <a:t>(S/./t)  </a:t>
            </a:r>
            <a:endParaRPr lang="es-PE" sz="1000">
              <a:effectLst/>
            </a:endParaRPr>
          </a:p>
        </c:rich>
      </c:tx>
      <c:layout>
        <c:manualLayout>
          <c:xMode val="edge"/>
          <c:yMode val="edge"/>
          <c:x val="0.15187426068029938"/>
          <c:y val="3.9447812386283573E-2"/>
        </c:manualLayout>
      </c:layout>
      <c:overlay val="0"/>
      <c:spPr>
        <a:solidFill>
          <a:schemeClr val="bg1"/>
        </a:solidFill>
        <a:ln w="3175">
          <a:solidFill>
            <a:srgbClr val="0000FF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JUL!$A$10</c:f>
              <c:strCache>
                <c:ptCount val="1"/>
                <c:pt idx="0">
                  <c:v>VIRU</c:v>
                </c:pt>
              </c:strCache>
            </c:strRef>
          </c:tx>
          <c:invertIfNegative val="0"/>
          <c:cat>
            <c:numRef>
              <c:f>JUL!$B$8:$N$8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JUL!$B$10:$N$10</c:f>
              <c:numCache>
                <c:formatCode>0.00</c:formatCode>
                <c:ptCount val="13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85</c:v>
                </c:pt>
                <c:pt idx="9">
                  <c:v>85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</c:ser>
        <c:ser>
          <c:idx val="1"/>
          <c:order val="1"/>
          <c:tx>
            <c:strRef>
              <c:f>JUL!$A$11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cat>
            <c:numRef>
              <c:f>JUL!$B$8:$N$8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JUL!$B$11:$N$11</c:f>
              <c:numCache>
                <c:formatCode>0.00</c:formatCode>
                <c:ptCount val="13"/>
                <c:pt idx="0">
                  <c:v>95</c:v>
                </c:pt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93</c:v>
                </c:pt>
                <c:pt idx="5">
                  <c:v>93</c:v>
                </c:pt>
                <c:pt idx="6">
                  <c:v>95</c:v>
                </c:pt>
                <c:pt idx="7">
                  <c:v>95</c:v>
                </c:pt>
                <c:pt idx="8">
                  <c:v>85</c:v>
                </c:pt>
                <c:pt idx="9">
                  <c:v>85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53871664"/>
        <c:axId val="-1953878192"/>
      </c:barChart>
      <c:catAx>
        <c:axId val="-19538716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3878192"/>
        <c:crosses val="autoZero"/>
        <c:auto val="1"/>
        <c:lblAlgn val="ctr"/>
        <c:lblOffset val="100"/>
        <c:noMultiLvlLbl val="0"/>
      </c:catAx>
      <c:valAx>
        <c:axId val="-19538781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3871664"/>
        <c:crosses val="autoZero"/>
        <c:crossBetween val="between"/>
      </c:valAx>
      <c:spPr>
        <a:solidFill>
          <a:srgbClr val="FFFF99"/>
        </a:solidFill>
      </c:spPr>
    </c:plotArea>
    <c:legend>
      <c:legendPos val="b"/>
      <c:overlay val="0"/>
      <c:spPr>
        <a:solidFill>
          <a:schemeClr val="bg1"/>
        </a:solidFill>
        <a:ln>
          <a:solidFill>
            <a:srgbClr val="0000FF"/>
          </a:solidFill>
        </a:ln>
      </c:spPr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w="0">
      <a:solidFill>
        <a:srgbClr val="0000FF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PE" sz="1200" b="1">
                <a:latin typeface="+mn-lt"/>
              </a:rPr>
              <a:t>PRECIOS DE CAÑA DE AZÚCAR EN LOS VALLES DE VIRU Y CHICAMA - AGOSTO 2018</a:t>
            </a:r>
            <a:r>
              <a:rPr lang="es-PE" sz="1000">
                <a:latin typeface="+mn-lt"/>
              </a:rPr>
              <a:t> 
</a:t>
            </a:r>
            <a:r>
              <a:rPr lang="es-PE" sz="1000" b="1">
                <a:latin typeface="+mn-lt"/>
              </a:rPr>
              <a:t>(</a:t>
            </a:r>
            <a:r>
              <a:rPr lang="es-PE" sz="1000" b="1" i="0" u="none" strike="noStrike" baseline="0">
                <a:effectLst/>
              </a:rPr>
              <a:t>S/./t)</a:t>
            </a:r>
            <a:endParaRPr lang="es-PE" sz="1000" b="1">
              <a:latin typeface="+mn-lt"/>
            </a:endParaRPr>
          </a:p>
        </c:rich>
      </c:tx>
      <c:layout>
        <c:manualLayout>
          <c:xMode val="edge"/>
          <c:yMode val="edge"/>
          <c:x val="0.19160059831230775"/>
          <c:y val="8.400396231462803E-3"/>
        </c:manualLayout>
      </c:layout>
      <c:overlay val="0"/>
      <c:spPr>
        <a:solidFill>
          <a:schemeClr val="bg1">
            <a:lumMod val="95000"/>
          </a:schemeClr>
        </a:solidFill>
        <a:ln w="12700">
          <a:solidFill>
            <a:schemeClr val="bg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6.4752235483458584E-2"/>
          <c:y val="0.15953081951712569"/>
          <c:w val="0.91047319495459789"/>
          <c:h val="0.65999002190841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ln w="28575">
                <a:noFill/>
              </a:ln>
            </c:spPr>
          </c:dPt>
          <c:cat>
            <c:numRef>
              <c:f>AGO!$B$7:$M$7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27</c:v>
                </c:pt>
              </c:numCache>
            </c:numRef>
          </c:cat>
          <c:val>
            <c:numRef>
              <c:f>AGO!$B$9:$N$9</c:f>
              <c:numCache>
                <c:formatCode>0.00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77</c:v>
                </c:pt>
                <c:pt idx="6">
                  <c:v>77</c:v>
                </c:pt>
                <c:pt idx="7">
                  <c:v>78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74</c:v>
                </c:pt>
              </c:numCache>
            </c:numRef>
          </c:val>
        </c:ser>
        <c:ser>
          <c:idx val="1"/>
          <c:order val="1"/>
          <c:tx>
            <c:strRef>
              <c:f>AGO!$A$10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cat>
            <c:numRef>
              <c:f>AGO!$B$7:$M$7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27</c:v>
                </c:pt>
              </c:numCache>
            </c:numRef>
          </c:cat>
          <c:val>
            <c:numRef>
              <c:f>AGO!$B$10:$N$10</c:f>
              <c:numCache>
                <c:formatCode>0.00</c:formatCode>
                <c:ptCount val="13"/>
                <c:pt idx="0">
                  <c:v>80</c:v>
                </c:pt>
                <c:pt idx="1">
                  <c:v>80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85</c:v>
                </c:pt>
                <c:pt idx="7">
                  <c:v>85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78</c:v>
                </c:pt>
                <c:pt idx="12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53874928"/>
        <c:axId val="-1953870032"/>
      </c:barChart>
      <c:catAx>
        <c:axId val="-1953874928"/>
        <c:scaling>
          <c:orientation val="minMax"/>
        </c:scaling>
        <c:delete val="0"/>
        <c:axPos val="b"/>
        <c:majorGridlines/>
        <c:numFmt formatCode="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PE"/>
          </a:p>
        </c:txPr>
        <c:crossAx val="-1953870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953870032"/>
        <c:scaling>
          <c:orientation val="minMax"/>
          <c:max val="141"/>
          <c:min val="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PE"/>
          </a:p>
        </c:txPr>
        <c:crossAx val="-1953874928"/>
        <c:crosses val="autoZero"/>
        <c:crossBetween val="between"/>
        <c:majorUnit val="10"/>
        <c:minorUnit val="1"/>
      </c:valAx>
      <c:spPr>
        <a:solidFill>
          <a:srgbClr val="FFFF66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lang="es-PE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lang="es-PE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</c:legendEntry>
      <c:layout>
        <c:manualLayout>
          <c:xMode val="edge"/>
          <c:yMode val="edge"/>
          <c:x val="0.37243563909350041"/>
          <c:y val="0.90482809483525306"/>
          <c:w val="0.26206519346372026"/>
          <c:h val="5.6397908939068597E-2"/>
        </c:manualLayout>
      </c:layout>
      <c:overlay val="0"/>
      <c:txPr>
        <a:bodyPr/>
        <a:lstStyle/>
        <a:p>
          <a:pPr>
            <a:defRPr lang="es-PE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chemeClr val="bg2">
        <a:lumMod val="75000"/>
      </a:schemeClr>
    </a:solidFill>
    <a:ln w="12700">
      <a:solidFill>
        <a:srgbClr val="0000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.49212598450000056" footer="0.4921259845000005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VIRÚ: PRECIO DE CAÑA DE AZÚCAR </a:t>
            </a:r>
            <a:r>
              <a:rPr lang="es-PE" sz="800" b="1" i="0" u="none" strike="noStrike" baseline="0">
                <a:effectLst/>
              </a:rPr>
              <a:t>EN LOS VALLES DE VIRU Y CHICAMA  </a:t>
            </a:r>
            <a:r>
              <a:rPr lang="es-PE"/>
              <a:t>SETIEMBRE 2018</a:t>
            </a:r>
            <a:r>
              <a:rPr lang="es-PE" baseline="0"/>
              <a:t> </a:t>
            </a:r>
            <a:r>
              <a:rPr lang="es-PE"/>
              <a:t> (S/./ t)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SET!$A$9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ln w="28575">
                <a:noFill/>
              </a:ln>
            </c:spPr>
          </c:dPt>
          <c:cat>
            <c:numRef>
              <c:f>SET!$B$7:$N$7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SET!$B$9:$N$9</c:f>
              <c:numCache>
                <c:formatCode>0.00</c:formatCode>
                <c:ptCount val="13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72</c:v>
                </c:pt>
                <c:pt idx="4">
                  <c:v>72</c:v>
                </c:pt>
                <c:pt idx="5">
                  <c:v>70</c:v>
                </c:pt>
                <c:pt idx="6">
                  <c:v>70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</c:numCache>
            </c:numRef>
          </c:val>
        </c:ser>
        <c:ser>
          <c:idx val="1"/>
          <c:order val="1"/>
          <c:tx>
            <c:strRef>
              <c:f>SET!$A$10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cat>
            <c:numRef>
              <c:f>SET!$B$7:$N$7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SET!$B$10:$N$10</c:f>
              <c:numCache>
                <c:formatCode>0.00</c:formatCode>
                <c:ptCount val="13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53868944"/>
        <c:axId val="-1953879824"/>
      </c:barChart>
      <c:catAx>
        <c:axId val="-195386894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38798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953879824"/>
        <c:scaling>
          <c:orientation val="minMax"/>
          <c:max val="150"/>
          <c:min val="0"/>
        </c:scaling>
        <c:delete val="0"/>
        <c:axPos val="l"/>
        <c:majorGridlines>
          <c:spPr>
            <a:ln w="12700">
              <a:solidFill>
                <a:srgbClr val="CCFFFF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3868944"/>
        <c:crosses val="autoZero"/>
        <c:crossBetween val="between"/>
        <c:majorUnit val="10"/>
        <c:minorUnit val="1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CC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.49212598450000067" footer="0.49212598450000067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VIRÚ-CHICAMA: PRECIO DE CAÑA DE AZÚCAR EN  CAMPO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OCTUBRE 2018 (S/, t)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12482056247848E-2"/>
          <c:y val="0.21023474178403773"/>
          <c:w val="0.8519345276015261"/>
          <c:h val="0.7067446674799458"/>
        </c:manualLayout>
      </c:layout>
      <c:lineChart>
        <c:grouping val="standard"/>
        <c:varyColors val="0"/>
        <c:ser>
          <c:idx val="0"/>
          <c:order val="0"/>
          <c:tx>
            <c:strRef>
              <c:f>OCT!$A$9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</c:dPt>
          <c:cat>
            <c:numRef>
              <c:f>OCT!$B$7:$M$7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</c:numCache>
            </c:numRef>
          </c:cat>
          <c:val>
            <c:numRef>
              <c:f>OCT!$B$9:$M$9</c:f>
              <c:numCache>
                <c:formatCode>0.00</c:formatCode>
                <c:ptCount val="12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67</c:v>
                </c:pt>
                <c:pt idx="6">
                  <c:v>64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OCT!$A$10</c:f>
              <c:strCache>
                <c:ptCount val="1"/>
                <c:pt idx="0">
                  <c:v>CHICAMA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OCT!$B$7:$M$7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</c:numCache>
            </c:numRef>
          </c:cat>
          <c:val>
            <c:numRef>
              <c:f>OCT!$B$10:$M$10</c:f>
              <c:numCache>
                <c:formatCode>0.00</c:formatCode>
                <c:ptCount val="12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69</c:v>
                </c:pt>
                <c:pt idx="5">
                  <c:v>68</c:v>
                </c:pt>
                <c:pt idx="6">
                  <c:v>62</c:v>
                </c:pt>
                <c:pt idx="7">
                  <c:v>50</c:v>
                </c:pt>
                <c:pt idx="8">
                  <c:v>50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3874384"/>
        <c:axId val="-1953873840"/>
      </c:lineChart>
      <c:catAx>
        <c:axId val="-195387438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3873840"/>
        <c:crossesAt val="0"/>
        <c:auto val="1"/>
        <c:lblAlgn val="ctr"/>
        <c:lblOffset val="100"/>
        <c:noMultiLvlLbl val="0"/>
      </c:catAx>
      <c:valAx>
        <c:axId val="-1953873840"/>
        <c:scaling>
          <c:orientation val="minMax"/>
          <c:min val="4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3874384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577391619151054E-2"/>
          <c:y val="0.104820524195039"/>
          <c:w val="0.82198968232419223"/>
          <c:h val="0.15189826623784702"/>
        </c:manualLayout>
      </c:layout>
      <c:overlay val="0"/>
      <c:txPr>
        <a:bodyPr/>
        <a:lstStyle/>
        <a:p>
          <a:pPr>
            <a:defRPr lang="es-PE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.49212598450000034" footer="0.4921259845000003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EN CHACRA DE CAÑA DE AZÚCAR EN LOS VALLES VIRÚ -CHICAMA
NOVIEMBRE 2018 (S/./t.)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8878462976931"/>
          <c:y val="0.21320304017372443"/>
          <c:w val="0.85361639921592058"/>
          <c:h val="0.70626108218557448"/>
        </c:manualLayout>
      </c:layout>
      <c:lineChart>
        <c:grouping val="standard"/>
        <c:varyColors val="0"/>
        <c:ser>
          <c:idx val="0"/>
          <c:order val="0"/>
          <c:tx>
            <c:strRef>
              <c:f>NOV!$A$9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chemeClr val="tx2"/>
                </a:solidFill>
                <a:prstDash val="solid"/>
              </a:ln>
            </c:spPr>
          </c:marker>
          <c:dPt>
            <c:idx val="0"/>
            <c:bubble3D val="0"/>
            <c:spPr>
              <a:ln w="25400">
                <a:solidFill>
                  <a:srgbClr val="000080"/>
                </a:solidFill>
                <a:prstDash val="solid"/>
              </a:ln>
            </c:spPr>
          </c:dPt>
          <c:cat>
            <c:numRef>
              <c:f>NOV!$B$7:$M$7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NOV!$B$9:$M$9</c:f>
              <c:numCache>
                <c:formatCode>0.00</c:formatCode>
                <c:ptCount val="12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65</c:v>
                </c:pt>
                <c:pt idx="5">
                  <c:v>65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66</c:v>
                </c:pt>
                <c:pt idx="11">
                  <c:v>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NOV!$A$10</c:f>
              <c:strCache>
                <c:ptCount val="1"/>
                <c:pt idx="0">
                  <c:v>CHICAMA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</c:marker>
          <c:cat>
            <c:numRef>
              <c:f>NOV!$B$7:$M$7</c:f>
              <c:numCache>
                <c:formatCode>General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NOV!$B$10:$M$10</c:f>
              <c:numCache>
                <c:formatCode>0.00</c:formatCode>
                <c:ptCount val="12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3">
                  <c:v>62</c:v>
                </c:pt>
                <c:pt idx="4">
                  <c:v>63</c:v>
                </c:pt>
                <c:pt idx="5">
                  <c:v>63</c:v>
                </c:pt>
                <c:pt idx="6">
                  <c:v>60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3871120"/>
        <c:axId val="-1953872752"/>
      </c:lineChart>
      <c:catAx>
        <c:axId val="-195387112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3872752"/>
        <c:crossesAt val="0"/>
        <c:auto val="1"/>
        <c:lblAlgn val="ctr"/>
        <c:lblOffset val="100"/>
        <c:noMultiLvlLbl val="0"/>
      </c:catAx>
      <c:valAx>
        <c:axId val="-195387275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3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t)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3871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297777230971126"/>
          <c:y val="0.1255672701929208"/>
          <c:w val="0.48867987204724411"/>
          <c:h val="7.8188828091403817E-2"/>
        </c:manualLayout>
      </c:layout>
      <c:overlay val="0"/>
      <c:txPr>
        <a:bodyPr/>
        <a:lstStyle/>
        <a:p>
          <a:pPr>
            <a:defRPr lang="es-PE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.49212598450000045" footer="0.492125984500000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VIRU: PRECIOS EN CHACRA DE CAÑA DE AZÚCAR  - 2010 (S/./ t.)</a:t>
            </a:r>
          </a:p>
        </c:rich>
      </c:tx>
      <c:layout>
        <c:manualLayout>
          <c:xMode val="edge"/>
          <c:yMode val="edge"/>
          <c:x val="0.14143923928700833"/>
          <c:y val="3.8194289157964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483781844756673E-2"/>
          <c:y val="0.16319499781289959"/>
          <c:w val="0.93359482017209661"/>
          <c:h val="0.65972445924363698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8377270589537389E-2"/>
                  <c:y val="4.09311018971860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7240506329113908E-2"/>
                  <c:y val="-6.6299775940924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384929731884769E-2"/>
                  <c:y val="5.43634242198070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461318051575938E-2"/>
                  <c:y val="-2.3148148148148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7306590257879741E-3"/>
                  <c:y val="-2.77777777777778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204393505252422E-3"/>
                  <c:y val="-5.55555555555555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102196752626564E-3"/>
                  <c:y val="-5.0925925925925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3.24074074074074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468013468013467E-2"/>
                  <c:y val="4.0281973816717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425364758698095E-2"/>
                  <c:y val="-4.83383685800603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'2010'!$B$8:$M$8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'2010'!$B$10:$M$10</c:f>
              <c:numCache>
                <c:formatCode>0.00</c:formatCode>
                <c:ptCount val="12"/>
                <c:pt idx="0">
                  <c:v>78.166666666666671</c:v>
                </c:pt>
                <c:pt idx="1">
                  <c:v>88.666666666666671</c:v>
                </c:pt>
                <c:pt idx="2">
                  <c:v>96.357142857142861</c:v>
                </c:pt>
                <c:pt idx="3">
                  <c:v>107.91666666666667</c:v>
                </c:pt>
                <c:pt idx="4">
                  <c:v>104.23076923076923</c:v>
                </c:pt>
                <c:pt idx="5">
                  <c:v>90.461538461538467</c:v>
                </c:pt>
                <c:pt idx="6">
                  <c:v>86.92307692307692</c:v>
                </c:pt>
                <c:pt idx="7">
                  <c:v>83.083333333333329</c:v>
                </c:pt>
                <c:pt idx="8">
                  <c:v>79.384615384615387</c:v>
                </c:pt>
                <c:pt idx="9">
                  <c:v>84.230769230769226</c:v>
                </c:pt>
                <c:pt idx="10">
                  <c:v>101.66666666666667</c:v>
                </c:pt>
                <c:pt idx="11">
                  <c:v>97.416666666666671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50245936"/>
        <c:axId val="-1750251920"/>
      </c:lineChart>
      <c:catAx>
        <c:axId val="-175024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750251920"/>
        <c:crosses val="autoZero"/>
        <c:auto val="1"/>
        <c:lblAlgn val="ctr"/>
        <c:lblOffset val="100"/>
        <c:noMultiLvlLbl val="0"/>
      </c:catAx>
      <c:valAx>
        <c:axId val="-1750251920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-1750245936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 paperSize="9" orientation="landscape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EN CHACRA DE CAÑA DE AZÙCAR VALLES  VIRU Y CHICAMA 
DICIEMBRE 2018</a:t>
            </a:r>
          </a:p>
        </c:rich>
      </c:tx>
      <c:layout>
        <c:manualLayout>
          <c:xMode val="edge"/>
          <c:yMode val="edge"/>
          <c:x val="0.17104090758152632"/>
          <c:y val="7.030303030303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67227267393965E-2"/>
          <c:y val="0.27636363636363637"/>
          <c:w val="0.84925435026115781"/>
          <c:h val="0.52727272727272667"/>
        </c:manualLayout>
      </c:layout>
      <c:lineChart>
        <c:grouping val="standard"/>
        <c:varyColors val="0"/>
        <c:ser>
          <c:idx val="0"/>
          <c:order val="0"/>
          <c:tx>
            <c:strRef>
              <c:f>DIC!$A$9</c:f>
              <c:strCache>
                <c:ptCount val="1"/>
                <c:pt idx="0">
                  <c:v>VIRU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DIC!$B$7:$M$7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DIC!$B$9:$M$9</c:f>
              <c:numCache>
                <c:formatCode>0.00</c:formatCode>
                <c:ptCount val="12"/>
                <c:pt idx="0">
                  <c:v>65</c:v>
                </c:pt>
                <c:pt idx="1">
                  <c:v>65</c:v>
                </c:pt>
                <c:pt idx="2">
                  <c:v>66</c:v>
                </c:pt>
                <c:pt idx="3">
                  <c:v>66</c:v>
                </c:pt>
                <c:pt idx="4">
                  <c:v>64</c:v>
                </c:pt>
                <c:pt idx="5">
                  <c:v>64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62</c:v>
                </c:pt>
                <c:pt idx="10">
                  <c:v>62</c:v>
                </c:pt>
                <c:pt idx="11">
                  <c:v>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DIC!$A$10</c:f>
              <c:strCache>
                <c:ptCount val="1"/>
                <c:pt idx="0">
                  <c:v>CHICAMA</c:v>
                </c:pt>
              </c:strCache>
            </c:strRef>
          </c:tx>
          <c:cat>
            <c:numRef>
              <c:f>DIC!$B$7:$M$7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DIC!$B$10:$M$10</c:f>
              <c:numCache>
                <c:formatCode>0.00</c:formatCode>
                <c:ptCount val="12"/>
                <c:pt idx="0">
                  <c:v>55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3875472"/>
        <c:axId val="-1953881456"/>
      </c:lineChart>
      <c:catAx>
        <c:axId val="-195387547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3881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95388145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3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Kg)</a:t>
                </a:r>
              </a:p>
            </c:rich>
          </c:tx>
          <c:layout>
            <c:manualLayout>
              <c:xMode val="edge"/>
              <c:yMode val="edge"/>
              <c:x val="1.4774764939477887E-2"/>
              <c:y val="0.45818181818181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953875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.49212598450000045" footer="0.49212598450000045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VALLES VIRU-CHICAMA: PRECIOS EN CHACRA DE CAÑA DE AZÚCAR  - 2018 (S/./ t.)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ACTUAL!$A$10</c:f>
              <c:strCache>
                <c:ptCount val="1"/>
                <c:pt idx="0">
                  <c:v>VIRU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900" b="1" i="0" u="none" strike="noStrike" baseline="0">
                    <a:solidFill>
                      <a:schemeClr val="tx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ACTUAL!$B$8:$M$8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ACTUAL!$B$10:$M$10</c:f>
              <c:numCache>
                <c:formatCode>0.00</c:formatCode>
                <c:ptCount val="12"/>
                <c:pt idx="0">
                  <c:v>78.07692307692308</c:v>
                </c:pt>
                <c:pt idx="1">
                  <c:v>73.75</c:v>
                </c:pt>
                <c:pt idx="2">
                  <c:v>79.230769230769226</c:v>
                </c:pt>
                <c:pt idx="3">
                  <c:v>81.15384615384616</c:v>
                </c:pt>
                <c:pt idx="4">
                  <c:v>82.307692307692307</c:v>
                </c:pt>
                <c:pt idx="5">
                  <c:v>85.07692307692308</c:v>
                </c:pt>
                <c:pt idx="6">
                  <c:v>84.818181818181813</c:v>
                </c:pt>
                <c:pt idx="7">
                  <c:v>76.384615384615387</c:v>
                </c:pt>
                <c:pt idx="8">
                  <c:v>70.5</c:v>
                </c:pt>
                <c:pt idx="9">
                  <c:v>64</c:v>
                </c:pt>
                <c:pt idx="10">
                  <c:v>64.36363636363636</c:v>
                </c:pt>
                <c:pt idx="11">
                  <c:v>63.909090909090907</c:v>
                </c:pt>
              </c:numCache>
            </c:numRef>
          </c:val>
        </c:ser>
        <c:ser>
          <c:idx val="1"/>
          <c:order val="1"/>
          <c:tx>
            <c:strRef>
              <c:f>ACTUAL!$A$11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298568507157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1000"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ACTUAL!$B$8:$M$8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ACTUAL!$B$11:$M$11</c:f>
              <c:numCache>
                <c:formatCode>0.00</c:formatCode>
                <c:ptCount val="12"/>
                <c:pt idx="0">
                  <c:v>73.227272727272734</c:v>
                </c:pt>
                <c:pt idx="1">
                  <c:v>80.416666666666671</c:v>
                </c:pt>
                <c:pt idx="2">
                  <c:v>88.461538461538467</c:v>
                </c:pt>
                <c:pt idx="3">
                  <c:v>88.84615384615384</c:v>
                </c:pt>
                <c:pt idx="4">
                  <c:v>88.692307692307693</c:v>
                </c:pt>
                <c:pt idx="5">
                  <c:v>95.15384615384616</c:v>
                </c:pt>
                <c:pt idx="6">
                  <c:v>90.909090909090907</c:v>
                </c:pt>
                <c:pt idx="7">
                  <c:v>78.92307692307692</c:v>
                </c:pt>
                <c:pt idx="8">
                  <c:v>75.5</c:v>
                </c:pt>
                <c:pt idx="9">
                  <c:v>62.785714285714285</c:v>
                </c:pt>
                <c:pt idx="10">
                  <c:v>59.454545454545453</c:v>
                </c:pt>
                <c:pt idx="11">
                  <c:v>58.888888888888886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1953867312"/>
        <c:axId val="-1953866768"/>
      </c:barChart>
      <c:catAx>
        <c:axId val="-195386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3866768"/>
        <c:crosses val="autoZero"/>
        <c:auto val="1"/>
        <c:lblAlgn val="ctr"/>
        <c:lblOffset val="100"/>
        <c:noMultiLvlLbl val="0"/>
      </c:catAx>
      <c:valAx>
        <c:axId val="-195386676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953867312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VALLES VIRU-CHICAMA: VARIACIÓN DE PRECIOS EN CHACRA DE CAÑA DE AZÚCAR  - 2018/2017 (%)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0618556701030927E-2"/>
          <c:y val="0.15202956773260484"/>
          <c:w val="0.96563573883161513"/>
          <c:h val="0.73816067556772791"/>
        </c:manualLayout>
      </c:layout>
      <c:lineChart>
        <c:grouping val="standard"/>
        <c:varyColors val="0"/>
        <c:ser>
          <c:idx val="0"/>
          <c:order val="0"/>
          <c:tx>
            <c:strRef>
              <c:f>VARIACIÓN!$A$10</c:f>
              <c:strCache>
                <c:ptCount val="1"/>
                <c:pt idx="0">
                  <c:v>VIRU</c:v>
                </c:pt>
              </c:strCache>
            </c:strRef>
          </c:tx>
          <c:dLbls>
            <c:dLbl>
              <c:idx val="0"/>
              <c:layout>
                <c:manualLayout>
                  <c:x val="-6.4153010285479026E-2"/>
                  <c:y val="-3.053437051486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115674973618007E-2"/>
                  <c:y val="2.7564216810561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655744858089241E-2"/>
                  <c:y val="-2.3986534291909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607271068446483E-2"/>
                  <c:y val="2.6410361748259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9215639606761998E-2"/>
                  <c:y val="-2.9283350450758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643831359870951E-2"/>
                  <c:y val="-4.0643386967933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17923798568E-2"/>
                  <c:y val="-3.352002738788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033281922233948E-2"/>
                  <c:y val="-3.3212082255951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51232670223527E-2"/>
                  <c:y val="-3.9943854844231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054982817869417E-2"/>
                  <c:y val="2.7210884353741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994915937774902E-2"/>
                  <c:y val="1.2880748602076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1" i="0" u="none" strike="noStrike" baseline="0">
                    <a:solidFill>
                      <a:schemeClr val="tx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VARIACIÓN!$B$8:$M$8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VARIACIÓN!$B$10:$M$10</c:f>
              <c:numCache>
                <c:formatCode>0.0%</c:formatCode>
                <c:ptCount val="12"/>
                <c:pt idx="0">
                  <c:v>-0.29930966469428011</c:v>
                </c:pt>
                <c:pt idx="1">
                  <c:v>-0.35219594594594594</c:v>
                </c:pt>
                <c:pt idx="2">
                  <c:v>-0.319490325625295</c:v>
                </c:pt>
                <c:pt idx="3">
                  <c:v>-0.31331360946745557</c:v>
                </c:pt>
                <c:pt idx="4">
                  <c:v>-0.33991363355953119</c:v>
                </c:pt>
                <c:pt idx="5">
                  <c:v>-0.34088200238379018</c:v>
                </c:pt>
                <c:pt idx="6">
                  <c:v>-0.27730441518202942</c:v>
                </c:pt>
                <c:pt idx="7">
                  <c:v>-0.27540285801155373</c:v>
                </c:pt>
                <c:pt idx="8">
                  <c:v>-0.21763255240443902</c:v>
                </c:pt>
                <c:pt idx="9">
                  <c:v>-0.29476584022038566</c:v>
                </c:pt>
                <c:pt idx="10">
                  <c:v>-0.25085971254739448</c:v>
                </c:pt>
                <c:pt idx="11">
                  <c:v>-0.15096618357487923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VARIACIÓN!$A$11</c:f>
              <c:strCache>
                <c:ptCount val="1"/>
                <c:pt idx="0">
                  <c:v>CHICAMA</c:v>
                </c:pt>
              </c:strCache>
            </c:strRef>
          </c:tx>
          <c:dLbls>
            <c:dLbl>
              <c:idx val="0"/>
              <c:layout>
                <c:manualLayout>
                  <c:x val="-6.1167152594590664E-2"/>
                  <c:y val="-2.4306059568640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171496195217412E-2"/>
                  <c:y val="1.89642816387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277051708742593E-2"/>
                  <c:y val="-2.9331268656353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618556701030927E-2"/>
                  <c:y val="2.2263450834879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674136321195154E-3"/>
                  <c:y val="-4.43101711983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577229483594211E-2"/>
                  <c:y val="2.9703982654342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23851458114335E-2"/>
                  <c:y val="3.479858495948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386638525854498E-2"/>
                  <c:y val="2.4804366986594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9491659890120908E-2"/>
                  <c:y val="4.829008330480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773195876288787E-2"/>
                  <c:y val="2.9684601113172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29553264604811E-2"/>
                  <c:y val="-2.9684601113172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VARIACIÓN!$B$8:$M$8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VARIACIÓN!$B$11:$M$11</c:f>
              <c:numCache>
                <c:formatCode>0.0%</c:formatCode>
                <c:ptCount val="12"/>
                <c:pt idx="0">
                  <c:v>-0.45939597315436242</c:v>
                </c:pt>
                <c:pt idx="1">
                  <c:v>-0.42559523809523803</c:v>
                </c:pt>
                <c:pt idx="2">
                  <c:v>-0.39291101055806943</c:v>
                </c:pt>
                <c:pt idx="3">
                  <c:v>-0.40769230769230769</c:v>
                </c:pt>
                <c:pt idx="4">
                  <c:v>-0.40871794871794875</c:v>
                </c:pt>
                <c:pt idx="5">
                  <c:v>-0.36564102564102563</c:v>
                </c:pt>
                <c:pt idx="6">
                  <c:v>-0.31506849315068486</c:v>
                </c:pt>
                <c:pt idx="7">
                  <c:v>-0.2797894121088037</c:v>
                </c:pt>
                <c:pt idx="8">
                  <c:v>-0.23651685393258426</c:v>
                </c:pt>
                <c:pt idx="9">
                  <c:v>-0.37989417989417995</c:v>
                </c:pt>
                <c:pt idx="10">
                  <c:v>-0.2426172553561089</c:v>
                </c:pt>
                <c:pt idx="11">
                  <c:v>-0.25628268911851015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0475136"/>
        <c:axId val="-1950476224"/>
      </c:lineChart>
      <c:catAx>
        <c:axId val="-195047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950476224"/>
        <c:crosses val="autoZero"/>
        <c:auto val="1"/>
        <c:lblAlgn val="ctr"/>
        <c:lblOffset val="100"/>
        <c:noMultiLvlLbl val="0"/>
      </c:catAx>
      <c:valAx>
        <c:axId val="-19504762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-1950475136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VIRU: PRECIOS EN CHACRA DE CAÑA DE AZÚCAR  - 2011 (S/./ t.)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691588785046741E-2"/>
          <c:y val="0.19829514679365345"/>
          <c:w val="0.95430944963655262"/>
          <c:h val="0.70032735298008175"/>
        </c:manualLayout>
      </c:layout>
      <c:lineChart>
        <c:grouping val="standard"/>
        <c:varyColors val="0"/>
        <c:ser>
          <c:idx val="0"/>
          <c:order val="0"/>
          <c:tx>
            <c:strRef>
              <c:f>'2011'!$A$10</c:f>
              <c:strCache>
                <c:ptCount val="1"/>
                <c:pt idx="0">
                  <c:v>VIRU</c:v>
                </c:pt>
              </c:strCache>
            </c:strRef>
          </c:tx>
          <c:dLbls>
            <c:dLbl>
              <c:idx val="0"/>
              <c:layout>
                <c:manualLayout>
                  <c:x val="-5.6074766355140179E-2"/>
                  <c:y val="3.8903625110521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460020768432004E-2"/>
                  <c:y val="4.2440318302387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2689511941848473E-2"/>
                  <c:y val="-4.5977011494252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152647975077892E-2"/>
                  <c:y val="5.3050397877984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922118380062312E-2"/>
                  <c:y val="5.3050397877984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152647975077892E-2"/>
                  <c:y val="6.3660477453580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922118380062312E-2"/>
                  <c:y val="4.5977011494252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768431983385224E-2"/>
                  <c:y val="4.2440318302387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922118380062232E-2"/>
                  <c:y val="4.2440318302387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306334371754941E-2"/>
                  <c:y val="4.2440318302387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152647975077892E-2"/>
                  <c:y val="3.1830238726790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768431983385232E-3"/>
                  <c:y val="3.8903625110521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900" b="1" i="0" u="none" strike="noStrike" baseline="0">
                    <a:solidFill>
                      <a:schemeClr val="tx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'2011'!$B$8:$M$8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'2011'!$B$10:$M$10</c:f>
              <c:numCache>
                <c:formatCode>0.00</c:formatCode>
                <c:ptCount val="12"/>
                <c:pt idx="0">
                  <c:v>105.92307692307692</c:v>
                </c:pt>
                <c:pt idx="1">
                  <c:v>109</c:v>
                </c:pt>
                <c:pt idx="2">
                  <c:v>118.46153846153847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121.5</c:v>
                </c:pt>
                <c:pt idx="7">
                  <c:v>123.92857142857143</c:v>
                </c:pt>
                <c:pt idx="8">
                  <c:v>125.76923076923077</c:v>
                </c:pt>
                <c:pt idx="9">
                  <c:v>126</c:v>
                </c:pt>
                <c:pt idx="10">
                  <c:v>126</c:v>
                </c:pt>
                <c:pt idx="11">
                  <c:v>125.61538461538461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'2011'!$A$11</c:f>
              <c:strCache>
                <c:ptCount val="1"/>
                <c:pt idx="0">
                  <c:v>CHICAMA</c:v>
                </c:pt>
              </c:strCache>
            </c:strRef>
          </c:tx>
          <c:dLbls>
            <c:dLbl>
              <c:idx val="3"/>
              <c:layout>
                <c:manualLayout>
                  <c:x val="-3.1152647975077892E-2"/>
                  <c:y val="-3.8903625110521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768431983385224E-2"/>
                  <c:y val="-3.5366931918656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075804776739395E-2"/>
                  <c:y val="-5.3050397877984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075804776739395E-2"/>
                  <c:y val="-6.3660477453580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998961578400846E-2"/>
                  <c:y val="-4.244031830238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5306334371754858E-2"/>
                  <c:y val="-4.5977011494252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7383177570093525E-2"/>
                  <c:y val="-4.2440318302387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7383177570093525E-2"/>
                  <c:y val="-4.2440318302387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152647975077892E-2"/>
                  <c:y val="-3.1830238726790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b="1">
                    <a:solidFill>
                      <a:srgbClr val="C0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'2011'!$B$8:$M$8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'2011'!$B$11:$M$11</c:f>
              <c:numCache>
                <c:formatCode>0.00</c:formatCode>
                <c:ptCount val="12"/>
                <c:pt idx="3">
                  <c:v>126.25</c:v>
                </c:pt>
                <c:pt idx="4">
                  <c:v>127.92307692307692</c:v>
                </c:pt>
                <c:pt idx="5">
                  <c:v>120.625</c:v>
                </c:pt>
                <c:pt idx="6">
                  <c:v>121.5</c:v>
                </c:pt>
                <c:pt idx="7">
                  <c:v>127.92857142857143</c:v>
                </c:pt>
                <c:pt idx="8">
                  <c:v>130</c:v>
                </c:pt>
                <c:pt idx="9">
                  <c:v>130.76923076923077</c:v>
                </c:pt>
                <c:pt idx="10">
                  <c:v>130</c:v>
                </c:pt>
                <c:pt idx="11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50250832"/>
        <c:axId val="-1750249200"/>
      </c:lineChart>
      <c:catAx>
        <c:axId val="-175025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750249200"/>
        <c:crosses val="autoZero"/>
        <c:auto val="1"/>
        <c:lblAlgn val="ctr"/>
        <c:lblOffset val="100"/>
        <c:noMultiLvlLbl val="0"/>
      </c:catAx>
      <c:valAx>
        <c:axId val="-175024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750250832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VIRU: PRECIOS EN CHACRA DE CAÑA DE AZÚCAR  - 2013 (S/./ t.)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'2013'!$A$10</c:f>
              <c:strCache>
                <c:ptCount val="1"/>
                <c:pt idx="0">
                  <c:v>VIRU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900" b="1" i="0" u="none" strike="noStrike" baseline="0">
                    <a:solidFill>
                      <a:schemeClr val="tx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'2013'!$B$10:$M$10</c:f>
              <c:numCache>
                <c:formatCode>0.00</c:formatCode>
                <c:ptCount val="12"/>
                <c:pt idx="0">
                  <c:v>66.15384615384616</c:v>
                </c:pt>
                <c:pt idx="1">
                  <c:v>61.333333333333336</c:v>
                </c:pt>
                <c:pt idx="2">
                  <c:v>61.153846153846153</c:v>
                </c:pt>
                <c:pt idx="3">
                  <c:v>53.07692307692308</c:v>
                </c:pt>
                <c:pt idx="4">
                  <c:v>53.153846153846153</c:v>
                </c:pt>
                <c:pt idx="5">
                  <c:v>53.166666666666664</c:v>
                </c:pt>
                <c:pt idx="6">
                  <c:v>52.92307692307692</c:v>
                </c:pt>
                <c:pt idx="7">
                  <c:v>50.75</c:v>
                </c:pt>
                <c:pt idx="8">
                  <c:v>50.615384615384613</c:v>
                </c:pt>
                <c:pt idx="9">
                  <c:v>45.384615384615387</c:v>
                </c:pt>
                <c:pt idx="10">
                  <c:v>46.5</c:v>
                </c:pt>
                <c:pt idx="11">
                  <c:v>51.230769230769234</c:v>
                </c:pt>
              </c:numCache>
            </c:numRef>
          </c:val>
        </c:ser>
        <c:ser>
          <c:idx val="1"/>
          <c:order val="1"/>
          <c:tx>
            <c:strRef>
              <c:f>'2013'!$A$11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298568507157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1000"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'2013'!$B$8:$M$8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'2013'!$B$11:$M$11</c:f>
              <c:numCache>
                <c:formatCode>0.00</c:formatCode>
                <c:ptCount val="12"/>
                <c:pt idx="0">
                  <c:v>45</c:v>
                </c:pt>
                <c:pt idx="1">
                  <c:v>55</c:v>
                </c:pt>
                <c:pt idx="2">
                  <c:v>50</c:v>
                </c:pt>
                <c:pt idx="3">
                  <c:v>48.200782268578891</c:v>
                </c:pt>
                <c:pt idx="4">
                  <c:v>59.322033898305101</c:v>
                </c:pt>
                <c:pt idx="5">
                  <c:v>59.322033898305101</c:v>
                </c:pt>
                <c:pt idx="6">
                  <c:v>55.178461538461534</c:v>
                </c:pt>
                <c:pt idx="7">
                  <c:v>51.416666666666664</c:v>
                </c:pt>
                <c:pt idx="8">
                  <c:v>51.03846153846154</c:v>
                </c:pt>
                <c:pt idx="9">
                  <c:v>50.92307692307692</c:v>
                </c:pt>
                <c:pt idx="10">
                  <c:v>55.5</c:v>
                </c:pt>
                <c:pt idx="11">
                  <c:v>62.384615384615387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1750248112"/>
        <c:axId val="-1821604176"/>
      </c:barChart>
      <c:catAx>
        <c:axId val="-17502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821604176"/>
        <c:crosses val="autoZero"/>
        <c:auto val="1"/>
        <c:lblAlgn val="ctr"/>
        <c:lblOffset val="100"/>
        <c:noMultiLvlLbl val="0"/>
      </c:catAx>
      <c:valAx>
        <c:axId val="-1821604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750248112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VIRU: PRECIOS EN CHACRA DE CAÑA DE AZÚCAR  - 2014 (S/./ t.)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'2014'!$A$10</c:f>
              <c:strCache>
                <c:ptCount val="1"/>
                <c:pt idx="0">
                  <c:v>VIRU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900" b="1" i="0" u="none" strike="noStrike" baseline="0">
                    <a:solidFill>
                      <a:schemeClr val="tx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'2014'!$B$10:$M$10</c:f>
              <c:numCache>
                <c:formatCode>0.00</c:formatCode>
                <c:ptCount val="12"/>
                <c:pt idx="0">
                  <c:v>49.153846153846153</c:v>
                </c:pt>
                <c:pt idx="1">
                  <c:v>53.333333333333336</c:v>
                </c:pt>
                <c:pt idx="2">
                  <c:v>48.846153846153847</c:v>
                </c:pt>
                <c:pt idx="3">
                  <c:v>50</c:v>
                </c:pt>
                <c:pt idx="4">
                  <c:v>50.46153846153846</c:v>
                </c:pt>
                <c:pt idx="5">
                  <c:v>50.307692307692307</c:v>
                </c:pt>
                <c:pt idx="6">
                  <c:v>57.07692307692308</c:v>
                </c:pt>
                <c:pt idx="7">
                  <c:v>58</c:v>
                </c:pt>
                <c:pt idx="8">
                  <c:v>64.07692307692308</c:v>
                </c:pt>
                <c:pt idx="9">
                  <c:v>71</c:v>
                </c:pt>
                <c:pt idx="10">
                  <c:v>68.769230769230774</c:v>
                </c:pt>
                <c:pt idx="11">
                  <c:v>71.769230769230774</c:v>
                </c:pt>
              </c:numCache>
            </c:numRef>
          </c:val>
        </c:ser>
        <c:ser>
          <c:idx val="1"/>
          <c:order val="1"/>
          <c:tx>
            <c:strRef>
              <c:f>'2014'!$A$11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298568507157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1000"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'2014'!$B$8:$M$8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'2014'!$B$11:$M$11</c:f>
              <c:numCache>
                <c:formatCode>0.00</c:formatCode>
                <c:ptCount val="12"/>
                <c:pt idx="0">
                  <c:v>61.090909090909093</c:v>
                </c:pt>
                <c:pt idx="1">
                  <c:v>56.333333333333336</c:v>
                </c:pt>
                <c:pt idx="2">
                  <c:v>47.692307692307693</c:v>
                </c:pt>
                <c:pt idx="3">
                  <c:v>50</c:v>
                </c:pt>
                <c:pt idx="4">
                  <c:v>50</c:v>
                </c:pt>
                <c:pt idx="5">
                  <c:v>52</c:v>
                </c:pt>
                <c:pt idx="6">
                  <c:v>52</c:v>
                </c:pt>
                <c:pt idx="7">
                  <c:v>53.384615384615387</c:v>
                </c:pt>
                <c:pt idx="8">
                  <c:v>66.615384615384613</c:v>
                </c:pt>
                <c:pt idx="9">
                  <c:v>66.071428571428569</c:v>
                </c:pt>
                <c:pt idx="10">
                  <c:v>60</c:v>
                </c:pt>
                <c:pt idx="11">
                  <c:v>55.384615384615387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1821606352"/>
        <c:axId val="-1821603632"/>
      </c:barChart>
      <c:catAx>
        <c:axId val="-182160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821603632"/>
        <c:crosses val="autoZero"/>
        <c:auto val="1"/>
        <c:lblAlgn val="ctr"/>
        <c:lblOffset val="100"/>
        <c:noMultiLvlLbl val="0"/>
      </c:catAx>
      <c:valAx>
        <c:axId val="-182160363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821606352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VALLES VIRU-CHICAMA: PRECIOS EN CHACRA DE CAÑA DE AZÚCAR  - 2015 (S/./ t.)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'2015'!$A$10</c:f>
              <c:strCache>
                <c:ptCount val="1"/>
                <c:pt idx="0">
                  <c:v>VIRU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900" b="1" i="0" u="none" strike="noStrike" baseline="0">
                    <a:solidFill>
                      <a:schemeClr val="tx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'2015'!$B$10:$M$10</c:f>
              <c:numCache>
                <c:formatCode>0.00</c:formatCode>
                <c:ptCount val="12"/>
                <c:pt idx="0">
                  <c:v>68.928571428571431</c:v>
                </c:pt>
                <c:pt idx="1">
                  <c:v>70</c:v>
                </c:pt>
                <c:pt idx="2">
                  <c:v>75.307692307692307</c:v>
                </c:pt>
                <c:pt idx="3">
                  <c:v>76.038461538461533</c:v>
                </c:pt>
                <c:pt idx="4">
                  <c:v>76.75</c:v>
                </c:pt>
                <c:pt idx="5">
                  <c:v>94.230769230769226</c:v>
                </c:pt>
                <c:pt idx="6">
                  <c:v>92.5</c:v>
                </c:pt>
                <c:pt idx="7">
                  <c:v>94.214285714285708</c:v>
                </c:pt>
                <c:pt idx="8">
                  <c:v>92.714285714285708</c:v>
                </c:pt>
                <c:pt idx="9">
                  <c:v>90.230769230769226</c:v>
                </c:pt>
                <c:pt idx="10">
                  <c:v>90.307692307692307</c:v>
                </c:pt>
                <c:pt idx="11">
                  <c:v>95.2</c:v>
                </c:pt>
              </c:numCache>
            </c:numRef>
          </c:val>
        </c:ser>
        <c:ser>
          <c:idx val="1"/>
          <c:order val="1"/>
          <c:tx>
            <c:strRef>
              <c:f>'2015'!$A$11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298568507157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1000"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'2015'!$B$11:$M$11</c:f>
              <c:numCache>
                <c:formatCode>0.00</c:formatCode>
                <c:ptCount val="12"/>
                <c:pt idx="0">
                  <c:v>50.909090909090907</c:v>
                </c:pt>
                <c:pt idx="1">
                  <c:v>70</c:v>
                </c:pt>
                <c:pt idx="2">
                  <c:v>78.615384615384613</c:v>
                </c:pt>
                <c:pt idx="3">
                  <c:v>81.15384615384616</c:v>
                </c:pt>
                <c:pt idx="4">
                  <c:v>78.75</c:v>
                </c:pt>
                <c:pt idx="5">
                  <c:v>91.769230769230774</c:v>
                </c:pt>
                <c:pt idx="6">
                  <c:v>94.6875</c:v>
                </c:pt>
                <c:pt idx="7">
                  <c:v>104.28571428571429</c:v>
                </c:pt>
                <c:pt idx="8">
                  <c:v>95.642857142857139</c:v>
                </c:pt>
                <c:pt idx="9">
                  <c:v>95.84615384615384</c:v>
                </c:pt>
                <c:pt idx="10">
                  <c:v>98.538461538461533</c:v>
                </c:pt>
                <c:pt idx="1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1821603088"/>
        <c:axId val="-1821602544"/>
      </c:barChart>
      <c:catAx>
        <c:axId val="-182160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821602544"/>
        <c:crosses val="autoZero"/>
        <c:auto val="1"/>
        <c:lblAlgn val="ctr"/>
        <c:lblOffset val="100"/>
        <c:noMultiLvlLbl val="0"/>
      </c:catAx>
      <c:valAx>
        <c:axId val="-182160254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821603088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VALLES VIRU-CHICAMA: PRECIOS EN CHACRA DE CAÑA DE AZÚCAR  - 2016 (S/./ t.)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'2016'!$A$10</c:f>
              <c:strCache>
                <c:ptCount val="1"/>
                <c:pt idx="0">
                  <c:v>VIRU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900" b="1" i="0" u="none" strike="noStrike" baseline="0">
                    <a:solidFill>
                      <a:schemeClr val="tx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'2016'!$B$10:$M$10</c:f>
              <c:numCache>
                <c:formatCode>0.00</c:formatCode>
                <c:ptCount val="12"/>
                <c:pt idx="0">
                  <c:v>94.666666666666671</c:v>
                </c:pt>
                <c:pt idx="1">
                  <c:v>96.692307692307693</c:v>
                </c:pt>
                <c:pt idx="2">
                  <c:v>91.07692307692308</c:v>
                </c:pt>
                <c:pt idx="3">
                  <c:v>90.571428571428569</c:v>
                </c:pt>
                <c:pt idx="4">
                  <c:v>97.230769230769226</c:v>
                </c:pt>
                <c:pt idx="5">
                  <c:v>98.428571428571431</c:v>
                </c:pt>
                <c:pt idx="6">
                  <c:v>98.666666666666671</c:v>
                </c:pt>
                <c:pt idx="7">
                  <c:v>105.13333333333334</c:v>
                </c:pt>
                <c:pt idx="8">
                  <c:v>106.53846153846153</c:v>
                </c:pt>
                <c:pt idx="9">
                  <c:v>107.53846153846153</c:v>
                </c:pt>
                <c:pt idx="10">
                  <c:v>108</c:v>
                </c:pt>
                <c:pt idx="11">
                  <c:v>106.15384615384616</c:v>
                </c:pt>
              </c:numCache>
            </c:numRef>
          </c:val>
        </c:ser>
        <c:ser>
          <c:idx val="1"/>
          <c:order val="1"/>
          <c:tx>
            <c:strRef>
              <c:f>'2016'!$A$11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298568507157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1000"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'2016'!$B$8:$M$8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'2016'!$B$11:$M$11</c:f>
              <c:numCache>
                <c:formatCode>0.00</c:formatCode>
                <c:ptCount val="12"/>
                <c:pt idx="0">
                  <c:v>100.45454545454545</c:v>
                </c:pt>
                <c:pt idx="1">
                  <c:v>100</c:v>
                </c:pt>
                <c:pt idx="2">
                  <c:v>100</c:v>
                </c:pt>
                <c:pt idx="3">
                  <c:v>110</c:v>
                </c:pt>
                <c:pt idx="4">
                  <c:v>109.61538461538461</c:v>
                </c:pt>
                <c:pt idx="5">
                  <c:v>100</c:v>
                </c:pt>
                <c:pt idx="6">
                  <c:v>109.16666666666667</c:v>
                </c:pt>
                <c:pt idx="7">
                  <c:v>115</c:v>
                </c:pt>
                <c:pt idx="8">
                  <c:v>120.46153846153847</c:v>
                </c:pt>
                <c:pt idx="9">
                  <c:v>131.84615384615384</c:v>
                </c:pt>
                <c:pt idx="10">
                  <c:v>135</c:v>
                </c:pt>
                <c:pt idx="11">
                  <c:v>125.30769230769231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1821609072"/>
        <c:axId val="-1821608528"/>
      </c:barChart>
      <c:catAx>
        <c:axId val="-182160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821608528"/>
        <c:crosses val="autoZero"/>
        <c:auto val="1"/>
        <c:lblAlgn val="ctr"/>
        <c:lblOffset val="100"/>
        <c:noMultiLvlLbl val="0"/>
      </c:catAx>
      <c:valAx>
        <c:axId val="-182160852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821609072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VALLES VIRU-CHICAMA: PRECIOS EN CHACRA DE CAÑA DE AZÚCAR  - 2017 (S/./ t.)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'2017'!$A$10</c:f>
              <c:strCache>
                <c:ptCount val="1"/>
                <c:pt idx="0">
                  <c:v>VIRU</c:v>
                </c:pt>
              </c:strCache>
            </c:strRef>
          </c:tx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900" b="1" i="0" u="none" strike="noStrike" baseline="0">
                    <a:solidFill>
                      <a:schemeClr val="tx2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'2017'!$B$10:$M$10</c:f>
              <c:numCache>
                <c:formatCode>0.00</c:formatCode>
                <c:ptCount val="12"/>
                <c:pt idx="0">
                  <c:v>111.42857142857143</c:v>
                </c:pt>
                <c:pt idx="1">
                  <c:v>113.84615384615384</c:v>
                </c:pt>
                <c:pt idx="2">
                  <c:v>116.42857142857143</c:v>
                </c:pt>
                <c:pt idx="3">
                  <c:v>118.18181818181819</c:v>
                </c:pt>
                <c:pt idx="4">
                  <c:v>124.69230769230769</c:v>
                </c:pt>
                <c:pt idx="5">
                  <c:v>129.07692307692307</c:v>
                </c:pt>
                <c:pt idx="6">
                  <c:v>117.36363636363636</c:v>
                </c:pt>
                <c:pt idx="7">
                  <c:v>105.41666666666667</c:v>
                </c:pt>
                <c:pt idx="8">
                  <c:v>90.111111111111114</c:v>
                </c:pt>
                <c:pt idx="9">
                  <c:v>90.75</c:v>
                </c:pt>
                <c:pt idx="10">
                  <c:v>85.916666666666671</c:v>
                </c:pt>
                <c:pt idx="11">
                  <c:v>75.272727272727266</c:v>
                </c:pt>
              </c:numCache>
            </c:numRef>
          </c:val>
        </c:ser>
        <c:ser>
          <c:idx val="1"/>
          <c:order val="1"/>
          <c:tx>
            <c:strRef>
              <c:f>'2017'!$A$11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298568507157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>
                  <a:defRPr lang="es-PE" sz="1000"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'2017'!$B$11:$M$11</c:f>
              <c:numCache>
                <c:formatCode>0.00</c:formatCode>
                <c:ptCount val="12"/>
                <c:pt idx="0">
                  <c:v>135.45454545454547</c:v>
                </c:pt>
                <c:pt idx="1">
                  <c:v>140</c:v>
                </c:pt>
                <c:pt idx="2">
                  <c:v>145.71428571428572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132.72727272727272</c:v>
                </c:pt>
                <c:pt idx="7">
                  <c:v>109.58333333333333</c:v>
                </c:pt>
                <c:pt idx="8">
                  <c:v>98.888888888888886</c:v>
                </c:pt>
                <c:pt idx="9">
                  <c:v>101.25</c:v>
                </c:pt>
                <c:pt idx="10">
                  <c:v>78.5</c:v>
                </c:pt>
                <c:pt idx="11">
                  <c:v>79.181818181818187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1756305696"/>
        <c:axId val="-1756297536"/>
      </c:barChart>
      <c:catAx>
        <c:axId val="-175630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756297536"/>
        <c:crosses val="autoZero"/>
        <c:auto val="1"/>
        <c:lblAlgn val="ctr"/>
        <c:lblOffset val="100"/>
        <c:noMultiLvlLbl val="0"/>
      </c:catAx>
      <c:valAx>
        <c:axId val="-17562975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-1756305696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3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b="1"/>
              <a:t>PRECIOS EN CHACRA DE CAÑA DE AZÚCAR EN EL VALLES VIRU Y CHICAMA S/./t 
ENERO 2018</a:t>
            </a:r>
          </a:p>
          <a:p>
            <a:pPr>
              <a:defRPr lang="es-PE" sz="83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 b="1"/>
          </a:p>
        </c:rich>
      </c:tx>
      <c:layout>
        <c:manualLayout>
          <c:xMode val="edge"/>
          <c:yMode val="edge"/>
          <c:x val="0.1856285542432195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2875246881566"/>
          <c:y val="0.22787878787878788"/>
          <c:w val="0.8223568923810437"/>
          <c:h val="0.6072727272727273"/>
        </c:manualLayout>
      </c:layout>
      <c:lineChart>
        <c:grouping val="standard"/>
        <c:varyColors val="0"/>
        <c:ser>
          <c:idx val="0"/>
          <c:order val="0"/>
          <c:tx>
            <c:strRef>
              <c:f>ENE!$A$9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</c:dPt>
          <c:cat>
            <c:strRef>
              <c:f>ENE!$B$7:$N$7</c:f>
              <c:strCache>
                <c:ptCount val="13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  <c:pt idx="7">
                  <c:v>19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29</c:v>
                </c:pt>
                <c:pt idx="12">
                  <c:v>31</c:v>
                </c:pt>
              </c:strCache>
            </c:strRef>
          </c:cat>
          <c:val>
            <c:numRef>
              <c:f>ENE!$B$9:$N$9</c:f>
              <c:numCache>
                <c:formatCode>0.00</c:formatCode>
                <c:ptCount val="13"/>
                <c:pt idx="0">
                  <c:v>80</c:v>
                </c:pt>
                <c:pt idx="1">
                  <c:v>80</c:v>
                </c:pt>
                <c:pt idx="2">
                  <c:v>85</c:v>
                </c:pt>
                <c:pt idx="3">
                  <c:v>87</c:v>
                </c:pt>
                <c:pt idx="4">
                  <c:v>85</c:v>
                </c:pt>
                <c:pt idx="5">
                  <c:v>75</c:v>
                </c:pt>
                <c:pt idx="6">
                  <c:v>75</c:v>
                </c:pt>
                <c:pt idx="7">
                  <c:v>73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ENE!$A$10</c:f>
              <c:strCache>
                <c:ptCount val="1"/>
                <c:pt idx="0">
                  <c:v>CHICAMA</c:v>
                </c:pt>
              </c:strCache>
            </c:strRef>
          </c:tx>
          <c:marker>
            <c:symbol val="none"/>
          </c:marker>
          <c:cat>
            <c:strRef>
              <c:f>ENE!$B$7:$N$7</c:f>
              <c:strCache>
                <c:ptCount val="13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  <c:pt idx="7">
                  <c:v>19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29</c:v>
                </c:pt>
                <c:pt idx="12">
                  <c:v>31</c:v>
                </c:pt>
              </c:strCache>
            </c:strRef>
          </c:cat>
          <c:val>
            <c:numRef>
              <c:f>ENE!$B$10:$N$10</c:f>
              <c:numCache>
                <c:formatCode>0.00</c:formatCode>
                <c:ptCount val="13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70</c:v>
                </c:pt>
                <c:pt idx="7">
                  <c:v>71</c:v>
                </c:pt>
                <c:pt idx="8">
                  <c:v>71.5</c:v>
                </c:pt>
                <c:pt idx="9">
                  <c:v>71.5</c:v>
                </c:pt>
                <c:pt idx="10">
                  <c:v>71.5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56300800"/>
        <c:axId val="-1756296448"/>
      </c:lineChart>
      <c:catAx>
        <c:axId val="-175630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PE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día</a:t>
                </a:r>
              </a:p>
            </c:rich>
          </c:tx>
          <c:layout>
            <c:manualLayout>
              <c:xMode val="edge"/>
              <c:yMode val="edge"/>
              <c:x val="0.52707567804024491"/>
              <c:y val="0.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2964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75629644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3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t)</a:t>
                </a:r>
              </a:p>
            </c:rich>
          </c:tx>
          <c:layout>
            <c:manualLayout>
              <c:xMode val="edge"/>
              <c:yMode val="edge"/>
              <c:x val="3.1936105643044624E-2"/>
              <c:y val="0.403636363636363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17563008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.49212598450000034" footer="0.49212598450000034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104775</xdr:rowOff>
    </xdr:from>
    <xdr:to>
      <xdr:col>14</xdr:col>
      <xdr:colOff>676275</xdr:colOff>
      <xdr:row>29</xdr:row>
      <xdr:rowOff>95250</xdr:rowOff>
    </xdr:to>
    <xdr:graphicFrame macro="">
      <xdr:nvGraphicFramePr>
        <xdr:cNvPr id="102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57150</xdr:rowOff>
    </xdr:from>
    <xdr:to>
      <xdr:col>14</xdr:col>
      <xdr:colOff>742950</xdr:colOff>
      <xdr:row>28</xdr:row>
      <xdr:rowOff>85725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28575</xdr:rowOff>
    </xdr:from>
    <xdr:to>
      <xdr:col>16</xdr:col>
      <xdr:colOff>533400</xdr:colOff>
      <xdr:row>37</xdr:row>
      <xdr:rowOff>123825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13</xdr:row>
      <xdr:rowOff>76200</xdr:rowOff>
    </xdr:from>
    <xdr:to>
      <xdr:col>15</xdr:col>
      <xdr:colOff>447675</xdr:colOff>
      <xdr:row>33</xdr:row>
      <xdr:rowOff>66675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13</xdr:row>
      <xdr:rowOff>28575</xdr:rowOff>
    </xdr:from>
    <xdr:to>
      <xdr:col>15</xdr:col>
      <xdr:colOff>419100</xdr:colOff>
      <xdr:row>31</xdr:row>
      <xdr:rowOff>95250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</xdr:row>
      <xdr:rowOff>47625</xdr:rowOff>
    </xdr:from>
    <xdr:to>
      <xdr:col>16</xdr:col>
      <xdr:colOff>400050</xdr:colOff>
      <xdr:row>31</xdr:row>
      <xdr:rowOff>9525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14</xdr:row>
      <xdr:rowOff>28575</xdr:rowOff>
    </xdr:from>
    <xdr:to>
      <xdr:col>16</xdr:col>
      <xdr:colOff>447675</xdr:colOff>
      <xdr:row>34</xdr:row>
      <xdr:rowOff>9525</xdr:rowOff>
    </xdr:to>
    <xdr:graphicFrame macro="">
      <xdr:nvGraphicFramePr>
        <xdr:cNvPr id="1536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19050</xdr:rowOff>
    </xdr:from>
    <xdr:to>
      <xdr:col>16</xdr:col>
      <xdr:colOff>733425</xdr:colOff>
      <xdr:row>34</xdr:row>
      <xdr:rowOff>76200</xdr:rowOff>
    </xdr:to>
    <xdr:graphicFrame macro="">
      <xdr:nvGraphicFramePr>
        <xdr:cNvPr id="16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15</xdr:row>
      <xdr:rowOff>28575</xdr:rowOff>
    </xdr:from>
    <xdr:to>
      <xdr:col>15</xdr:col>
      <xdr:colOff>676275</xdr:colOff>
      <xdr:row>31</xdr:row>
      <xdr:rowOff>142875</xdr:rowOff>
    </xdr:to>
    <xdr:graphicFrame macro="">
      <xdr:nvGraphicFramePr>
        <xdr:cNvPr id="174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14</xdr:row>
      <xdr:rowOff>104775</xdr:rowOff>
    </xdr:from>
    <xdr:to>
      <xdr:col>15</xdr:col>
      <xdr:colOff>704850</xdr:colOff>
      <xdr:row>31</xdr:row>
      <xdr:rowOff>57150</xdr:rowOff>
    </xdr:to>
    <xdr:graphicFrame macro="">
      <xdr:nvGraphicFramePr>
        <xdr:cNvPr id="18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13</xdr:row>
      <xdr:rowOff>104775</xdr:rowOff>
    </xdr:from>
    <xdr:to>
      <xdr:col>15</xdr:col>
      <xdr:colOff>190500</xdr:colOff>
      <xdr:row>34</xdr:row>
      <xdr:rowOff>76200</xdr:rowOff>
    </xdr:to>
    <xdr:graphicFrame macro="">
      <xdr:nvGraphicFramePr>
        <xdr:cNvPr id="194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12</xdr:row>
      <xdr:rowOff>76200</xdr:rowOff>
    </xdr:from>
    <xdr:to>
      <xdr:col>14</xdr:col>
      <xdr:colOff>85725</xdr:colOff>
      <xdr:row>31</xdr:row>
      <xdr:rowOff>152400</xdr:rowOff>
    </xdr:to>
    <xdr:graphicFrame macro="">
      <xdr:nvGraphicFramePr>
        <xdr:cNvPr id="204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15</xdr:row>
      <xdr:rowOff>0</xdr:rowOff>
    </xdr:from>
    <xdr:to>
      <xdr:col>14</xdr:col>
      <xdr:colOff>276225</xdr:colOff>
      <xdr:row>31</xdr:row>
      <xdr:rowOff>28575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47625</xdr:rowOff>
    </xdr:from>
    <xdr:to>
      <xdr:col>13</xdr:col>
      <xdr:colOff>352425</xdr:colOff>
      <xdr:row>31</xdr:row>
      <xdr:rowOff>123825</xdr:rowOff>
    </xdr:to>
    <xdr:graphicFrame macro="">
      <xdr:nvGraphicFramePr>
        <xdr:cNvPr id="2150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133350</xdr:rowOff>
    </xdr:from>
    <xdr:to>
      <xdr:col>13</xdr:col>
      <xdr:colOff>447675</xdr:colOff>
      <xdr:row>40</xdr:row>
      <xdr:rowOff>142875</xdr:rowOff>
    </xdr:to>
    <xdr:graphicFrame macro="">
      <xdr:nvGraphicFramePr>
        <xdr:cNvPr id="2252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12</xdr:row>
      <xdr:rowOff>133350</xdr:rowOff>
    </xdr:from>
    <xdr:to>
      <xdr:col>13</xdr:col>
      <xdr:colOff>447675</xdr:colOff>
      <xdr:row>35</xdr:row>
      <xdr:rowOff>0</xdr:rowOff>
    </xdr:to>
    <xdr:graphicFrame macro="">
      <xdr:nvGraphicFramePr>
        <xdr:cNvPr id="30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47625</xdr:rowOff>
    </xdr:from>
    <xdr:to>
      <xdr:col>13</xdr:col>
      <xdr:colOff>352425</xdr:colOff>
      <xdr:row>31</xdr:row>
      <xdr:rowOff>123825</xdr:rowOff>
    </xdr:to>
    <xdr:graphicFrame macro="">
      <xdr:nvGraphicFramePr>
        <xdr:cNvPr id="409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47625</xdr:rowOff>
    </xdr:from>
    <xdr:to>
      <xdr:col>13</xdr:col>
      <xdr:colOff>352425</xdr:colOff>
      <xdr:row>31</xdr:row>
      <xdr:rowOff>123825</xdr:rowOff>
    </xdr:to>
    <xdr:graphicFrame macro="">
      <xdr:nvGraphicFramePr>
        <xdr:cNvPr id="512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47625</xdr:rowOff>
    </xdr:from>
    <xdr:to>
      <xdr:col>13</xdr:col>
      <xdr:colOff>352425</xdr:colOff>
      <xdr:row>31</xdr:row>
      <xdr:rowOff>123825</xdr:rowOff>
    </xdr:to>
    <xdr:graphicFrame macro="">
      <xdr:nvGraphicFramePr>
        <xdr:cNvPr id="614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47625</xdr:rowOff>
    </xdr:from>
    <xdr:to>
      <xdr:col>13</xdr:col>
      <xdr:colOff>352425</xdr:colOff>
      <xdr:row>31</xdr:row>
      <xdr:rowOff>123825</xdr:rowOff>
    </xdr:to>
    <xdr:graphicFrame macro="">
      <xdr:nvGraphicFramePr>
        <xdr:cNvPr id="716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47625</xdr:rowOff>
    </xdr:from>
    <xdr:to>
      <xdr:col>13</xdr:col>
      <xdr:colOff>352425</xdr:colOff>
      <xdr:row>31</xdr:row>
      <xdr:rowOff>123825</xdr:rowOff>
    </xdr:to>
    <xdr:graphicFrame macro="">
      <xdr:nvGraphicFramePr>
        <xdr:cNvPr id="819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14</xdr:row>
      <xdr:rowOff>114300</xdr:rowOff>
    </xdr:from>
    <xdr:to>
      <xdr:col>16</xdr:col>
      <xdr:colOff>295275</xdr:colOff>
      <xdr:row>30</xdr:row>
      <xdr:rowOff>142875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topLeftCell="A7" workbookViewId="0">
      <selection activeCell="Q13" sqref="Q13"/>
    </sheetView>
  </sheetViews>
  <sheetFormatPr baseColWidth="10" defaultColWidth="11.42578125" defaultRowHeight="12.75" x14ac:dyDescent="0.2"/>
  <cols>
    <col min="1" max="1" width="3.85546875" customWidth="1"/>
    <col min="2" max="2" width="36.42578125" customWidth="1"/>
    <col min="3" max="3" width="5" customWidth="1"/>
    <col min="4" max="4" width="5.85546875" customWidth="1"/>
    <col min="5" max="5" width="5.28515625" customWidth="1"/>
    <col min="6" max="6" width="6.140625" customWidth="1"/>
    <col min="7" max="7" width="5.85546875" customWidth="1"/>
    <col min="8" max="8" width="7.7109375" customWidth="1"/>
    <col min="9" max="9" width="7" customWidth="1"/>
    <col min="10" max="10" width="6.42578125" customWidth="1"/>
    <col min="11" max="11" width="7.140625" customWidth="1"/>
    <col min="12" max="12" width="7.42578125" customWidth="1"/>
    <col min="13" max="13" width="7.7109375" customWidth="1"/>
    <col min="14" max="15" width="6.85546875" customWidth="1"/>
  </cols>
  <sheetData>
    <row r="2" spans="2:15" ht="23.25" x14ac:dyDescent="0.35">
      <c r="B2" s="116" t="s">
        <v>66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x14ac:dyDescent="0.2">
      <c r="B3" s="117" t="s">
        <v>67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2:15" ht="13.5" thickBot="1" x14ac:dyDescent="0.25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2:15" ht="16.5" x14ac:dyDescent="0.3">
      <c r="B5" s="118" t="s">
        <v>68</v>
      </c>
      <c r="C5" s="120" t="s">
        <v>69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2"/>
    </row>
    <row r="6" spans="2:15" ht="26.25" thickBot="1" x14ac:dyDescent="0.25">
      <c r="B6" s="119"/>
      <c r="C6" s="67" t="s">
        <v>70</v>
      </c>
      <c r="D6" s="68" t="s">
        <v>71</v>
      </c>
      <c r="E6" s="68" t="s">
        <v>72</v>
      </c>
      <c r="F6" s="68" t="s">
        <v>73</v>
      </c>
      <c r="G6" s="68" t="s">
        <v>74</v>
      </c>
      <c r="H6" s="68" t="s">
        <v>75</v>
      </c>
      <c r="I6" s="68" t="s">
        <v>76</v>
      </c>
      <c r="J6" s="68" t="s">
        <v>77</v>
      </c>
      <c r="K6" s="68" t="s">
        <v>78</v>
      </c>
      <c r="L6" s="68" t="s">
        <v>79</v>
      </c>
      <c r="M6" s="68" t="s">
        <v>80</v>
      </c>
      <c r="N6" s="68" t="s">
        <v>81</v>
      </c>
      <c r="O6" s="69" t="s">
        <v>82</v>
      </c>
    </row>
    <row r="7" spans="2:15" ht="17.25" thickBot="1" x14ac:dyDescent="0.35">
      <c r="B7" s="70">
        <v>2006</v>
      </c>
      <c r="C7" s="71">
        <v>75</v>
      </c>
      <c r="D7" s="72">
        <v>80</v>
      </c>
      <c r="E7" s="72">
        <v>80</v>
      </c>
      <c r="F7" s="72">
        <v>110</v>
      </c>
      <c r="G7" s="72">
        <v>110</v>
      </c>
      <c r="H7" s="72">
        <v>120</v>
      </c>
      <c r="I7" s="72">
        <v>100</v>
      </c>
      <c r="J7" s="72">
        <v>100</v>
      </c>
      <c r="K7" s="72">
        <v>60</v>
      </c>
      <c r="L7" s="72">
        <v>60</v>
      </c>
      <c r="M7" s="72">
        <v>55</v>
      </c>
      <c r="N7" s="72">
        <v>50</v>
      </c>
      <c r="O7" s="73">
        <f>AVERAGE(C7:N7)</f>
        <v>83.333333333333329</v>
      </c>
    </row>
    <row r="8" spans="2:15" ht="17.25" thickBot="1" x14ac:dyDescent="0.35">
      <c r="B8" s="70">
        <v>2007</v>
      </c>
      <c r="C8" s="74">
        <v>78</v>
      </c>
      <c r="D8" s="75">
        <v>70</v>
      </c>
      <c r="E8" s="75">
        <v>70</v>
      </c>
      <c r="F8" s="75">
        <v>60</v>
      </c>
      <c r="G8" s="75">
        <v>55</v>
      </c>
      <c r="H8" s="75">
        <v>55</v>
      </c>
      <c r="I8" s="75">
        <v>60</v>
      </c>
      <c r="J8" s="75">
        <v>65</v>
      </c>
      <c r="K8" s="75">
        <v>60</v>
      </c>
      <c r="L8" s="75">
        <v>62</v>
      </c>
      <c r="M8" s="75">
        <v>50</v>
      </c>
      <c r="N8" s="75">
        <v>55</v>
      </c>
      <c r="O8" s="76">
        <f>AVERAGE(C8:N8)</f>
        <v>61.666666666666664</v>
      </c>
    </row>
    <row r="9" spans="2:15" ht="17.25" thickBot="1" x14ac:dyDescent="0.35">
      <c r="B9" s="70">
        <v>2008</v>
      </c>
      <c r="C9" s="71">
        <v>50</v>
      </c>
      <c r="D9" s="72">
        <v>55</v>
      </c>
      <c r="E9" s="72">
        <v>50</v>
      </c>
      <c r="F9" s="72">
        <v>60</v>
      </c>
      <c r="G9" s="72">
        <v>55</v>
      </c>
      <c r="H9" s="72">
        <v>40</v>
      </c>
      <c r="I9" s="72">
        <v>35</v>
      </c>
      <c r="J9" s="72">
        <v>45</v>
      </c>
      <c r="K9" s="72">
        <v>47</v>
      </c>
      <c r="L9" s="72">
        <v>47</v>
      </c>
      <c r="M9" s="72">
        <v>45</v>
      </c>
      <c r="N9" s="72">
        <v>45</v>
      </c>
      <c r="O9" s="73">
        <f>AVERAGE(C9:N9)</f>
        <v>47.833333333333336</v>
      </c>
    </row>
    <row r="10" spans="2:15" ht="17.25" thickBot="1" x14ac:dyDescent="0.35">
      <c r="B10" s="70">
        <v>2009</v>
      </c>
      <c r="C10" s="77">
        <v>55</v>
      </c>
      <c r="D10" s="78">
        <v>52</v>
      </c>
      <c r="E10" s="78">
        <v>50</v>
      </c>
      <c r="F10" s="78">
        <v>50</v>
      </c>
      <c r="G10" s="78">
        <v>55</v>
      </c>
      <c r="H10" s="78">
        <v>55</v>
      </c>
      <c r="I10" s="78"/>
      <c r="J10" s="78"/>
      <c r="K10" s="78"/>
      <c r="L10" s="78"/>
      <c r="M10" s="78"/>
      <c r="N10" s="78"/>
      <c r="O10" s="79">
        <f>AVERAGE(C10:N10)</f>
        <v>52.833333333333336</v>
      </c>
    </row>
    <row r="11" spans="2:15" x14ac:dyDescent="0.2">
      <c r="B11" t="s">
        <v>83</v>
      </c>
    </row>
  </sheetData>
  <mergeCells count="4">
    <mergeCell ref="B2:O2"/>
    <mergeCell ref="B3:O3"/>
    <mergeCell ref="B5:B6"/>
    <mergeCell ref="C5:O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Q17" sqref="Q17"/>
    </sheetView>
  </sheetViews>
  <sheetFormatPr baseColWidth="10" defaultRowHeight="12.75" x14ac:dyDescent="0.2"/>
  <cols>
    <col min="1" max="1" width="10.28515625" customWidth="1"/>
    <col min="2" max="2" width="6.5703125" customWidth="1"/>
    <col min="3" max="3" width="7" customWidth="1"/>
    <col min="4" max="4" width="6.7109375" customWidth="1"/>
    <col min="5" max="5" width="8" customWidth="1"/>
    <col min="6" max="6" width="7.140625" customWidth="1"/>
    <col min="7" max="7" width="7.28515625" customWidth="1"/>
    <col min="8" max="9" width="6.5703125" customWidth="1"/>
    <col min="10" max="10" width="6.28515625" customWidth="1"/>
    <col min="11" max="11" width="6.85546875" customWidth="1"/>
    <col min="12" max="12" width="6.42578125" customWidth="1"/>
    <col min="13" max="13" width="6.5703125" customWidth="1"/>
    <col min="14" max="14" width="8" customWidth="1"/>
  </cols>
  <sheetData>
    <row r="1" spans="1:14" x14ac:dyDescent="0.2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24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x14ac:dyDescent="0.2">
      <c r="C4">
        <v>2017</v>
      </c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8">
        <v>111.42857142857143</v>
      </c>
      <c r="C10" s="18">
        <v>113.84615384615384</v>
      </c>
      <c r="D10" s="18">
        <v>116.42857142857143</v>
      </c>
      <c r="E10" s="18">
        <v>118.18181818181819</v>
      </c>
      <c r="F10" s="18">
        <v>124.69230769230769</v>
      </c>
      <c r="G10" s="18">
        <v>129.07692307692307</v>
      </c>
      <c r="H10" s="18">
        <v>117.36363636363636</v>
      </c>
      <c r="I10" s="18">
        <v>105.41666666666667</v>
      </c>
      <c r="J10" s="18">
        <v>90.111111111111114</v>
      </c>
      <c r="K10" s="18">
        <v>90.75</v>
      </c>
      <c r="L10" s="18">
        <v>85.916666666666671</v>
      </c>
      <c r="M10" s="18">
        <v>75.272727272727266</v>
      </c>
      <c r="N10" s="33">
        <f>IF(ISERROR(AVERAGE(B10:M10)),"",AVERAGE(B10:M10))</f>
        <v>106.54042947792948</v>
      </c>
    </row>
    <row r="11" spans="1:14" ht="14.25" customHeight="1" thickBot="1" x14ac:dyDescent="0.25">
      <c r="A11" s="11" t="s">
        <v>7</v>
      </c>
      <c r="B11" s="18">
        <v>135.45454545454547</v>
      </c>
      <c r="C11" s="12">
        <v>140</v>
      </c>
      <c r="D11" s="18">
        <v>145.71428571428572</v>
      </c>
      <c r="E11" s="18">
        <v>150</v>
      </c>
      <c r="F11" s="18">
        <v>150</v>
      </c>
      <c r="G11" s="18">
        <v>150</v>
      </c>
      <c r="H11" s="18">
        <v>132.72727272727272</v>
      </c>
      <c r="I11" s="18">
        <v>109.58333333333333</v>
      </c>
      <c r="J11" s="18">
        <v>98.888888888888886</v>
      </c>
      <c r="K11" s="18">
        <v>101.25</v>
      </c>
      <c r="L11" s="18">
        <v>78.5</v>
      </c>
      <c r="M11" s="18">
        <v>79.181818181818187</v>
      </c>
      <c r="N11" s="33">
        <f>IF(ISERROR(AVERAGE(B11:M11)),"",AVERAGE(B11:M11))</f>
        <v>122.60834535834537</v>
      </c>
    </row>
    <row r="12" spans="1:14" x14ac:dyDescent="0.2">
      <c r="A12" s="44" t="s">
        <v>45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O37" sqref="O37"/>
    </sheetView>
  </sheetViews>
  <sheetFormatPr baseColWidth="10" defaultRowHeight="12.75" x14ac:dyDescent="0.2"/>
  <cols>
    <col min="1" max="1" width="10.28515625" customWidth="1"/>
    <col min="2" max="12" width="6.5703125" customWidth="1"/>
    <col min="13" max="14" width="7.140625" customWidth="1"/>
    <col min="15" max="15" width="6.5703125" customWidth="1"/>
    <col min="16" max="16" width="8" customWidth="1"/>
    <col min="17" max="17" width="7.140625" customWidth="1"/>
    <col min="18" max="18" width="7.7109375" customWidth="1"/>
  </cols>
  <sheetData>
    <row r="1" spans="1:18" x14ac:dyDescent="0.2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8" x14ac:dyDescent="0.2">
      <c r="A2" s="1"/>
      <c r="B2" s="1"/>
      <c r="C2" s="1"/>
      <c r="D2" s="1"/>
      <c r="F2" s="1"/>
      <c r="G2" s="1" t="s">
        <v>24</v>
      </c>
    </row>
    <row r="4" spans="1:18" x14ac:dyDescent="0.2">
      <c r="A4" s="1" t="s">
        <v>96</v>
      </c>
    </row>
    <row r="5" spans="1:18" ht="13.5" thickBot="1" x14ac:dyDescent="0.25"/>
    <row r="6" spans="1:18" ht="13.5" thickBot="1" x14ac:dyDescent="0.25">
      <c r="A6" s="2" t="s">
        <v>91</v>
      </c>
      <c r="B6" s="35" t="s">
        <v>3</v>
      </c>
      <c r="C6" s="35" t="s">
        <v>1</v>
      </c>
      <c r="D6" s="35" t="s">
        <v>2</v>
      </c>
      <c r="E6" s="35" t="s">
        <v>3</v>
      </c>
      <c r="F6" s="35" t="s">
        <v>18</v>
      </c>
      <c r="G6" s="35" t="s">
        <v>8</v>
      </c>
      <c r="H6" s="35" t="s">
        <v>3</v>
      </c>
      <c r="I6" s="35" t="s">
        <v>1</v>
      </c>
      <c r="J6" s="35" t="s">
        <v>2</v>
      </c>
      <c r="K6" s="35" t="s">
        <v>3</v>
      </c>
      <c r="L6" s="35" t="s">
        <v>1</v>
      </c>
      <c r="M6" s="35" t="s">
        <v>8</v>
      </c>
      <c r="N6" s="35" t="s">
        <v>3</v>
      </c>
      <c r="O6" s="35"/>
      <c r="P6" s="91" t="s">
        <v>4</v>
      </c>
      <c r="Q6" s="36" t="s">
        <v>37</v>
      </c>
      <c r="R6" s="36" t="s">
        <v>38</v>
      </c>
    </row>
    <row r="7" spans="1:18" ht="13.5" thickBot="1" x14ac:dyDescent="0.25">
      <c r="A7" s="4"/>
      <c r="B7" s="89" t="s">
        <v>108</v>
      </c>
      <c r="C7" s="89" t="s">
        <v>109</v>
      </c>
      <c r="D7" s="89" t="s">
        <v>110</v>
      </c>
      <c r="E7" s="89" t="s">
        <v>89</v>
      </c>
      <c r="F7" s="89" t="s">
        <v>111</v>
      </c>
      <c r="G7" s="89" t="s">
        <v>112</v>
      </c>
      <c r="H7" s="89" t="s">
        <v>113</v>
      </c>
      <c r="I7" s="89" t="s">
        <v>114</v>
      </c>
      <c r="J7" s="89" t="s">
        <v>115</v>
      </c>
      <c r="K7" s="89" t="s">
        <v>116</v>
      </c>
      <c r="L7" s="89" t="s">
        <v>117</v>
      </c>
      <c r="M7" s="89" t="s">
        <v>118</v>
      </c>
      <c r="N7" s="89" t="s">
        <v>119</v>
      </c>
      <c r="O7" s="89"/>
      <c r="P7" s="90" t="s">
        <v>5</v>
      </c>
      <c r="Q7" s="37"/>
      <c r="R7" s="37"/>
    </row>
    <row r="8" spans="1:18" ht="13.5" thickBot="1" x14ac:dyDescent="0.25"/>
    <row r="9" spans="1:18" ht="15.75" customHeight="1" thickBot="1" x14ac:dyDescent="0.25">
      <c r="A9" s="97" t="s">
        <v>6</v>
      </c>
      <c r="B9" s="29">
        <v>80</v>
      </c>
      <c r="C9" s="29">
        <v>80</v>
      </c>
      <c r="D9" s="29">
        <v>85</v>
      </c>
      <c r="E9" s="29">
        <v>87</v>
      </c>
      <c r="F9" s="29">
        <v>85</v>
      </c>
      <c r="G9" s="29">
        <v>75</v>
      </c>
      <c r="H9" s="29">
        <v>75</v>
      </c>
      <c r="I9" s="29">
        <v>73</v>
      </c>
      <c r="J9" s="29">
        <v>75</v>
      </c>
      <c r="K9" s="29">
        <v>75</v>
      </c>
      <c r="L9" s="29">
        <v>75</v>
      </c>
      <c r="M9" s="29">
        <v>75</v>
      </c>
      <c r="N9" s="29">
        <v>75</v>
      </c>
      <c r="O9" s="29"/>
      <c r="P9" s="33">
        <f>IF(ISERROR(AVERAGE(B9:O9)),"",AVERAGE(B9:O9))</f>
        <v>78.07692307692308</v>
      </c>
      <c r="Q9" s="33">
        <f>IF(ISERROR(AVERAGE(B9:O9)),"",MAX(B9:O9))</f>
        <v>87</v>
      </c>
      <c r="R9" s="33">
        <f>IF(ISERROR(AVERAGE(B9:O9)),"",MIN(B9:O9))</f>
        <v>73</v>
      </c>
    </row>
    <row r="10" spans="1:18" ht="15.75" customHeight="1" thickBot="1" x14ac:dyDescent="0.25">
      <c r="A10" s="98" t="s">
        <v>7</v>
      </c>
      <c r="B10" s="6">
        <v>70</v>
      </c>
      <c r="C10" s="6">
        <v>70</v>
      </c>
      <c r="D10" s="6">
        <v>70</v>
      </c>
      <c r="E10" s="6">
        <v>75</v>
      </c>
      <c r="F10" s="6">
        <v>80</v>
      </c>
      <c r="G10" s="6">
        <v>85</v>
      </c>
      <c r="H10" s="6">
        <v>70</v>
      </c>
      <c r="I10" s="6">
        <v>71</v>
      </c>
      <c r="J10" s="6">
        <v>71.5</v>
      </c>
      <c r="K10" s="6">
        <v>71.5</v>
      </c>
      <c r="L10" s="6">
        <v>71.5</v>
      </c>
      <c r="M10" s="6">
        <v>75</v>
      </c>
      <c r="N10" s="6">
        <v>75</v>
      </c>
      <c r="O10" s="6"/>
      <c r="P10" s="34">
        <f>IF(ISERROR(AVERAGE(B10:L10)),"",AVERAGE(B10:L10))</f>
        <v>73.227272727272734</v>
      </c>
      <c r="Q10" s="33">
        <f>IF(ISERROR(AVERAGE(B10:O10)),"",MAX(B10:O10))</f>
        <v>85</v>
      </c>
      <c r="R10" s="33">
        <f>IF(ISERROR(AVERAGE(B10:O10)),"",MIN(B10:O10))</f>
        <v>70</v>
      </c>
    </row>
    <row r="11" spans="1:18" ht="13.5" thickBot="1" x14ac:dyDescent="0.25">
      <c r="A11" s="99" t="s">
        <v>46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  <c r="O11" s="48"/>
      <c r="P11" s="47"/>
      <c r="Q11" s="33" t="str">
        <f>IF(ISERROR(AVERAGE(B11:O11)),"",MAX(B11:O11))</f>
        <v/>
      </c>
      <c r="R11" s="33" t="str">
        <f>IF(ISERROR(AVERAGE(B11:O11)),"",MIN(B11:O11))</f>
        <v/>
      </c>
    </row>
    <row r="12" spans="1:18" x14ac:dyDescent="0.2">
      <c r="A12" s="30" t="s">
        <v>33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8" x14ac:dyDescent="0.2">
      <c r="A13" s="30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8" x14ac:dyDescent="0.2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8" x14ac:dyDescent="0.2">
      <c r="A15" s="7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8" x14ac:dyDescent="0.2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7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x14ac:dyDescent="0.2">
      <c r="A22" s="7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x14ac:dyDescent="0.2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">
      <c r="A24" s="7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">
      <c r="A25" s="7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">
      <c r="A26" s="7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">
      <c r="A27" s="7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">
      <c r="A31" s="124"/>
      <c r="B31" s="124"/>
      <c r="C31" s="124"/>
      <c r="D31" s="124"/>
      <c r="E31" s="124"/>
      <c r="F31" s="124"/>
      <c r="G31" s="124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2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</sheetData>
  <mergeCells count="2">
    <mergeCell ref="A31:G31"/>
    <mergeCell ref="A1:P1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Q16" sqref="Q16"/>
    </sheetView>
  </sheetViews>
  <sheetFormatPr baseColWidth="10" defaultRowHeight="12.75" x14ac:dyDescent="0.2"/>
  <cols>
    <col min="1" max="1" width="10.28515625" customWidth="1"/>
    <col min="2" max="4" width="6.85546875" customWidth="1"/>
    <col min="5" max="6" width="6.7109375" customWidth="1"/>
    <col min="7" max="7" width="7" customWidth="1"/>
    <col min="8" max="9" width="6.5703125" customWidth="1"/>
    <col min="10" max="10" width="7.28515625" customWidth="1"/>
    <col min="11" max="11" width="7" customWidth="1"/>
    <col min="12" max="12" width="6.7109375" customWidth="1"/>
    <col min="13" max="13" width="6.5703125" customWidth="1"/>
    <col min="14" max="14" width="6.42578125" customWidth="1"/>
    <col min="15" max="15" width="7.5703125" customWidth="1"/>
  </cols>
  <sheetData>
    <row r="1" spans="1:19" x14ac:dyDescent="0.2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9" x14ac:dyDescent="0.2">
      <c r="A2" s="1"/>
      <c r="B2" s="1"/>
      <c r="C2" s="1"/>
      <c r="E2" s="1"/>
      <c r="F2" s="1" t="s">
        <v>24</v>
      </c>
    </row>
    <row r="4" spans="1:19" x14ac:dyDescent="0.2">
      <c r="A4" s="1" t="s">
        <v>97</v>
      </c>
    </row>
    <row r="5" spans="1:19" ht="13.5" thickBot="1" x14ac:dyDescent="0.25"/>
    <row r="6" spans="1:19" ht="13.5" thickBot="1" x14ac:dyDescent="0.25">
      <c r="A6" s="2" t="s">
        <v>91</v>
      </c>
      <c r="B6" s="35" t="s">
        <v>18</v>
      </c>
      <c r="C6" s="35" t="s">
        <v>8</v>
      </c>
      <c r="D6" s="35" t="s">
        <v>3</v>
      </c>
      <c r="E6" s="35" t="s">
        <v>18</v>
      </c>
      <c r="F6" s="35" t="s">
        <v>8</v>
      </c>
      <c r="G6" s="35" t="s">
        <v>3</v>
      </c>
      <c r="H6" s="35" t="s">
        <v>18</v>
      </c>
      <c r="I6" s="35" t="s">
        <v>8</v>
      </c>
      <c r="J6" s="35" t="s">
        <v>3</v>
      </c>
      <c r="K6" s="35" t="s">
        <v>18</v>
      </c>
      <c r="L6" s="35" t="s">
        <v>8</v>
      </c>
      <c r="M6" s="35" t="s">
        <v>3</v>
      </c>
      <c r="N6" s="35"/>
      <c r="O6" s="92" t="s">
        <v>4</v>
      </c>
      <c r="P6" s="36" t="s">
        <v>37</v>
      </c>
      <c r="Q6" s="36" t="s">
        <v>38</v>
      </c>
    </row>
    <row r="7" spans="1:19" ht="13.5" thickBot="1" x14ac:dyDescent="0.25">
      <c r="A7" s="4"/>
      <c r="B7" s="35">
        <v>2</v>
      </c>
      <c r="C7" s="5">
        <v>5</v>
      </c>
      <c r="D7" s="5">
        <v>7</v>
      </c>
      <c r="E7" s="5">
        <v>9</v>
      </c>
      <c r="F7" s="5">
        <v>12</v>
      </c>
      <c r="G7" s="5">
        <v>14</v>
      </c>
      <c r="H7" s="5">
        <v>16</v>
      </c>
      <c r="I7" s="5">
        <v>19</v>
      </c>
      <c r="J7" s="5">
        <v>21</v>
      </c>
      <c r="K7" s="5">
        <v>23</v>
      </c>
      <c r="L7" s="5">
        <v>26</v>
      </c>
      <c r="M7" s="5">
        <v>28</v>
      </c>
      <c r="N7" s="5"/>
      <c r="O7" s="90" t="s">
        <v>5</v>
      </c>
      <c r="P7" s="37"/>
      <c r="Q7" s="37"/>
    </row>
    <row r="8" spans="1:19" ht="13.5" thickBot="1" x14ac:dyDescent="0.25"/>
    <row r="9" spans="1:19" ht="12.75" customHeight="1" thickBot="1" x14ac:dyDescent="0.25">
      <c r="A9" s="100" t="s">
        <v>6</v>
      </c>
      <c r="B9" s="29">
        <v>75</v>
      </c>
      <c r="C9" s="29">
        <v>75</v>
      </c>
      <c r="D9" s="29">
        <v>75</v>
      </c>
      <c r="E9" s="6">
        <v>70</v>
      </c>
      <c r="F9" s="6">
        <v>70</v>
      </c>
      <c r="G9" s="29">
        <v>70</v>
      </c>
      <c r="H9" s="29">
        <v>75</v>
      </c>
      <c r="I9" s="29">
        <v>75</v>
      </c>
      <c r="J9" s="29">
        <v>75</v>
      </c>
      <c r="K9" s="29">
        <v>75</v>
      </c>
      <c r="L9" s="29">
        <v>75</v>
      </c>
      <c r="M9" s="29">
        <v>75</v>
      </c>
      <c r="N9" s="29"/>
      <c r="O9" s="33">
        <f>IF(ISERROR(AVERAGE(B9:N9)),"",AVERAGE(B9:N9))</f>
        <v>73.75</v>
      </c>
      <c r="P9" s="33">
        <f>IF(ISERROR(AVERAGE(B9:N9)),"",MAX(B9:N9))</f>
        <v>75</v>
      </c>
      <c r="Q9" s="33">
        <f>IF(ISERROR(AVERAGE(B9:N9)),"",MIN(B9:N9))</f>
        <v>70</v>
      </c>
    </row>
    <row r="10" spans="1:19" ht="13.5" customHeight="1" thickBot="1" x14ac:dyDescent="0.25">
      <c r="A10" s="98" t="s">
        <v>7</v>
      </c>
      <c r="B10" s="6">
        <v>75</v>
      </c>
      <c r="C10" s="6">
        <v>75</v>
      </c>
      <c r="D10" s="6">
        <v>75</v>
      </c>
      <c r="E10" s="6">
        <v>70</v>
      </c>
      <c r="F10" s="6">
        <v>70</v>
      </c>
      <c r="G10" s="6">
        <v>85</v>
      </c>
      <c r="H10" s="6">
        <v>85</v>
      </c>
      <c r="I10" s="6">
        <v>85</v>
      </c>
      <c r="J10" s="6">
        <v>90</v>
      </c>
      <c r="K10" s="6">
        <v>85</v>
      </c>
      <c r="L10" s="6">
        <v>85</v>
      </c>
      <c r="M10" s="6">
        <v>85</v>
      </c>
      <c r="N10" s="6"/>
      <c r="O10" s="33">
        <f>IF(ISERROR(AVERAGE(B10:N10)),"",AVERAGE(B10:N10))</f>
        <v>80.416666666666671</v>
      </c>
      <c r="P10" s="33">
        <f>IF(ISERROR(AVERAGE(B10:N10)),"",MAX(B10:N10))</f>
        <v>90</v>
      </c>
      <c r="Q10" s="33">
        <f>IF(ISERROR(AVERAGE(B10:N10)),"",MIN(B10:N10))</f>
        <v>70</v>
      </c>
    </row>
    <row r="11" spans="1:19" ht="13.5" thickBot="1" x14ac:dyDescent="0.25">
      <c r="A11" s="99" t="s">
        <v>46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  <c r="O11" s="33" t="str">
        <f>IF(ISERROR(AVERAGE(B11:N11)),"",AVERAGE(B11:N11))</f>
        <v/>
      </c>
      <c r="P11" s="33" t="str">
        <f>IF(ISERROR(AVERAGE(B11:N11)),"",MAX(B11:N11))</f>
        <v/>
      </c>
      <c r="Q11" s="33" t="str">
        <f>IF(ISERROR(AVERAGE(B11:N11)),"",MIN(B11:N11))</f>
        <v/>
      </c>
    </row>
    <row r="12" spans="1:19" x14ac:dyDescent="0.2">
      <c r="A12" s="30" t="s">
        <v>33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9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9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S14" t="s">
        <v>120</v>
      </c>
    </row>
    <row r="15" spans="1:19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9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">
      <c r="A31" s="124"/>
      <c r="B31" s="124"/>
      <c r="C31" s="124"/>
      <c r="D31" s="124"/>
      <c r="E31" s="124"/>
      <c r="F31" s="124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</sheetData>
  <mergeCells count="2">
    <mergeCell ref="A31:F31"/>
    <mergeCell ref="A1:O1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N9" sqref="N9:N10"/>
    </sheetView>
  </sheetViews>
  <sheetFormatPr baseColWidth="10" defaultRowHeight="12.75" x14ac:dyDescent="0.2"/>
  <cols>
    <col min="1" max="1" width="10.28515625" customWidth="1"/>
    <col min="2" max="4" width="6.5703125" customWidth="1"/>
    <col min="5" max="5" width="7.42578125" customWidth="1"/>
    <col min="6" max="6" width="6.42578125" customWidth="1"/>
    <col min="7" max="7" width="7.28515625" customWidth="1"/>
    <col min="8" max="8" width="7.85546875" customWidth="1"/>
    <col min="9" max="9" width="6.7109375" customWidth="1"/>
    <col min="10" max="10" width="6.28515625" customWidth="1"/>
    <col min="11" max="11" width="7" customWidth="1"/>
    <col min="12" max="14" width="6.28515625" customWidth="1"/>
    <col min="15" max="15" width="6.28515625" hidden="1" customWidth="1"/>
    <col min="16" max="16" width="9.5703125" customWidth="1"/>
    <col min="17" max="17" width="8.140625" customWidth="1"/>
    <col min="18" max="18" width="7" customWidth="1"/>
  </cols>
  <sheetData>
    <row r="1" spans="1:18" x14ac:dyDescent="0.2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x14ac:dyDescent="0.2">
      <c r="A2" s="125" t="s">
        <v>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4" spans="1:18" x14ac:dyDescent="0.2">
      <c r="A4" s="1" t="s">
        <v>99</v>
      </c>
    </row>
    <row r="5" spans="1:18" ht="13.5" thickBot="1" x14ac:dyDescent="0.25"/>
    <row r="6" spans="1:18" ht="13.5" thickBot="1" x14ac:dyDescent="0.25">
      <c r="A6" s="2" t="s">
        <v>91</v>
      </c>
      <c r="B6" s="35" t="s">
        <v>18</v>
      </c>
      <c r="C6" s="35" t="s">
        <v>8</v>
      </c>
      <c r="D6" s="35" t="s">
        <v>3</v>
      </c>
      <c r="E6" s="35" t="s">
        <v>18</v>
      </c>
      <c r="F6" s="35" t="s">
        <v>8</v>
      </c>
      <c r="G6" s="35" t="s">
        <v>3</v>
      </c>
      <c r="H6" s="35" t="s">
        <v>18</v>
      </c>
      <c r="I6" s="35" t="s">
        <v>8</v>
      </c>
      <c r="J6" s="35" t="s">
        <v>3</v>
      </c>
      <c r="K6" s="35" t="s">
        <v>18</v>
      </c>
      <c r="L6" s="35" t="s">
        <v>8</v>
      </c>
      <c r="M6" s="35" t="s">
        <v>3</v>
      </c>
      <c r="N6" s="35" t="s">
        <v>18</v>
      </c>
      <c r="O6" s="35"/>
      <c r="P6" s="3" t="s">
        <v>4</v>
      </c>
      <c r="Q6" s="126" t="s">
        <v>37</v>
      </c>
      <c r="R6" s="126" t="s">
        <v>38</v>
      </c>
    </row>
    <row r="7" spans="1:18" ht="13.5" thickBot="1" x14ac:dyDescent="0.25">
      <c r="A7" s="4"/>
      <c r="B7" s="5">
        <v>2</v>
      </c>
      <c r="C7" s="5">
        <v>5</v>
      </c>
      <c r="D7" s="5">
        <v>7</v>
      </c>
      <c r="E7" s="5">
        <v>9</v>
      </c>
      <c r="F7" s="5">
        <v>12</v>
      </c>
      <c r="G7" s="5">
        <v>14</v>
      </c>
      <c r="H7" s="5">
        <v>16</v>
      </c>
      <c r="I7" s="5">
        <v>19</v>
      </c>
      <c r="J7" s="5">
        <v>21</v>
      </c>
      <c r="K7" s="5">
        <v>23</v>
      </c>
      <c r="L7" s="5">
        <v>26</v>
      </c>
      <c r="M7" s="5">
        <v>28</v>
      </c>
      <c r="N7" s="5">
        <v>30</v>
      </c>
      <c r="O7" s="5"/>
      <c r="P7" s="5" t="s">
        <v>5</v>
      </c>
      <c r="Q7" s="127"/>
      <c r="R7" s="127"/>
    </row>
    <row r="8" spans="1:18" ht="13.5" thickBot="1" x14ac:dyDescent="0.25"/>
    <row r="9" spans="1:18" ht="18.75" customHeight="1" thickBot="1" x14ac:dyDescent="0.25">
      <c r="A9" s="100" t="s">
        <v>6</v>
      </c>
      <c r="B9" s="29">
        <v>75</v>
      </c>
      <c r="C9" s="29">
        <v>75</v>
      </c>
      <c r="D9" s="29">
        <v>75</v>
      </c>
      <c r="E9" s="29">
        <v>75</v>
      </c>
      <c r="F9" s="29">
        <v>80</v>
      </c>
      <c r="G9" s="29">
        <v>80</v>
      </c>
      <c r="H9" s="29">
        <v>80</v>
      </c>
      <c r="I9" s="29">
        <v>80</v>
      </c>
      <c r="J9" s="29">
        <v>82</v>
      </c>
      <c r="K9" s="29">
        <v>82</v>
      </c>
      <c r="L9" s="29">
        <v>82</v>
      </c>
      <c r="M9" s="29">
        <v>82</v>
      </c>
      <c r="N9" s="29">
        <v>82</v>
      </c>
      <c r="O9" s="95"/>
      <c r="P9" s="33">
        <f>IF(ISERROR(AVERAGE(B9:O9)),"",AVERAGE(B9:O9))</f>
        <v>79.230769230769226</v>
      </c>
      <c r="Q9" s="33">
        <f>IF(ISERROR(AVERAGE(B9:O9)),"",MAX(B9:O9))</f>
        <v>82</v>
      </c>
      <c r="R9" s="33">
        <f>IF(ISERROR(AVERAGE(B9:O9)),"",MIN(B9:O9))</f>
        <v>75</v>
      </c>
    </row>
    <row r="10" spans="1:18" ht="18.75" customHeight="1" thickBot="1" x14ac:dyDescent="0.25">
      <c r="A10" s="98" t="s">
        <v>7</v>
      </c>
      <c r="B10" s="6">
        <v>85</v>
      </c>
      <c r="C10" s="6">
        <v>85</v>
      </c>
      <c r="D10" s="6">
        <v>85</v>
      </c>
      <c r="E10" s="6">
        <v>85</v>
      </c>
      <c r="F10" s="6">
        <v>90</v>
      </c>
      <c r="G10" s="6">
        <v>90</v>
      </c>
      <c r="H10" s="6">
        <v>90</v>
      </c>
      <c r="I10" s="6">
        <v>90</v>
      </c>
      <c r="J10" s="6">
        <v>90</v>
      </c>
      <c r="K10" s="6">
        <v>90</v>
      </c>
      <c r="L10" s="6">
        <v>90</v>
      </c>
      <c r="M10" s="6">
        <v>90</v>
      </c>
      <c r="N10" s="6">
        <v>90</v>
      </c>
      <c r="O10" s="6"/>
      <c r="P10" s="33">
        <f>IF(ISERROR(AVERAGE(B10:O10)),"",AVERAGE(B10:O10))</f>
        <v>88.461538461538467</v>
      </c>
      <c r="Q10" s="33">
        <f>IF(ISERROR(AVERAGE(B10:O10)),"",MAX(B10:O10))</f>
        <v>90</v>
      </c>
      <c r="R10" s="33">
        <f>IF(ISERROR(AVERAGE(B10:O10)),"",MIN(B10:O10))</f>
        <v>85</v>
      </c>
    </row>
    <row r="11" spans="1:18" ht="13.5" hidden="1" thickBot="1" x14ac:dyDescent="0.25">
      <c r="A11" s="100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14"/>
      <c r="O11" s="20"/>
      <c r="P11" s="15" t="str">
        <f>IF(ISERROR(AVERAGE(B11:N11)),"",AVERAGE(B11:N11))</f>
        <v/>
      </c>
      <c r="Q11" s="43">
        <f>MAX(B11:O11)</f>
        <v>0</v>
      </c>
      <c r="R11" s="43">
        <f>MIN(B11:O11)</f>
        <v>0</v>
      </c>
    </row>
    <row r="12" spans="1:18" x14ac:dyDescent="0.2">
      <c r="A12" s="109" t="s">
        <v>33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"/>
      <c r="O12" s="8"/>
      <c r="P12" s="8"/>
      <c r="Q12" s="87"/>
      <c r="R12" s="87"/>
    </row>
    <row r="13" spans="1:18" x14ac:dyDescent="0.2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"/>
      <c r="O13" s="8"/>
      <c r="P13" s="8"/>
    </row>
    <row r="14" spans="1:18" x14ac:dyDescent="0.2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32"/>
    </row>
    <row r="15" spans="1:18" x14ac:dyDescent="0.2">
      <c r="A15" s="30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8" x14ac:dyDescent="0.2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6" x14ac:dyDescent="0.2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6" x14ac:dyDescent="0.2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6" x14ac:dyDescent="0.2">
      <c r="A21" s="7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6" x14ac:dyDescent="0.2">
      <c r="A22" s="7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6" x14ac:dyDescent="0.2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">
      <c r="A24" s="7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">
      <c r="A25" s="7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">
      <c r="A26" s="7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">
      <c r="A27" s="7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2">
      <c r="A32" s="124"/>
      <c r="B32" s="124"/>
      <c r="C32" s="124"/>
      <c r="D32" s="124"/>
      <c r="E32" s="124"/>
      <c r="F32" s="124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</sheetData>
  <mergeCells count="5">
    <mergeCell ref="A32:F32"/>
    <mergeCell ref="A1:R1"/>
    <mergeCell ref="A2:R2"/>
    <mergeCell ref="Q6:Q7"/>
    <mergeCell ref="R6:R7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N9" sqref="N9:N10"/>
    </sheetView>
  </sheetViews>
  <sheetFormatPr baseColWidth="10" defaultRowHeight="12.75" x14ac:dyDescent="0.2"/>
  <cols>
    <col min="1" max="1" width="10.28515625" customWidth="1"/>
    <col min="2" max="9" width="6.5703125" customWidth="1"/>
    <col min="10" max="10" width="6.28515625" customWidth="1"/>
    <col min="11" max="11" width="7.5703125" customWidth="1"/>
    <col min="12" max="14" width="6.85546875" customWidth="1"/>
    <col min="15" max="15" width="9.42578125" customWidth="1"/>
    <col min="16" max="17" width="8" customWidth="1"/>
  </cols>
  <sheetData>
    <row r="1" spans="1:17" x14ac:dyDescent="0.2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x14ac:dyDescent="0.2">
      <c r="A2" s="125" t="s">
        <v>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4" spans="1:17" x14ac:dyDescent="0.2">
      <c r="A4" s="1" t="s">
        <v>98</v>
      </c>
      <c r="C4" s="1"/>
    </row>
    <row r="5" spans="1:17" ht="13.5" thickBot="1" x14ac:dyDescent="0.25"/>
    <row r="6" spans="1:17" ht="13.5" thickBot="1" x14ac:dyDescent="0.25">
      <c r="A6" s="2" t="s">
        <v>91</v>
      </c>
      <c r="B6" s="35" t="s">
        <v>8</v>
      </c>
      <c r="C6" s="35" t="s">
        <v>3</v>
      </c>
      <c r="D6" s="35" t="s">
        <v>18</v>
      </c>
      <c r="E6" s="35" t="s">
        <v>8</v>
      </c>
      <c r="F6" s="35" t="s">
        <v>3</v>
      </c>
      <c r="G6" s="35" t="s">
        <v>18</v>
      </c>
      <c r="H6" s="35" t="s">
        <v>8</v>
      </c>
      <c r="I6" s="35" t="s">
        <v>3</v>
      </c>
      <c r="J6" s="35" t="s">
        <v>18</v>
      </c>
      <c r="K6" s="35" t="s">
        <v>8</v>
      </c>
      <c r="L6" s="35" t="s">
        <v>3</v>
      </c>
      <c r="M6" s="35" t="s">
        <v>18</v>
      </c>
      <c r="N6" s="35" t="s">
        <v>8</v>
      </c>
      <c r="O6" s="3" t="s">
        <v>4</v>
      </c>
      <c r="P6" s="126" t="s">
        <v>37</v>
      </c>
      <c r="Q6" s="126" t="s">
        <v>38</v>
      </c>
    </row>
    <row r="7" spans="1:17" ht="13.5" thickBot="1" x14ac:dyDescent="0.25">
      <c r="A7" s="4"/>
      <c r="B7" s="35">
        <v>2</v>
      </c>
      <c r="C7" s="5">
        <v>4</v>
      </c>
      <c r="D7" s="5">
        <v>6</v>
      </c>
      <c r="E7" s="5">
        <v>9</v>
      </c>
      <c r="F7" s="5">
        <v>11</v>
      </c>
      <c r="G7" s="5">
        <v>13</v>
      </c>
      <c r="H7" s="5">
        <v>16</v>
      </c>
      <c r="I7" s="5">
        <v>18</v>
      </c>
      <c r="J7" s="5">
        <v>20</v>
      </c>
      <c r="K7" s="5">
        <v>23</v>
      </c>
      <c r="L7" s="5">
        <v>25</v>
      </c>
      <c r="M7" s="5">
        <v>27</v>
      </c>
      <c r="N7" s="5">
        <v>30</v>
      </c>
      <c r="O7" s="5" t="s">
        <v>5</v>
      </c>
      <c r="P7" s="127"/>
      <c r="Q7" s="127"/>
    </row>
    <row r="8" spans="1:17" ht="13.5" thickBot="1" x14ac:dyDescent="0.25"/>
    <row r="9" spans="1:17" ht="18.75" customHeight="1" thickBot="1" x14ac:dyDescent="0.25">
      <c r="A9" s="101" t="s">
        <v>6</v>
      </c>
      <c r="B9" s="29">
        <v>85</v>
      </c>
      <c r="C9" s="29">
        <v>80</v>
      </c>
      <c r="D9" s="29">
        <v>80</v>
      </c>
      <c r="E9" s="96">
        <v>80</v>
      </c>
      <c r="F9" s="96">
        <v>80</v>
      </c>
      <c r="G9" s="96">
        <v>82</v>
      </c>
      <c r="H9" s="96">
        <v>82</v>
      </c>
      <c r="I9" s="96">
        <v>80</v>
      </c>
      <c r="J9" s="96">
        <v>80</v>
      </c>
      <c r="K9" s="96">
        <v>80</v>
      </c>
      <c r="L9" s="96">
        <v>82</v>
      </c>
      <c r="M9" s="96">
        <v>82</v>
      </c>
      <c r="N9" s="96">
        <v>82</v>
      </c>
      <c r="O9" s="82">
        <f>IF(ISERROR(AVERAGE(B9:N9)),"",AVERAGE(B9:N9))</f>
        <v>81.15384615384616</v>
      </c>
      <c r="P9" s="82">
        <f>IF(ISERROR(AVERAGE(B9:L9)),"",MAX(B9:L9))</f>
        <v>85</v>
      </c>
      <c r="Q9" s="33">
        <f>IF(ISERROR(AVERAGE(B9:L9)),"",MIN(B9:L9))</f>
        <v>80</v>
      </c>
    </row>
    <row r="10" spans="1:17" ht="18.75" customHeight="1" thickBot="1" x14ac:dyDescent="0.25">
      <c r="A10" s="98" t="s">
        <v>7</v>
      </c>
      <c r="B10" s="6">
        <v>90</v>
      </c>
      <c r="C10" s="6">
        <v>90</v>
      </c>
      <c r="D10" s="6">
        <v>90</v>
      </c>
      <c r="E10" s="6">
        <v>90</v>
      </c>
      <c r="F10" s="6">
        <v>90</v>
      </c>
      <c r="G10" s="88">
        <v>90</v>
      </c>
      <c r="H10" s="88">
        <v>90</v>
      </c>
      <c r="I10" s="6">
        <v>90</v>
      </c>
      <c r="J10" s="6">
        <v>90</v>
      </c>
      <c r="K10" s="6">
        <v>90</v>
      </c>
      <c r="L10" s="6">
        <v>85</v>
      </c>
      <c r="M10" s="6">
        <v>85</v>
      </c>
      <c r="N10" s="6">
        <v>85</v>
      </c>
      <c r="O10" s="82">
        <f>IF(ISERROR(AVERAGE(B10:N10)),"",AVERAGE(B10:N10))</f>
        <v>88.84615384615384</v>
      </c>
      <c r="P10" s="82">
        <f>IF(ISERROR(AVERAGE(B10:L10)),"",MAX(B10:L10))</f>
        <v>90</v>
      </c>
      <c r="Q10" s="33">
        <f>IF(ISERROR(AVERAGE(B10:L10)),"",MIN(B10:L10))</f>
        <v>85</v>
      </c>
    </row>
    <row r="11" spans="1:17" ht="16.5" customHeight="1" x14ac:dyDescent="0.2">
      <c r="A11" s="109" t="s">
        <v>33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3"/>
      <c r="Q11" s="93"/>
    </row>
    <row r="12" spans="1:17" x14ac:dyDescent="0.2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7" x14ac:dyDescent="0.2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x14ac:dyDescent="0.2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x14ac:dyDescent="0.2">
      <c r="A15" s="7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x14ac:dyDescent="0.2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">
      <c r="A21" s="7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">
      <c r="A22" s="7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">
      <c r="A24" s="7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">
      <c r="A25" s="7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7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">
      <c r="A27" s="7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">
      <c r="A31" s="124"/>
      <c r="B31" s="124"/>
      <c r="C31" s="124"/>
      <c r="D31" s="124"/>
      <c r="E31" s="124"/>
      <c r="F31" s="124"/>
      <c r="G31" s="8"/>
      <c r="H31" s="8"/>
      <c r="I31" s="8"/>
      <c r="J31" s="8"/>
      <c r="K31" s="8"/>
      <c r="L31" s="8"/>
      <c r="M31" s="8"/>
      <c r="N31" s="8"/>
    </row>
    <row r="32" spans="1:14" x14ac:dyDescent="0.2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</sheetData>
  <mergeCells count="5">
    <mergeCell ref="A31:F31"/>
    <mergeCell ref="A1:Q1"/>
    <mergeCell ref="A2:Q2"/>
    <mergeCell ref="P6:P7"/>
    <mergeCell ref="Q6:Q7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N10" sqref="N10"/>
    </sheetView>
  </sheetViews>
  <sheetFormatPr baseColWidth="10" defaultRowHeight="12.75" x14ac:dyDescent="0.2"/>
  <cols>
    <col min="1" max="1" width="18.85546875" customWidth="1"/>
    <col min="2" max="12" width="6.5703125" customWidth="1"/>
    <col min="13" max="14" width="6.85546875" customWidth="1"/>
    <col min="15" max="15" width="11.7109375" customWidth="1"/>
    <col min="16" max="17" width="11.5703125" customWidth="1"/>
  </cols>
  <sheetData>
    <row r="1" spans="1:19" ht="19.5" customHeight="1" x14ac:dyDescent="0.2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9" x14ac:dyDescent="0.2">
      <c r="A2" s="125" t="s">
        <v>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4" spans="1:19" x14ac:dyDescent="0.2">
      <c r="A4" s="1" t="s">
        <v>100</v>
      </c>
    </row>
    <row r="5" spans="1:19" ht="13.5" thickBot="1" x14ac:dyDescent="0.25"/>
    <row r="6" spans="1:19" ht="13.5" thickBot="1" x14ac:dyDescent="0.25">
      <c r="A6" s="128" t="s">
        <v>91</v>
      </c>
      <c r="B6" s="35" t="s">
        <v>3</v>
      </c>
      <c r="C6" s="35" t="s">
        <v>18</v>
      </c>
      <c r="D6" s="35" t="s">
        <v>8</v>
      </c>
      <c r="E6" s="35" t="s">
        <v>3</v>
      </c>
      <c r="F6" s="35" t="s">
        <v>18</v>
      </c>
      <c r="G6" s="35" t="s">
        <v>8</v>
      </c>
      <c r="H6" s="35" t="s">
        <v>3</v>
      </c>
      <c r="I6" s="35" t="s">
        <v>18</v>
      </c>
      <c r="J6" s="35" t="s">
        <v>8</v>
      </c>
      <c r="K6" s="35" t="s">
        <v>3</v>
      </c>
      <c r="L6" s="35" t="s">
        <v>18</v>
      </c>
      <c r="M6" s="35" t="s">
        <v>8</v>
      </c>
      <c r="N6" s="35" t="s">
        <v>3</v>
      </c>
      <c r="O6" s="3" t="s">
        <v>4</v>
      </c>
      <c r="P6" s="126" t="s">
        <v>37</v>
      </c>
      <c r="Q6" s="130" t="s">
        <v>38</v>
      </c>
    </row>
    <row r="7" spans="1:19" ht="13.5" thickBot="1" x14ac:dyDescent="0.25">
      <c r="A7" s="129"/>
      <c r="B7" s="5">
        <v>3</v>
      </c>
      <c r="C7" s="5">
        <v>6</v>
      </c>
      <c r="D7" s="5">
        <v>9</v>
      </c>
      <c r="E7" s="5">
        <v>10</v>
      </c>
      <c r="F7" s="5">
        <v>11</v>
      </c>
      <c r="G7" s="5">
        <v>14</v>
      </c>
      <c r="H7" s="5">
        <v>16</v>
      </c>
      <c r="I7" s="5">
        <v>18</v>
      </c>
      <c r="J7" s="5">
        <v>21</v>
      </c>
      <c r="K7" s="5">
        <v>23</v>
      </c>
      <c r="L7" s="5">
        <v>25</v>
      </c>
      <c r="M7" s="5">
        <v>28</v>
      </c>
      <c r="N7" s="5">
        <v>30</v>
      </c>
      <c r="O7" s="5" t="s">
        <v>5</v>
      </c>
      <c r="P7" s="127"/>
      <c r="Q7" s="131"/>
    </row>
    <row r="8" spans="1:19" ht="13.5" thickBot="1" x14ac:dyDescent="0.25"/>
    <row r="9" spans="1:19" ht="18.75" customHeight="1" thickBot="1" x14ac:dyDescent="0.25">
      <c r="A9" s="102" t="s">
        <v>6</v>
      </c>
      <c r="B9" s="14">
        <v>80</v>
      </c>
      <c r="C9" s="14">
        <v>80</v>
      </c>
      <c r="D9" s="14">
        <v>82</v>
      </c>
      <c r="E9" s="14">
        <v>82</v>
      </c>
      <c r="F9" s="14">
        <v>80</v>
      </c>
      <c r="G9" s="14">
        <v>82</v>
      </c>
      <c r="H9" s="14">
        <v>82</v>
      </c>
      <c r="I9" s="14">
        <v>82</v>
      </c>
      <c r="J9" s="14">
        <v>82</v>
      </c>
      <c r="K9" s="14">
        <v>85</v>
      </c>
      <c r="L9" s="14">
        <v>85</v>
      </c>
      <c r="M9" s="14">
        <v>85</v>
      </c>
      <c r="N9" s="14">
        <v>83</v>
      </c>
      <c r="O9" s="82">
        <f>IF(ISERROR(AVERAGE(B9:N9)),"",AVERAGE(B9:N9))</f>
        <v>82.307692307692307</v>
      </c>
      <c r="P9" s="33">
        <f>IF(ISERROR(AVERAGE(B9:N9)),"",MAX(B9:N9))</f>
        <v>85</v>
      </c>
      <c r="Q9" s="33">
        <f>IF(ISERROR(AVERAGE(B9:N9)),"",MIN(B9:N9))</f>
        <v>80</v>
      </c>
    </row>
    <row r="10" spans="1:19" ht="18.75" customHeight="1" thickBot="1" x14ac:dyDescent="0.25">
      <c r="A10" s="103" t="s">
        <v>7</v>
      </c>
      <c r="B10" s="6">
        <v>85</v>
      </c>
      <c r="C10" s="6">
        <v>85</v>
      </c>
      <c r="D10" s="6">
        <v>85</v>
      </c>
      <c r="E10" s="6">
        <v>85</v>
      </c>
      <c r="F10" s="6">
        <v>85</v>
      </c>
      <c r="G10" s="6">
        <v>85</v>
      </c>
      <c r="H10" s="6">
        <v>85</v>
      </c>
      <c r="I10" s="6">
        <v>85</v>
      </c>
      <c r="J10" s="6">
        <v>95</v>
      </c>
      <c r="K10" s="6">
        <v>95</v>
      </c>
      <c r="L10" s="6">
        <v>95</v>
      </c>
      <c r="M10" s="6">
        <v>95</v>
      </c>
      <c r="N10" s="47">
        <v>93</v>
      </c>
      <c r="O10" s="82">
        <f>IF(ISERROR(AVERAGE(B10:N10)),"",AVERAGE(B10:N10))</f>
        <v>88.692307692307693</v>
      </c>
      <c r="P10" s="33">
        <f>IF(ISERROR(AVERAGE(B10:N10)),"",MAX(B10:N10))</f>
        <v>95</v>
      </c>
      <c r="Q10" s="33">
        <f>IF(ISERROR(AVERAGE(B10:N10)),"",MIN(B10:N10))</f>
        <v>85</v>
      </c>
    </row>
    <row r="11" spans="1:19" x14ac:dyDescent="0.2">
      <c r="A11" s="109" t="s">
        <v>33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t="str">
        <f>IF(ISERROR(AVERAGE(B11:N11)),"",MAX(B11:N11))</f>
        <v/>
      </c>
      <c r="Q11" t="str">
        <f>IF(ISERROR(AVERAGE(B11:N11)),"",MIN(B11:N11))</f>
        <v/>
      </c>
    </row>
    <row r="12" spans="1:19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9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9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9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S15" t="s">
        <v>93</v>
      </c>
    </row>
    <row r="16" spans="1:19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20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20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20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20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20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20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20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20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20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20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20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T27" s="106"/>
    </row>
    <row r="28" spans="1:20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20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20" x14ac:dyDescent="0.2">
      <c r="A30" s="124"/>
      <c r="B30" s="124"/>
      <c r="C30" s="124"/>
      <c r="D30" s="124"/>
      <c r="E30" s="124"/>
      <c r="F30" s="124"/>
      <c r="G30" s="8"/>
      <c r="H30" s="8"/>
      <c r="I30" s="8"/>
      <c r="J30" s="8"/>
      <c r="K30" s="8"/>
      <c r="L30" s="8"/>
      <c r="M30" s="8"/>
      <c r="N30" s="8"/>
      <c r="O30" s="8"/>
    </row>
    <row r="31" spans="1:20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</sheetData>
  <mergeCells count="6">
    <mergeCell ref="A30:F30"/>
    <mergeCell ref="A6:A7"/>
    <mergeCell ref="A1:Q1"/>
    <mergeCell ref="A2:Q2"/>
    <mergeCell ref="P6:P7"/>
    <mergeCell ref="Q6:Q7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N9" sqref="N9"/>
    </sheetView>
  </sheetViews>
  <sheetFormatPr baseColWidth="10" defaultRowHeight="12.75" x14ac:dyDescent="0.2"/>
  <cols>
    <col min="1" max="1" width="10.28515625" customWidth="1"/>
    <col min="2" max="2" width="7" customWidth="1"/>
    <col min="3" max="3" width="7.28515625" customWidth="1"/>
    <col min="4" max="11" width="6.5703125" customWidth="1"/>
    <col min="12" max="12" width="6.7109375" customWidth="1"/>
    <col min="13" max="13" width="6.5703125" customWidth="1"/>
    <col min="14" max="14" width="7.42578125" customWidth="1"/>
    <col min="15" max="15" width="12" customWidth="1"/>
  </cols>
  <sheetData>
    <row r="1" spans="1:19" ht="18.75" customHeight="1" x14ac:dyDescent="0.2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9" x14ac:dyDescent="0.2">
      <c r="A2" s="125" t="s">
        <v>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4" spans="1:19" x14ac:dyDescent="0.2">
      <c r="A4" s="1" t="s">
        <v>101</v>
      </c>
    </row>
    <row r="5" spans="1:19" ht="13.5" thickBot="1" x14ac:dyDescent="0.25"/>
    <row r="6" spans="1:19" ht="13.5" thickBot="1" x14ac:dyDescent="0.25">
      <c r="A6" s="2" t="s">
        <v>91</v>
      </c>
      <c r="B6" s="35" t="s">
        <v>18</v>
      </c>
      <c r="C6" s="35" t="s">
        <v>8</v>
      </c>
      <c r="D6" s="35" t="s">
        <v>3</v>
      </c>
      <c r="E6" s="35" t="s">
        <v>18</v>
      </c>
      <c r="F6" s="35" t="s">
        <v>8</v>
      </c>
      <c r="G6" s="35" t="s">
        <v>3</v>
      </c>
      <c r="H6" s="35" t="s">
        <v>18</v>
      </c>
      <c r="I6" s="35" t="s">
        <v>8</v>
      </c>
      <c r="J6" s="35" t="s">
        <v>3</v>
      </c>
      <c r="K6" s="35" t="s">
        <v>18</v>
      </c>
      <c r="L6" s="35" t="s">
        <v>8</v>
      </c>
      <c r="M6" s="35" t="s">
        <v>3</v>
      </c>
      <c r="N6" s="107" t="s">
        <v>18</v>
      </c>
      <c r="O6" s="132" t="s">
        <v>92</v>
      </c>
      <c r="P6" s="130" t="s">
        <v>37</v>
      </c>
      <c r="Q6" s="130" t="s">
        <v>38</v>
      </c>
    </row>
    <row r="7" spans="1:19" ht="13.5" thickBot="1" x14ac:dyDescent="0.25">
      <c r="A7" s="4"/>
      <c r="B7" s="35">
        <v>1</v>
      </c>
      <c r="C7" s="5">
        <f>+B7+3</f>
        <v>4</v>
      </c>
      <c r="D7" s="5">
        <f>+C7+2</f>
        <v>6</v>
      </c>
      <c r="E7" s="5">
        <f>+D7+2</f>
        <v>8</v>
      </c>
      <c r="F7" s="5">
        <f>+E7+3</f>
        <v>11</v>
      </c>
      <c r="G7" s="5">
        <f>+F7+2</f>
        <v>13</v>
      </c>
      <c r="H7" s="5">
        <f>+G7+2</f>
        <v>15</v>
      </c>
      <c r="I7" s="5">
        <f>+H7+3</f>
        <v>18</v>
      </c>
      <c r="J7" s="5">
        <f>+I7+2</f>
        <v>20</v>
      </c>
      <c r="K7" s="5">
        <f>+J7+2</f>
        <v>22</v>
      </c>
      <c r="L7" s="5">
        <f>+K7+3</f>
        <v>25</v>
      </c>
      <c r="M7" s="5">
        <f>+L7+2</f>
        <v>27</v>
      </c>
      <c r="N7" s="39">
        <f>+M7+2</f>
        <v>29</v>
      </c>
      <c r="O7" s="133"/>
      <c r="P7" s="131"/>
      <c r="Q7" s="131"/>
    </row>
    <row r="8" spans="1:19" ht="13.5" thickBot="1" x14ac:dyDescent="0.25"/>
    <row r="9" spans="1:19" ht="18.75" customHeight="1" thickBot="1" x14ac:dyDescent="0.25">
      <c r="A9" s="104" t="s">
        <v>6</v>
      </c>
      <c r="B9" s="96">
        <v>84</v>
      </c>
      <c r="C9" s="96">
        <v>84</v>
      </c>
      <c r="D9" s="64">
        <v>85</v>
      </c>
      <c r="E9" s="64">
        <v>85</v>
      </c>
      <c r="F9" s="64">
        <v>85</v>
      </c>
      <c r="G9" s="64">
        <v>85</v>
      </c>
      <c r="H9" s="64">
        <v>85</v>
      </c>
      <c r="I9" s="64">
        <v>85</v>
      </c>
      <c r="J9" s="64">
        <v>85</v>
      </c>
      <c r="K9" s="64">
        <v>85</v>
      </c>
      <c r="L9" s="64">
        <v>86</v>
      </c>
      <c r="M9" s="64">
        <v>86</v>
      </c>
      <c r="N9" s="64">
        <v>86</v>
      </c>
      <c r="O9" s="108">
        <f>IF(ISERROR(AVERAGE(B9:N9)),"",AVERAGE(B9:N9))</f>
        <v>85.07692307692308</v>
      </c>
      <c r="P9" s="33">
        <f>IF(ISERROR(AVERAGE(B9:N9)),"",MAX(B9:N9))</f>
        <v>86</v>
      </c>
      <c r="Q9" s="33">
        <f>IF(ISERROR(AVERAGE(B9:N9)),"",MIN(B9:N9))</f>
        <v>84</v>
      </c>
    </row>
    <row r="10" spans="1:19" ht="18.75" customHeight="1" thickBot="1" x14ac:dyDescent="0.25">
      <c r="A10" s="103" t="s">
        <v>7</v>
      </c>
      <c r="B10" s="6">
        <v>93</v>
      </c>
      <c r="C10" s="6">
        <v>95</v>
      </c>
      <c r="D10" s="6">
        <v>95</v>
      </c>
      <c r="E10" s="6">
        <v>95</v>
      </c>
      <c r="F10" s="6">
        <v>95</v>
      </c>
      <c r="G10" s="6">
        <v>95</v>
      </c>
      <c r="H10" s="6">
        <v>95</v>
      </c>
      <c r="I10" s="6">
        <v>95</v>
      </c>
      <c r="J10" s="6">
        <v>97</v>
      </c>
      <c r="K10" s="6">
        <v>97</v>
      </c>
      <c r="L10" s="6">
        <v>95</v>
      </c>
      <c r="M10" s="6">
        <v>95</v>
      </c>
      <c r="N10" s="6">
        <v>95</v>
      </c>
      <c r="O10" s="108">
        <f>IF(ISERROR(AVERAGE(B10:N10)),"",AVERAGE(B10:N10))</f>
        <v>95.15384615384616</v>
      </c>
      <c r="P10" s="34">
        <f>IF(ISERROR(AVERAGE(B10:N10)),"",MAX(B10:N10))</f>
        <v>97</v>
      </c>
      <c r="Q10" s="34">
        <f>IF(ISERROR(AVERAGE(B10:N10)),"",MIN(B10:N10))</f>
        <v>93</v>
      </c>
    </row>
    <row r="11" spans="1:19" x14ac:dyDescent="0.2">
      <c r="A11" s="30" t="s">
        <v>33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t="str">
        <f>IF(ISERROR(AVERAGE(B11:N11)),"",MAX(B11:N11))</f>
        <v/>
      </c>
      <c r="Q11" t="str">
        <f>IF(ISERROR(AVERAGE(B11:N11)),"",MIN(B11:N11))</f>
        <v/>
      </c>
    </row>
    <row r="12" spans="1:19" x14ac:dyDescent="0.2">
      <c r="A12" s="7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 t="s">
        <v>90</v>
      </c>
      <c r="P12" t="s">
        <v>90</v>
      </c>
    </row>
    <row r="13" spans="1:19" x14ac:dyDescent="0.2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9" x14ac:dyDescent="0.2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9" x14ac:dyDescent="0.2">
      <c r="A15" s="7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S15" t="s">
        <v>90</v>
      </c>
    </row>
    <row r="16" spans="1:19" x14ac:dyDescent="0.2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A21" s="7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">
      <c r="A22" s="7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s="7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">
      <c r="A25" s="7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">
      <c r="A26" s="7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">
      <c r="A27" s="7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">
      <c r="A30" s="124"/>
      <c r="B30" s="124"/>
      <c r="C30" s="124"/>
      <c r="D30" s="124"/>
      <c r="E30" s="124"/>
      <c r="F30" s="124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</sheetData>
  <mergeCells count="6">
    <mergeCell ref="A30:F30"/>
    <mergeCell ref="O6:O7"/>
    <mergeCell ref="P6:P7"/>
    <mergeCell ref="Q6:Q7"/>
    <mergeCell ref="A1:Q1"/>
    <mergeCell ref="A2:Q2"/>
  </mergeCells>
  <phoneticPr fontId="3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N12" sqref="N12"/>
    </sheetView>
  </sheetViews>
  <sheetFormatPr baseColWidth="10" defaultRowHeight="12.75" x14ac:dyDescent="0.2"/>
  <cols>
    <col min="1" max="1" width="10.140625" customWidth="1"/>
    <col min="2" max="14" width="8.42578125" customWidth="1"/>
    <col min="15" max="15" width="12.140625" customWidth="1"/>
    <col min="16" max="17" width="6.85546875" customWidth="1"/>
  </cols>
  <sheetData>
    <row r="1" spans="1:17" ht="23.25" customHeight="1" x14ac:dyDescent="0.2">
      <c r="A1" s="86" t="s">
        <v>94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12"/>
      <c r="N1" s="86"/>
      <c r="O1" s="86"/>
      <c r="P1" s="86"/>
      <c r="Q1" s="86"/>
    </row>
    <row r="2" spans="1:17" ht="13.5" customHeight="1" x14ac:dyDescent="0.2">
      <c r="A2" s="86" t="s">
        <v>24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112"/>
      <c r="N2" s="86"/>
      <c r="O2" s="86"/>
      <c r="P2" s="86"/>
      <c r="Q2" s="86"/>
    </row>
    <row r="3" spans="1:17" x14ac:dyDescent="0.2">
      <c r="A3" s="1"/>
      <c r="B3" s="1"/>
      <c r="C3" s="1"/>
      <c r="E3" s="1"/>
      <c r="F3" s="1"/>
      <c r="G3" s="1"/>
      <c r="I3" s="1"/>
    </row>
    <row r="5" spans="1:17" x14ac:dyDescent="0.2">
      <c r="A5" s="1" t="s">
        <v>102</v>
      </c>
    </row>
    <row r="6" spans="1:17" ht="13.5" thickBot="1" x14ac:dyDescent="0.25"/>
    <row r="7" spans="1:17" ht="13.5" thickBot="1" x14ac:dyDescent="0.25">
      <c r="A7" s="2" t="s">
        <v>91</v>
      </c>
      <c r="B7" s="35" t="s">
        <v>8</v>
      </c>
      <c r="C7" s="35" t="s">
        <v>3</v>
      </c>
      <c r="D7" s="35" t="s">
        <v>18</v>
      </c>
      <c r="E7" s="35" t="s">
        <v>8</v>
      </c>
      <c r="F7" s="35" t="s">
        <v>3</v>
      </c>
      <c r="G7" s="35" t="s">
        <v>18</v>
      </c>
      <c r="H7" s="35" t="s">
        <v>8</v>
      </c>
      <c r="I7" s="35" t="s">
        <v>3</v>
      </c>
      <c r="J7" s="35" t="s">
        <v>18</v>
      </c>
      <c r="K7" s="35" t="s">
        <v>8</v>
      </c>
      <c r="L7" s="35" t="s">
        <v>3</v>
      </c>
      <c r="M7" s="35" t="s">
        <v>18</v>
      </c>
      <c r="N7" s="35" t="s">
        <v>8</v>
      </c>
      <c r="O7" s="38" t="s">
        <v>4</v>
      </c>
      <c r="P7" s="36" t="s">
        <v>37</v>
      </c>
      <c r="Q7" s="36" t="s">
        <v>38</v>
      </c>
    </row>
    <row r="8" spans="1:17" ht="13.5" thickBot="1" x14ac:dyDescent="0.25">
      <c r="A8" s="4"/>
      <c r="B8" s="5">
        <v>2</v>
      </c>
      <c r="C8" s="5">
        <v>4</v>
      </c>
      <c r="D8" s="5">
        <v>6</v>
      </c>
      <c r="E8" s="5">
        <v>9</v>
      </c>
      <c r="F8" s="5">
        <v>11</v>
      </c>
      <c r="G8" s="5">
        <v>13</v>
      </c>
      <c r="H8" s="5">
        <v>16</v>
      </c>
      <c r="I8" s="5">
        <v>18</v>
      </c>
      <c r="J8" s="5">
        <v>20</v>
      </c>
      <c r="K8" s="5">
        <v>23</v>
      </c>
      <c r="L8" s="5">
        <v>25</v>
      </c>
      <c r="M8" s="5">
        <v>27</v>
      </c>
      <c r="N8" s="5">
        <v>30</v>
      </c>
      <c r="O8" s="39" t="s">
        <v>5</v>
      </c>
      <c r="P8" s="37"/>
      <c r="Q8" s="37"/>
    </row>
    <row r="9" spans="1:17" ht="13.5" thickBot="1" x14ac:dyDescent="0.25"/>
    <row r="10" spans="1:17" ht="12" customHeight="1" thickBot="1" x14ac:dyDescent="0.25">
      <c r="A10" s="100" t="s">
        <v>6</v>
      </c>
      <c r="B10" s="14">
        <v>86</v>
      </c>
      <c r="C10" s="14">
        <v>86</v>
      </c>
      <c r="D10" s="14">
        <v>86</v>
      </c>
      <c r="E10" s="14">
        <v>86</v>
      </c>
      <c r="F10" s="14">
        <v>86</v>
      </c>
      <c r="G10" s="14">
        <v>86</v>
      </c>
      <c r="H10" s="14">
        <v>86</v>
      </c>
      <c r="I10" s="14">
        <v>86</v>
      </c>
      <c r="J10" s="14">
        <v>85</v>
      </c>
      <c r="K10" s="14">
        <v>85</v>
      </c>
      <c r="L10" s="14">
        <v>75</v>
      </c>
      <c r="M10" s="20">
        <v>75</v>
      </c>
      <c r="N10" s="20">
        <v>75</v>
      </c>
      <c r="O10" s="33">
        <f>IF(ISERROR(AVERAGE(B10:L10)),"",AVERAGE(B10:L10))</f>
        <v>84.818181818181813</v>
      </c>
      <c r="P10" s="40">
        <f>MAX(B10:L10)</f>
        <v>86</v>
      </c>
      <c r="Q10" s="41">
        <f>MIN(B10:L10)</f>
        <v>75</v>
      </c>
    </row>
    <row r="11" spans="1:17" ht="13.5" thickBot="1" x14ac:dyDescent="0.25">
      <c r="A11" s="100" t="s">
        <v>7</v>
      </c>
      <c r="B11" s="14">
        <v>95</v>
      </c>
      <c r="C11" s="14">
        <v>93</v>
      </c>
      <c r="D11" s="14">
        <v>93</v>
      </c>
      <c r="E11" s="14">
        <v>93</v>
      </c>
      <c r="F11" s="14">
        <v>93</v>
      </c>
      <c r="G11" s="14">
        <v>93</v>
      </c>
      <c r="H11" s="14">
        <v>95</v>
      </c>
      <c r="I11" s="14">
        <v>95</v>
      </c>
      <c r="J11" s="14">
        <v>85</v>
      </c>
      <c r="K11" s="14">
        <v>85</v>
      </c>
      <c r="L11" s="14">
        <v>80</v>
      </c>
      <c r="M11" s="20">
        <v>80</v>
      </c>
      <c r="N11" s="20">
        <v>80</v>
      </c>
      <c r="O11" s="33">
        <f>IF(ISERROR(AVERAGE(B11:L11)),"",AVERAGE(B11:L11))</f>
        <v>90.909090909090907</v>
      </c>
      <c r="P11" s="42">
        <f>MAX(B11:L11)</f>
        <v>95</v>
      </c>
      <c r="Q11" s="33">
        <f>MIN(B11:L11)</f>
        <v>80</v>
      </c>
    </row>
    <row r="12" spans="1:17" x14ac:dyDescent="0.2">
      <c r="A12" s="3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7"/>
      <c r="Q12" s="87"/>
    </row>
    <row r="13" spans="1:17" x14ac:dyDescent="0.2">
      <c r="A13" s="30" t="s">
        <v>33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7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7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9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9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9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9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9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9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9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9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9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9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9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9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S28" t="s">
        <v>90</v>
      </c>
    </row>
    <row r="29" spans="1:19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9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9" x14ac:dyDescent="0.2">
      <c r="A31" s="110"/>
      <c r="B31" s="110"/>
      <c r="C31" s="110"/>
      <c r="D31" s="110"/>
      <c r="E31" s="110"/>
      <c r="F31" s="110"/>
      <c r="G31" s="110"/>
      <c r="H31" s="8"/>
      <c r="I31" s="8"/>
      <c r="J31" s="8"/>
      <c r="K31" s="8"/>
      <c r="L31" s="8"/>
      <c r="M31" s="8"/>
      <c r="N31" s="8"/>
      <c r="O31" s="8"/>
    </row>
    <row r="32" spans="1:19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</sheetData>
  <phoneticPr fontId="3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N11" sqref="N11"/>
    </sheetView>
  </sheetViews>
  <sheetFormatPr baseColWidth="10" defaultRowHeight="12.75" x14ac:dyDescent="0.2"/>
  <cols>
    <col min="1" max="1" width="10.28515625" customWidth="1"/>
    <col min="2" max="3" width="7.5703125" customWidth="1"/>
    <col min="4" max="5" width="6.5703125" customWidth="1"/>
    <col min="6" max="9" width="7.5703125" customWidth="1"/>
    <col min="10" max="12" width="6.5703125" customWidth="1"/>
    <col min="13" max="13" width="6.42578125" customWidth="1"/>
    <col min="14" max="14" width="7.140625" customWidth="1"/>
    <col min="15" max="15" width="8.85546875" customWidth="1"/>
  </cols>
  <sheetData>
    <row r="1" spans="1:20" x14ac:dyDescent="0.2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20" x14ac:dyDescent="0.2">
      <c r="A2" s="125" t="s">
        <v>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4" spans="1:20" x14ac:dyDescent="0.2">
      <c r="A4" s="1" t="s">
        <v>103</v>
      </c>
    </row>
    <row r="5" spans="1:20" ht="13.5" thickBot="1" x14ac:dyDescent="0.25"/>
    <row r="6" spans="1:20" ht="13.5" thickBot="1" x14ac:dyDescent="0.25">
      <c r="A6" s="2" t="s">
        <v>91</v>
      </c>
      <c r="B6" s="35" t="s">
        <v>3</v>
      </c>
      <c r="C6" s="35" t="s">
        <v>18</v>
      </c>
      <c r="D6" s="35" t="s">
        <v>8</v>
      </c>
      <c r="E6" s="35" t="s">
        <v>3</v>
      </c>
      <c r="F6" s="35" t="s">
        <v>18</v>
      </c>
      <c r="G6" s="35" t="s">
        <v>8</v>
      </c>
      <c r="H6" s="35" t="s">
        <v>3</v>
      </c>
      <c r="I6" s="35" t="s">
        <v>18</v>
      </c>
      <c r="J6" s="35" t="s">
        <v>8</v>
      </c>
      <c r="K6" s="35" t="s">
        <v>3</v>
      </c>
      <c r="L6" s="35" t="s">
        <v>18</v>
      </c>
      <c r="M6" s="35" t="s">
        <v>8</v>
      </c>
      <c r="N6" s="35" t="s">
        <v>49</v>
      </c>
      <c r="O6" s="3" t="s">
        <v>4</v>
      </c>
      <c r="P6" s="36" t="s">
        <v>37</v>
      </c>
      <c r="Q6" s="36" t="s">
        <v>38</v>
      </c>
    </row>
    <row r="7" spans="1:20" ht="13.5" thickBot="1" x14ac:dyDescent="0.25">
      <c r="A7" s="4"/>
      <c r="B7" s="5">
        <v>1</v>
      </c>
      <c r="C7" s="5">
        <v>3</v>
      </c>
      <c r="D7" s="5">
        <v>6</v>
      </c>
      <c r="E7" s="5">
        <v>8</v>
      </c>
      <c r="F7" s="5">
        <v>10</v>
      </c>
      <c r="G7" s="5">
        <v>13</v>
      </c>
      <c r="H7" s="5">
        <v>15</v>
      </c>
      <c r="I7" s="5">
        <v>17</v>
      </c>
      <c r="J7" s="5">
        <v>20</v>
      </c>
      <c r="K7" s="5">
        <v>22</v>
      </c>
      <c r="L7" s="5">
        <v>24</v>
      </c>
      <c r="M7" s="5">
        <v>27</v>
      </c>
      <c r="N7" s="5">
        <v>29</v>
      </c>
      <c r="O7" s="5" t="s">
        <v>5</v>
      </c>
      <c r="P7" s="37"/>
      <c r="Q7" s="37"/>
      <c r="T7" t="s">
        <v>95</v>
      </c>
    </row>
    <row r="8" spans="1:20" ht="13.5" thickBot="1" x14ac:dyDescent="0.25"/>
    <row r="9" spans="1:20" ht="12" customHeight="1" thickBot="1" x14ac:dyDescent="0.25">
      <c r="A9" s="100" t="s">
        <v>6</v>
      </c>
      <c r="B9" s="14">
        <v>75</v>
      </c>
      <c r="C9" s="14">
        <v>75</v>
      </c>
      <c r="D9" s="14">
        <v>75</v>
      </c>
      <c r="E9" s="14">
        <v>75</v>
      </c>
      <c r="F9" s="14">
        <v>75</v>
      </c>
      <c r="G9" s="14">
        <v>77</v>
      </c>
      <c r="H9" s="14">
        <v>77</v>
      </c>
      <c r="I9" s="14">
        <v>78</v>
      </c>
      <c r="J9" s="14">
        <v>78</v>
      </c>
      <c r="K9" s="14">
        <v>78</v>
      </c>
      <c r="L9" s="14">
        <v>78</v>
      </c>
      <c r="M9" s="14">
        <v>78</v>
      </c>
      <c r="N9" s="14">
        <v>74</v>
      </c>
      <c r="O9" s="15">
        <f>IF(ISERROR(AVERAGE(B9:N9)),"",AVERAGE(B9:N9))</f>
        <v>76.384615384615387</v>
      </c>
      <c r="P9" s="40">
        <f>IF(ISERROR(AVERAGE(B9:N9)),"",MAX(B9:N9))</f>
        <v>78</v>
      </c>
      <c r="Q9" s="41">
        <f>IF(ISERROR(AVERAGE(B9:N9)),"",MIN(B9:N9))</f>
        <v>74</v>
      </c>
    </row>
    <row r="10" spans="1:20" ht="15" customHeight="1" thickBot="1" x14ac:dyDescent="0.25">
      <c r="A10" s="98" t="s">
        <v>7</v>
      </c>
      <c r="B10" s="14">
        <v>80</v>
      </c>
      <c r="C10" s="14">
        <v>80</v>
      </c>
      <c r="D10" s="14">
        <v>75</v>
      </c>
      <c r="E10" s="14">
        <v>75</v>
      </c>
      <c r="F10" s="14">
        <v>75</v>
      </c>
      <c r="G10" s="14">
        <v>75</v>
      </c>
      <c r="H10" s="14">
        <v>85</v>
      </c>
      <c r="I10" s="14">
        <v>85</v>
      </c>
      <c r="J10" s="14">
        <v>80</v>
      </c>
      <c r="K10" s="14">
        <v>80</v>
      </c>
      <c r="L10" s="14">
        <v>80</v>
      </c>
      <c r="M10" s="14">
        <v>78</v>
      </c>
      <c r="N10" s="14">
        <v>78</v>
      </c>
      <c r="O10" s="15">
        <f>IF(ISERROR(AVERAGE(B10:N10)),"",AVERAGE(B10:N10))</f>
        <v>78.92307692307692</v>
      </c>
      <c r="P10" s="42">
        <f>IF(ISERROR(AVERAGE(B10:N10)),"",MAX(B10:N10))</f>
        <v>85</v>
      </c>
      <c r="Q10" s="33">
        <f>IF(ISERROR(AVERAGE(B10:N10)),"",MIN(B10:N10))</f>
        <v>75</v>
      </c>
    </row>
    <row r="11" spans="1:20" x14ac:dyDescent="0.2">
      <c r="A11" s="3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7" t="str">
        <f>IF(ISERROR(AVERAGE(B11:N11)),"",MAX(B11:N11))</f>
        <v/>
      </c>
      <c r="Q11" s="87" t="str">
        <f>IF(ISERROR(AVERAGE(B11:N11)),"",MIN(B11:N11))</f>
        <v/>
      </c>
    </row>
    <row r="12" spans="1:20" x14ac:dyDescent="0.2">
      <c r="A12" s="30" t="s">
        <v>33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20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1"/>
    </row>
    <row r="14" spans="1:20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20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20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">
      <c r="A31" s="124"/>
      <c r="B31" s="124"/>
      <c r="C31" s="124"/>
      <c r="D31" s="124"/>
      <c r="E31" s="124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</sheetData>
  <mergeCells count="3">
    <mergeCell ref="A31:E31"/>
    <mergeCell ref="A2:O2"/>
    <mergeCell ref="A1:O1"/>
  </mergeCells>
  <phoneticPr fontId="3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workbookViewId="0">
      <selection activeCell="S13" sqref="S13"/>
    </sheetView>
  </sheetViews>
  <sheetFormatPr baseColWidth="10" defaultRowHeight="12.75" x14ac:dyDescent="0.2"/>
  <cols>
    <col min="1" max="1" width="10.28515625" customWidth="1"/>
    <col min="2" max="4" width="7.5703125" customWidth="1"/>
    <col min="5" max="6" width="6.5703125" customWidth="1"/>
    <col min="7" max="8" width="7.5703125" customWidth="1"/>
    <col min="9" max="14" width="6.5703125" customWidth="1"/>
    <col min="15" max="15" width="9" customWidth="1"/>
  </cols>
  <sheetData>
    <row r="1" spans="1:17" x14ac:dyDescent="0.2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7" x14ac:dyDescent="0.2">
      <c r="A2" s="125" t="s">
        <v>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4" spans="1:17" x14ac:dyDescent="0.2">
      <c r="A4" s="1" t="s">
        <v>104</v>
      </c>
    </row>
    <row r="5" spans="1:17" ht="13.5" thickBot="1" x14ac:dyDescent="0.25"/>
    <row r="6" spans="1:17" ht="13.5" thickBot="1" x14ac:dyDescent="0.25">
      <c r="A6" s="2" t="s">
        <v>91</v>
      </c>
      <c r="B6" s="35" t="s">
        <v>8</v>
      </c>
      <c r="C6" s="35" t="s">
        <v>3</v>
      </c>
      <c r="D6" s="35" t="s">
        <v>18</v>
      </c>
      <c r="E6" s="35" t="s">
        <v>8</v>
      </c>
      <c r="F6" s="35" t="s">
        <v>3</v>
      </c>
      <c r="G6" s="35" t="s">
        <v>18</v>
      </c>
      <c r="H6" s="35" t="s">
        <v>8</v>
      </c>
      <c r="I6" s="35" t="s">
        <v>3</v>
      </c>
      <c r="J6" s="35" t="s">
        <v>18</v>
      </c>
      <c r="K6" s="35" t="s">
        <v>8</v>
      </c>
      <c r="L6" s="35" t="s">
        <v>3</v>
      </c>
      <c r="M6" s="35" t="s">
        <v>18</v>
      </c>
      <c r="N6" s="35"/>
      <c r="O6" s="3" t="s">
        <v>4</v>
      </c>
      <c r="P6" s="36" t="s">
        <v>37</v>
      </c>
      <c r="Q6" s="36" t="s">
        <v>38</v>
      </c>
    </row>
    <row r="7" spans="1:17" ht="13.5" thickBot="1" x14ac:dyDescent="0.25">
      <c r="A7" s="4"/>
      <c r="B7" s="5">
        <v>3</v>
      </c>
      <c r="C7" s="5">
        <v>5</v>
      </c>
      <c r="D7" s="5">
        <v>7</v>
      </c>
      <c r="E7" s="5">
        <v>10</v>
      </c>
      <c r="F7" s="5">
        <v>12</v>
      </c>
      <c r="G7" s="5">
        <v>14</v>
      </c>
      <c r="H7" s="5">
        <v>17</v>
      </c>
      <c r="I7" s="5">
        <v>19</v>
      </c>
      <c r="J7" s="5">
        <v>21</v>
      </c>
      <c r="K7" s="5">
        <v>24</v>
      </c>
      <c r="L7" s="5">
        <v>26</v>
      </c>
      <c r="M7" s="5">
        <v>28</v>
      </c>
      <c r="N7" s="5"/>
      <c r="O7" s="5" t="s">
        <v>5</v>
      </c>
      <c r="P7" s="37"/>
      <c r="Q7" s="37"/>
    </row>
    <row r="8" spans="1:17" ht="13.5" thickBot="1" x14ac:dyDescent="0.25"/>
    <row r="9" spans="1:17" ht="17.25" customHeight="1" thickBot="1" x14ac:dyDescent="0.25">
      <c r="A9" s="105" t="s">
        <v>6</v>
      </c>
      <c r="B9" s="45">
        <v>74</v>
      </c>
      <c r="C9" s="45">
        <v>74</v>
      </c>
      <c r="D9" s="45">
        <v>74</v>
      </c>
      <c r="E9" s="45">
        <v>72</v>
      </c>
      <c r="F9" s="45">
        <v>72</v>
      </c>
      <c r="G9" s="45">
        <v>70</v>
      </c>
      <c r="H9" s="45">
        <v>70</v>
      </c>
      <c r="I9" s="45">
        <v>68</v>
      </c>
      <c r="J9" s="45">
        <v>68</v>
      </c>
      <c r="K9" s="45">
        <v>68</v>
      </c>
      <c r="L9" s="45">
        <v>68</v>
      </c>
      <c r="M9" s="45">
        <v>68</v>
      </c>
      <c r="N9" s="45"/>
      <c r="O9" s="43">
        <f>IF(ISERROR(AVERAGE(B9:N9)),"",AVERAGE(B9:N9))</f>
        <v>70.5</v>
      </c>
      <c r="P9" s="40">
        <f>IF(ISERROR(AVERAGE(B9:N9)),"",MAX(B9:N9))</f>
        <v>74</v>
      </c>
      <c r="Q9" s="41">
        <f>IF(ISERROR(AVERAGE(B9:N9)),"",MIN(B9:N9))</f>
        <v>68</v>
      </c>
    </row>
    <row r="10" spans="1:17" ht="16.5" customHeight="1" thickBot="1" x14ac:dyDescent="0.25">
      <c r="A10" s="100" t="s">
        <v>7</v>
      </c>
      <c r="B10" s="14">
        <v>85</v>
      </c>
      <c r="C10" s="14">
        <v>85</v>
      </c>
      <c r="D10" s="14">
        <v>85</v>
      </c>
      <c r="E10" s="14">
        <v>80</v>
      </c>
      <c r="F10" s="14">
        <v>80</v>
      </c>
      <c r="G10" s="14">
        <v>80</v>
      </c>
      <c r="H10" s="14">
        <v>70</v>
      </c>
      <c r="I10" s="14">
        <v>70</v>
      </c>
      <c r="J10" s="14">
        <v>70</v>
      </c>
      <c r="K10" s="14">
        <v>67</v>
      </c>
      <c r="L10" s="14">
        <v>67</v>
      </c>
      <c r="M10" s="14">
        <v>67</v>
      </c>
      <c r="N10" s="14"/>
      <c r="O10" s="43">
        <f>IF(ISERROR(AVERAGE(B10:N10)),"",AVERAGE(B10:N10))</f>
        <v>75.5</v>
      </c>
      <c r="P10" s="40">
        <f>IF(ISERROR(AVERAGE(B10:N10)),"",MAX(B10:N10))</f>
        <v>85</v>
      </c>
      <c r="Q10" s="41">
        <f>IF(ISERROR(AVERAGE(B10:N10)),"",MIN(B10:N10))</f>
        <v>67</v>
      </c>
    </row>
    <row r="11" spans="1:17" ht="13.5" thickBot="1" x14ac:dyDescent="0.25">
      <c r="A11" s="99" t="s">
        <v>46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  <c r="O11" s="43" t="str">
        <f>IF(ISERROR(AVERAGE(B11:N11)),"",AVERAGE(B11:N11))</f>
        <v/>
      </c>
      <c r="P11" s="42" t="str">
        <f>IF(ISERROR(AVERAGE(B11:N11)),"",MAX(B11:N11))</f>
        <v/>
      </c>
      <c r="Q11" s="33" t="str">
        <f>IF(ISERROR(AVERAGE(B11:N11)),"",MIN(B11:N11))</f>
        <v/>
      </c>
    </row>
    <row r="12" spans="1:17" x14ac:dyDescent="0.2">
      <c r="A12" s="30" t="s">
        <v>33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7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7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7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">
      <c r="A31" s="124"/>
      <c r="B31" s="124"/>
      <c r="C31" s="124"/>
      <c r="D31" s="124"/>
      <c r="E31" s="124"/>
      <c r="F31" s="124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</sheetData>
  <mergeCells count="3">
    <mergeCell ref="A31:F31"/>
    <mergeCell ref="A1:O1"/>
    <mergeCell ref="A2:O2"/>
  </mergeCells>
  <phoneticPr fontId="3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I10" sqref="I10:M10"/>
    </sheetView>
  </sheetViews>
  <sheetFormatPr baseColWidth="10" defaultRowHeight="12.75" x14ac:dyDescent="0.2"/>
  <cols>
    <col min="1" max="1" width="10.28515625" customWidth="1"/>
    <col min="2" max="3" width="10.28515625" hidden="1" customWidth="1"/>
    <col min="4" max="4" width="11.7109375" hidden="1" customWidth="1"/>
    <col min="5" max="5" width="8.140625" hidden="1" customWidth="1"/>
    <col min="6" max="8" width="10.28515625" hidden="1" customWidth="1"/>
    <col min="9" max="9" width="7.28515625" customWidth="1"/>
    <col min="10" max="10" width="7.5703125" customWidth="1"/>
    <col min="11" max="11" width="6.85546875" customWidth="1"/>
    <col min="12" max="12" width="6.28515625" customWidth="1"/>
    <col min="13" max="13" width="7" customWidth="1"/>
    <col min="14" max="14" width="8" customWidth="1"/>
  </cols>
  <sheetData>
    <row r="1" spans="1:14" x14ac:dyDescent="0.2">
      <c r="A1" s="123" t="s">
        <v>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 t="s">
        <v>24</v>
      </c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17</v>
      </c>
      <c r="E8" s="10" t="s">
        <v>10</v>
      </c>
      <c r="F8" s="10" t="s">
        <v>11</v>
      </c>
      <c r="G8" s="10" t="s">
        <v>12</v>
      </c>
      <c r="H8" s="19" t="s">
        <v>13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7">
        <f>ENE!P9</f>
        <v>78.07692307692308</v>
      </c>
      <c r="C10" s="18">
        <f>FEB!O9</f>
        <v>73.75</v>
      </c>
      <c r="D10" s="18">
        <f>MAR!P9</f>
        <v>79.230769230769226</v>
      </c>
      <c r="E10" s="18">
        <f>ABR!O9</f>
        <v>81.15384615384616</v>
      </c>
      <c r="F10" s="18">
        <f>MAY!O9</f>
        <v>82.307692307692307</v>
      </c>
      <c r="G10" s="18">
        <f>JUN!O9</f>
        <v>85.07692307692308</v>
      </c>
      <c r="H10" s="18">
        <f>JUL!O10</f>
        <v>84.818181818181813</v>
      </c>
      <c r="I10" s="18">
        <v>67</v>
      </c>
      <c r="J10" s="18">
        <v>71.769230769230774</v>
      </c>
      <c r="K10" s="18">
        <v>73.666666666666671</v>
      </c>
      <c r="L10" s="18">
        <v>75</v>
      </c>
      <c r="M10" s="18">
        <v>75.416666666666671</v>
      </c>
      <c r="N10" s="15">
        <f>IF(ISERROR(AVERAGE(B10:M10)),"",AVERAGE(B10:M10))</f>
        <v>77.272241647241643</v>
      </c>
    </row>
    <row r="11" spans="1:14" ht="13.5" hidden="1" thickBot="1" x14ac:dyDescent="0.25">
      <c r="A11" s="11" t="s">
        <v>7</v>
      </c>
      <c r="B11" s="12">
        <f>ENE!P10</f>
        <v>73.227272727272734</v>
      </c>
      <c r="C11" s="12">
        <f>FEB!O10</f>
        <v>80.416666666666671</v>
      </c>
      <c r="D11" s="12">
        <f>MAR!P10</f>
        <v>88.461538461538467</v>
      </c>
      <c r="E11" s="12">
        <f>ABR!O10</f>
        <v>88.84615384615384</v>
      </c>
      <c r="F11" s="12">
        <f>MAY!O10</f>
        <v>88.692307692307693</v>
      </c>
      <c r="G11" s="12">
        <f>JUN!O10</f>
        <v>95.15384615384616</v>
      </c>
      <c r="H11" s="12" t="e">
        <f>JUL!#REF!</f>
        <v>#REF!</v>
      </c>
      <c r="I11" s="12">
        <f>AGO!O10</f>
        <v>78.92307692307692</v>
      </c>
      <c r="J11" s="12">
        <f>SET!O10</f>
        <v>75.5</v>
      </c>
      <c r="K11" s="12">
        <f>OCT!P10</f>
        <v>62.785714285714285</v>
      </c>
      <c r="L11" s="12" t="str">
        <f>NOV!O11</f>
        <v/>
      </c>
      <c r="M11" s="12" t="str">
        <f>DIC!N11</f>
        <v/>
      </c>
      <c r="N11" s="6">
        <f>IF(ISERROR(AVERAGE(J11:M11)),"",AVERAGE(J11:M11))</f>
        <v>69.142857142857139</v>
      </c>
    </row>
    <row r="12" spans="1:14" x14ac:dyDescent="0.2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N44" sqref="N44"/>
    </sheetView>
  </sheetViews>
  <sheetFormatPr baseColWidth="10" defaultRowHeight="12.75" x14ac:dyDescent="0.2"/>
  <cols>
    <col min="1" max="1" width="10.28515625" customWidth="1"/>
    <col min="2" max="2" width="7.7109375" customWidth="1"/>
    <col min="3" max="3" width="6.5703125" customWidth="1"/>
    <col min="4" max="4" width="7.85546875" customWidth="1"/>
    <col min="5" max="13" width="6.5703125" customWidth="1"/>
    <col min="14" max="14" width="6.28515625" customWidth="1"/>
    <col min="15" max="15" width="6.5703125" customWidth="1"/>
    <col min="16" max="16" width="12.85546875" customWidth="1"/>
    <col min="17" max="17" width="7.5703125" customWidth="1"/>
    <col min="18" max="18" width="8" customWidth="1"/>
  </cols>
  <sheetData>
    <row r="1" spans="1:18" x14ac:dyDescent="0.2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8" x14ac:dyDescent="0.2">
      <c r="A2" s="1"/>
      <c r="B2" s="1"/>
      <c r="C2" s="1"/>
      <c r="D2" s="1"/>
      <c r="E2" s="1"/>
      <c r="G2" s="1" t="s">
        <v>24</v>
      </c>
    </row>
    <row r="4" spans="1:18" x14ac:dyDescent="0.2">
      <c r="A4" s="1" t="s">
        <v>105</v>
      </c>
    </row>
    <row r="5" spans="1:18" ht="13.5" thickBot="1" x14ac:dyDescent="0.25"/>
    <row r="6" spans="1:18" ht="13.5" thickBot="1" x14ac:dyDescent="0.25">
      <c r="A6" s="2" t="s">
        <v>91</v>
      </c>
      <c r="B6" s="35" t="s">
        <v>8</v>
      </c>
      <c r="C6" s="35" t="s">
        <v>3</v>
      </c>
      <c r="D6" s="35" t="s">
        <v>18</v>
      </c>
      <c r="E6" s="35" t="s">
        <v>8</v>
      </c>
      <c r="F6" s="35" t="s">
        <v>3</v>
      </c>
      <c r="G6" s="35" t="s">
        <v>18</v>
      </c>
      <c r="H6" s="35" t="s">
        <v>8</v>
      </c>
      <c r="I6" s="35" t="s">
        <v>3</v>
      </c>
      <c r="J6" s="35" t="s">
        <v>18</v>
      </c>
      <c r="K6" s="35" t="s">
        <v>8</v>
      </c>
      <c r="L6" s="35" t="s">
        <v>3</v>
      </c>
      <c r="M6" s="35" t="s">
        <v>18</v>
      </c>
      <c r="N6" s="35" t="s">
        <v>8</v>
      </c>
      <c r="O6" s="35" t="s">
        <v>3</v>
      </c>
      <c r="P6" s="3" t="s">
        <v>4</v>
      </c>
      <c r="Q6" s="36" t="s">
        <v>37</v>
      </c>
      <c r="R6" s="36" t="s">
        <v>38</v>
      </c>
    </row>
    <row r="7" spans="1:18" ht="13.5" thickBot="1" x14ac:dyDescent="0.25">
      <c r="A7" s="4"/>
      <c r="B7" s="5">
        <v>1</v>
      </c>
      <c r="C7" s="5">
        <v>3</v>
      </c>
      <c r="D7" s="5">
        <v>5</v>
      </c>
      <c r="E7" s="5">
        <v>8</v>
      </c>
      <c r="F7" s="5">
        <v>10</v>
      </c>
      <c r="G7" s="5">
        <v>12</v>
      </c>
      <c r="H7" s="5">
        <v>15</v>
      </c>
      <c r="I7" s="5">
        <v>17</v>
      </c>
      <c r="J7" s="5">
        <v>19</v>
      </c>
      <c r="K7" s="5">
        <v>22</v>
      </c>
      <c r="L7" s="5">
        <v>24</v>
      </c>
      <c r="M7" s="5">
        <v>26</v>
      </c>
      <c r="N7" s="5">
        <v>29</v>
      </c>
      <c r="O7" s="5">
        <v>31</v>
      </c>
      <c r="P7" s="5" t="s">
        <v>5</v>
      </c>
      <c r="Q7" s="37"/>
      <c r="R7" s="37"/>
    </row>
    <row r="8" spans="1:18" ht="13.5" thickBot="1" x14ac:dyDescent="0.25"/>
    <row r="9" spans="1:18" ht="13.5" thickBot="1" x14ac:dyDescent="0.25">
      <c r="A9" s="97" t="s">
        <v>6</v>
      </c>
      <c r="B9" s="47">
        <v>69</v>
      </c>
      <c r="C9" s="47">
        <v>69</v>
      </c>
      <c r="D9" s="47">
        <v>69</v>
      </c>
      <c r="E9" s="47">
        <v>69</v>
      </c>
      <c r="F9" s="47">
        <v>69</v>
      </c>
      <c r="G9" s="47">
        <v>67</v>
      </c>
      <c r="H9" s="47">
        <v>64</v>
      </c>
      <c r="I9" s="47">
        <v>60</v>
      </c>
      <c r="J9" s="47">
        <v>60</v>
      </c>
      <c r="K9" s="47">
        <v>60</v>
      </c>
      <c r="L9" s="47">
        <v>60</v>
      </c>
      <c r="M9" s="47">
        <v>60</v>
      </c>
      <c r="N9" s="47">
        <v>60</v>
      </c>
      <c r="O9" s="47">
        <v>60</v>
      </c>
      <c r="P9" s="47">
        <f>IF(ISERROR(AVERAGE(B9:O9)),"",AVERAGE(B9:O9))</f>
        <v>64</v>
      </c>
      <c r="Q9" s="43">
        <f>IF(ISERROR(AVERAGE(B9:O9)),"",MAX(B9:O9))</f>
        <v>69</v>
      </c>
      <c r="R9" s="43">
        <f>IF(ISERROR(AVERAGE(B9:O9)),"",MIN(B9:O9))</f>
        <v>60</v>
      </c>
    </row>
    <row r="10" spans="1:18" ht="13.5" thickBot="1" x14ac:dyDescent="0.25">
      <c r="A10" s="97" t="s">
        <v>7</v>
      </c>
      <c r="B10" s="47">
        <v>70</v>
      </c>
      <c r="C10" s="47">
        <v>70</v>
      </c>
      <c r="D10" s="47">
        <v>70</v>
      </c>
      <c r="E10" s="47">
        <v>70</v>
      </c>
      <c r="F10" s="47">
        <v>69</v>
      </c>
      <c r="G10" s="47">
        <v>68</v>
      </c>
      <c r="H10" s="47">
        <v>62</v>
      </c>
      <c r="I10" s="47">
        <v>50</v>
      </c>
      <c r="J10" s="47">
        <v>50</v>
      </c>
      <c r="K10" s="47">
        <v>60</v>
      </c>
      <c r="L10" s="47">
        <v>60</v>
      </c>
      <c r="M10" s="47">
        <v>60</v>
      </c>
      <c r="N10" s="47">
        <v>60</v>
      </c>
      <c r="O10" s="47">
        <v>60</v>
      </c>
      <c r="P10" s="47">
        <f>IF(ISERROR(AVERAGE(B10:O10)),"",AVERAGE(B10:O10))</f>
        <v>62.785714285714285</v>
      </c>
      <c r="Q10" s="43">
        <f>IF(ISERROR(AVERAGE(B10:O10)),"",MAX(B10:O10))</f>
        <v>70</v>
      </c>
      <c r="R10" s="43">
        <f>IF(ISERROR(AVERAGE(B10:O10)),"",MIN(B10:O10))</f>
        <v>50</v>
      </c>
    </row>
    <row r="11" spans="1:18" ht="13.5" thickBot="1" x14ac:dyDescent="0.25">
      <c r="A11" s="97" t="s">
        <v>46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 t="str">
        <f>IF(ISERROR(AVERAGE(B11:O11)),"",AVERAGE(B11:O11))</f>
        <v/>
      </c>
      <c r="Q11" s="43" t="str">
        <f>IF(ISERROR(AVERAGE(B11:O11)),"",MAX(B11:O11))</f>
        <v/>
      </c>
      <c r="R11" s="43" t="str">
        <f>IF(ISERROR(AVERAGE(B11:O11)),"",MIN(B11:O11))</f>
        <v/>
      </c>
    </row>
    <row r="12" spans="1:18" x14ac:dyDescent="0.2">
      <c r="A12" s="31" t="s">
        <v>32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8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8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8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8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2">
      <c r="A32" s="124"/>
      <c r="B32" s="124"/>
      <c r="C32" s="124"/>
      <c r="D32" s="124"/>
      <c r="E32" s="124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</sheetData>
  <mergeCells count="2">
    <mergeCell ref="A32:E32"/>
    <mergeCell ref="A1:P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4" workbookViewId="0">
      <selection activeCell="Q15" sqref="Q15"/>
    </sheetView>
  </sheetViews>
  <sheetFormatPr baseColWidth="10" defaultRowHeight="12.75" x14ac:dyDescent="0.2"/>
  <cols>
    <col min="1" max="1" width="10.28515625" customWidth="1"/>
    <col min="2" max="2" width="6.28515625" customWidth="1"/>
    <col min="3" max="4" width="6.7109375" customWidth="1"/>
    <col min="5" max="5" width="6.85546875" customWidth="1"/>
    <col min="6" max="11" width="6.5703125" customWidth="1"/>
    <col min="12" max="12" width="6.42578125" customWidth="1"/>
    <col min="13" max="14" width="6.5703125" customWidth="1"/>
    <col min="15" max="15" width="9" customWidth="1"/>
  </cols>
  <sheetData>
    <row r="1" spans="1:17" x14ac:dyDescent="0.2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7" x14ac:dyDescent="0.2">
      <c r="A2" s="125" t="s">
        <v>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7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113"/>
      <c r="O3" s="86"/>
    </row>
    <row r="4" spans="1:17" x14ac:dyDescent="0.2">
      <c r="A4" s="1" t="s">
        <v>106</v>
      </c>
    </row>
    <row r="5" spans="1:17" ht="13.5" thickBot="1" x14ac:dyDescent="0.25"/>
    <row r="6" spans="1:17" ht="13.5" thickBot="1" x14ac:dyDescent="0.25">
      <c r="A6" s="2" t="s">
        <v>91</v>
      </c>
      <c r="B6" s="35" t="s">
        <v>18</v>
      </c>
      <c r="C6" s="35" t="s">
        <v>8</v>
      </c>
      <c r="D6" s="35" t="s">
        <v>3</v>
      </c>
      <c r="E6" s="35" t="s">
        <v>18</v>
      </c>
      <c r="F6" s="35" t="s">
        <v>8</v>
      </c>
      <c r="G6" s="35" t="s">
        <v>3</v>
      </c>
      <c r="H6" s="35" t="s">
        <v>18</v>
      </c>
      <c r="I6" s="35" t="s">
        <v>8</v>
      </c>
      <c r="J6" s="35" t="s">
        <v>3</v>
      </c>
      <c r="K6" s="35" t="s">
        <v>18</v>
      </c>
      <c r="L6" s="35" t="s">
        <v>8</v>
      </c>
      <c r="M6" s="35" t="s">
        <v>3</v>
      </c>
      <c r="N6" s="35" t="s">
        <v>18</v>
      </c>
      <c r="O6" s="3" t="s">
        <v>4</v>
      </c>
      <c r="P6" s="36" t="s">
        <v>37</v>
      </c>
      <c r="Q6" s="36" t="s">
        <v>38</v>
      </c>
    </row>
    <row r="7" spans="1:17" ht="13.5" thickBot="1" x14ac:dyDescent="0.25">
      <c r="A7" s="4"/>
      <c r="B7" s="5">
        <v>2</v>
      </c>
      <c r="C7" s="5">
        <v>5</v>
      </c>
      <c r="D7" s="5">
        <v>7</v>
      </c>
      <c r="E7" s="5">
        <v>9</v>
      </c>
      <c r="F7" s="5">
        <v>12</v>
      </c>
      <c r="G7" s="5">
        <v>14</v>
      </c>
      <c r="H7" s="5">
        <v>16</v>
      </c>
      <c r="I7" s="5">
        <v>19</v>
      </c>
      <c r="J7" s="5">
        <v>21</v>
      </c>
      <c r="K7" s="5">
        <v>23</v>
      </c>
      <c r="L7" s="5">
        <v>26</v>
      </c>
      <c r="M7" s="5">
        <v>28</v>
      </c>
      <c r="N7" s="5">
        <v>30</v>
      </c>
      <c r="O7" s="5" t="s">
        <v>5</v>
      </c>
      <c r="P7" s="37"/>
      <c r="Q7" s="37"/>
    </row>
    <row r="8" spans="1:17" ht="13.5" thickBot="1" x14ac:dyDescent="0.25"/>
    <row r="9" spans="1:17" ht="13.5" thickBot="1" x14ac:dyDescent="0.25">
      <c r="A9" s="101" t="s">
        <v>6</v>
      </c>
      <c r="B9" s="88">
        <v>64</v>
      </c>
      <c r="C9" s="88">
        <v>64</v>
      </c>
      <c r="D9" s="88">
        <v>64</v>
      </c>
      <c r="E9" s="88">
        <v>64</v>
      </c>
      <c r="F9" s="88">
        <v>65</v>
      </c>
      <c r="G9" s="88">
        <v>65</v>
      </c>
      <c r="H9" s="88">
        <v>64</v>
      </c>
      <c r="I9" s="88">
        <v>64</v>
      </c>
      <c r="J9" s="88">
        <v>64</v>
      </c>
      <c r="K9" s="88">
        <v>64</v>
      </c>
      <c r="L9" s="88">
        <v>66</v>
      </c>
      <c r="M9" s="88">
        <v>66</v>
      </c>
      <c r="N9" s="88">
        <v>65</v>
      </c>
      <c r="O9" s="33">
        <f>IF(ISERROR(AVERAGE(A9:L9)),"",AVERAGE(A9:L9))</f>
        <v>64.36363636363636</v>
      </c>
      <c r="P9" s="33">
        <f>IF(ISERROR(AVERAGE(B9:M9)),"",MAX(B9:M9))</f>
        <v>66</v>
      </c>
      <c r="Q9" s="33">
        <f>IF(ISERROR(AVERAGE(B9:M9)),"",MIN(B9:M9))</f>
        <v>64</v>
      </c>
    </row>
    <row r="10" spans="1:17" ht="13.5" thickBot="1" x14ac:dyDescent="0.25">
      <c r="A10" s="98" t="s">
        <v>7</v>
      </c>
      <c r="B10" s="47">
        <v>62</v>
      </c>
      <c r="C10" s="47">
        <v>62</v>
      </c>
      <c r="D10" s="47">
        <v>62</v>
      </c>
      <c r="E10" s="47">
        <v>62</v>
      </c>
      <c r="F10" s="47">
        <v>63</v>
      </c>
      <c r="G10" s="47">
        <v>63</v>
      </c>
      <c r="H10" s="47">
        <v>60</v>
      </c>
      <c r="I10" s="47">
        <v>55</v>
      </c>
      <c r="J10" s="47">
        <v>55</v>
      </c>
      <c r="K10" s="47">
        <v>55</v>
      </c>
      <c r="L10" s="47">
        <v>55</v>
      </c>
      <c r="M10" s="47">
        <v>55</v>
      </c>
      <c r="N10" s="6">
        <v>55</v>
      </c>
      <c r="O10" s="33">
        <f>IF(ISERROR(AVERAGE(A10:L10)),"",AVERAGE(A10:L10))</f>
        <v>59.454545454545453</v>
      </c>
      <c r="P10" s="33">
        <f>IF(ISERROR(AVERAGE(B10:M10)),"",MAX(B10:M10))</f>
        <v>63</v>
      </c>
      <c r="Q10" s="33">
        <f>IF(ISERROR(AVERAGE(B10:M10)),"",MIN(B10:M10))</f>
        <v>55</v>
      </c>
    </row>
    <row r="11" spans="1:17" ht="13.5" thickBot="1" x14ac:dyDescent="0.25">
      <c r="A11" s="98" t="s">
        <v>46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42" t="str">
        <f>IF(ISERROR(AVERAGE(B11:M11)),"",AVERAGE(B11:M11))</f>
        <v/>
      </c>
      <c r="P11" s="33" t="str">
        <f>IF(ISERROR(AVERAGE(B11:M11)),"",MAX(B11:M11))</f>
        <v/>
      </c>
      <c r="Q11" s="33" t="str">
        <f>IF(ISERROR(AVERAGE(B11:M11)),"",MIN(B11:M11))</f>
        <v/>
      </c>
    </row>
    <row r="12" spans="1:17" x14ac:dyDescent="0.2">
      <c r="A12" s="31" t="s">
        <v>32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 t="str">
        <f>IF(ISERROR(AVERAGE(B12:M12)),"",AVERAGE(B12:M12))</f>
        <v/>
      </c>
    </row>
    <row r="13" spans="1:17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7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7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7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">
      <c r="A32" s="124"/>
      <c r="B32" s="124"/>
      <c r="C32" s="124"/>
      <c r="D32" s="124"/>
      <c r="E32" s="124"/>
      <c r="F32" s="124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5" spans="1:15" ht="30.75" customHeight="1" x14ac:dyDescent="0.2">
      <c r="A35" s="134"/>
      <c r="B35" s="135"/>
      <c r="C35" s="135"/>
      <c r="D35" s="135"/>
      <c r="E35" s="135"/>
      <c r="F35" s="135"/>
      <c r="G35" s="135"/>
      <c r="H35" s="135"/>
      <c r="I35" s="135"/>
    </row>
    <row r="36" spans="1:15" ht="26.25" customHeight="1" x14ac:dyDescent="0.2">
      <c r="A36" s="134"/>
      <c r="B36" s="135"/>
      <c r="C36" s="135"/>
      <c r="D36" s="135"/>
      <c r="E36" s="135"/>
      <c r="F36" s="135"/>
      <c r="G36" s="135"/>
      <c r="H36" s="135"/>
      <c r="I36" s="135"/>
    </row>
  </sheetData>
  <mergeCells count="5">
    <mergeCell ref="A32:F32"/>
    <mergeCell ref="A1:O1"/>
    <mergeCell ref="A2:O2"/>
    <mergeCell ref="A35:I35"/>
    <mergeCell ref="A36:I3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P16" sqref="P16"/>
    </sheetView>
  </sheetViews>
  <sheetFormatPr baseColWidth="10" defaultRowHeight="12.75" x14ac:dyDescent="0.2"/>
  <cols>
    <col min="1" max="1" width="10.28515625" customWidth="1"/>
    <col min="2" max="2" width="6.5703125" customWidth="1"/>
    <col min="3" max="10" width="6.7109375" customWidth="1"/>
    <col min="11" max="13" width="6.5703125" customWidth="1"/>
    <col min="14" max="14" width="10.5703125" customWidth="1"/>
  </cols>
  <sheetData>
    <row r="1" spans="1:16" x14ac:dyDescent="0.2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6" x14ac:dyDescent="0.2">
      <c r="A2" s="125" t="s">
        <v>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4" spans="1:16" x14ac:dyDescent="0.2">
      <c r="A4" s="1" t="s">
        <v>107</v>
      </c>
    </row>
    <row r="5" spans="1:16" ht="13.5" thickBot="1" x14ac:dyDescent="0.25"/>
    <row r="6" spans="1:16" ht="13.5" thickBot="1" x14ac:dyDescent="0.25">
      <c r="A6" s="2" t="s">
        <v>91</v>
      </c>
      <c r="B6" s="35" t="s">
        <v>8</v>
      </c>
      <c r="C6" s="35" t="s">
        <v>3</v>
      </c>
      <c r="D6" s="35" t="s">
        <v>18</v>
      </c>
      <c r="E6" s="35" t="s">
        <v>8</v>
      </c>
      <c r="F6" s="35" t="s">
        <v>3</v>
      </c>
      <c r="G6" s="35" t="s">
        <v>18</v>
      </c>
      <c r="H6" s="35" t="s">
        <v>8</v>
      </c>
      <c r="I6" s="35" t="s">
        <v>3</v>
      </c>
      <c r="J6" s="35" t="s">
        <v>18</v>
      </c>
      <c r="K6" s="35" t="s">
        <v>8</v>
      </c>
      <c r="L6" s="35" t="s">
        <v>3</v>
      </c>
      <c r="M6" s="35" t="s">
        <v>18</v>
      </c>
      <c r="N6" s="3" t="s">
        <v>4</v>
      </c>
      <c r="O6" s="36" t="s">
        <v>37</v>
      </c>
      <c r="P6" s="36" t="s">
        <v>38</v>
      </c>
    </row>
    <row r="7" spans="1:16" ht="13.5" thickBot="1" x14ac:dyDescent="0.25">
      <c r="A7" s="4"/>
      <c r="B7" s="5">
        <v>3</v>
      </c>
      <c r="C7" s="5">
        <v>5</v>
      </c>
      <c r="D7" s="5">
        <v>7</v>
      </c>
      <c r="E7" s="5">
        <v>10</v>
      </c>
      <c r="F7" s="5">
        <v>12</v>
      </c>
      <c r="G7" s="5">
        <v>14</v>
      </c>
      <c r="H7" s="5">
        <v>17</v>
      </c>
      <c r="I7" s="5">
        <v>19</v>
      </c>
      <c r="J7" s="5">
        <v>21</v>
      </c>
      <c r="K7" s="5">
        <v>24</v>
      </c>
      <c r="L7" s="5">
        <v>26</v>
      </c>
      <c r="M7" s="5">
        <v>28</v>
      </c>
      <c r="N7" s="5" t="s">
        <v>5</v>
      </c>
      <c r="O7" s="37"/>
      <c r="P7" s="37"/>
    </row>
    <row r="8" spans="1:16" ht="13.5" thickBot="1" x14ac:dyDescent="0.25"/>
    <row r="9" spans="1:16" ht="13.5" thickBot="1" x14ac:dyDescent="0.25">
      <c r="A9" s="88" t="s">
        <v>6</v>
      </c>
      <c r="B9" s="96">
        <v>65</v>
      </c>
      <c r="C9" s="96">
        <v>65</v>
      </c>
      <c r="D9" s="96">
        <v>66</v>
      </c>
      <c r="E9" s="96">
        <v>66</v>
      </c>
      <c r="F9" s="96">
        <v>64</v>
      </c>
      <c r="G9" s="96">
        <v>64</v>
      </c>
      <c r="H9" s="96">
        <v>63</v>
      </c>
      <c r="I9" s="96">
        <v>63</v>
      </c>
      <c r="J9" s="96">
        <v>63</v>
      </c>
      <c r="K9" s="96">
        <v>62</v>
      </c>
      <c r="L9" s="96">
        <v>62</v>
      </c>
      <c r="M9" s="96">
        <v>62</v>
      </c>
      <c r="N9" s="94">
        <f>AVERAGE(B9:L9)</f>
        <v>63.909090909090907</v>
      </c>
      <c r="O9" s="33">
        <f>IF(ISERROR(AVERAGE(B9:M9)),"",MAX(B9:M9))</f>
        <v>66</v>
      </c>
      <c r="P9" s="33">
        <f>IF(ISERROR(AVERAGE(B9:M9)),"",MIN(B9:M9))</f>
        <v>62</v>
      </c>
    </row>
    <row r="10" spans="1:16" ht="13.5" thickBot="1" x14ac:dyDescent="0.25">
      <c r="A10" s="88" t="s">
        <v>7</v>
      </c>
      <c r="B10" s="96">
        <v>55</v>
      </c>
      <c r="C10" s="96">
        <v>55</v>
      </c>
      <c r="D10" s="96">
        <v>60</v>
      </c>
      <c r="E10" s="96">
        <v>60</v>
      </c>
      <c r="F10" s="96">
        <v>60</v>
      </c>
      <c r="G10" s="96">
        <v>60</v>
      </c>
      <c r="H10" s="96">
        <v>60</v>
      </c>
      <c r="I10" s="96">
        <v>60</v>
      </c>
      <c r="J10" s="96">
        <v>60</v>
      </c>
      <c r="K10" s="96">
        <v>60</v>
      </c>
      <c r="L10" s="96">
        <v>60</v>
      </c>
      <c r="M10" s="96">
        <v>60</v>
      </c>
      <c r="N10" s="94">
        <f>AVERAGE(B10:J10)</f>
        <v>58.888888888888886</v>
      </c>
      <c r="O10" s="33">
        <f>IF(ISERROR(AVERAGE(B10:M10)),"",MAX(B10:M10))</f>
        <v>60</v>
      </c>
      <c r="P10" s="33">
        <f>IF(ISERROR(AVERAGE(B10:M10)),"",MIN(B10:M10))</f>
        <v>55</v>
      </c>
    </row>
    <row r="11" spans="1:16" ht="13.5" thickBot="1" x14ac:dyDescent="0.25">
      <c r="A11" s="88" t="s">
        <v>46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88" t="str">
        <f>IF(ISERROR(AVERAGE(B11:M11)),"",AVERAGE(B11:M11))</f>
        <v/>
      </c>
      <c r="O11" s="33" t="str">
        <f>IF(ISERROR(AVERAGE(B11:M11)),"",MAX(B11:M11))</f>
        <v/>
      </c>
      <c r="P11" s="33" t="str">
        <f>IF(ISERROR(AVERAGE(B11:M11)),"",MIN(B11:M11))</f>
        <v/>
      </c>
    </row>
    <row r="12" spans="1:16" x14ac:dyDescent="0.2">
      <c r="A12" s="31" t="s">
        <v>32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6" x14ac:dyDescent="0.2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6" x14ac:dyDescent="0.2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6" x14ac:dyDescent="0.2">
      <c r="A15" s="7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6" x14ac:dyDescent="0.2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">
      <c r="A21" s="7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">
      <c r="A22" s="7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">
      <c r="A24" s="7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">
      <c r="A25" s="7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7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">
      <c r="A27" s="7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">
      <c r="A32" s="124"/>
      <c r="B32" s="124"/>
      <c r="C32" s="124"/>
      <c r="D32" s="124"/>
      <c r="E32" s="124"/>
      <c r="F32" s="124"/>
      <c r="G32" s="8"/>
      <c r="H32" s="8"/>
      <c r="I32" s="8"/>
      <c r="J32" s="8"/>
      <c r="K32" s="8"/>
      <c r="L32" s="8"/>
      <c r="M32" s="8"/>
      <c r="N32" s="8"/>
    </row>
    <row r="33" spans="1:14" x14ac:dyDescent="0.2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</sheetData>
  <mergeCells count="3">
    <mergeCell ref="A32:F32"/>
    <mergeCell ref="A1:N1"/>
    <mergeCell ref="A2:N2"/>
  </mergeCells>
  <phoneticPr fontId="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workbookViewId="0">
      <selection activeCell="O13" sqref="O13"/>
    </sheetView>
  </sheetViews>
  <sheetFormatPr baseColWidth="10" defaultRowHeight="12.75" x14ac:dyDescent="0.2"/>
  <cols>
    <col min="1" max="1" width="10.28515625" customWidth="1"/>
    <col min="2" max="2" width="6.5703125" customWidth="1"/>
    <col min="3" max="3" width="7" customWidth="1"/>
    <col min="4" max="4" width="6.7109375" customWidth="1"/>
    <col min="5" max="5" width="8" customWidth="1"/>
    <col min="6" max="6" width="7.140625" customWidth="1"/>
    <col min="7" max="7" width="7.28515625" customWidth="1"/>
    <col min="8" max="9" width="6.5703125" customWidth="1"/>
    <col min="10" max="10" width="6.28515625" customWidth="1"/>
    <col min="11" max="11" width="6.85546875" customWidth="1"/>
    <col min="12" max="12" width="6.42578125" customWidth="1"/>
    <col min="13" max="13" width="6.5703125" customWidth="1"/>
    <col min="14" max="14" width="8" customWidth="1"/>
  </cols>
  <sheetData>
    <row r="1" spans="1:14" x14ac:dyDescent="0.2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24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x14ac:dyDescent="0.2">
      <c r="C4">
        <v>2018</v>
      </c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8">
        <f>IF(ISERROR(ENE!P9),"",ENE!P9)</f>
        <v>78.07692307692308</v>
      </c>
      <c r="C10" s="18">
        <f>FEB!O9</f>
        <v>73.75</v>
      </c>
      <c r="D10" s="18">
        <f>+MAR!P9</f>
        <v>79.230769230769226</v>
      </c>
      <c r="E10" s="18">
        <f>+ABR!O9</f>
        <v>81.15384615384616</v>
      </c>
      <c r="F10" s="18">
        <f>+MAY!O9</f>
        <v>82.307692307692307</v>
      </c>
      <c r="G10" s="18">
        <f>+JUN!O9</f>
        <v>85.07692307692308</v>
      </c>
      <c r="H10" s="18">
        <f>+JUL!O10</f>
        <v>84.818181818181813</v>
      </c>
      <c r="I10" s="18">
        <f>+AGO!O9</f>
        <v>76.384615384615387</v>
      </c>
      <c r="J10" s="18">
        <f>+SET!O9</f>
        <v>70.5</v>
      </c>
      <c r="K10" s="18">
        <f>+OCT!P9</f>
        <v>64</v>
      </c>
      <c r="L10" s="18">
        <f>+NOV!O9</f>
        <v>64.36363636363636</v>
      </c>
      <c r="M10" s="18">
        <f>+DIC!N9</f>
        <v>63.909090909090907</v>
      </c>
      <c r="N10" s="33">
        <f>IF(ISERROR(AVERAGE(B10:M10)),"",AVERAGE(B10:M10))</f>
        <v>75.297639860139853</v>
      </c>
    </row>
    <row r="11" spans="1:14" ht="14.25" customHeight="1" thickBot="1" x14ac:dyDescent="0.25">
      <c r="A11" s="11" t="s">
        <v>7</v>
      </c>
      <c r="B11" s="18">
        <f>IF(ISERROR(ENE!P10),"",ENE!P10)</f>
        <v>73.227272727272734</v>
      </c>
      <c r="C11" s="12">
        <f>FEB!O10</f>
        <v>80.416666666666671</v>
      </c>
      <c r="D11" s="18">
        <f>+MAR!P10</f>
        <v>88.461538461538467</v>
      </c>
      <c r="E11" s="18">
        <f>+ABR!O10</f>
        <v>88.84615384615384</v>
      </c>
      <c r="F11" s="18">
        <f>+MAY!O10</f>
        <v>88.692307692307693</v>
      </c>
      <c r="G11" s="18">
        <f>+JUN!O10</f>
        <v>95.15384615384616</v>
      </c>
      <c r="H11" s="18">
        <f>+JUL!O11</f>
        <v>90.909090909090907</v>
      </c>
      <c r="I11" s="18">
        <f>+AGO!O10</f>
        <v>78.92307692307692</v>
      </c>
      <c r="J11" s="18">
        <f>+SET!O10</f>
        <v>75.5</v>
      </c>
      <c r="K11" s="18">
        <f>+OCT!P10</f>
        <v>62.785714285714285</v>
      </c>
      <c r="L11" s="18">
        <f>+NOV!O10</f>
        <v>59.454545454545453</v>
      </c>
      <c r="M11" s="18">
        <f>+DIC!N10</f>
        <v>58.888888888888886</v>
      </c>
      <c r="N11" s="33">
        <f>IF(ISERROR(AVERAGE(B11:M11)),"",AVERAGE(B11:M11))</f>
        <v>78.438258500758508</v>
      </c>
    </row>
    <row r="12" spans="1:14" x14ac:dyDescent="0.2">
      <c r="A12" s="44" t="s">
        <v>45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rstPageNumber="0" orientation="landscape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0" workbookViewId="0">
      <selection activeCell="P20" sqref="P20"/>
    </sheetView>
  </sheetViews>
  <sheetFormatPr baseColWidth="10" defaultRowHeight="12.75" x14ac:dyDescent="0.2"/>
  <cols>
    <col min="1" max="1" width="10.28515625" customWidth="1"/>
    <col min="2" max="2" width="8.5703125" customWidth="1"/>
    <col min="3" max="3" width="9.42578125" customWidth="1"/>
    <col min="4" max="4" width="8.140625" customWidth="1"/>
    <col min="5" max="5" width="8" customWidth="1"/>
    <col min="6" max="6" width="9.28515625" customWidth="1"/>
    <col min="7" max="7" width="8.5703125" customWidth="1"/>
    <col min="8" max="8" width="7.85546875" customWidth="1"/>
    <col min="9" max="9" width="8.5703125" customWidth="1"/>
    <col min="10" max="10" width="7.140625" customWidth="1"/>
    <col min="11" max="11" width="7.85546875" customWidth="1"/>
    <col min="12" max="12" width="8.7109375" customWidth="1"/>
    <col min="13" max="13" width="8.42578125" customWidth="1"/>
    <col min="14" max="14" width="8" customWidth="1"/>
  </cols>
  <sheetData>
    <row r="1" spans="1:14" x14ac:dyDescent="0.2">
      <c r="A1" s="123" t="s">
        <v>121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31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11">
        <f>IF(ISERROR(+ACTUAL!B10/'2017'!B10-1),"",+ACTUAL!B10/'2017'!B10-1)</f>
        <v>-0.29930966469428011</v>
      </c>
      <c r="C10" s="111">
        <f>IF(ISERROR(+ACTUAL!C10/'2017'!C10-1),"",+ACTUAL!C10/'2017'!C10-1)</f>
        <v>-0.35219594594594594</v>
      </c>
      <c r="D10" s="111">
        <f>IF(ISERROR(+ACTUAL!D10/'2017'!D10-1),"",+ACTUAL!D10/'2017'!D10-1)</f>
        <v>-0.319490325625295</v>
      </c>
      <c r="E10" s="111">
        <f>IF(ISERROR(+ACTUAL!E10/'2017'!E10-1),"",+ACTUAL!E10/'2017'!E10-1)</f>
        <v>-0.31331360946745557</v>
      </c>
      <c r="F10" s="111">
        <f>IF(ISERROR(+ACTUAL!F10/'2017'!F10-1),"",+ACTUAL!F10/'2017'!F10-1)</f>
        <v>-0.33991363355953119</v>
      </c>
      <c r="G10" s="111">
        <f>IF(ISERROR(+ACTUAL!G10/'2017'!G10-1),"",+ACTUAL!G10/'2017'!G10-1)</f>
        <v>-0.34088200238379018</v>
      </c>
      <c r="H10" s="111">
        <f>IF(ISERROR(+ACTUAL!H10/'2017'!H10-1),"",+ACTUAL!H10/'2017'!H10-1)</f>
        <v>-0.27730441518202942</v>
      </c>
      <c r="I10" s="111">
        <f>IF(ISERROR(+ACTUAL!I10/'2017'!I10-1),"",+ACTUAL!I10/'2017'!I10-1)</f>
        <v>-0.27540285801155373</v>
      </c>
      <c r="J10" s="111">
        <f>IF(ISERROR(+ACTUAL!J10/'2017'!J10-1),"",+ACTUAL!J10/'2017'!J10-1)</f>
        <v>-0.21763255240443902</v>
      </c>
      <c r="K10" s="111">
        <f>IF(ISERROR(+ACTUAL!K10/'2017'!K10-1),"",+ACTUAL!K10/'2017'!K10-1)</f>
        <v>-0.29476584022038566</v>
      </c>
      <c r="L10" s="111">
        <f>IF(ISERROR(+ACTUAL!L10/'2017'!L10-1),"",+ACTUAL!L10/'2017'!L10-1)</f>
        <v>-0.25085971254739448</v>
      </c>
      <c r="M10" s="111">
        <f>IF(ISERROR(+ACTUAL!M10/'2017'!M10-1),"",+ACTUAL!M10/'2017'!M10-1)</f>
        <v>-0.15096618357487923</v>
      </c>
      <c r="N10" s="111">
        <f>IF(ISERROR(+ACTUAL!N10/'2015'!N10-1),"",+ACTUAL!N10/'2015'!N10-1)</f>
        <v>-0.11102749703065717</v>
      </c>
    </row>
    <row r="11" spans="1:14" ht="15.75" customHeight="1" thickBot="1" x14ac:dyDescent="0.25">
      <c r="A11" s="11" t="s">
        <v>7</v>
      </c>
      <c r="B11" s="111">
        <f>IF(ISERROR(+ACTUAL!B11/'2017'!B11-1),"",+ACTUAL!B11/'2017'!B11-1)</f>
        <v>-0.45939597315436242</v>
      </c>
      <c r="C11" s="111">
        <f>IF(ISERROR(+ACTUAL!C11/'2017'!C11-1),"",+ACTUAL!C11/'2017'!C11-1)</f>
        <v>-0.42559523809523803</v>
      </c>
      <c r="D11" s="111">
        <f>IF(ISERROR(+ACTUAL!D11/'2017'!D11-1),"",+ACTUAL!D11/'2017'!D11-1)</f>
        <v>-0.39291101055806943</v>
      </c>
      <c r="E11" s="111">
        <f>IF(ISERROR(+ACTUAL!E11/'2017'!E11-1),"",+ACTUAL!E11/'2017'!E11-1)</f>
        <v>-0.40769230769230769</v>
      </c>
      <c r="F11" s="111">
        <f>IF(ISERROR(+ACTUAL!F11/'2017'!F11-1),"",+ACTUAL!F11/'2017'!F11-1)</f>
        <v>-0.40871794871794875</v>
      </c>
      <c r="G11" s="111">
        <f>IF(ISERROR(+ACTUAL!G11/'2017'!G11-1),"",+ACTUAL!G11/'2017'!G11-1)</f>
        <v>-0.36564102564102563</v>
      </c>
      <c r="H11" s="111">
        <f>IF(ISERROR(+ACTUAL!H11/'2017'!H11-1),"",+ACTUAL!H11/'2017'!H11-1)</f>
        <v>-0.31506849315068486</v>
      </c>
      <c r="I11" s="111">
        <f>IF(ISERROR(+ACTUAL!I11/'2017'!I11-1),"",+ACTUAL!I11/'2017'!I11-1)</f>
        <v>-0.2797894121088037</v>
      </c>
      <c r="J11" s="111">
        <f>IF(ISERROR(+ACTUAL!J11/'2017'!J11-1),"",+ACTUAL!J11/'2017'!J11-1)</f>
        <v>-0.23651685393258426</v>
      </c>
      <c r="K11" s="111">
        <f>IF(ISERROR(+ACTUAL!K11/'2017'!K11-1),"",+ACTUAL!K11/'2017'!K11-1)</f>
        <v>-0.37989417989417995</v>
      </c>
      <c r="L11" s="111">
        <f>IF(ISERROR(+ACTUAL!L11/'2017'!L11-1),"",+ACTUAL!L11/'2017'!L11-1)</f>
        <v>-0.2426172553561089</v>
      </c>
      <c r="M11" s="111">
        <f>IF(ISERROR(+ACTUAL!M11/'2017'!M11-1),"",+ACTUAL!M11/'2017'!M11-1)</f>
        <v>-0.25628268911851015</v>
      </c>
      <c r="N11" s="111">
        <f>IF(ISERROR(+ACTUAL!N11/'2015'!N11-1),"",+ACTUAL!N11/'2015'!N11-1)</f>
        <v>-9.2498361084779268E-2</v>
      </c>
    </row>
    <row r="12" spans="1:14" x14ac:dyDescent="0.2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X41"/>
  <sheetViews>
    <sheetView showGridLines="0" tabSelected="1" topLeftCell="A23" workbookViewId="0">
      <selection activeCell="Q20" sqref="Q20"/>
    </sheetView>
  </sheetViews>
  <sheetFormatPr baseColWidth="10" defaultRowHeight="12.75" x14ac:dyDescent="0.2"/>
  <cols>
    <col min="2" max="2" width="7.42578125" customWidth="1"/>
    <col min="3" max="3" width="7" customWidth="1"/>
    <col min="4" max="4" width="7.7109375" customWidth="1"/>
    <col min="5" max="5" width="6.28515625" customWidth="1"/>
    <col min="6" max="6" width="7" customWidth="1"/>
    <col min="7" max="7" width="6.42578125" customWidth="1"/>
    <col min="8" max="8" width="7.7109375" customWidth="1"/>
    <col min="9" max="9" width="7.28515625" customWidth="1"/>
    <col min="10" max="10" width="7.7109375" customWidth="1"/>
    <col min="11" max="11" width="8.85546875" customWidth="1"/>
    <col min="12" max="12" width="7" customWidth="1"/>
    <col min="13" max="13" width="7.140625" customWidth="1"/>
    <col min="17" max="17" width="12.5703125" bestFit="1" customWidth="1"/>
    <col min="19" max="19" width="12.42578125" bestFit="1" customWidth="1"/>
    <col min="89" max="89" width="6.28515625" customWidth="1"/>
    <col min="90" max="90" width="6" customWidth="1"/>
    <col min="91" max="91" width="6.5703125" customWidth="1"/>
    <col min="92" max="92" width="6" customWidth="1"/>
    <col min="93" max="93" width="6.7109375" customWidth="1"/>
    <col min="94" max="94" width="6.140625" customWidth="1"/>
    <col min="95" max="95" width="7.140625" customWidth="1"/>
    <col min="96" max="96" width="6" customWidth="1"/>
    <col min="97" max="97" width="5.42578125" customWidth="1"/>
    <col min="98" max="99" width="6.5703125" customWidth="1"/>
    <col min="100" max="100" width="6.140625" customWidth="1"/>
    <col min="101" max="101" width="6.28515625" customWidth="1"/>
    <col min="102" max="102" width="6" customWidth="1"/>
  </cols>
  <sheetData>
    <row r="3" spans="1:102" x14ac:dyDescent="0.2">
      <c r="B3" s="49">
        <v>40026</v>
      </c>
      <c r="C3" s="49">
        <v>40057</v>
      </c>
      <c r="D3" s="49">
        <v>40087</v>
      </c>
      <c r="E3" s="49">
        <v>40118</v>
      </c>
      <c r="F3" s="49">
        <v>40148</v>
      </c>
      <c r="G3" s="49">
        <v>40179</v>
      </c>
      <c r="H3" s="49">
        <v>40210</v>
      </c>
      <c r="I3" s="49">
        <v>40238</v>
      </c>
      <c r="J3" s="49">
        <v>40269</v>
      </c>
      <c r="K3" s="49">
        <v>40299</v>
      </c>
      <c r="L3" s="49">
        <v>40330</v>
      </c>
      <c r="M3" s="49">
        <v>40360</v>
      </c>
      <c r="N3" s="49">
        <v>40391</v>
      </c>
      <c r="O3" s="49">
        <v>40422</v>
      </c>
      <c r="P3" s="49">
        <v>40452</v>
      </c>
      <c r="Q3" s="49">
        <v>40483</v>
      </c>
      <c r="R3" s="49">
        <v>40513</v>
      </c>
      <c r="S3" s="49">
        <v>40544</v>
      </c>
      <c r="T3" s="49">
        <v>40575</v>
      </c>
      <c r="U3" s="49">
        <v>40603</v>
      </c>
      <c r="V3" s="49">
        <v>40634</v>
      </c>
      <c r="W3" s="49">
        <v>40664</v>
      </c>
      <c r="X3" s="49">
        <v>40695</v>
      </c>
      <c r="Y3" s="49">
        <v>40725</v>
      </c>
      <c r="Z3" s="49">
        <v>40756</v>
      </c>
      <c r="AA3" s="49">
        <v>40787</v>
      </c>
      <c r="AB3" s="49">
        <v>40817</v>
      </c>
      <c r="AC3" s="49">
        <v>40848</v>
      </c>
      <c r="AD3" s="49">
        <v>40878</v>
      </c>
      <c r="AE3" s="49">
        <v>40909</v>
      </c>
      <c r="AF3" s="49">
        <v>40940</v>
      </c>
      <c r="AG3" s="49">
        <v>40969</v>
      </c>
      <c r="AH3" s="49">
        <v>41000</v>
      </c>
      <c r="AI3" s="49">
        <v>41030</v>
      </c>
      <c r="AJ3" s="49">
        <v>41061</v>
      </c>
      <c r="AK3" s="49">
        <v>41091</v>
      </c>
      <c r="AL3" s="49">
        <v>41122</v>
      </c>
      <c r="AM3" s="49">
        <v>41153</v>
      </c>
      <c r="AN3" s="49">
        <v>41183</v>
      </c>
      <c r="AO3" s="49">
        <v>41214</v>
      </c>
      <c r="AP3" s="49">
        <v>41244</v>
      </c>
      <c r="AQ3" s="49">
        <v>41275</v>
      </c>
      <c r="AR3" s="49">
        <v>41306</v>
      </c>
      <c r="AS3" s="49">
        <v>41334</v>
      </c>
      <c r="AT3" s="49">
        <v>41365</v>
      </c>
      <c r="AU3" s="49">
        <v>41395</v>
      </c>
      <c r="AV3" s="49">
        <v>41426</v>
      </c>
      <c r="AW3" s="49">
        <v>41456</v>
      </c>
      <c r="AX3" s="49">
        <v>41487</v>
      </c>
      <c r="AY3" s="49">
        <v>41518</v>
      </c>
      <c r="AZ3" s="49">
        <v>41548</v>
      </c>
      <c r="BA3" s="49">
        <v>41579</v>
      </c>
      <c r="BB3" s="49">
        <v>41609</v>
      </c>
      <c r="BC3" s="49">
        <v>41640</v>
      </c>
      <c r="BD3" s="49">
        <v>41671</v>
      </c>
      <c r="BE3" s="49">
        <v>41699</v>
      </c>
      <c r="BF3" s="49">
        <v>41730</v>
      </c>
      <c r="BG3" s="49">
        <v>41760</v>
      </c>
      <c r="BH3" s="49">
        <v>41791</v>
      </c>
      <c r="BI3" s="49">
        <v>41821</v>
      </c>
      <c r="BJ3" s="49">
        <v>41852</v>
      </c>
      <c r="BK3" s="49">
        <v>41883</v>
      </c>
      <c r="BL3" s="49">
        <v>41913</v>
      </c>
      <c r="BM3" s="49">
        <v>41944</v>
      </c>
      <c r="BN3" s="49">
        <v>41974</v>
      </c>
      <c r="BO3" s="49">
        <v>42005</v>
      </c>
      <c r="BP3" s="49">
        <v>42036</v>
      </c>
      <c r="BQ3" s="49">
        <v>42064</v>
      </c>
      <c r="BR3" s="49">
        <v>42095</v>
      </c>
      <c r="BS3" s="49">
        <v>42125</v>
      </c>
      <c r="BT3" s="49">
        <v>42156</v>
      </c>
      <c r="BU3" s="49">
        <v>42186</v>
      </c>
      <c r="BV3" s="49">
        <v>42217</v>
      </c>
      <c r="BW3" s="49">
        <v>42248</v>
      </c>
      <c r="BX3" s="49">
        <v>42278</v>
      </c>
      <c r="BY3" s="49">
        <v>42309</v>
      </c>
      <c r="BZ3" s="49">
        <v>42339</v>
      </c>
      <c r="CA3" s="49">
        <v>42370</v>
      </c>
      <c r="CB3" s="49">
        <v>42401</v>
      </c>
      <c r="CC3" s="49">
        <v>42430</v>
      </c>
      <c r="CD3" s="49">
        <v>42461</v>
      </c>
      <c r="CE3" s="49">
        <v>42491</v>
      </c>
      <c r="CF3" s="49">
        <v>42522</v>
      </c>
      <c r="CG3" s="49">
        <v>42552</v>
      </c>
      <c r="CH3" s="49">
        <v>42583</v>
      </c>
      <c r="CI3" s="49">
        <v>42614</v>
      </c>
      <c r="CJ3" s="49">
        <v>42644</v>
      </c>
      <c r="CK3" s="49">
        <v>42675</v>
      </c>
      <c r="CL3" s="49">
        <v>42705</v>
      </c>
      <c r="CM3" s="49">
        <v>42736</v>
      </c>
      <c r="CN3" s="49">
        <v>42767</v>
      </c>
      <c r="CO3" s="49">
        <v>42795</v>
      </c>
      <c r="CP3" s="49">
        <v>42826</v>
      </c>
      <c r="CQ3" s="49">
        <v>42856</v>
      </c>
      <c r="CR3" s="49">
        <v>42887</v>
      </c>
      <c r="CS3" s="49">
        <v>42917</v>
      </c>
      <c r="CT3" s="49">
        <v>42948</v>
      </c>
      <c r="CU3" s="49">
        <v>42979</v>
      </c>
      <c r="CV3" s="49">
        <v>43009</v>
      </c>
      <c r="CW3" s="49">
        <v>43040</v>
      </c>
      <c r="CX3" s="49">
        <v>43070</v>
      </c>
    </row>
    <row r="4" spans="1:102" x14ac:dyDescent="0.2">
      <c r="A4" t="s">
        <v>65</v>
      </c>
      <c r="B4" s="50">
        <v>67</v>
      </c>
      <c r="C4" s="50">
        <v>71.769230769230774</v>
      </c>
      <c r="D4" s="50">
        <v>73.666666666666671</v>
      </c>
      <c r="E4" s="50">
        <v>75</v>
      </c>
      <c r="F4" s="50">
        <v>75.416666666666671</v>
      </c>
      <c r="G4" s="50">
        <v>78.166666666666671</v>
      </c>
      <c r="H4" s="50">
        <v>88.666666666666671</v>
      </c>
      <c r="I4" s="50">
        <v>96.357142857142861</v>
      </c>
      <c r="J4" s="50">
        <v>107.91666666666667</v>
      </c>
      <c r="K4" s="50">
        <v>104.23076923076923</v>
      </c>
      <c r="L4" s="50">
        <v>90.461538461538467</v>
      </c>
      <c r="M4" s="50">
        <v>86.92307692307692</v>
      </c>
      <c r="N4" s="50">
        <v>83.083333333333329</v>
      </c>
      <c r="O4" s="50">
        <v>79.384615384615387</v>
      </c>
      <c r="P4" s="50">
        <v>84.230769230769226</v>
      </c>
      <c r="Q4" s="50">
        <v>101.66666666666667</v>
      </c>
      <c r="R4" s="50">
        <v>97.416666666666671</v>
      </c>
      <c r="S4" s="50">
        <v>105.92307692307692</v>
      </c>
      <c r="T4" s="50">
        <v>109</v>
      </c>
      <c r="U4" s="50">
        <v>118.46153846153847</v>
      </c>
      <c r="V4" s="50">
        <v>120</v>
      </c>
      <c r="W4" s="50">
        <v>120</v>
      </c>
      <c r="X4" s="50">
        <v>120</v>
      </c>
      <c r="Y4" s="50">
        <v>121.5</v>
      </c>
      <c r="Z4" s="50">
        <v>123.92857142857143</v>
      </c>
      <c r="AA4" s="50">
        <v>125.76923076923077</v>
      </c>
      <c r="AB4" s="50">
        <v>126</v>
      </c>
      <c r="AC4" s="50">
        <v>126</v>
      </c>
      <c r="AD4" s="50">
        <v>125.61538461538461</v>
      </c>
      <c r="AE4" s="50">
        <v>125</v>
      </c>
      <c r="AF4" s="50">
        <v>125</v>
      </c>
      <c r="AG4" s="50">
        <v>125</v>
      </c>
      <c r="AH4" s="50">
        <v>126.90909090909091</v>
      </c>
      <c r="AI4" s="50">
        <v>128</v>
      </c>
      <c r="AJ4" s="50">
        <v>127.53846153846153</v>
      </c>
      <c r="AK4" s="50">
        <v>124.69230769230769</v>
      </c>
      <c r="AL4" s="50">
        <v>125.57142857142857</v>
      </c>
      <c r="AM4" s="50">
        <v>109.58333333333333</v>
      </c>
      <c r="AN4" s="50">
        <v>104.76923076923077</v>
      </c>
      <c r="AO4" s="50">
        <v>77.166666666666671</v>
      </c>
      <c r="AP4" s="50">
        <v>77.916666666666671</v>
      </c>
      <c r="AQ4" s="50">
        <v>66.15384615384616</v>
      </c>
      <c r="AR4" s="50">
        <v>61.333333333333336</v>
      </c>
      <c r="AS4" s="50">
        <v>61.153846153846153</v>
      </c>
      <c r="AT4" s="50">
        <v>53.07692307692308</v>
      </c>
      <c r="AU4" s="50">
        <v>53.153846153846153</v>
      </c>
      <c r="AV4" s="50">
        <v>53.166666666666664</v>
      </c>
      <c r="AW4" s="50">
        <v>52.92307692307692</v>
      </c>
      <c r="AX4" s="50">
        <v>50.75</v>
      </c>
      <c r="AY4" s="50">
        <v>50.615384615384613</v>
      </c>
      <c r="AZ4" s="50">
        <v>45.384615384615387</v>
      </c>
      <c r="BA4" s="50">
        <v>46.5</v>
      </c>
      <c r="BB4" s="50">
        <v>51.230769230769234</v>
      </c>
      <c r="BC4" s="50">
        <v>49.153846153846153</v>
      </c>
      <c r="BD4" s="50">
        <v>53.333333333333336</v>
      </c>
      <c r="BE4" s="50">
        <v>48.846153846153847</v>
      </c>
      <c r="BF4" s="50">
        <v>50</v>
      </c>
      <c r="BG4" s="50">
        <v>50.46153846153846</v>
      </c>
      <c r="BH4" s="50">
        <v>50.307692307692307</v>
      </c>
      <c r="BI4" s="50">
        <v>57.07692307692308</v>
      </c>
      <c r="BJ4" s="50">
        <v>58</v>
      </c>
      <c r="BK4" s="50">
        <v>64.07692307692308</v>
      </c>
      <c r="BL4" s="50">
        <v>71</v>
      </c>
      <c r="BM4" s="50">
        <v>68.769230769230774</v>
      </c>
      <c r="BN4" s="50">
        <v>71.769230769230774</v>
      </c>
      <c r="BO4" s="50">
        <v>68.928571428571431</v>
      </c>
      <c r="BP4" s="50">
        <v>70</v>
      </c>
      <c r="BQ4" s="50">
        <v>75.307692307692307</v>
      </c>
      <c r="BR4" s="50">
        <v>76.038461538461533</v>
      </c>
      <c r="BS4" s="50">
        <v>76.75</v>
      </c>
      <c r="BT4" s="50">
        <v>94.230769230769226</v>
      </c>
      <c r="BU4" s="50">
        <v>92.5</v>
      </c>
      <c r="BV4" s="50">
        <v>94.214285714285708</v>
      </c>
      <c r="BW4" s="50">
        <v>92.714285714285708</v>
      </c>
      <c r="BX4" s="50">
        <v>90.230769230769226</v>
      </c>
      <c r="BY4" s="50">
        <v>90.307692307692307</v>
      </c>
      <c r="BZ4" s="50">
        <v>95.2</v>
      </c>
      <c r="CA4" s="50">
        <v>94.666666666666671</v>
      </c>
      <c r="CB4" s="50">
        <v>96.692307692307693</v>
      </c>
      <c r="CC4" s="50">
        <v>91.07692307692308</v>
      </c>
      <c r="CD4" s="50">
        <v>90.571428571428569</v>
      </c>
      <c r="CE4">
        <v>97.230769230769226</v>
      </c>
      <c r="CF4">
        <v>98.428571428571431</v>
      </c>
      <c r="CG4">
        <v>98.666666666666671</v>
      </c>
      <c r="CH4">
        <v>105.13333333333334</v>
      </c>
      <c r="CI4">
        <v>106.53846153846153</v>
      </c>
      <c r="CJ4">
        <v>107.53846153846153</v>
      </c>
      <c r="CK4">
        <v>108</v>
      </c>
      <c r="CL4" s="83">
        <v>106.15384615384616</v>
      </c>
      <c r="CM4" s="50">
        <f>+ACTUAL!B10</f>
        <v>78.07692307692308</v>
      </c>
      <c r="CN4" s="50">
        <f>+ACTUAL!C10</f>
        <v>73.75</v>
      </c>
      <c r="CO4" s="50">
        <f>+ACTUAL!D10</f>
        <v>79.230769230769226</v>
      </c>
      <c r="CP4" s="50">
        <f>+ACTUAL!E10</f>
        <v>81.15384615384616</v>
      </c>
      <c r="CQ4" s="50">
        <f>+ACTUAL!F10</f>
        <v>82.307692307692307</v>
      </c>
      <c r="CR4" s="50">
        <f>+ACTUAL!G10</f>
        <v>85.07692307692308</v>
      </c>
      <c r="CS4" s="50">
        <f>+ACTUAL!H10</f>
        <v>84.818181818181813</v>
      </c>
      <c r="CT4" s="50">
        <f>+ACTUAL!I10</f>
        <v>76.384615384615387</v>
      </c>
      <c r="CU4" s="50">
        <f>+ACTUAL!J10</f>
        <v>70.5</v>
      </c>
      <c r="CV4" s="50">
        <f>+ACTUAL!K10</f>
        <v>64</v>
      </c>
      <c r="CW4" s="50">
        <f>+ACTUAL!L10</f>
        <v>64.36363636363636</v>
      </c>
      <c r="CX4" s="50">
        <f>+ACTUAL!M10</f>
        <v>63.909090909090907</v>
      </c>
    </row>
    <row r="5" spans="1:102" x14ac:dyDescent="0.2">
      <c r="A5" t="s">
        <v>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>
        <v>126.25</v>
      </c>
      <c r="W5" s="50">
        <v>127.92307692307692</v>
      </c>
      <c r="X5" s="50">
        <v>120.625</v>
      </c>
      <c r="Y5" s="50">
        <v>121.5</v>
      </c>
      <c r="Z5" s="50">
        <v>127.92857142857143</v>
      </c>
      <c r="AA5" s="50">
        <v>130</v>
      </c>
      <c r="AB5" s="50">
        <v>130.76923076923077</v>
      </c>
      <c r="AC5" s="50">
        <v>130</v>
      </c>
      <c r="AD5" s="50">
        <v>130</v>
      </c>
      <c r="AE5" s="50">
        <v>131.81818181818181</v>
      </c>
      <c r="AF5" s="50">
        <v>135</v>
      </c>
      <c r="AG5" s="50">
        <v>135</v>
      </c>
      <c r="AH5" s="50">
        <v>135</v>
      </c>
      <c r="AI5" s="50">
        <v>135</v>
      </c>
      <c r="AJ5" s="50">
        <v>134.76923076923077</v>
      </c>
      <c r="AK5" s="50">
        <v>133.46153846153845</v>
      </c>
      <c r="AL5" s="50">
        <v>135</v>
      </c>
      <c r="AM5" s="50">
        <v>119.16666666666667</v>
      </c>
      <c r="AN5" s="50">
        <v>90</v>
      </c>
      <c r="AO5" s="50">
        <v>71.538461538461533</v>
      </c>
      <c r="AP5" s="50">
        <v>56.666666666666664</v>
      </c>
      <c r="AQ5" s="50">
        <v>45</v>
      </c>
      <c r="AR5" s="50">
        <v>55</v>
      </c>
      <c r="AS5" s="50">
        <v>50</v>
      </c>
      <c r="AT5" s="50">
        <v>48.200782268578891</v>
      </c>
      <c r="AU5" s="50">
        <v>59.322033898305101</v>
      </c>
      <c r="AV5" s="50">
        <v>59.322033898305101</v>
      </c>
      <c r="AW5" s="50">
        <v>55.178461538461534</v>
      </c>
      <c r="AX5" s="50">
        <v>51.416666666666664</v>
      </c>
      <c r="AY5" s="50">
        <v>51.03846153846154</v>
      </c>
      <c r="AZ5" s="50">
        <v>50.92307692307692</v>
      </c>
      <c r="BA5" s="50">
        <v>55.5</v>
      </c>
      <c r="BB5" s="50">
        <v>62.384615384615387</v>
      </c>
      <c r="BC5" s="50">
        <v>61.090909090909093</v>
      </c>
      <c r="BD5" s="50">
        <v>56.333333333333336</v>
      </c>
      <c r="BE5" s="50">
        <v>47.692307692307693</v>
      </c>
      <c r="BF5" s="50">
        <v>50</v>
      </c>
      <c r="BG5" s="50">
        <v>50</v>
      </c>
      <c r="BH5" s="50">
        <v>52</v>
      </c>
      <c r="BI5" s="50">
        <v>52</v>
      </c>
      <c r="BJ5" s="50">
        <v>53.384615384615387</v>
      </c>
      <c r="BK5" s="50">
        <v>66.615384615384613</v>
      </c>
      <c r="BL5" s="50">
        <v>66.071428571428569</v>
      </c>
      <c r="BM5" s="50">
        <v>60</v>
      </c>
      <c r="BN5" s="50">
        <v>55.384615384615387</v>
      </c>
      <c r="BO5" s="50">
        <v>50.909090909090907</v>
      </c>
      <c r="BP5" s="50">
        <v>70</v>
      </c>
      <c r="BQ5" s="50">
        <v>78.615384615384613</v>
      </c>
      <c r="BR5" s="50">
        <v>81.15384615384616</v>
      </c>
      <c r="BS5" s="50">
        <v>78.75</v>
      </c>
      <c r="BT5" s="50">
        <v>91.769230769230774</v>
      </c>
      <c r="BU5" s="50">
        <v>94.6875</v>
      </c>
      <c r="BV5" s="50">
        <v>104.28571428571429</v>
      </c>
      <c r="BW5" s="50">
        <v>95.642857142857139</v>
      </c>
      <c r="BX5" s="50">
        <v>95.84615384615384</v>
      </c>
      <c r="BY5" s="50">
        <v>98.538461538461533</v>
      </c>
      <c r="BZ5" s="50">
        <v>97</v>
      </c>
      <c r="CA5" s="50">
        <v>100.45454545454545</v>
      </c>
      <c r="CB5" s="50">
        <v>100</v>
      </c>
      <c r="CC5" s="50">
        <v>100</v>
      </c>
      <c r="CD5" s="50">
        <v>110</v>
      </c>
      <c r="CE5">
        <v>109.61538461538461</v>
      </c>
      <c r="CF5">
        <v>100</v>
      </c>
      <c r="CG5">
        <v>109.16666666666667</v>
      </c>
      <c r="CH5">
        <v>115</v>
      </c>
      <c r="CI5">
        <v>120.46153846153847</v>
      </c>
      <c r="CJ5">
        <v>131.84615384615384</v>
      </c>
      <c r="CK5">
        <v>135</v>
      </c>
      <c r="CL5" s="83">
        <v>125.30769230769231</v>
      </c>
      <c r="CM5" s="50">
        <f>+ACTUAL!B11</f>
        <v>73.227272727272734</v>
      </c>
      <c r="CN5" s="50">
        <f>+ACTUAL!C11</f>
        <v>80.416666666666671</v>
      </c>
      <c r="CO5" s="50">
        <f>+ACTUAL!D11</f>
        <v>88.461538461538467</v>
      </c>
      <c r="CP5" s="50">
        <f>+ACTUAL!E11</f>
        <v>88.84615384615384</v>
      </c>
      <c r="CQ5" s="50">
        <f>+ACTUAL!F11</f>
        <v>88.692307692307693</v>
      </c>
      <c r="CR5" s="50">
        <f>+ACTUAL!G11</f>
        <v>95.15384615384616</v>
      </c>
      <c r="CS5" s="50">
        <f>+ACTUAL!H11</f>
        <v>90.909090909090907</v>
      </c>
      <c r="CT5" s="50">
        <f>+ACTUAL!I11</f>
        <v>78.92307692307692</v>
      </c>
      <c r="CU5" s="50">
        <f>+ACTUAL!J11</f>
        <v>75.5</v>
      </c>
      <c r="CV5" s="50">
        <f>+ACTUAL!K11</f>
        <v>62.785714285714285</v>
      </c>
      <c r="CW5" s="50">
        <f>+ACTUAL!L11</f>
        <v>59.454545454545453</v>
      </c>
      <c r="CX5" s="50">
        <f>+ACTUAL!M11</f>
        <v>58.888888888888886</v>
      </c>
    </row>
    <row r="7" spans="1:102" x14ac:dyDescent="0.2">
      <c r="A7" s="125" t="s">
        <v>84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9" spans="1:102" ht="51" x14ac:dyDescent="0.2">
      <c r="A9" s="51"/>
      <c r="B9" s="52" t="s">
        <v>50</v>
      </c>
      <c r="C9" s="52" t="s">
        <v>51</v>
      </c>
      <c r="D9" s="52" t="s">
        <v>52</v>
      </c>
      <c r="E9" s="52" t="s">
        <v>53</v>
      </c>
      <c r="F9" s="52" t="s">
        <v>54</v>
      </c>
      <c r="G9" s="52" t="s">
        <v>55</v>
      </c>
      <c r="H9" s="52" t="s">
        <v>56</v>
      </c>
      <c r="I9" s="52" t="s">
        <v>57</v>
      </c>
      <c r="J9" s="52" t="s">
        <v>58</v>
      </c>
      <c r="K9" s="52" t="s">
        <v>59</v>
      </c>
      <c r="L9" s="52" t="s">
        <v>60</v>
      </c>
      <c r="M9" s="52" t="s">
        <v>61</v>
      </c>
      <c r="N9" s="52" t="s">
        <v>62</v>
      </c>
      <c r="O9" s="52" t="s">
        <v>87</v>
      </c>
      <c r="P9" s="53"/>
    </row>
    <row r="10" spans="1:102" ht="13.5" thickBot="1" x14ac:dyDescent="0.25">
      <c r="A10" s="51">
        <v>2009</v>
      </c>
      <c r="B10" s="54"/>
      <c r="C10" s="54"/>
      <c r="D10" s="54"/>
      <c r="E10" s="54"/>
      <c r="F10" s="54"/>
      <c r="G10" s="54"/>
      <c r="H10" s="54"/>
      <c r="I10" s="54">
        <f>+B4</f>
        <v>67</v>
      </c>
      <c r="J10" s="54">
        <f>+C4</f>
        <v>71.769230769230774</v>
      </c>
      <c r="K10" s="54">
        <f>+D4</f>
        <v>73.666666666666671</v>
      </c>
      <c r="L10" s="54">
        <f>+E4</f>
        <v>75</v>
      </c>
      <c r="M10" s="54">
        <f>+F4</f>
        <v>75.416666666666671</v>
      </c>
      <c r="N10" s="57">
        <f>(M10/I10)^(1/4)-1</f>
        <v>3.0025870205238059E-2</v>
      </c>
      <c r="O10" s="57"/>
      <c r="P10" s="53"/>
    </row>
    <row r="11" spans="1:102" x14ac:dyDescent="0.2">
      <c r="A11" s="51">
        <v>2010</v>
      </c>
      <c r="B11" s="54">
        <f>+G4</f>
        <v>78.166666666666671</v>
      </c>
      <c r="C11" s="54">
        <f t="shared" ref="C11:M11" si="0">+H4</f>
        <v>88.666666666666671</v>
      </c>
      <c r="D11" s="54">
        <f t="shared" si="0"/>
        <v>96.357142857142861</v>
      </c>
      <c r="E11" s="54">
        <f t="shared" si="0"/>
        <v>107.91666666666667</v>
      </c>
      <c r="F11" s="54">
        <f t="shared" si="0"/>
        <v>104.23076923076923</v>
      </c>
      <c r="G11" s="54">
        <f t="shared" si="0"/>
        <v>90.461538461538467</v>
      </c>
      <c r="H11" s="54">
        <f t="shared" si="0"/>
        <v>86.92307692307692</v>
      </c>
      <c r="I11" s="54">
        <f t="shared" si="0"/>
        <v>83.083333333333329</v>
      </c>
      <c r="J11" s="54">
        <f t="shared" si="0"/>
        <v>79.384615384615387</v>
      </c>
      <c r="K11" s="54">
        <f t="shared" si="0"/>
        <v>84.230769230769226</v>
      </c>
      <c r="L11" s="54">
        <f t="shared" si="0"/>
        <v>101.66666666666667</v>
      </c>
      <c r="M11" s="54">
        <f t="shared" si="0"/>
        <v>97.416666666666671</v>
      </c>
      <c r="N11" s="55">
        <f t="shared" ref="N11:N17" si="1">(M11/B11)^(1/11)-1</f>
        <v>2.0215624101664442E-2</v>
      </c>
      <c r="O11" s="57">
        <f t="shared" ref="O11:O17" si="2">AVERAGE(B11:M11)/AVERAGE(B10:M10)-1</f>
        <v>0.26142209379114223</v>
      </c>
      <c r="P11" s="81" t="s">
        <v>63</v>
      </c>
    </row>
    <row r="12" spans="1:102" ht="13.5" thickBot="1" x14ac:dyDescent="0.25">
      <c r="A12" s="51">
        <v>2011</v>
      </c>
      <c r="B12" s="54">
        <f>+S4</f>
        <v>105.92307692307692</v>
      </c>
      <c r="C12" s="54">
        <f t="shared" ref="C12:H12" si="3">+AA4</f>
        <v>125.76923076923077</v>
      </c>
      <c r="D12" s="54">
        <f t="shared" si="3"/>
        <v>126</v>
      </c>
      <c r="E12" s="54">
        <f t="shared" si="3"/>
        <v>126</v>
      </c>
      <c r="F12" s="54">
        <f t="shared" si="3"/>
        <v>125.61538461538461</v>
      </c>
      <c r="G12" s="54">
        <f t="shared" si="3"/>
        <v>125</v>
      </c>
      <c r="H12" s="54">
        <f t="shared" si="3"/>
        <v>125</v>
      </c>
      <c r="I12" s="54">
        <f>+AG4</f>
        <v>125</v>
      </c>
      <c r="J12" s="54">
        <f>+AH4</f>
        <v>126.90909090909091</v>
      </c>
      <c r="K12" s="54">
        <f>+AI4</f>
        <v>128</v>
      </c>
      <c r="L12" s="54">
        <f>+AJ4</f>
        <v>127.53846153846153</v>
      </c>
      <c r="M12" s="54">
        <f>+AK4</f>
        <v>124.69230769230769</v>
      </c>
      <c r="N12" s="55">
        <f t="shared" si="1"/>
        <v>1.4941065789149777E-2</v>
      </c>
      <c r="O12" s="55">
        <f t="shared" si="2"/>
        <v>0.35770717873426583</v>
      </c>
      <c r="P12" s="56">
        <f>+P14/P13</f>
        <v>0.29626189973910461</v>
      </c>
    </row>
    <row r="13" spans="1:102" x14ac:dyDescent="0.2">
      <c r="A13" s="51">
        <v>2012</v>
      </c>
      <c r="B13" s="54">
        <f>+AD4</f>
        <v>125.61538461538461</v>
      </c>
      <c r="C13" s="54">
        <f>+AE4</f>
        <v>125</v>
      </c>
      <c r="D13" s="54">
        <f t="shared" ref="D13:M13" si="4">+AF4</f>
        <v>125</v>
      </c>
      <c r="E13" s="54">
        <f t="shared" si="4"/>
        <v>125</v>
      </c>
      <c r="F13" s="54">
        <f t="shared" si="4"/>
        <v>126.90909090909091</v>
      </c>
      <c r="G13" s="54">
        <f t="shared" si="4"/>
        <v>128</v>
      </c>
      <c r="H13" s="54">
        <f t="shared" si="4"/>
        <v>127.53846153846153</v>
      </c>
      <c r="I13" s="54">
        <f t="shared" si="4"/>
        <v>124.69230769230769</v>
      </c>
      <c r="J13" s="54">
        <f t="shared" si="4"/>
        <v>125.57142857142857</v>
      </c>
      <c r="K13" s="54">
        <f t="shared" si="4"/>
        <v>109.58333333333333</v>
      </c>
      <c r="L13" s="54">
        <f t="shared" si="4"/>
        <v>104.76923076923077</v>
      </c>
      <c r="M13" s="54">
        <f t="shared" si="4"/>
        <v>77.166666666666671</v>
      </c>
      <c r="N13" s="57">
        <f t="shared" si="1"/>
        <v>-4.3329359052430294E-2</v>
      </c>
      <c r="O13" s="57">
        <f t="shared" si="2"/>
        <v>-4.4655709308953462E-2</v>
      </c>
      <c r="P13" s="50">
        <f>AVERAGE(B13:M19)</f>
        <v>85.264998559641413</v>
      </c>
    </row>
    <row r="14" spans="1:102" x14ac:dyDescent="0.2">
      <c r="A14" s="51">
        <v>2013</v>
      </c>
      <c r="B14" s="54">
        <f>+AQ4</f>
        <v>66.15384615384616</v>
      </c>
      <c r="C14" s="54">
        <f t="shared" ref="C14:M14" si="5">+AR4</f>
        <v>61.333333333333336</v>
      </c>
      <c r="D14" s="54">
        <f t="shared" si="5"/>
        <v>61.153846153846153</v>
      </c>
      <c r="E14" s="54">
        <f t="shared" si="5"/>
        <v>53.07692307692308</v>
      </c>
      <c r="F14" s="54">
        <f t="shared" si="5"/>
        <v>53.153846153846153</v>
      </c>
      <c r="G14" s="54">
        <f t="shared" si="5"/>
        <v>53.166666666666664</v>
      </c>
      <c r="H14" s="54">
        <f t="shared" si="5"/>
        <v>52.92307692307692</v>
      </c>
      <c r="I14" s="54">
        <f t="shared" si="5"/>
        <v>50.75</v>
      </c>
      <c r="J14" s="54">
        <f t="shared" si="5"/>
        <v>50.615384615384613</v>
      </c>
      <c r="K14" s="54">
        <f t="shared" si="5"/>
        <v>45.384615384615387</v>
      </c>
      <c r="L14" s="54">
        <f t="shared" si="5"/>
        <v>46.5</v>
      </c>
      <c r="M14" s="54">
        <f t="shared" si="5"/>
        <v>51.230769230769234</v>
      </c>
      <c r="N14" s="55">
        <f t="shared" si="1"/>
        <v>-2.2972272557430506E-2</v>
      </c>
      <c r="O14" s="57">
        <f t="shared" si="2"/>
        <v>-0.54700904439076525</v>
      </c>
      <c r="P14" s="50">
        <f>STDEVA(B13:M19)</f>
        <v>25.260770454531382</v>
      </c>
      <c r="Q14" s="58">
        <f>+M18</f>
        <v>75.272727272727266</v>
      </c>
    </row>
    <row r="15" spans="1:102" x14ac:dyDescent="0.2">
      <c r="A15" s="51">
        <v>2014</v>
      </c>
      <c r="B15" s="59">
        <f>+BC4</f>
        <v>49.153846153846153</v>
      </c>
      <c r="C15" s="59">
        <f t="shared" ref="C15:M15" si="6">+BD4</f>
        <v>53.333333333333336</v>
      </c>
      <c r="D15" s="59">
        <f t="shared" si="6"/>
        <v>48.846153846153847</v>
      </c>
      <c r="E15" s="59">
        <f t="shared" si="6"/>
        <v>50</v>
      </c>
      <c r="F15" s="59">
        <f t="shared" si="6"/>
        <v>50.46153846153846</v>
      </c>
      <c r="G15" s="59">
        <f t="shared" si="6"/>
        <v>50.307692307692307</v>
      </c>
      <c r="H15" s="59">
        <f t="shared" si="6"/>
        <v>57.07692307692308</v>
      </c>
      <c r="I15" s="59">
        <f t="shared" si="6"/>
        <v>58</v>
      </c>
      <c r="J15" s="59">
        <f t="shared" si="6"/>
        <v>64.07692307692308</v>
      </c>
      <c r="K15" s="59">
        <f t="shared" si="6"/>
        <v>71</v>
      </c>
      <c r="L15" s="59">
        <f t="shared" si="6"/>
        <v>68.769230769230774</v>
      </c>
      <c r="M15" s="59">
        <f t="shared" si="6"/>
        <v>71.769230769230774</v>
      </c>
      <c r="N15" s="57">
        <f t="shared" si="1"/>
        <v>3.5008002705431585E-2</v>
      </c>
      <c r="O15" s="55">
        <f t="shared" si="2"/>
        <v>7.3364518467757156E-2</v>
      </c>
      <c r="P15" s="61">
        <f>(L19/B16)^(1/46)-1</f>
        <v>-1.4884987119474502E-3</v>
      </c>
    </row>
    <row r="16" spans="1:102" x14ac:dyDescent="0.2">
      <c r="A16" s="51">
        <v>2015</v>
      </c>
      <c r="B16" s="59">
        <f>+BO4</f>
        <v>68.928571428571431</v>
      </c>
      <c r="C16" s="59">
        <f t="shared" ref="C16:M16" si="7">+BP4</f>
        <v>70</v>
      </c>
      <c r="D16" s="59">
        <f t="shared" si="7"/>
        <v>75.307692307692307</v>
      </c>
      <c r="E16" s="59">
        <f t="shared" si="7"/>
        <v>76.038461538461533</v>
      </c>
      <c r="F16" s="59">
        <f t="shared" si="7"/>
        <v>76.75</v>
      </c>
      <c r="G16" s="59">
        <f t="shared" si="7"/>
        <v>94.230769230769226</v>
      </c>
      <c r="H16" s="59">
        <f t="shared" si="7"/>
        <v>92.5</v>
      </c>
      <c r="I16" s="59">
        <f t="shared" si="7"/>
        <v>94.214285714285708</v>
      </c>
      <c r="J16" s="59">
        <f t="shared" si="7"/>
        <v>92.714285714285708</v>
      </c>
      <c r="K16" s="59">
        <f t="shared" si="7"/>
        <v>90.230769230769226</v>
      </c>
      <c r="L16" s="59">
        <f t="shared" si="7"/>
        <v>90.307692307692307</v>
      </c>
      <c r="M16" s="59">
        <f t="shared" si="7"/>
        <v>95.2</v>
      </c>
      <c r="N16" s="55">
        <f t="shared" si="1"/>
        <v>2.9790495471494038E-2</v>
      </c>
      <c r="O16" s="55">
        <f t="shared" si="2"/>
        <v>0.4671334457762526</v>
      </c>
      <c r="P16" s="62"/>
      <c r="R16">
        <f>+P15*100</f>
        <v>-0.14884987119474502</v>
      </c>
      <c r="S16" s="115"/>
    </row>
    <row r="17" spans="1:17" x14ac:dyDescent="0.2">
      <c r="A17" s="51">
        <v>2016</v>
      </c>
      <c r="B17" s="59">
        <v>94.666666666666671</v>
      </c>
      <c r="C17" s="59">
        <v>96.692307692307693</v>
      </c>
      <c r="D17" s="59">
        <v>91.07692307692308</v>
      </c>
      <c r="E17" s="59">
        <v>90.571428571428569</v>
      </c>
      <c r="F17" s="59">
        <v>97.230769230769226</v>
      </c>
      <c r="G17" s="59">
        <v>98.428571428571431</v>
      </c>
      <c r="H17" s="59">
        <v>98.666666666666671</v>
      </c>
      <c r="I17" s="59">
        <v>105.13333333333334</v>
      </c>
      <c r="J17" s="59">
        <v>106.53846153846153</v>
      </c>
      <c r="K17" s="59">
        <v>107.53846153846153</v>
      </c>
      <c r="L17" s="59">
        <v>108</v>
      </c>
      <c r="M17" s="59">
        <v>106.15384615384616</v>
      </c>
      <c r="N17" s="55">
        <f t="shared" si="1"/>
        <v>1.0465977471333154E-2</v>
      </c>
      <c r="O17" s="55">
        <f t="shared" si="2"/>
        <v>0.18129754451933788</v>
      </c>
      <c r="P17" s="62"/>
    </row>
    <row r="18" spans="1:17" x14ac:dyDescent="0.2">
      <c r="A18" s="51">
        <v>2017</v>
      </c>
      <c r="B18" s="59">
        <v>111.42857142857143</v>
      </c>
      <c r="C18" s="59">
        <v>113.84615384615384</v>
      </c>
      <c r="D18" s="59">
        <v>116.42857142857143</v>
      </c>
      <c r="E18" s="59">
        <v>118.18181818181819</v>
      </c>
      <c r="F18" s="59">
        <v>124.69230769230769</v>
      </c>
      <c r="G18" s="59">
        <v>129.07692307692307</v>
      </c>
      <c r="H18" s="59">
        <v>117.36363636363636</v>
      </c>
      <c r="I18" s="59">
        <v>105.41666666666667</v>
      </c>
      <c r="J18" s="59">
        <v>90.111111111111114</v>
      </c>
      <c r="K18" s="59">
        <v>90.75</v>
      </c>
      <c r="L18" s="59">
        <v>85.916666666666671</v>
      </c>
      <c r="M18" s="59">
        <v>75.272727272727266</v>
      </c>
      <c r="N18" s="55">
        <f>(M18/B18)^(1/11)-1</f>
        <v>-3.5032189667013269E-2</v>
      </c>
      <c r="O18" s="55">
        <f>AVERAGE(B18:M18)/AVERAGE(B17:M17)-1</f>
        <v>6.4785445118883844E-2</v>
      </c>
      <c r="P18" s="62"/>
    </row>
    <row r="19" spans="1:17" x14ac:dyDescent="0.2">
      <c r="A19" s="51">
        <v>2018</v>
      </c>
      <c r="B19" s="59">
        <f>IF(+ACTUAL!B10="","",+ACTUAL!B10)</f>
        <v>78.07692307692308</v>
      </c>
      <c r="C19" s="59">
        <f>IF(+ACTUAL!C10="","",+ACTUAL!C10)</f>
        <v>73.75</v>
      </c>
      <c r="D19" s="59">
        <f>IF(+ACTUAL!D10="","",+ACTUAL!D10)</f>
        <v>79.230769230769226</v>
      </c>
      <c r="E19" s="59">
        <f>IF(+ACTUAL!E10="","",+ACTUAL!E10)</f>
        <v>81.15384615384616</v>
      </c>
      <c r="F19" s="59">
        <f>IF(+ACTUAL!F10="","",+ACTUAL!F10)</f>
        <v>82.307692307692307</v>
      </c>
      <c r="G19" s="59">
        <f>IF(+ACTUAL!G10="","",+ACTUAL!G10)</f>
        <v>85.07692307692308</v>
      </c>
      <c r="H19" s="59">
        <f>IF(+ACTUAL!H10="","",+ACTUAL!H10)</f>
        <v>84.818181818181813</v>
      </c>
      <c r="I19" s="59">
        <f>IF(+ACTUAL!I10="","",+ACTUAL!I10)</f>
        <v>76.384615384615387</v>
      </c>
      <c r="J19" s="59">
        <f>IF(+ACTUAL!J10="","",+ACTUAL!J10)</f>
        <v>70.5</v>
      </c>
      <c r="K19" s="59">
        <f>IF(+ACTUAL!K10="","",+ACTUAL!K10)</f>
        <v>64</v>
      </c>
      <c r="L19" s="59">
        <f>IF(+ACTUAL!L10="","",+ACTUAL!L10)</f>
        <v>64.36363636363636</v>
      </c>
      <c r="M19" s="59">
        <f>IF(+ACTUAL!M10="","",+ACTUAL!M10)</f>
        <v>63.909090909090907</v>
      </c>
      <c r="N19" s="55">
        <f>(M19/B19)^(1/11)-1</f>
        <v>-1.8038318507998197E-2</v>
      </c>
      <c r="O19" s="57">
        <f>AVERAGE(B19:M19)/AVERAGE(B18:M18)-1</f>
        <v>-0.29324820418770481</v>
      </c>
      <c r="P19" s="62"/>
    </row>
    <row r="20" spans="1:17" x14ac:dyDescent="0.2">
      <c r="A20" s="51" t="s">
        <v>64</v>
      </c>
      <c r="B20" s="54">
        <f>AVERAGE(B10:B19)</f>
        <v>86.457061457061457</v>
      </c>
      <c r="C20" s="54">
        <f t="shared" ref="C20:L20" si="8">AVERAGE(C10:C19)</f>
        <v>89.821225071225072</v>
      </c>
      <c r="D20" s="54">
        <f t="shared" si="8"/>
        <v>91.04456654456655</v>
      </c>
      <c r="E20" s="54">
        <f t="shared" si="8"/>
        <v>91.993238243238238</v>
      </c>
      <c r="F20" s="54">
        <f t="shared" si="8"/>
        <v>93.483488733488741</v>
      </c>
      <c r="G20" s="54">
        <f t="shared" si="8"/>
        <v>94.86100936100938</v>
      </c>
      <c r="H20" s="54">
        <f t="shared" si="8"/>
        <v>93.645558145558141</v>
      </c>
      <c r="I20" s="54">
        <f t="shared" si="8"/>
        <v>88.9674542124542</v>
      </c>
      <c r="J20" s="54">
        <f t="shared" si="8"/>
        <v>87.819053169053163</v>
      </c>
      <c r="K20" s="54">
        <f t="shared" si="8"/>
        <v>86.438461538461539</v>
      </c>
      <c r="L20" s="54">
        <f t="shared" si="8"/>
        <v>87.283158508158508</v>
      </c>
      <c r="M20" s="54">
        <f>AVERAGE(M10:M19)</f>
        <v>83.822797202797204</v>
      </c>
      <c r="N20" s="55">
        <f>(M20/B20)^(1/11)-1</f>
        <v>-2.8090361509180983E-3</v>
      </c>
      <c r="O20" s="55"/>
      <c r="P20" s="60"/>
      <c r="Q20" s="63">
        <f>+Q14*L19/L18</f>
        <v>56.389832546432487</v>
      </c>
    </row>
    <row r="21" spans="1:17" x14ac:dyDescent="0.2">
      <c r="A21" t="s">
        <v>86</v>
      </c>
      <c r="E21" s="60"/>
      <c r="F21" s="60">
        <v>0.91744609505560593</v>
      </c>
      <c r="N21" s="63">
        <f>B16*(1+P15)^(47)</f>
        <v>64.26783117381278</v>
      </c>
      <c r="O21" s="53"/>
      <c r="P21" s="53"/>
      <c r="Q21" s="60"/>
    </row>
    <row r="22" spans="1:17" x14ac:dyDescent="0.2">
      <c r="A22" t="s">
        <v>88</v>
      </c>
      <c r="N22" s="53"/>
      <c r="O22" s="53"/>
    </row>
    <row r="24" spans="1:17" x14ac:dyDescent="0.2">
      <c r="A24" s="125" t="s">
        <v>85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</row>
    <row r="26" spans="1:17" ht="51" x14ac:dyDescent="0.2">
      <c r="A26" s="51"/>
      <c r="B26" s="52" t="s">
        <v>50</v>
      </c>
      <c r="C26" s="52" t="s">
        <v>51</v>
      </c>
      <c r="D26" s="52" t="s">
        <v>52</v>
      </c>
      <c r="E26" s="52" t="s">
        <v>53</v>
      </c>
      <c r="F26" s="52" t="s">
        <v>54</v>
      </c>
      <c r="G26" s="52" t="s">
        <v>55</v>
      </c>
      <c r="H26" s="52" t="s">
        <v>56</v>
      </c>
      <c r="I26" s="52" t="s">
        <v>57</v>
      </c>
      <c r="J26" s="52" t="s">
        <v>58</v>
      </c>
      <c r="K26" s="52" t="s">
        <v>59</v>
      </c>
      <c r="L26" s="52" t="s">
        <v>60</v>
      </c>
      <c r="M26" s="52" t="s">
        <v>61</v>
      </c>
      <c r="N26" s="52" t="s">
        <v>62</v>
      </c>
      <c r="O26" s="52" t="s">
        <v>87</v>
      </c>
      <c r="P26" s="53"/>
    </row>
    <row r="27" spans="1:17" ht="13.5" thickBot="1" x14ac:dyDescent="0.25">
      <c r="A27" s="51">
        <v>2009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7"/>
      <c r="O27" s="57"/>
      <c r="P27" s="53"/>
    </row>
    <row r="28" spans="1:17" x14ac:dyDescent="0.2">
      <c r="A28" s="51">
        <v>2010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5"/>
      <c r="O28" s="55"/>
      <c r="P28" s="81" t="s">
        <v>63</v>
      </c>
    </row>
    <row r="29" spans="1:17" ht="13.5" thickBot="1" x14ac:dyDescent="0.25">
      <c r="A29" s="51">
        <v>2011</v>
      </c>
      <c r="B29" s="54"/>
      <c r="C29" s="54"/>
      <c r="D29" s="54"/>
      <c r="E29" s="54">
        <f>+V5</f>
        <v>126.25</v>
      </c>
      <c r="F29" s="54">
        <f t="shared" ref="F29:M29" si="9">+W5</f>
        <v>127.92307692307692</v>
      </c>
      <c r="G29" s="54">
        <f t="shared" si="9"/>
        <v>120.625</v>
      </c>
      <c r="H29" s="54">
        <f t="shared" si="9"/>
        <v>121.5</v>
      </c>
      <c r="I29" s="54">
        <f t="shared" si="9"/>
        <v>127.92857142857143</v>
      </c>
      <c r="J29" s="54">
        <f t="shared" si="9"/>
        <v>130</v>
      </c>
      <c r="K29" s="54">
        <f t="shared" si="9"/>
        <v>130.76923076923077</v>
      </c>
      <c r="L29" s="54">
        <f t="shared" si="9"/>
        <v>130</v>
      </c>
      <c r="M29" s="54">
        <f t="shared" si="9"/>
        <v>130</v>
      </c>
      <c r="N29" s="55">
        <f>(M29/E29)^(1/8)-1</f>
        <v>3.6654993588780549E-3</v>
      </c>
      <c r="O29" s="55"/>
      <c r="P29" s="56">
        <f>+P31/P30</f>
        <v>0.35469628299063888</v>
      </c>
    </row>
    <row r="30" spans="1:17" x14ac:dyDescent="0.2">
      <c r="A30" s="51">
        <v>2012</v>
      </c>
      <c r="B30" s="54">
        <f>+AE5</f>
        <v>131.81818181818181</v>
      </c>
      <c r="C30" s="54">
        <f t="shared" ref="C30:M30" si="10">+AF5</f>
        <v>135</v>
      </c>
      <c r="D30" s="54">
        <f t="shared" si="10"/>
        <v>135</v>
      </c>
      <c r="E30" s="54">
        <f t="shared" si="10"/>
        <v>135</v>
      </c>
      <c r="F30" s="54">
        <f t="shared" si="10"/>
        <v>135</v>
      </c>
      <c r="G30" s="54">
        <f t="shared" si="10"/>
        <v>134.76923076923077</v>
      </c>
      <c r="H30" s="54">
        <f t="shared" si="10"/>
        <v>133.46153846153845</v>
      </c>
      <c r="I30" s="54">
        <f t="shared" si="10"/>
        <v>135</v>
      </c>
      <c r="J30" s="54">
        <f t="shared" si="10"/>
        <v>119.16666666666667</v>
      </c>
      <c r="K30" s="54">
        <f t="shared" si="10"/>
        <v>90</v>
      </c>
      <c r="L30" s="54">
        <f t="shared" si="10"/>
        <v>71.538461538461533</v>
      </c>
      <c r="M30" s="54">
        <f t="shared" si="10"/>
        <v>56.666666666666664</v>
      </c>
      <c r="N30" s="57">
        <f t="shared" ref="N30:N34" si="11">(M30/B30)^(1/11)-1</f>
        <v>-7.3877585361521114E-2</v>
      </c>
      <c r="O30" s="57">
        <f t="shared" ref="O30:O34" si="12">AVERAGE(B30:M30)/AVERAGE(B29:M29)-1</f>
        <v>-7.4830242835550287E-2</v>
      </c>
      <c r="P30" s="50">
        <f>AVERAGE(B30:M36)</f>
        <v>89.67724927418783</v>
      </c>
    </row>
    <row r="31" spans="1:17" x14ac:dyDescent="0.2">
      <c r="A31" s="51">
        <v>2013</v>
      </c>
      <c r="B31" s="54">
        <f>+AQ5</f>
        <v>45</v>
      </c>
      <c r="C31" s="54">
        <f t="shared" ref="C31:M31" si="13">+AR5</f>
        <v>55</v>
      </c>
      <c r="D31" s="54">
        <f t="shared" si="13"/>
        <v>50</v>
      </c>
      <c r="E31" s="54">
        <f t="shared" si="13"/>
        <v>48.200782268578891</v>
      </c>
      <c r="F31" s="54">
        <f t="shared" si="13"/>
        <v>59.322033898305101</v>
      </c>
      <c r="G31" s="54">
        <f t="shared" si="13"/>
        <v>59.322033898305101</v>
      </c>
      <c r="H31" s="54">
        <f t="shared" si="13"/>
        <v>55.178461538461534</v>
      </c>
      <c r="I31" s="54">
        <f t="shared" si="13"/>
        <v>51.416666666666664</v>
      </c>
      <c r="J31" s="54">
        <f t="shared" si="13"/>
        <v>51.03846153846154</v>
      </c>
      <c r="K31" s="54">
        <f t="shared" si="13"/>
        <v>50.92307692307692</v>
      </c>
      <c r="L31" s="54">
        <f t="shared" si="13"/>
        <v>55.5</v>
      </c>
      <c r="M31" s="54">
        <f t="shared" si="13"/>
        <v>62.384615384615387</v>
      </c>
      <c r="N31" s="55">
        <f t="shared" si="11"/>
        <v>3.0141342760095391E-2</v>
      </c>
      <c r="O31" s="57">
        <f t="shared" si="12"/>
        <v>-0.54455063480597765</v>
      </c>
      <c r="P31" s="50">
        <f>STDEVA(B30:M36)</f>
        <v>31.808186986379393</v>
      </c>
      <c r="Q31" s="58">
        <f>+M35</f>
        <v>79.181818181818187</v>
      </c>
    </row>
    <row r="32" spans="1:17" x14ac:dyDescent="0.2">
      <c r="A32" s="51">
        <v>2014</v>
      </c>
      <c r="B32" s="59">
        <f>+BC5</f>
        <v>61.090909090909093</v>
      </c>
      <c r="C32" s="59">
        <f t="shared" ref="C32:M32" si="14">+BD5</f>
        <v>56.333333333333336</v>
      </c>
      <c r="D32" s="59">
        <f t="shared" si="14"/>
        <v>47.692307692307693</v>
      </c>
      <c r="E32" s="59">
        <f t="shared" si="14"/>
        <v>50</v>
      </c>
      <c r="F32" s="59">
        <f t="shared" si="14"/>
        <v>50</v>
      </c>
      <c r="G32" s="59">
        <f t="shared" si="14"/>
        <v>52</v>
      </c>
      <c r="H32" s="59">
        <f t="shared" si="14"/>
        <v>52</v>
      </c>
      <c r="I32" s="59">
        <f t="shared" si="14"/>
        <v>53.384615384615387</v>
      </c>
      <c r="J32" s="59">
        <f t="shared" si="14"/>
        <v>66.615384615384613</v>
      </c>
      <c r="K32" s="59">
        <f t="shared" si="14"/>
        <v>66.071428571428569</v>
      </c>
      <c r="L32" s="59">
        <f t="shared" si="14"/>
        <v>60</v>
      </c>
      <c r="M32" s="59">
        <f t="shared" si="14"/>
        <v>55.384615384615387</v>
      </c>
      <c r="N32" s="57">
        <f t="shared" si="11"/>
        <v>-8.8750380133282292E-3</v>
      </c>
      <c r="O32" s="55">
        <f t="shared" si="12"/>
        <v>4.2417301716652478E-2</v>
      </c>
      <c r="P32" s="61">
        <f>(L36/B33)^(1/46)-1</f>
        <v>3.3789691003536237E-3</v>
      </c>
    </row>
    <row r="33" spans="1:19" x14ac:dyDescent="0.2">
      <c r="A33" s="51">
        <v>2015</v>
      </c>
      <c r="B33" s="59">
        <f>+BO5</f>
        <v>50.909090909090907</v>
      </c>
      <c r="C33" s="59">
        <f t="shared" ref="C33:M33" si="15">+BP5</f>
        <v>70</v>
      </c>
      <c r="D33" s="59">
        <f t="shared" si="15"/>
        <v>78.615384615384613</v>
      </c>
      <c r="E33" s="59">
        <f t="shared" si="15"/>
        <v>81.15384615384616</v>
      </c>
      <c r="F33" s="59">
        <f t="shared" si="15"/>
        <v>78.75</v>
      </c>
      <c r="G33" s="59">
        <f t="shared" si="15"/>
        <v>91.769230769230774</v>
      </c>
      <c r="H33" s="59">
        <f t="shared" si="15"/>
        <v>94.6875</v>
      </c>
      <c r="I33" s="59">
        <f t="shared" si="15"/>
        <v>104.28571428571429</v>
      </c>
      <c r="J33" s="59">
        <f t="shared" si="15"/>
        <v>95.642857142857139</v>
      </c>
      <c r="K33" s="59">
        <f t="shared" si="15"/>
        <v>95.84615384615384</v>
      </c>
      <c r="L33" s="59">
        <f t="shared" si="15"/>
        <v>98.538461538461533</v>
      </c>
      <c r="M33" s="59">
        <f t="shared" si="15"/>
        <v>97</v>
      </c>
      <c r="N33" s="55">
        <f t="shared" si="11"/>
        <v>6.03577118803591E-2</v>
      </c>
      <c r="O33" s="55">
        <f t="shared" si="12"/>
        <v>0.54673520574635304</v>
      </c>
      <c r="P33" s="62"/>
      <c r="S33" s="115">
        <f>+P32</f>
        <v>3.3789691003536237E-3</v>
      </c>
    </row>
    <row r="34" spans="1:19" x14ac:dyDescent="0.2">
      <c r="A34" s="51">
        <v>2016</v>
      </c>
      <c r="B34" s="59">
        <v>100.45454545454545</v>
      </c>
      <c r="C34" s="59">
        <v>100</v>
      </c>
      <c r="D34" s="59">
        <v>100</v>
      </c>
      <c r="E34" s="59">
        <v>110</v>
      </c>
      <c r="F34" s="59">
        <v>109.61538461538461</v>
      </c>
      <c r="G34" s="59">
        <v>100</v>
      </c>
      <c r="H34" s="59">
        <v>109.16666666666667</v>
      </c>
      <c r="I34" s="59">
        <v>115</v>
      </c>
      <c r="J34" s="59">
        <v>120.46153846153847</v>
      </c>
      <c r="K34" s="59">
        <v>131.84615384615384</v>
      </c>
      <c r="L34" s="59">
        <v>135</v>
      </c>
      <c r="M34" s="59">
        <v>125.30769230769231</v>
      </c>
      <c r="N34" s="55">
        <f t="shared" si="11"/>
        <v>2.0300296007315755E-2</v>
      </c>
      <c r="O34" s="55">
        <f t="shared" si="12"/>
        <v>0.30818963047900505</v>
      </c>
      <c r="P34" s="62"/>
      <c r="S34" s="114"/>
    </row>
    <row r="35" spans="1:19" x14ac:dyDescent="0.2">
      <c r="A35" s="51">
        <v>2017</v>
      </c>
      <c r="B35" s="59">
        <v>135.45454545454547</v>
      </c>
      <c r="C35" s="59">
        <v>140</v>
      </c>
      <c r="D35" s="59">
        <v>145.71428571428572</v>
      </c>
      <c r="E35" s="59">
        <v>150</v>
      </c>
      <c r="F35" s="59">
        <v>150</v>
      </c>
      <c r="G35" s="59">
        <v>150</v>
      </c>
      <c r="H35" s="59">
        <v>132.72727272727272</v>
      </c>
      <c r="I35" s="59">
        <v>109.58333333333333</v>
      </c>
      <c r="J35" s="59">
        <v>98.888888888888886</v>
      </c>
      <c r="K35" s="59">
        <v>101.25</v>
      </c>
      <c r="L35" s="59">
        <v>78.5</v>
      </c>
      <c r="M35" s="59">
        <v>79.181818181818187</v>
      </c>
      <c r="N35" s="55">
        <f>(M35/B35)^(1/11)-1</f>
        <v>-4.7636157095078957E-2</v>
      </c>
      <c r="O35" s="55">
        <f>AVERAGE(B35:M35)/AVERAGE(B34:M34)-1</f>
        <v>8.4348303662515889E-2</v>
      </c>
      <c r="P35" s="62"/>
    </row>
    <row r="36" spans="1:19" x14ac:dyDescent="0.2">
      <c r="A36" s="51">
        <v>2018</v>
      </c>
      <c r="B36" s="59">
        <f>+ACTUAL!B11</f>
        <v>73.227272727272734</v>
      </c>
      <c r="C36" s="59">
        <f>+ACTUAL!C11</f>
        <v>80.416666666666671</v>
      </c>
      <c r="D36" s="59">
        <f>+ACTUAL!D11</f>
        <v>88.461538461538467</v>
      </c>
      <c r="E36" s="59">
        <f>+ACTUAL!E11</f>
        <v>88.84615384615384</v>
      </c>
      <c r="F36" s="59">
        <f>+ACTUAL!F11</f>
        <v>88.692307692307693</v>
      </c>
      <c r="G36" s="59">
        <f>+ACTUAL!G11</f>
        <v>95.15384615384616</v>
      </c>
      <c r="H36" s="59">
        <f>+ACTUAL!H11</f>
        <v>90.909090909090907</v>
      </c>
      <c r="I36" s="59">
        <f>+ACTUAL!I11</f>
        <v>78.92307692307692</v>
      </c>
      <c r="J36" s="59">
        <f>+ACTUAL!J11</f>
        <v>75.5</v>
      </c>
      <c r="K36" s="59">
        <f>+ACTUAL!K11</f>
        <v>62.785714285714285</v>
      </c>
      <c r="L36" s="59">
        <f>+ACTUAL!L11</f>
        <v>59.454545454545453</v>
      </c>
      <c r="M36" s="59">
        <f>+ACTUAL!M11</f>
        <v>58.888888888888886</v>
      </c>
      <c r="N36" s="55">
        <f>IF(ISERROR((K36/B36)^(1/7)-1),"",(K36/B36)^(1/9)-1)</f>
        <v>-1.6948110673406958E-2</v>
      </c>
      <c r="O36" s="57">
        <f>AVERAGE(B36:M36)/AVERAGE(B35:M35)-1</f>
        <v>-0.36025351070917466</v>
      </c>
      <c r="P36" s="62"/>
    </row>
    <row r="37" spans="1:19" x14ac:dyDescent="0.2">
      <c r="A37" s="51" t="s">
        <v>64</v>
      </c>
      <c r="B37" s="54">
        <f>AVERAGE(B29:B36)</f>
        <v>85.422077922077932</v>
      </c>
      <c r="C37" s="54">
        <f>AVERAGE(C29:C36)</f>
        <v>90.964285714285708</v>
      </c>
      <c r="D37" s="54">
        <f t="shared" ref="D37:L37" si="16">AVERAGE(D29:D36)</f>
        <v>92.211930926216624</v>
      </c>
      <c r="E37" s="54">
        <f>AVERAGE(E29:E36)</f>
        <v>98.681347783572363</v>
      </c>
      <c r="F37" s="54">
        <f t="shared" si="16"/>
        <v>99.912850391134299</v>
      </c>
      <c r="G37" s="54">
        <f t="shared" si="16"/>
        <v>100.45491769882661</v>
      </c>
      <c r="H37" s="54">
        <f>AVERAGE(H29:H36)</f>
        <v>98.70381628787878</v>
      </c>
      <c r="I37" s="54">
        <f t="shared" si="16"/>
        <v>96.940247252747255</v>
      </c>
      <c r="J37" s="54">
        <f t="shared" si="16"/>
        <v>94.664224664224662</v>
      </c>
      <c r="K37" s="54">
        <f>AVERAGE(K29:K36)</f>
        <v>91.186469780219781</v>
      </c>
      <c r="L37" s="54">
        <f t="shared" si="16"/>
        <v>86.066433566433574</v>
      </c>
      <c r="M37" s="54">
        <f>AVERAGE(M29:M36)</f>
        <v>83.101787101787096</v>
      </c>
      <c r="N37" s="55">
        <f>(M37/B37)^(1/11)-1</f>
        <v>-2.5003583377212202E-3</v>
      </c>
      <c r="O37" s="55"/>
      <c r="P37" s="60"/>
      <c r="Q37" s="63">
        <f>+Q31*L36/L35</f>
        <v>59.970942780439017</v>
      </c>
    </row>
    <row r="38" spans="1:19" x14ac:dyDescent="0.2">
      <c r="E38" s="60"/>
      <c r="F38" s="60">
        <v>0.91744609505560593</v>
      </c>
      <c r="N38" s="63">
        <f>B33*(1+P32)^(47)</f>
        <v>59.655440526511939</v>
      </c>
      <c r="O38" s="53"/>
      <c r="P38" s="53"/>
      <c r="Q38" s="60"/>
    </row>
    <row r="39" spans="1:19" x14ac:dyDescent="0.2">
      <c r="A39" t="s">
        <v>88</v>
      </c>
      <c r="E39" s="60"/>
      <c r="F39" s="60"/>
      <c r="N39" s="80"/>
      <c r="O39" s="53"/>
      <c r="P39" s="53"/>
      <c r="Q39" s="60"/>
    </row>
    <row r="40" spans="1:19" ht="69.75" customHeight="1" x14ac:dyDescent="0.2">
      <c r="A40" s="136" t="s">
        <v>123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</row>
    <row r="41" spans="1:19" ht="45" customHeight="1" x14ac:dyDescent="0.2">
      <c r="A41" s="136" t="s">
        <v>122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</row>
  </sheetData>
  <mergeCells count="4">
    <mergeCell ref="A40:N40"/>
    <mergeCell ref="A41:N41"/>
    <mergeCell ref="A24:O24"/>
    <mergeCell ref="A7:O7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10" sqref="B10:M10"/>
    </sheetView>
  </sheetViews>
  <sheetFormatPr baseColWidth="10" defaultRowHeight="12.75" x14ac:dyDescent="0.2"/>
  <cols>
    <col min="1" max="1" width="10.28515625" customWidth="1"/>
    <col min="2" max="4" width="5.7109375" customWidth="1"/>
    <col min="5" max="5" width="7" customWidth="1"/>
    <col min="6" max="6" width="7.140625" customWidth="1"/>
    <col min="7" max="11" width="5.7109375" customWidth="1"/>
    <col min="12" max="12" width="6.42578125" customWidth="1"/>
    <col min="13" max="13" width="5.7109375" customWidth="1"/>
    <col min="14" max="14" width="8" customWidth="1"/>
  </cols>
  <sheetData>
    <row r="1" spans="1:14" x14ac:dyDescent="0.2">
      <c r="A1" s="123" t="s">
        <v>36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24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7">
        <v>78.166666666666671</v>
      </c>
      <c r="C10" s="18">
        <v>88.666666666666671</v>
      </c>
      <c r="D10" s="18">
        <v>96.357142857142861</v>
      </c>
      <c r="E10" s="18">
        <v>107.91666666666667</v>
      </c>
      <c r="F10" s="18">
        <v>104.23076923076923</v>
      </c>
      <c r="G10" s="18">
        <v>90.461538461538467</v>
      </c>
      <c r="H10" s="18">
        <v>86.92307692307692</v>
      </c>
      <c r="I10" s="18">
        <v>83.083333333333329</v>
      </c>
      <c r="J10" s="18">
        <v>79.384615384615387</v>
      </c>
      <c r="K10" s="18">
        <v>84.230769230769226</v>
      </c>
      <c r="L10" s="18">
        <v>101.66666666666667</v>
      </c>
      <c r="M10" s="18">
        <v>97.416666666666671</v>
      </c>
      <c r="N10" s="15">
        <v>91.542048229548229</v>
      </c>
    </row>
    <row r="11" spans="1:14" ht="13.5" hidden="1" thickBot="1" x14ac:dyDescent="0.25">
      <c r="A11" s="11" t="s">
        <v>7</v>
      </c>
      <c r="B11" s="12" t="s">
        <v>48</v>
      </c>
      <c r="C11" s="12" t="s">
        <v>48</v>
      </c>
      <c r="D11" s="12" t="s">
        <v>48</v>
      </c>
      <c r="E11" s="12" t="s">
        <v>48</v>
      </c>
      <c r="F11" s="12" t="s">
        <v>48</v>
      </c>
      <c r="G11" s="12" t="s">
        <v>48</v>
      </c>
      <c r="H11" s="12" t="e">
        <v>#REF!</v>
      </c>
      <c r="I11" s="12" t="s">
        <v>48</v>
      </c>
      <c r="J11" s="12" t="s">
        <v>48</v>
      </c>
      <c r="K11" s="12" t="s">
        <v>48</v>
      </c>
      <c r="L11" s="12" t="s">
        <v>48</v>
      </c>
      <c r="M11" s="12" t="s">
        <v>48</v>
      </c>
      <c r="N11" s="6" t="str">
        <f>IF(ISERROR(AVERAGE(J11:M11)),"",AVERAGE(J11:M11))</f>
        <v/>
      </c>
    </row>
    <row r="12" spans="1:14" x14ac:dyDescent="0.2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E11" sqref="E11:M11"/>
    </sheetView>
  </sheetViews>
  <sheetFormatPr baseColWidth="10" defaultRowHeight="12.75" x14ac:dyDescent="0.2"/>
  <cols>
    <col min="1" max="1" width="10.28515625" customWidth="1"/>
    <col min="2" max="13" width="6.5703125" customWidth="1"/>
    <col min="14" max="14" width="8" customWidth="1"/>
  </cols>
  <sheetData>
    <row r="1" spans="1:14" x14ac:dyDescent="0.2">
      <c r="A1" s="123" t="s">
        <v>34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24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7">
        <v>105.92307692307692</v>
      </c>
      <c r="C10" s="18">
        <v>109</v>
      </c>
      <c r="D10" s="18">
        <v>118.46153846153847</v>
      </c>
      <c r="E10" s="18">
        <v>120</v>
      </c>
      <c r="F10" s="18">
        <v>120</v>
      </c>
      <c r="G10" s="18">
        <v>120</v>
      </c>
      <c r="H10" s="18">
        <v>121.5</v>
      </c>
      <c r="I10" s="18">
        <v>123.92857142857143</v>
      </c>
      <c r="J10" s="18">
        <v>125.76923076923077</v>
      </c>
      <c r="K10" s="18">
        <v>126</v>
      </c>
      <c r="L10" s="18">
        <v>126</v>
      </c>
      <c r="M10" s="18">
        <v>125.61538461538461</v>
      </c>
      <c r="N10" s="15">
        <f>IF(ISERROR(AVERAGE(B10:M10)),"",AVERAGE(B10:M10))</f>
        <v>120.18315018315018</v>
      </c>
    </row>
    <row r="11" spans="1:14" ht="12.75" customHeight="1" thickBot="1" x14ac:dyDescent="0.25">
      <c r="A11" s="11" t="s">
        <v>7</v>
      </c>
      <c r="B11" s="12"/>
      <c r="C11" s="12"/>
      <c r="D11" s="12"/>
      <c r="E11" s="12">
        <v>126.25</v>
      </c>
      <c r="F11" s="12">
        <v>127.92307692307692</v>
      </c>
      <c r="G11" s="12">
        <v>120.625</v>
      </c>
      <c r="H11" s="12">
        <v>121.5</v>
      </c>
      <c r="I11" s="12">
        <v>127.92857142857143</v>
      </c>
      <c r="J11" s="12">
        <v>130</v>
      </c>
      <c r="K11" s="12">
        <v>130.76923076923077</v>
      </c>
      <c r="L11" s="12">
        <v>130</v>
      </c>
      <c r="M11" s="12">
        <v>130</v>
      </c>
      <c r="N11" s="15">
        <f>IF(ISERROR(AVERAGE(B11:M11)),"",AVERAGE(B11:M11))</f>
        <v>127.22176434676436</v>
      </c>
    </row>
    <row r="12" spans="1:14" ht="13.5" thickBot="1" x14ac:dyDescent="0.25">
      <c r="A12" s="46" t="s">
        <v>46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5"/>
    </row>
    <row r="13" spans="1:14" x14ac:dyDescent="0.2">
      <c r="A13" s="30" t="s">
        <v>33</v>
      </c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N31" s="8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8"/>
      <c r="K32" s="8"/>
      <c r="L32" s="8"/>
      <c r="M32" s="8"/>
      <c r="N32" s="8"/>
    </row>
  </sheetData>
  <mergeCells count="1">
    <mergeCell ref="A1:N1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11" sqref="B11:M11"/>
    </sheetView>
  </sheetViews>
  <sheetFormatPr baseColWidth="10" defaultRowHeight="12.75" x14ac:dyDescent="0.2"/>
  <cols>
    <col min="1" max="1" width="10.28515625" customWidth="1"/>
    <col min="2" max="2" width="6.5703125" customWidth="1"/>
    <col min="3" max="3" width="7" customWidth="1"/>
    <col min="4" max="4" width="6.7109375" customWidth="1"/>
    <col min="5" max="5" width="7" customWidth="1"/>
    <col min="6" max="6" width="7.140625" customWidth="1"/>
    <col min="7" max="9" width="6.5703125" customWidth="1"/>
    <col min="10" max="10" width="6.28515625" customWidth="1"/>
    <col min="11" max="11" width="6.85546875" customWidth="1"/>
    <col min="12" max="12" width="6.42578125" customWidth="1"/>
    <col min="13" max="13" width="6.5703125" customWidth="1"/>
    <col min="14" max="14" width="8" customWidth="1"/>
  </cols>
  <sheetData>
    <row r="1" spans="1:14" x14ac:dyDescent="0.2">
      <c r="A1" s="123" t="s">
        <v>35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24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7">
        <v>125</v>
      </c>
      <c r="C10" s="18">
        <v>125</v>
      </c>
      <c r="D10" s="18">
        <v>125</v>
      </c>
      <c r="E10" s="18">
        <v>126.90909090909091</v>
      </c>
      <c r="F10" s="18">
        <v>128</v>
      </c>
      <c r="G10" s="18">
        <v>127.53846153846153</v>
      </c>
      <c r="H10" s="18">
        <v>124.69230769230769</v>
      </c>
      <c r="I10" s="18">
        <v>125.57142857142857</v>
      </c>
      <c r="J10" s="18">
        <v>109.58333333333333</v>
      </c>
      <c r="K10" s="18">
        <v>104.76923076923077</v>
      </c>
      <c r="L10" s="18">
        <v>77.166666666666671</v>
      </c>
      <c r="M10" s="18">
        <v>77.916666666666671</v>
      </c>
      <c r="N10" s="15">
        <v>114.76226551226551</v>
      </c>
    </row>
    <row r="11" spans="1:14" ht="14.25" customHeight="1" thickBot="1" x14ac:dyDescent="0.25">
      <c r="A11" s="11" t="s">
        <v>7</v>
      </c>
      <c r="B11" s="12">
        <v>131.81818181818181</v>
      </c>
      <c r="C11" s="12">
        <v>135</v>
      </c>
      <c r="D11" s="12">
        <v>135</v>
      </c>
      <c r="E11" s="12">
        <v>135</v>
      </c>
      <c r="F11" s="12">
        <v>135</v>
      </c>
      <c r="G11" s="12">
        <v>134.76923076923077</v>
      </c>
      <c r="H11" s="12">
        <v>133.46153846153845</v>
      </c>
      <c r="I11" s="12">
        <v>135</v>
      </c>
      <c r="J11" s="12">
        <v>119.16666666666667</v>
      </c>
      <c r="K11" s="12">
        <v>90</v>
      </c>
      <c r="L11" s="12">
        <v>71.538461538461533</v>
      </c>
      <c r="M11" s="12">
        <v>56.666666666666664</v>
      </c>
      <c r="N11" s="15">
        <v>117.70172882672883</v>
      </c>
    </row>
    <row r="12" spans="1:14" ht="13.5" thickBot="1" x14ac:dyDescent="0.25">
      <c r="A12" s="46" t="s">
        <v>46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30" t="s">
        <v>33</v>
      </c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11" sqref="B11:M11"/>
    </sheetView>
  </sheetViews>
  <sheetFormatPr baseColWidth="10" defaultRowHeight="12.75" x14ac:dyDescent="0.2"/>
  <cols>
    <col min="1" max="1" width="10.28515625" customWidth="1"/>
    <col min="2" max="2" width="6.5703125" customWidth="1"/>
    <col min="3" max="3" width="7" customWidth="1"/>
    <col min="4" max="4" width="6.7109375" customWidth="1"/>
    <col min="5" max="5" width="7" customWidth="1"/>
    <col min="6" max="6" width="7.140625" customWidth="1"/>
    <col min="7" max="9" width="6.5703125" customWidth="1"/>
    <col min="10" max="10" width="6.28515625" customWidth="1"/>
    <col min="11" max="11" width="6.85546875" customWidth="1"/>
    <col min="12" max="12" width="6.42578125" customWidth="1"/>
    <col min="13" max="13" width="6.5703125" customWidth="1"/>
    <col min="14" max="14" width="8" customWidth="1"/>
  </cols>
  <sheetData>
    <row r="1" spans="1:14" x14ac:dyDescent="0.2">
      <c r="A1" s="123" t="s">
        <v>44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24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8">
        <v>66.15384615384616</v>
      </c>
      <c r="C10" s="18">
        <v>61.333333333333336</v>
      </c>
      <c r="D10" s="18">
        <v>61.153846153846153</v>
      </c>
      <c r="E10" s="18">
        <v>53.07692307692308</v>
      </c>
      <c r="F10" s="18">
        <v>53.153846153846153</v>
      </c>
      <c r="G10" s="18">
        <v>53.166666666666664</v>
      </c>
      <c r="H10" s="18">
        <v>52.92307692307692</v>
      </c>
      <c r="I10" s="18">
        <v>50.75</v>
      </c>
      <c r="J10" s="18">
        <v>50.615384615384613</v>
      </c>
      <c r="K10" s="18">
        <v>45.384615384615387</v>
      </c>
      <c r="L10" s="18">
        <v>46.5</v>
      </c>
      <c r="M10" s="18">
        <v>51.230769230769234</v>
      </c>
      <c r="N10" s="33">
        <f>IF(ISERROR(AVERAGE(B10:M10)),"",AVERAGE(B10:M10))</f>
        <v>53.786858974358978</v>
      </c>
    </row>
    <row r="11" spans="1:14" ht="14.25" customHeight="1" thickBot="1" x14ac:dyDescent="0.25">
      <c r="A11" s="11" t="s">
        <v>7</v>
      </c>
      <c r="B11" s="12">
        <v>45</v>
      </c>
      <c r="C11" s="12">
        <v>55</v>
      </c>
      <c r="D11" s="12">
        <v>50</v>
      </c>
      <c r="E11" s="12">
        <v>48.200782268578891</v>
      </c>
      <c r="F11" s="12">
        <v>59.322033898305101</v>
      </c>
      <c r="G11" s="12">
        <v>59.322033898305101</v>
      </c>
      <c r="H11" s="12">
        <v>55.178461538461534</v>
      </c>
      <c r="I11" s="12">
        <v>51.416666666666664</v>
      </c>
      <c r="J11" s="12">
        <v>51.03846153846154</v>
      </c>
      <c r="K11" s="12">
        <v>50.92307692307692</v>
      </c>
      <c r="L11" s="12">
        <v>55.5</v>
      </c>
      <c r="M11" s="12">
        <v>62.384615384615387</v>
      </c>
      <c r="N11" s="33">
        <f>IF(ISERROR(AVERAGE(B11:M11)),"",AVERAGE(B11:M11))</f>
        <v>53.607177676372601</v>
      </c>
    </row>
    <row r="12" spans="1:14" x14ac:dyDescent="0.2">
      <c r="A12" s="44" t="s">
        <v>45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O24" sqref="O24"/>
    </sheetView>
  </sheetViews>
  <sheetFormatPr baseColWidth="10" defaultRowHeight="12.75" x14ac:dyDescent="0.2"/>
  <cols>
    <col min="1" max="1" width="10.28515625" customWidth="1"/>
    <col min="2" max="2" width="6.5703125" customWidth="1"/>
    <col min="3" max="3" width="7" customWidth="1"/>
    <col min="4" max="4" width="6.7109375" customWidth="1"/>
    <col min="5" max="5" width="7" customWidth="1"/>
    <col min="6" max="6" width="7.140625" customWidth="1"/>
    <col min="7" max="9" width="6.5703125" customWidth="1"/>
    <col min="10" max="10" width="6.28515625" customWidth="1"/>
    <col min="11" max="11" width="6.85546875" customWidth="1"/>
    <col min="12" max="12" width="6.42578125" customWidth="1"/>
    <col min="13" max="13" width="6.5703125" customWidth="1"/>
    <col min="14" max="14" width="8" customWidth="1"/>
  </cols>
  <sheetData>
    <row r="1" spans="1:14" x14ac:dyDescent="0.2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24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x14ac:dyDescent="0.2">
      <c r="C4">
        <v>2014</v>
      </c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8">
        <v>49.153846153846153</v>
      </c>
      <c r="C10" s="18">
        <v>53.333333333333336</v>
      </c>
      <c r="D10" s="18">
        <v>48.846153846153847</v>
      </c>
      <c r="E10" s="18">
        <v>50</v>
      </c>
      <c r="F10" s="18">
        <v>50.46153846153846</v>
      </c>
      <c r="G10" s="18">
        <v>50.307692307692307</v>
      </c>
      <c r="H10" s="18">
        <v>57.07692307692308</v>
      </c>
      <c r="I10" s="18">
        <v>58</v>
      </c>
      <c r="J10" s="18">
        <v>64.07692307692308</v>
      </c>
      <c r="K10" s="18">
        <v>71</v>
      </c>
      <c r="L10" s="18">
        <v>68.769230769230774</v>
      </c>
      <c r="M10" s="18">
        <v>71.769230769230774</v>
      </c>
      <c r="N10" s="33">
        <f>IF(ISERROR(AVERAGE(B10:M10)),"",AVERAGE(B10:M10))</f>
        <v>57.732905982905983</v>
      </c>
    </row>
    <row r="11" spans="1:14" ht="14.25" customHeight="1" thickBot="1" x14ac:dyDescent="0.25">
      <c r="A11" s="11" t="s">
        <v>7</v>
      </c>
      <c r="B11" s="12">
        <v>61.090909090909093</v>
      </c>
      <c r="C11" s="12">
        <v>56.333333333333336</v>
      </c>
      <c r="D11" s="12">
        <v>47.692307692307693</v>
      </c>
      <c r="E11" s="12">
        <v>50</v>
      </c>
      <c r="F11" s="12">
        <v>50</v>
      </c>
      <c r="G11" s="12">
        <v>52</v>
      </c>
      <c r="H11" s="12">
        <v>52</v>
      </c>
      <c r="I11" s="12">
        <v>53.384615384615387</v>
      </c>
      <c r="J11" s="12">
        <v>66.615384615384613</v>
      </c>
      <c r="K11" s="12">
        <v>66.071428571428569</v>
      </c>
      <c r="L11" s="12">
        <v>60</v>
      </c>
      <c r="M11" s="12">
        <v>55.384615384615387</v>
      </c>
      <c r="N11" s="33">
        <f>IF(ISERROR(AVERAGE(B11:M11)),"",AVERAGE(B11:M11))</f>
        <v>55.8810495060495</v>
      </c>
    </row>
    <row r="12" spans="1:14" x14ac:dyDescent="0.2">
      <c r="A12" s="44" t="s">
        <v>45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P21" sqref="P21"/>
    </sheetView>
  </sheetViews>
  <sheetFormatPr baseColWidth="10" defaultRowHeight="12.75" x14ac:dyDescent="0.2"/>
  <cols>
    <col min="1" max="1" width="10.28515625" customWidth="1"/>
    <col min="2" max="2" width="6.5703125" customWidth="1"/>
    <col min="3" max="3" width="7" customWidth="1"/>
    <col min="4" max="4" width="6.7109375" customWidth="1"/>
    <col min="5" max="5" width="7" customWidth="1"/>
    <col min="6" max="6" width="7.140625" customWidth="1"/>
    <col min="7" max="9" width="6.5703125" customWidth="1"/>
    <col min="10" max="10" width="6.28515625" customWidth="1"/>
    <col min="11" max="11" width="6.85546875" customWidth="1"/>
    <col min="12" max="12" width="6.42578125" customWidth="1"/>
    <col min="13" max="13" width="6.5703125" customWidth="1"/>
    <col min="14" max="14" width="8" customWidth="1"/>
  </cols>
  <sheetData>
    <row r="1" spans="1:14" x14ac:dyDescent="0.2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24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x14ac:dyDescent="0.2">
      <c r="C4">
        <v>2015</v>
      </c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8">
        <v>68.928571428571431</v>
      </c>
      <c r="C10" s="18">
        <v>70</v>
      </c>
      <c r="D10" s="18">
        <v>75.307692307692307</v>
      </c>
      <c r="E10" s="18">
        <v>76.038461538461533</v>
      </c>
      <c r="F10" s="18">
        <v>76.75</v>
      </c>
      <c r="G10" s="18">
        <v>94.230769230769226</v>
      </c>
      <c r="H10" s="18">
        <v>92.5</v>
      </c>
      <c r="I10" s="18">
        <v>94.214285714285708</v>
      </c>
      <c r="J10" s="18">
        <v>92.714285714285708</v>
      </c>
      <c r="K10" s="18">
        <v>90.230769230769226</v>
      </c>
      <c r="L10" s="18">
        <v>90.307692307692307</v>
      </c>
      <c r="M10" s="18">
        <v>95.2</v>
      </c>
      <c r="N10" s="33">
        <f>IF(ISERROR(AVERAGE(B10:M10)),"",AVERAGE(B10:M10))</f>
        <v>84.701877289377279</v>
      </c>
    </row>
    <row r="11" spans="1:14" ht="14.25" customHeight="1" thickBot="1" x14ac:dyDescent="0.25">
      <c r="A11" s="11" t="s">
        <v>7</v>
      </c>
      <c r="B11" s="12">
        <v>50.909090909090907</v>
      </c>
      <c r="C11" s="12">
        <v>70</v>
      </c>
      <c r="D11" s="12">
        <v>78.615384615384613</v>
      </c>
      <c r="E11" s="12">
        <v>81.15384615384616</v>
      </c>
      <c r="F11" s="12">
        <v>78.75</v>
      </c>
      <c r="G11" s="12">
        <v>91.769230769230774</v>
      </c>
      <c r="H11" s="12">
        <v>94.6875</v>
      </c>
      <c r="I11" s="12">
        <v>104.28571428571429</v>
      </c>
      <c r="J11" s="12">
        <v>95.642857142857139</v>
      </c>
      <c r="K11" s="12">
        <v>95.84615384615384</v>
      </c>
      <c r="L11" s="12">
        <v>98.538461538461533</v>
      </c>
      <c r="M11" s="12">
        <v>97</v>
      </c>
      <c r="N11" s="33">
        <f>IF(ISERROR(AVERAGE(B11:M11)),"",AVERAGE(B11:M11))</f>
        <v>86.433186605061607</v>
      </c>
    </row>
    <row r="12" spans="1:14" x14ac:dyDescent="0.2">
      <c r="A12" s="44" t="s">
        <v>45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R25" sqref="R25"/>
    </sheetView>
  </sheetViews>
  <sheetFormatPr baseColWidth="10" defaultRowHeight="12.75" x14ac:dyDescent="0.2"/>
  <cols>
    <col min="1" max="1" width="10.28515625" customWidth="1"/>
    <col min="2" max="2" width="6.5703125" customWidth="1"/>
    <col min="3" max="3" width="7" customWidth="1"/>
    <col min="4" max="4" width="6.7109375" customWidth="1"/>
    <col min="5" max="5" width="7" customWidth="1"/>
    <col min="6" max="6" width="7.140625" customWidth="1"/>
    <col min="7" max="9" width="6.5703125" customWidth="1"/>
    <col min="10" max="10" width="6.28515625" customWidth="1"/>
    <col min="11" max="11" width="6.85546875" customWidth="1"/>
    <col min="12" max="12" width="6.42578125" customWidth="1"/>
    <col min="13" max="13" width="6.5703125" customWidth="1"/>
    <col min="14" max="14" width="8" customWidth="1"/>
  </cols>
  <sheetData>
    <row r="1" spans="1:14" x14ac:dyDescent="0.2">
      <c r="A1" s="123" t="s">
        <v>47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"/>
      <c r="B2" s="1"/>
      <c r="C2" s="1"/>
      <c r="D2" s="1"/>
      <c r="E2" s="1"/>
      <c r="F2" s="1" t="s">
        <v>24</v>
      </c>
      <c r="G2" s="1"/>
      <c r="H2" s="1"/>
      <c r="I2" s="1"/>
      <c r="J2" s="1"/>
      <c r="K2" s="1"/>
      <c r="M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x14ac:dyDescent="0.2">
      <c r="C4">
        <v>2016</v>
      </c>
    </row>
    <row r="5" spans="1:14" x14ac:dyDescent="0.2">
      <c r="A5" s="1"/>
    </row>
    <row r="6" spans="1:14" ht="13.5" thickBot="1" x14ac:dyDescent="0.25"/>
    <row r="7" spans="1:14" x14ac:dyDescent="0.2">
      <c r="A7" s="9" t="s">
        <v>0</v>
      </c>
      <c r="B7" s="9"/>
      <c r="C7" s="9"/>
      <c r="D7" s="13"/>
      <c r="E7" s="9"/>
      <c r="F7" s="9"/>
      <c r="G7" s="9"/>
      <c r="H7" s="13"/>
      <c r="I7" s="22"/>
      <c r="J7" s="13"/>
      <c r="K7" s="13"/>
      <c r="L7" s="24"/>
      <c r="M7" s="13"/>
      <c r="N7" s="25" t="s">
        <v>4</v>
      </c>
    </row>
    <row r="8" spans="1:14" ht="13.5" thickBot="1" x14ac:dyDescent="0.25">
      <c r="A8" s="10"/>
      <c r="B8" s="10" t="s">
        <v>15</v>
      </c>
      <c r="C8" s="10" t="s">
        <v>16</v>
      </c>
      <c r="D8" s="19" t="s">
        <v>14</v>
      </c>
      <c r="E8" s="10" t="s">
        <v>26</v>
      </c>
      <c r="F8" s="10" t="s">
        <v>27</v>
      </c>
      <c r="G8" s="10" t="s">
        <v>28</v>
      </c>
      <c r="H8" s="19" t="s">
        <v>29</v>
      </c>
      <c r="I8" s="27" t="s">
        <v>19</v>
      </c>
      <c r="J8" s="26" t="s">
        <v>20</v>
      </c>
      <c r="K8" s="26" t="s">
        <v>21</v>
      </c>
      <c r="L8" s="28" t="s">
        <v>22</v>
      </c>
      <c r="M8" s="19" t="s">
        <v>23</v>
      </c>
      <c r="N8" s="23" t="s">
        <v>9</v>
      </c>
    </row>
    <row r="9" spans="1:14" ht="13.5" thickBot="1" x14ac:dyDescent="0.25"/>
    <row r="10" spans="1:14" ht="13.5" thickBot="1" x14ac:dyDescent="0.25">
      <c r="A10" s="16" t="s">
        <v>6</v>
      </c>
      <c r="B10" s="18">
        <v>94.666666666666671</v>
      </c>
      <c r="C10" s="18">
        <v>96.692307692307693</v>
      </c>
      <c r="D10" s="18">
        <v>91.07692307692308</v>
      </c>
      <c r="E10" s="18">
        <v>90.571428571428569</v>
      </c>
      <c r="F10" s="18">
        <v>97.230769230769226</v>
      </c>
      <c r="G10" s="18">
        <v>98.428571428571431</v>
      </c>
      <c r="H10" s="18">
        <v>98.666666666666671</v>
      </c>
      <c r="I10" s="18">
        <v>105.13333333333334</v>
      </c>
      <c r="J10" s="18">
        <v>106.53846153846153</v>
      </c>
      <c r="K10" s="18">
        <v>107.53846153846153</v>
      </c>
      <c r="L10" s="18">
        <v>108</v>
      </c>
      <c r="M10" s="18">
        <v>106.15384615384616</v>
      </c>
      <c r="N10" s="33">
        <f>IF(ISERROR(AVERAGE(B10:M10)),"",AVERAGE(B10:M10))</f>
        <v>100.05811965811965</v>
      </c>
    </row>
    <row r="11" spans="1:14" ht="14.25" customHeight="1" thickBot="1" x14ac:dyDescent="0.25">
      <c r="A11" s="11" t="s">
        <v>7</v>
      </c>
      <c r="B11" s="18">
        <v>100.45454545454545</v>
      </c>
      <c r="C11" s="12">
        <v>100</v>
      </c>
      <c r="D11" s="12">
        <v>100</v>
      </c>
      <c r="E11" s="12">
        <v>110</v>
      </c>
      <c r="F11" s="12">
        <v>109.61538461538461</v>
      </c>
      <c r="G11" s="12">
        <v>100</v>
      </c>
      <c r="H11" s="18">
        <v>109.16666666666667</v>
      </c>
      <c r="I11" s="18">
        <v>115</v>
      </c>
      <c r="J11" s="12">
        <v>120.46153846153847</v>
      </c>
      <c r="K11" s="12">
        <v>131.84615384615384</v>
      </c>
      <c r="L11" s="12">
        <v>135</v>
      </c>
      <c r="M11" s="12">
        <v>125.30769230769231</v>
      </c>
      <c r="N11" s="33">
        <f>IF(ISERROR(AVERAGE(B11:M11)),"",AVERAGE(B11:M11))</f>
        <v>113.07099844599844</v>
      </c>
    </row>
    <row r="12" spans="1:14" x14ac:dyDescent="0.2">
      <c r="A12" s="44" t="s">
        <v>45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</row>
    <row r="13" spans="1:14" x14ac:dyDescent="0.2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8"/>
      <c r="K15" s="8"/>
      <c r="L15" s="8"/>
      <c r="M15" s="8"/>
      <c r="N15" s="8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8"/>
      <c r="K16" s="8"/>
      <c r="L16" s="8"/>
      <c r="M16" s="8"/>
      <c r="N16" s="8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8"/>
      <c r="K17" s="8"/>
      <c r="L17" s="8"/>
      <c r="M17" s="8"/>
      <c r="N17" s="8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8"/>
      <c r="K18" s="8"/>
      <c r="L18" s="8"/>
      <c r="M18" s="8"/>
      <c r="N18" s="8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8"/>
      <c r="K19" s="8"/>
      <c r="L19" s="8"/>
      <c r="M19" s="8"/>
      <c r="N19" s="8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8"/>
      <c r="K20" s="8"/>
      <c r="L20" s="8"/>
      <c r="M20" s="8"/>
      <c r="N20" s="8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8"/>
      <c r="K21" s="8"/>
      <c r="L21" s="8"/>
      <c r="M21" s="8"/>
      <c r="N21" s="8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8"/>
      <c r="K22" s="8"/>
      <c r="L22" s="8"/>
      <c r="M22" s="8"/>
      <c r="N22" s="8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8"/>
      <c r="K23" s="8"/>
      <c r="L23" s="8"/>
      <c r="M23" s="8"/>
      <c r="N23" s="8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8"/>
      <c r="K24" s="8"/>
      <c r="L24" s="8"/>
      <c r="M24" s="8"/>
      <c r="N24" s="8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8"/>
      <c r="K25" s="8"/>
      <c r="L25" s="8"/>
      <c r="M25" s="8"/>
      <c r="N25" s="8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8"/>
      <c r="K26" s="8"/>
      <c r="L26" s="8"/>
      <c r="M26" s="8"/>
      <c r="N26" s="8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</row>
    <row r="32" spans="1:14" x14ac:dyDescent="0.2">
      <c r="N32" s="8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8"/>
      <c r="K33" s="8"/>
      <c r="L33" s="8"/>
      <c r="M33" s="8"/>
      <c r="N33" s="8"/>
    </row>
  </sheetData>
  <mergeCells count="1">
    <mergeCell ref="A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2006_2009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ACTUAL</vt:lpstr>
      <vt:lpstr>VARIACIÓN</vt:lpstr>
      <vt:lpstr>ANALISIS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SEGUNDO AGUSTIN</dc:creator>
  <cp:lastModifiedBy>Segundo Agustín</cp:lastModifiedBy>
  <cp:lastPrinted>2018-04-05T21:02:04Z</cp:lastPrinted>
  <dcterms:created xsi:type="dcterms:W3CDTF">2008-03-18T16:43:51Z</dcterms:created>
  <dcterms:modified xsi:type="dcterms:W3CDTF">2019-01-06T04:29:11Z</dcterms:modified>
</cp:coreProperties>
</file>