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al\Downloads\"/>
    </mc:Choice>
  </mc:AlternateContent>
  <xr:revisionPtr revIDLastSave="0" documentId="13_ncr:1_{C9C340BF-73C8-4018-98A4-3B25713754B5}" xr6:coauthVersionLast="46" xr6:coauthVersionMax="46" xr10:uidLastSave="{00000000-0000-0000-0000-000000000000}"/>
  <bookViews>
    <workbookView xWindow="-120" yWindow="-120" windowWidth="20730" windowHeight="11160" firstSheet="7" activeTab="8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</workbook>
</file>

<file path=xl/calcChain.xml><?xml version="1.0" encoding="utf-8"?>
<calcChain xmlns="http://schemas.openxmlformats.org/spreadsheetml/2006/main">
  <c r="EQ19" i="7" l="1"/>
  <c r="EP19" i="7"/>
  <c r="EQ18" i="7"/>
  <c r="EQ17" i="7" s="1"/>
  <c r="EP18" i="7"/>
  <c r="EP17" i="7" s="1"/>
  <c r="EQ14" i="7"/>
  <c r="EP14" i="7"/>
  <c r="EQ11" i="7"/>
  <c r="EP11" i="7"/>
  <c r="EQ8" i="7"/>
  <c r="EP8" i="7"/>
  <c r="EQ37" i="7"/>
  <c r="EP37" i="7"/>
  <c r="EQ36" i="7"/>
  <c r="EQ35" i="7" s="1"/>
  <c r="EP36" i="7"/>
  <c r="EP35" i="7"/>
  <c r="EQ32" i="7"/>
  <c r="EP32" i="7"/>
  <c r="EQ29" i="7"/>
  <c r="EP29" i="7"/>
  <c r="EQ26" i="7"/>
  <c r="EP26" i="7"/>
  <c r="HD19" i="9" l="1"/>
  <c r="HC19" i="9"/>
  <c r="HD18" i="9"/>
  <c r="HC18" i="9"/>
  <c r="HD17" i="9"/>
  <c r="HC17" i="9"/>
  <c r="HD14" i="9"/>
  <c r="HC14" i="9"/>
  <c r="HD11" i="9"/>
  <c r="HC11" i="9"/>
  <c r="HD8" i="9"/>
  <c r="HC8" i="9"/>
  <c r="HD36" i="9"/>
  <c r="HC36" i="9"/>
  <c r="HD35" i="9"/>
  <c r="HD34" i="9" s="1"/>
  <c r="HC35" i="9"/>
  <c r="HC34" i="9" s="1"/>
  <c r="HD31" i="9"/>
  <c r="HC31" i="9"/>
  <c r="HD28" i="9"/>
  <c r="HC28" i="9"/>
  <c r="HD25" i="9"/>
  <c r="HC25" i="9"/>
  <c r="FA48" i="13" l="1"/>
  <c r="EZ48" i="13"/>
  <c r="EY48" i="13"/>
  <c r="EX48" i="13"/>
  <c r="EW48" i="13"/>
  <c r="EV48" i="13"/>
  <c r="EV46" i="13" s="1"/>
  <c r="EU48" i="13"/>
  <c r="ET48" i="13"/>
  <c r="ES48" i="13"/>
  <c r="ER48" i="13"/>
  <c r="EQ48" i="13"/>
  <c r="EP48" i="13"/>
  <c r="FA47" i="13"/>
  <c r="FA46" i="13" s="1"/>
  <c r="EZ47" i="13"/>
  <c r="EZ46" i="13" s="1"/>
  <c r="EY47" i="13"/>
  <c r="EY46" i="13" s="1"/>
  <c r="EX47" i="13"/>
  <c r="EX46" i="13" s="1"/>
  <c r="EW47" i="13"/>
  <c r="EV47" i="13"/>
  <c r="EU47" i="13"/>
  <c r="ET47" i="13"/>
  <c r="ES47" i="13"/>
  <c r="ES46" i="13" s="1"/>
  <c r="ER47" i="13"/>
  <c r="ER46" i="13" s="1"/>
  <c r="EQ47" i="13"/>
  <c r="EQ46" i="13" s="1"/>
  <c r="EP47" i="13"/>
  <c r="EP46" i="13" s="1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FD48" i="13"/>
  <c r="FC48" i="13"/>
  <c r="FD47" i="13"/>
  <c r="FD46" i="13" s="1"/>
  <c r="FC47" i="13"/>
  <c r="FC46" i="13" s="1"/>
  <c r="FD43" i="13"/>
  <c r="FC43" i="13"/>
  <c r="FD40" i="13"/>
  <c r="FC40" i="13"/>
  <c r="FD37" i="13"/>
  <c r="FC37" i="13"/>
  <c r="FD34" i="13"/>
  <c r="FC34" i="13"/>
  <c r="FD31" i="13"/>
  <c r="FC31" i="13"/>
  <c r="FO31" i="13" s="1"/>
  <c r="FD25" i="13"/>
  <c r="FC25" i="13"/>
  <c r="FD24" i="13"/>
  <c r="FC24" i="13"/>
  <c r="FC23" i="13" s="1"/>
  <c r="FD20" i="13"/>
  <c r="FC20" i="13"/>
  <c r="FD17" i="13"/>
  <c r="FC17" i="13"/>
  <c r="FD14" i="13"/>
  <c r="FC14" i="13"/>
  <c r="FD11" i="13"/>
  <c r="FC11" i="13"/>
  <c r="FD8" i="13"/>
  <c r="FC8" i="13"/>
  <c r="FA25" i="13"/>
  <c r="EZ25" i="13"/>
  <c r="EY25" i="13"/>
  <c r="EX25" i="13"/>
  <c r="EW25" i="13"/>
  <c r="EV25" i="13"/>
  <c r="EU25" i="13"/>
  <c r="ET25" i="13"/>
  <c r="ES25" i="13"/>
  <c r="ER25" i="13"/>
  <c r="EQ25" i="13"/>
  <c r="EP25" i="13"/>
  <c r="FA24" i="13"/>
  <c r="EZ24" i="13"/>
  <c r="EZ23" i="13" s="1"/>
  <c r="EY24" i="13"/>
  <c r="EX24" i="13"/>
  <c r="EW24" i="13"/>
  <c r="EW23" i="13" s="1"/>
  <c r="EV24" i="13"/>
  <c r="EU24" i="13"/>
  <c r="EU23" i="13" s="1"/>
  <c r="ET24" i="13"/>
  <c r="ES24" i="13"/>
  <c r="ER24" i="13"/>
  <c r="ER23" i="13" s="1"/>
  <c r="EQ24" i="13"/>
  <c r="EP24" i="13"/>
  <c r="FA23" i="13"/>
  <c r="EY23" i="13"/>
  <c r="EQ23" i="13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FA14" i="13"/>
  <c r="EZ14" i="13"/>
  <c r="EY14" i="13"/>
  <c r="EX14" i="13"/>
  <c r="EW14" i="13"/>
  <c r="EV14" i="13"/>
  <c r="EU14" i="13"/>
  <c r="ET14" i="13"/>
  <c r="ES14" i="13"/>
  <c r="ER14" i="13"/>
  <c r="EQ14" i="13"/>
  <c r="EP14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FA8" i="13"/>
  <c r="EZ8" i="13"/>
  <c r="EY8" i="13"/>
  <c r="EX8" i="13"/>
  <c r="EW8" i="13"/>
  <c r="EV8" i="13"/>
  <c r="EU8" i="13"/>
  <c r="ET8" i="13"/>
  <c r="ES8" i="13"/>
  <c r="ER8" i="13"/>
  <c r="EQ8" i="13"/>
  <c r="EP8" i="13"/>
  <c r="EO55" i="13"/>
  <c r="EO56" i="13"/>
  <c r="ET46" i="13" l="1"/>
  <c r="ES23" i="13"/>
  <c r="EP23" i="13"/>
  <c r="EX23" i="13"/>
  <c r="ET23" i="13"/>
  <c r="FD23" i="13"/>
  <c r="EV23" i="13"/>
  <c r="EU46" i="13"/>
  <c r="EW46" i="13"/>
  <c r="HD42" i="9" l="1"/>
  <c r="FD54" i="13" l="1"/>
  <c r="FD48" i="11" l="1"/>
  <c r="ID37" i="10" l="1"/>
  <c r="ID36" i="10"/>
  <c r="ID35" i="10" s="1"/>
  <c r="IC36" i="10"/>
  <c r="AO8" i="16" l="1"/>
  <c r="AO11" i="16"/>
  <c r="FC37" i="11" l="1"/>
  <c r="FO37" i="11" s="1"/>
  <c r="FC34" i="11"/>
  <c r="FC31" i="11"/>
  <c r="FO31" i="11" s="1"/>
  <c r="FC28" i="11"/>
  <c r="FO28" i="11" s="1"/>
  <c r="FC17" i="11"/>
  <c r="FO17" i="11" s="1"/>
  <c r="FC14" i="11"/>
  <c r="FO14" i="11" s="1"/>
  <c r="FC11" i="11"/>
  <c r="FO11" i="11" s="1"/>
  <c r="FC8" i="11"/>
  <c r="FO8" i="11" s="1"/>
  <c r="FO50" i="11"/>
  <c r="FO49" i="11"/>
  <c r="FC48" i="11"/>
  <c r="FC42" i="11"/>
  <c r="FC41" i="11"/>
  <c r="FO34" i="11"/>
  <c r="FC22" i="11"/>
  <c r="FO22" i="11" s="1"/>
  <c r="FC21" i="11"/>
  <c r="FC20" i="11" l="1"/>
  <c r="FO20" i="11" s="1"/>
  <c r="FO48" i="11"/>
  <c r="FO41" i="11"/>
  <c r="FC40" i="11"/>
  <c r="FO42" i="11"/>
  <c r="FO21" i="11"/>
  <c r="FO40" i="11" l="1"/>
  <c r="GC52" i="1" l="1"/>
  <c r="GC55" i="1"/>
  <c r="GO55" i="1" s="1"/>
  <c r="GC40" i="1"/>
  <c r="GC37" i="1"/>
  <c r="GO37" i="1" s="1"/>
  <c r="GC49" i="1"/>
  <c r="GC46" i="1"/>
  <c r="GO46" i="1" s="1"/>
  <c r="GC43" i="1"/>
  <c r="GC26" i="1"/>
  <c r="GO26" i="1" s="1"/>
  <c r="GC23" i="1"/>
  <c r="GO23" i="1" s="1"/>
  <c r="GC20" i="1"/>
  <c r="GO20" i="1" s="1"/>
  <c r="GC17" i="1"/>
  <c r="GO17" i="1" s="1"/>
  <c r="GC14" i="1"/>
  <c r="GO14" i="1" s="1"/>
  <c r="GC11" i="1"/>
  <c r="GO11" i="1" s="1"/>
  <c r="GC8" i="1"/>
  <c r="GO8" i="1" s="1"/>
  <c r="GO68" i="1"/>
  <c r="GO67" i="1"/>
  <c r="GC66" i="1"/>
  <c r="GO66" i="1" s="1"/>
  <c r="GC60" i="1"/>
  <c r="GC59" i="1"/>
  <c r="GO52" i="1"/>
  <c r="GO49" i="1"/>
  <c r="GO43" i="1"/>
  <c r="GO40" i="1"/>
  <c r="GC31" i="1"/>
  <c r="GO31" i="1" s="1"/>
  <c r="GC30" i="1"/>
  <c r="GO30" i="1" s="1"/>
  <c r="DP31" i="4"/>
  <c r="EB31" i="4" s="1"/>
  <c r="DP28" i="4"/>
  <c r="DP25" i="4"/>
  <c r="DP14" i="4"/>
  <c r="DP11" i="4"/>
  <c r="EB11" i="4" s="1"/>
  <c r="DP8" i="4"/>
  <c r="EB8" i="4" s="1"/>
  <c r="DP42" i="4"/>
  <c r="DP36" i="4"/>
  <c r="EB36" i="4" s="1"/>
  <c r="DP35" i="4"/>
  <c r="EB35" i="4" s="1"/>
  <c r="EB28" i="4"/>
  <c r="EB25" i="4"/>
  <c r="DP19" i="4"/>
  <c r="DP18" i="4"/>
  <c r="FB32" i="7"/>
  <c r="GC44" i="6"/>
  <c r="GO44" i="6" s="1"/>
  <c r="GC41" i="6"/>
  <c r="GC38" i="6"/>
  <c r="GO38" i="6" s="1"/>
  <c r="GC35" i="6"/>
  <c r="GO35" i="6" s="1"/>
  <c r="GC32" i="6"/>
  <c r="GO32" i="6" s="1"/>
  <c r="GC20" i="6"/>
  <c r="GC17" i="6"/>
  <c r="GO17" i="6" s="1"/>
  <c r="GC14" i="6"/>
  <c r="GO14" i="6" s="1"/>
  <c r="GC11" i="6"/>
  <c r="GC8" i="6"/>
  <c r="GO57" i="6"/>
  <c r="GO56" i="6"/>
  <c r="GC55" i="6"/>
  <c r="GC49" i="6"/>
  <c r="GC48" i="6"/>
  <c r="GO41" i="6"/>
  <c r="GC25" i="6"/>
  <c r="GC24" i="6"/>
  <c r="FB14" i="7"/>
  <c r="FB11" i="7"/>
  <c r="FB8" i="7"/>
  <c r="FB45" i="7"/>
  <c r="FB44" i="7"/>
  <c r="EP43" i="7"/>
  <c r="FB29" i="7"/>
  <c r="FB26" i="7"/>
  <c r="HO31" i="9"/>
  <c r="HO14" i="9"/>
  <c r="HO8" i="9"/>
  <c r="HO44" i="9"/>
  <c r="HO43" i="9"/>
  <c r="HC42" i="9"/>
  <c r="HO28" i="9"/>
  <c r="GO59" i="1" l="1"/>
  <c r="GC58" i="1"/>
  <c r="GO58" i="1" s="1"/>
  <c r="GC29" i="1"/>
  <c r="GO29" i="1" s="1"/>
  <c r="GO60" i="1"/>
  <c r="EB42" i="4"/>
  <c r="DP34" i="4"/>
  <c r="EB14" i="4"/>
  <c r="DP17" i="4"/>
  <c r="EB17" i="4" s="1"/>
  <c r="EB18" i="4"/>
  <c r="EB19" i="4"/>
  <c r="FB43" i="7"/>
  <c r="FB36" i="7"/>
  <c r="FB37" i="7"/>
  <c r="GO55" i="6"/>
  <c r="GO48" i="6"/>
  <c r="GC47" i="6"/>
  <c r="GO20" i="6"/>
  <c r="GO11" i="6"/>
  <c r="GO8" i="6"/>
  <c r="GO24" i="6"/>
  <c r="GO25" i="6"/>
  <c r="GO49" i="6"/>
  <c r="GC23" i="6"/>
  <c r="FB18" i="7"/>
  <c r="FB19" i="7"/>
  <c r="FB17" i="7"/>
  <c r="HO42" i="9"/>
  <c r="HO25" i="9"/>
  <c r="HO34" i="9"/>
  <c r="HO35" i="9"/>
  <c r="HO36" i="9"/>
  <c r="HO11" i="9"/>
  <c r="HO17" i="9"/>
  <c r="HO18" i="9"/>
  <c r="HO19" i="9"/>
  <c r="EB34" i="4" l="1"/>
  <c r="FB35" i="7"/>
  <c r="GO47" i="6"/>
  <c r="GO23" i="6"/>
  <c r="CP11" i="14" l="1"/>
  <c r="DB11" i="14" s="1"/>
  <c r="CP8" i="14"/>
  <c r="EP13" i="12"/>
  <c r="EP12" i="12"/>
  <c r="EN24" i="12"/>
  <c r="EP24" i="12"/>
  <c r="EP23" i="12"/>
  <c r="CP22" i="14"/>
  <c r="DB22" i="14" s="1"/>
  <c r="CP25" i="14"/>
  <c r="DB38" i="14"/>
  <c r="DB37" i="14"/>
  <c r="CP36" i="14"/>
  <c r="CP30" i="14"/>
  <c r="CP29" i="14"/>
  <c r="DB27" i="14"/>
  <c r="DB26" i="14"/>
  <c r="DB25" i="14"/>
  <c r="DB24" i="14"/>
  <c r="DB23" i="14"/>
  <c r="CP16" i="14"/>
  <c r="CP15" i="14"/>
  <c r="DB13" i="14"/>
  <c r="DB12" i="14"/>
  <c r="DB10" i="14"/>
  <c r="DB9" i="14"/>
  <c r="DB8" i="14"/>
  <c r="EP19" i="12"/>
  <c r="FB32" i="12"/>
  <c r="FB31" i="12"/>
  <c r="EP30" i="12"/>
  <c r="EP8" i="12"/>
  <c r="FB8" i="12" s="1"/>
  <c r="CP14" i="14" l="1"/>
  <c r="DB36" i="14"/>
  <c r="DB15" i="14"/>
  <c r="DB16" i="14"/>
  <c r="DB14" i="14"/>
  <c r="DB29" i="14"/>
  <c r="CP28" i="14"/>
  <c r="DB30" i="14"/>
  <c r="FB30" i="12"/>
  <c r="FB19" i="12"/>
  <c r="FB23" i="12"/>
  <c r="EP22" i="12"/>
  <c r="FB12" i="12"/>
  <c r="EP11" i="12"/>
  <c r="FB13" i="12"/>
  <c r="FB24" i="12"/>
  <c r="HB87" i="8"/>
  <c r="HB86" i="8"/>
  <c r="GP85" i="8"/>
  <c r="HB85" i="8" s="1"/>
  <c r="GP79" i="8"/>
  <c r="HB79" i="8" s="1"/>
  <c r="GP78" i="8"/>
  <c r="HB78" i="8" s="1"/>
  <c r="HB74" i="8"/>
  <c r="HB71" i="8"/>
  <c r="HB68" i="8"/>
  <c r="HB65" i="8"/>
  <c r="HB62" i="8"/>
  <c r="HB59" i="8"/>
  <c r="HB56" i="8"/>
  <c r="HB53" i="8"/>
  <c r="HB50" i="8"/>
  <c r="HB47" i="8"/>
  <c r="HB35" i="8"/>
  <c r="HB32" i="8"/>
  <c r="HB29" i="8"/>
  <c r="HB26" i="8"/>
  <c r="HB23" i="8"/>
  <c r="HB20" i="8"/>
  <c r="HB17" i="8"/>
  <c r="HB14" i="8"/>
  <c r="HB11" i="8"/>
  <c r="HB8" i="8"/>
  <c r="GP40" i="8"/>
  <c r="HB40" i="8" s="1"/>
  <c r="GP39" i="8"/>
  <c r="GP38" i="8" s="1"/>
  <c r="HB38" i="8" s="1"/>
  <c r="HB39" i="8" l="1"/>
  <c r="DB28" i="14"/>
  <c r="FB22" i="12"/>
  <c r="FB11" i="12"/>
  <c r="GP77" i="8"/>
  <c r="HB77" i="8" s="1"/>
  <c r="FO56" i="13"/>
  <c r="FO55" i="13"/>
  <c r="FC54" i="13"/>
  <c r="FO54" i="13" s="1"/>
  <c r="FO48" i="13"/>
  <c r="FO46" i="13"/>
  <c r="FO43" i="13"/>
  <c r="FO40" i="13"/>
  <c r="FO37" i="13"/>
  <c r="FO34" i="13"/>
  <c r="FO20" i="13"/>
  <c r="FO17" i="13"/>
  <c r="FO14" i="13"/>
  <c r="FO11" i="13"/>
  <c r="FO8" i="13"/>
  <c r="FO25" i="13"/>
  <c r="FO47" i="13" l="1"/>
  <c r="FO23" i="13"/>
  <c r="FO24" i="13"/>
  <c r="AZ32" i="16"/>
  <c r="AZ31" i="16"/>
  <c r="AN30" i="16"/>
  <c r="AZ30" i="16" s="1"/>
  <c r="AN24" i="16"/>
  <c r="AN23" i="16"/>
  <c r="AN22" i="16"/>
  <c r="AZ21" i="16"/>
  <c r="AZ20" i="16"/>
  <c r="AN13" i="16"/>
  <c r="AN12" i="16"/>
  <c r="AZ12" i="16" s="1"/>
  <c r="AN11" i="16"/>
  <c r="AZ10" i="16"/>
  <c r="AZ9" i="16"/>
  <c r="AZ24" i="16" l="1"/>
  <c r="AZ23" i="16"/>
  <c r="AZ13" i="16"/>
  <c r="AZ22" i="16"/>
  <c r="AZ19" i="16"/>
  <c r="AZ11" i="16"/>
  <c r="AZ8" i="16"/>
  <c r="AO32" i="17"/>
  <c r="AO31" i="17"/>
  <c r="AC30" i="17"/>
  <c r="AO30" i="17" s="1"/>
  <c r="AO23" i="17"/>
  <c r="AO21" i="17"/>
  <c r="AO20" i="17"/>
  <c r="AO19" i="17"/>
  <c r="AC24" i="17"/>
  <c r="AO24" i="17" s="1"/>
  <c r="AC23" i="17"/>
  <c r="AC19" i="17"/>
  <c r="AO12" i="17"/>
  <c r="AO10" i="17"/>
  <c r="AO9" i="17"/>
  <c r="AO8" i="17"/>
  <c r="AC13" i="17"/>
  <c r="AO13" i="17" s="1"/>
  <c r="AC12" i="17"/>
  <c r="AC11" i="17"/>
  <c r="AO11" i="17" s="1"/>
  <c r="AC22" i="17" l="1"/>
  <c r="AO22" i="17" s="1"/>
  <c r="DC48" i="3"/>
  <c r="DO48" i="3" s="1"/>
  <c r="DC42" i="3"/>
  <c r="DO42" i="3" s="1"/>
  <c r="DC41" i="3"/>
  <c r="DC40" i="3" s="1"/>
  <c r="DO40" i="3" s="1"/>
  <c r="DC22" i="3"/>
  <c r="DO22" i="3" s="1"/>
  <c r="DC21" i="3"/>
  <c r="DC20" i="3" s="1"/>
  <c r="DO20" i="3" s="1"/>
  <c r="DO50" i="3"/>
  <c r="DO49" i="3"/>
  <c r="DO41" i="3"/>
  <c r="DO37" i="3"/>
  <c r="DO34" i="3"/>
  <c r="DO31" i="3"/>
  <c r="DO28" i="3"/>
  <c r="DO17" i="3"/>
  <c r="DO14" i="3"/>
  <c r="DO11" i="3"/>
  <c r="DO8" i="3"/>
  <c r="DO21" i="3" l="1"/>
  <c r="EB32" i="5"/>
  <c r="EB31" i="5"/>
  <c r="EB30" i="5"/>
  <c r="EB21" i="5"/>
  <c r="EB20" i="5"/>
  <c r="EB19" i="5"/>
  <c r="DP24" i="5"/>
  <c r="EB24" i="5" s="1"/>
  <c r="DP23" i="5"/>
  <c r="EB23" i="5" s="1"/>
  <c r="DP19" i="5"/>
  <c r="EB10" i="5"/>
  <c r="EB9" i="5"/>
  <c r="EB8" i="5"/>
  <c r="DP13" i="5"/>
  <c r="EB13" i="5" s="1"/>
  <c r="DP12" i="5"/>
  <c r="EB12" i="5" s="1"/>
  <c r="DP11" i="5" l="1"/>
  <c r="EB11" i="5" s="1"/>
  <c r="DP22" i="5"/>
  <c r="EB22" i="5" s="1"/>
  <c r="EO14" i="2"/>
  <c r="EO11" i="2"/>
  <c r="EO8" i="2"/>
  <c r="EO25" i="2"/>
  <c r="EC42" i="2"/>
  <c r="EO42" i="2" s="1"/>
  <c r="EC36" i="2"/>
  <c r="EO36" i="2" s="1"/>
  <c r="EC35" i="2"/>
  <c r="EC31" i="2"/>
  <c r="EO31" i="2" s="1"/>
  <c r="EC28" i="2"/>
  <c r="EO28" i="2" s="1"/>
  <c r="EC25" i="2"/>
  <c r="EC19" i="2"/>
  <c r="EO19" i="2" s="1"/>
  <c r="EC18" i="2"/>
  <c r="EC17" i="2" s="1"/>
  <c r="EO17" i="2" s="1"/>
  <c r="EO18" i="2" l="1"/>
  <c r="EC34" i="2"/>
  <c r="EO34" i="2" s="1"/>
  <c r="EO35" i="2"/>
  <c r="IO45" i="10"/>
  <c r="IO44" i="10"/>
  <c r="IC43" i="10"/>
  <c r="IO36" i="10"/>
  <c r="IO32" i="10"/>
  <c r="IO29" i="10"/>
  <c r="IO26" i="10"/>
  <c r="IC37" i="10"/>
  <c r="IC35" i="10" s="1"/>
  <c r="IO35" i="10" s="1"/>
  <c r="IO18" i="10"/>
  <c r="IO14" i="10"/>
  <c r="IO11" i="10"/>
  <c r="IO8" i="10"/>
  <c r="IC19" i="10"/>
  <c r="IO19" i="10" s="1"/>
  <c r="IC18" i="10"/>
  <c r="IC17" i="10" s="1"/>
  <c r="IO17" i="10" s="1"/>
  <c r="IO37" i="10" l="1"/>
  <c r="IO43" i="10"/>
  <c r="DL36" i="2" l="1"/>
  <c r="DL34" i="2" s="1"/>
  <c r="DL35" i="2"/>
  <c r="DL19" i="2"/>
  <c r="DL18" i="2"/>
  <c r="DL17" i="2" s="1"/>
  <c r="AA30" i="17" l="1"/>
  <c r="AA23" i="17"/>
  <c r="AA24" i="17"/>
  <c r="AA11" i="17"/>
  <c r="AA12" i="17"/>
  <c r="AA13" i="17"/>
  <c r="AA22" i="17" l="1"/>
  <c r="EN43" i="7"/>
  <c r="EN36" i="7"/>
  <c r="EN35" i="7" s="1"/>
  <c r="EN37" i="7"/>
  <c r="EN18" i="7"/>
  <c r="EN19" i="7"/>
  <c r="EN17" i="7" l="1"/>
  <c r="IA43" i="10"/>
  <c r="IA36" i="10"/>
  <c r="IA37" i="10"/>
  <c r="IA18" i="10"/>
  <c r="IA19" i="10"/>
  <c r="IA35" i="10" l="1"/>
  <c r="IA17" i="10"/>
  <c r="AL30" i="16"/>
  <c r="AB22" i="16"/>
  <c r="AC22" i="16"/>
  <c r="AD22" i="16"/>
  <c r="AG22" i="16"/>
  <c r="AI22" i="16"/>
  <c r="AJ22" i="16"/>
  <c r="AK22" i="16"/>
  <c r="AL22" i="16"/>
  <c r="AA22" i="16"/>
  <c r="AL24" i="16"/>
  <c r="AL23" i="16"/>
  <c r="AL13" i="16"/>
  <c r="AL12" i="16"/>
  <c r="AL11" i="16"/>
  <c r="GA66" i="1" l="1"/>
  <c r="GA60" i="1"/>
  <c r="GA59" i="1"/>
  <c r="GA58" i="1" s="1"/>
  <c r="GA31" i="1"/>
  <c r="GA30" i="1"/>
  <c r="GA29" i="1" s="1"/>
  <c r="EA42" i="2" l="1"/>
  <c r="EA36" i="2"/>
  <c r="EA35" i="2"/>
  <c r="EA19" i="2"/>
  <c r="EA18" i="2"/>
  <c r="EA17" i="2" l="1"/>
  <c r="EA34" i="2"/>
  <c r="DN42" i="4" l="1"/>
  <c r="DN36" i="4"/>
  <c r="DN35" i="4"/>
  <c r="DN34" i="4" s="1"/>
  <c r="DN19" i="4"/>
  <c r="DN18" i="4"/>
  <c r="DN17" i="4"/>
  <c r="DN24" i="5" l="1"/>
  <c r="DN22" i="5" s="1"/>
  <c r="DN23" i="5"/>
  <c r="DN13" i="5"/>
  <c r="DN12" i="5"/>
  <c r="DN11" i="5"/>
  <c r="GA55" i="6" l="1"/>
  <c r="GA49" i="6"/>
  <c r="GA48" i="6"/>
  <c r="GA47" i="6" s="1"/>
  <c r="GA25" i="6"/>
  <c r="GA24" i="6"/>
  <c r="GA23" i="6" s="1"/>
  <c r="GA20" i="6"/>
  <c r="GA17" i="6"/>
  <c r="GA14" i="6"/>
  <c r="GA11" i="6"/>
  <c r="GA8" i="6"/>
  <c r="CN16" i="14" l="1"/>
  <c r="CN15" i="14"/>
  <c r="CN14" i="14" s="1"/>
  <c r="CN36" i="14"/>
  <c r="CN30" i="14"/>
  <c r="CN29" i="14"/>
  <c r="CN28" i="14"/>
  <c r="EN30" i="12" l="1"/>
  <c r="EN23" i="12"/>
  <c r="EN22" i="12" s="1"/>
  <c r="EN13" i="12"/>
  <c r="EN12" i="12"/>
  <c r="EN11" i="12" s="1"/>
  <c r="FA54" i="13" l="1"/>
  <c r="FA48" i="11" l="1"/>
  <c r="FA41" i="11"/>
  <c r="FA42" i="11"/>
  <c r="FA21" i="11"/>
  <c r="FA22" i="11"/>
  <c r="FA20" i="11" l="1"/>
  <c r="FA40" i="11"/>
  <c r="GZ42" i="9"/>
  <c r="HA42" i="9"/>
  <c r="GZ35" i="9"/>
  <c r="HA35" i="9"/>
  <c r="GZ36" i="9"/>
  <c r="HA36" i="9"/>
  <c r="HA34" i="9" s="1"/>
  <c r="GZ18" i="9"/>
  <c r="HA18" i="9"/>
  <c r="GZ19" i="9"/>
  <c r="HA19" i="9"/>
  <c r="HA17" i="9" l="1"/>
  <c r="GZ17" i="9"/>
  <c r="GZ34" i="9"/>
  <c r="DA48" i="3"/>
  <c r="DA41" i="3"/>
  <c r="DA42" i="3"/>
  <c r="DA21" i="3"/>
  <c r="DA20" i="3" s="1"/>
  <c r="DA22" i="3"/>
  <c r="DA40" i="3" l="1"/>
  <c r="GN78" i="8"/>
  <c r="GN79" i="8"/>
  <c r="GN39" i="8"/>
  <c r="GN40" i="8"/>
  <c r="GN77" i="8" l="1"/>
  <c r="GN38" i="8"/>
  <c r="GM78" i="8"/>
  <c r="GM79" i="8"/>
  <c r="GM39" i="8"/>
  <c r="GM40" i="8"/>
  <c r="GM38" i="8" l="1"/>
  <c r="GM77" i="8"/>
  <c r="CZ48" i="3"/>
  <c r="CZ41" i="3"/>
  <c r="CZ42" i="3"/>
  <c r="CZ21" i="3"/>
  <c r="CZ22" i="3"/>
  <c r="CZ20" i="3" l="1"/>
  <c r="CZ40" i="3"/>
  <c r="FZ66" i="1"/>
  <c r="FZ30" i="1"/>
  <c r="FZ31" i="1"/>
  <c r="FZ59" i="1"/>
  <c r="FZ60" i="1"/>
  <c r="FZ58" i="1" l="1"/>
  <c r="FZ29" i="1"/>
  <c r="DM42" i="4"/>
  <c r="DM35" i="4"/>
  <c r="DM34" i="4" s="1"/>
  <c r="DM36" i="4"/>
  <c r="DM17" i="4"/>
  <c r="DM18" i="4"/>
  <c r="DM19" i="4"/>
  <c r="Z30" i="17" l="1"/>
  <c r="Z23" i="17"/>
  <c r="Z24" i="17"/>
  <c r="Z11" i="17"/>
  <c r="Z12" i="17"/>
  <c r="Z13" i="17"/>
  <c r="Z22" i="17" l="1"/>
  <c r="DM23" i="5"/>
  <c r="DM22" i="5" s="1"/>
  <c r="DM24" i="5"/>
  <c r="DM12" i="5"/>
  <c r="DM13" i="5"/>
  <c r="DM11" i="5" l="1"/>
  <c r="EM43" i="7"/>
  <c r="EM36" i="7"/>
  <c r="EM35" i="7" s="1"/>
  <c r="EM37" i="7"/>
  <c r="EM18" i="7"/>
  <c r="EM19" i="7"/>
  <c r="EM17" i="7" l="1"/>
  <c r="HZ43" i="10"/>
  <c r="HZ36" i="10"/>
  <c r="HZ37" i="10"/>
  <c r="HZ18" i="10"/>
  <c r="HZ19" i="10"/>
  <c r="HZ35" i="10" l="1"/>
  <c r="HZ17" i="10"/>
  <c r="Y30" i="17"/>
  <c r="Y23" i="17"/>
  <c r="Y22" i="17" s="1"/>
  <c r="Y24" i="17"/>
  <c r="Y11" i="17"/>
  <c r="Y12" i="17"/>
  <c r="Y13" i="17"/>
  <c r="CM36" i="14" l="1"/>
  <c r="CM29" i="14"/>
  <c r="CM28" i="14" s="1"/>
  <c r="CM30" i="14"/>
  <c r="CM15" i="14"/>
  <c r="CM16" i="14"/>
  <c r="CM14" i="14" l="1"/>
  <c r="AK30" i="16"/>
  <c r="AK23" i="16"/>
  <c r="AK24" i="16"/>
  <c r="AK11" i="16"/>
  <c r="AK12" i="16"/>
  <c r="AK13" i="16"/>
  <c r="EM30" i="12" l="1"/>
  <c r="EM23" i="12"/>
  <c r="EM24" i="12"/>
  <c r="EM12" i="12"/>
  <c r="EM13" i="12"/>
  <c r="EM11" i="12" l="1"/>
  <c r="EM22" i="12"/>
  <c r="EL43" i="7"/>
  <c r="EL36" i="7"/>
  <c r="EL35" i="7" s="1"/>
  <c r="EL37" i="7"/>
  <c r="EL18" i="7"/>
  <c r="EL17" i="7" s="1"/>
  <c r="EL19" i="7"/>
  <c r="DZ42" i="2" l="1"/>
  <c r="DZ35" i="2"/>
  <c r="DZ36" i="2"/>
  <c r="DZ18" i="2"/>
  <c r="DZ17" i="2" s="1"/>
  <c r="DZ19" i="2"/>
  <c r="DZ34" i="2" l="1"/>
  <c r="FZ55" i="6"/>
  <c r="FZ48" i="6"/>
  <c r="FZ47" i="6" s="1"/>
  <c r="FZ49" i="6"/>
  <c r="FZ24" i="6"/>
  <c r="FZ25" i="6"/>
  <c r="FZ23" i="6" l="1"/>
  <c r="GL78" i="8"/>
  <c r="GL79" i="8"/>
  <c r="GL39" i="8"/>
  <c r="GL40" i="8"/>
  <c r="GL38" i="8" l="1"/>
  <c r="GL77" i="8"/>
  <c r="HY43" i="10"/>
  <c r="HY36" i="10"/>
  <c r="HY35" i="10" s="1"/>
  <c r="HY37" i="10"/>
  <c r="HY18" i="10"/>
  <c r="HY19" i="10"/>
  <c r="HY17" i="10" l="1"/>
  <c r="EZ54" i="13"/>
  <c r="EY54" i="13"/>
  <c r="CL36" i="14" l="1"/>
  <c r="CL29" i="14"/>
  <c r="CL30" i="14"/>
  <c r="CL15" i="14"/>
  <c r="CL16" i="14"/>
  <c r="CL14" i="14" l="1"/>
  <c r="CL28" i="14"/>
  <c r="EY48" i="11"/>
  <c r="EZ48" i="11"/>
  <c r="EY41" i="11"/>
  <c r="EZ41" i="11"/>
  <c r="EZ40" i="11" s="1"/>
  <c r="EY42" i="11"/>
  <c r="EZ42" i="11"/>
  <c r="EY21" i="11"/>
  <c r="EY20" i="11" s="1"/>
  <c r="EZ21" i="11"/>
  <c r="EY22" i="11"/>
  <c r="EZ22" i="11"/>
  <c r="EZ20" i="11" l="1"/>
  <c r="EY40" i="11"/>
  <c r="EL30" i="12"/>
  <c r="EL23" i="12"/>
  <c r="EL24" i="12"/>
  <c r="EL12" i="12"/>
  <c r="EL13" i="12"/>
  <c r="EL11" i="12" l="1"/>
  <c r="EL22" i="12"/>
  <c r="CX48" i="3"/>
  <c r="CY48" i="3"/>
  <c r="CX41" i="3"/>
  <c r="CY41" i="3"/>
  <c r="CX42" i="3"/>
  <c r="CY42" i="3"/>
  <c r="CX21" i="3"/>
  <c r="CY21" i="3"/>
  <c r="CX22" i="3"/>
  <c r="CY22" i="3"/>
  <c r="CY40" i="3" l="1"/>
  <c r="CX20" i="3"/>
  <c r="CX40" i="3"/>
  <c r="CY20" i="3"/>
  <c r="GY42" i="9"/>
  <c r="GY35" i="9"/>
  <c r="GY36" i="9"/>
  <c r="GY18" i="9"/>
  <c r="GY17" i="9" s="1"/>
  <c r="GY19" i="9"/>
  <c r="GY34" i="9" l="1"/>
  <c r="AI30" i="16"/>
  <c r="AJ30" i="16"/>
  <c r="AI23" i="16"/>
  <c r="AJ23" i="16"/>
  <c r="AI24" i="16"/>
  <c r="AJ24" i="16"/>
  <c r="AI11" i="16"/>
  <c r="AJ11" i="16"/>
  <c r="AI12" i="16"/>
  <c r="AJ12" i="16"/>
  <c r="AI13" i="16"/>
  <c r="AJ13" i="16"/>
  <c r="DL42" i="4" l="1"/>
  <c r="DL35" i="4"/>
  <c r="DL36" i="4"/>
  <c r="DL17" i="4"/>
  <c r="DL18" i="4"/>
  <c r="DL19" i="4"/>
  <c r="DL34" i="4" l="1"/>
  <c r="DD23" i="5"/>
  <c r="DE23" i="5"/>
  <c r="DF23" i="5"/>
  <c r="DG23" i="5"/>
  <c r="DH23" i="5"/>
  <c r="DI23" i="5"/>
  <c r="DJ23" i="5"/>
  <c r="DJ22" i="5" s="1"/>
  <c r="DK23" i="5"/>
  <c r="DL23" i="5"/>
  <c r="DD24" i="5"/>
  <c r="DE24" i="5"/>
  <c r="DF24" i="5"/>
  <c r="DG24" i="5"/>
  <c r="DH24" i="5"/>
  <c r="DI24" i="5"/>
  <c r="DJ24" i="5"/>
  <c r="DK24" i="5"/>
  <c r="DL24" i="5"/>
  <c r="DC24" i="5"/>
  <c r="DC23" i="5"/>
  <c r="DG22" i="5"/>
  <c r="DH22" i="5"/>
  <c r="DI22" i="5"/>
  <c r="DL12" i="5"/>
  <c r="DL13" i="5"/>
  <c r="DL22" i="5" l="1"/>
  <c r="DL11" i="5"/>
  <c r="DD22" i="5"/>
  <c r="DK22" i="5"/>
  <c r="DF22" i="5"/>
  <c r="DE22" i="5"/>
  <c r="DC22" i="5"/>
  <c r="DW42" i="2" l="1"/>
  <c r="DX42" i="2"/>
  <c r="DY42" i="2"/>
  <c r="DW35" i="2"/>
  <c r="DX35" i="2"/>
  <c r="DY35" i="2"/>
  <c r="DW36" i="2"/>
  <c r="DX36" i="2"/>
  <c r="DY36" i="2"/>
  <c r="DW18" i="2"/>
  <c r="DX18" i="2"/>
  <c r="DY18" i="2"/>
  <c r="DW19" i="2"/>
  <c r="DX19" i="2"/>
  <c r="DY19" i="2"/>
  <c r="DY34" i="2" l="1"/>
  <c r="DW34" i="2"/>
  <c r="DX34" i="2"/>
  <c r="DX17" i="2"/>
  <c r="DY17" i="2"/>
  <c r="DW17" i="2"/>
  <c r="FW66" i="1"/>
  <c r="FX66" i="1"/>
  <c r="FY66" i="1"/>
  <c r="FW59" i="1"/>
  <c r="FX59" i="1"/>
  <c r="FY59" i="1"/>
  <c r="FW60" i="1"/>
  <c r="FX60" i="1"/>
  <c r="FY60" i="1"/>
  <c r="FY58" i="1" s="1"/>
  <c r="FW30" i="1"/>
  <c r="FW29" i="1" s="1"/>
  <c r="FX30" i="1"/>
  <c r="FY30" i="1"/>
  <c r="FW31" i="1"/>
  <c r="FX31" i="1"/>
  <c r="FY31" i="1"/>
  <c r="FX29" i="1" l="1"/>
  <c r="FY29" i="1"/>
  <c r="FX58" i="1"/>
  <c r="FW58" i="1"/>
  <c r="FW55" i="6"/>
  <c r="FX55" i="6"/>
  <c r="FY55" i="6"/>
  <c r="FW48" i="6"/>
  <c r="FW47" i="6" s="1"/>
  <c r="FX48" i="6"/>
  <c r="FX47" i="6" s="1"/>
  <c r="FY48" i="6"/>
  <c r="FW49" i="6"/>
  <c r="FX49" i="6"/>
  <c r="FY49" i="6"/>
  <c r="FW24" i="6"/>
  <c r="FX24" i="6"/>
  <c r="FX23" i="6" s="1"/>
  <c r="FY24" i="6"/>
  <c r="FY23" i="6" s="1"/>
  <c r="FW25" i="6"/>
  <c r="FX25" i="6"/>
  <c r="FY25" i="6"/>
  <c r="FW23" i="6" l="1"/>
  <c r="FY47" i="6"/>
  <c r="DK42" i="4"/>
  <c r="DJ35" i="4"/>
  <c r="DK35" i="4"/>
  <c r="DJ36" i="4"/>
  <c r="DK36" i="4"/>
  <c r="DJ17" i="4"/>
  <c r="DK17" i="4"/>
  <c r="DJ18" i="4"/>
  <c r="DK18" i="4"/>
  <c r="DJ19" i="4"/>
  <c r="DK19" i="4"/>
  <c r="DJ42" i="4"/>
  <c r="DJ34" i="4" l="1"/>
  <c r="DK34" i="4"/>
  <c r="GW42" i="9"/>
  <c r="GX42" i="9"/>
  <c r="GW35" i="9"/>
  <c r="GW34" i="9" s="1"/>
  <c r="GX35" i="9"/>
  <c r="GX34" i="9" s="1"/>
  <c r="GW36" i="9"/>
  <c r="GX36" i="9"/>
  <c r="GW18" i="9"/>
  <c r="GX18" i="9"/>
  <c r="GW19" i="9"/>
  <c r="GX19" i="9"/>
  <c r="GX17" i="9" l="1"/>
  <c r="GW17" i="9"/>
  <c r="HW43" i="10"/>
  <c r="HX43" i="10"/>
  <c r="HW36" i="10"/>
  <c r="HX36" i="10"/>
  <c r="HW37" i="10"/>
  <c r="HX37" i="10"/>
  <c r="HW18" i="10"/>
  <c r="HX18" i="10"/>
  <c r="HW19" i="10"/>
  <c r="HX19" i="10"/>
  <c r="EW48" i="11"/>
  <c r="EX48" i="11"/>
  <c r="EW41" i="11"/>
  <c r="EX41" i="11"/>
  <c r="EX40" i="11" s="1"/>
  <c r="EW42" i="11"/>
  <c r="EX42" i="11"/>
  <c r="EW21" i="11"/>
  <c r="EX21" i="11"/>
  <c r="EW22" i="11"/>
  <c r="EX22" i="11"/>
  <c r="EX20" i="11" l="1"/>
  <c r="HX35" i="10"/>
  <c r="HW35" i="10"/>
  <c r="HX17" i="10"/>
  <c r="HW17" i="10"/>
  <c r="EW40" i="11"/>
  <c r="EW20" i="11"/>
  <c r="EJ43" i="7"/>
  <c r="EK43" i="7"/>
  <c r="EJ36" i="7"/>
  <c r="EK36" i="7"/>
  <c r="EJ37" i="7"/>
  <c r="EK37" i="7"/>
  <c r="EJ18" i="7"/>
  <c r="EJ17" i="7" s="1"/>
  <c r="EK18" i="7"/>
  <c r="EK17" i="7" s="1"/>
  <c r="EJ19" i="7"/>
  <c r="EK19" i="7"/>
  <c r="EK35" i="7" l="1"/>
  <c r="EJ35" i="7"/>
  <c r="GJ78" i="8"/>
  <c r="GK78" i="8"/>
  <c r="GJ79" i="8"/>
  <c r="GK79" i="8"/>
  <c r="GJ39" i="8"/>
  <c r="GJ38" i="8" s="1"/>
  <c r="GK39" i="8"/>
  <c r="GK38" i="8" s="1"/>
  <c r="GJ40" i="8"/>
  <c r="GK40" i="8"/>
  <c r="GJ77" i="8" l="1"/>
  <c r="GK77" i="8"/>
  <c r="CJ36" i="14"/>
  <c r="CK36" i="14"/>
  <c r="CJ29" i="14"/>
  <c r="CJ28" i="14" s="1"/>
  <c r="CK29" i="14"/>
  <c r="CK28" i="14" s="1"/>
  <c r="CJ30" i="14"/>
  <c r="CK30" i="14"/>
  <c r="CJ15" i="14"/>
  <c r="CK15" i="14"/>
  <c r="CJ16" i="14"/>
  <c r="CK16" i="14"/>
  <c r="CK14" i="14" l="1"/>
  <c r="CJ14" i="14"/>
  <c r="DJ12" i="5"/>
  <c r="DK12" i="5"/>
  <c r="DJ13" i="5"/>
  <c r="DK13" i="5"/>
  <c r="DK11" i="5" l="1"/>
  <c r="DJ11" i="5"/>
  <c r="AH30" i="16"/>
  <c r="AH23" i="16"/>
  <c r="AH24" i="16"/>
  <c r="AH19" i="16"/>
  <c r="AH22" i="16" s="1"/>
  <c r="AH8" i="16"/>
  <c r="AH11" i="16" s="1"/>
  <c r="AH13" i="16"/>
  <c r="AH12" i="16"/>
  <c r="W30" i="17" l="1"/>
  <c r="X30" i="17"/>
  <c r="W23" i="17"/>
  <c r="X23" i="17"/>
  <c r="W24" i="17"/>
  <c r="X24" i="17"/>
  <c r="W11" i="17"/>
  <c r="X11" i="17"/>
  <c r="W12" i="17"/>
  <c r="X12" i="17"/>
  <c r="W13" i="17"/>
  <c r="X13" i="17"/>
  <c r="X22" i="17" l="1"/>
  <c r="W22" i="17"/>
  <c r="CW48" i="3"/>
  <c r="CW41" i="3"/>
  <c r="CW42" i="3"/>
  <c r="CW21" i="3"/>
  <c r="CW20" i="3" s="1"/>
  <c r="CW22" i="3"/>
  <c r="CW40" i="3" l="1"/>
  <c r="ED30" i="12"/>
  <c r="EE30" i="12"/>
  <c r="EF30" i="12"/>
  <c r="EG30" i="12"/>
  <c r="EH30" i="12"/>
  <c r="EI30" i="12"/>
  <c r="EJ30" i="12"/>
  <c r="EK30" i="12"/>
  <c r="ED24" i="12"/>
  <c r="EE24" i="12"/>
  <c r="EF24" i="12"/>
  <c r="EG24" i="12"/>
  <c r="EH24" i="12"/>
  <c r="EI24" i="12"/>
  <c r="EJ24" i="12"/>
  <c r="EK24" i="12"/>
  <c r="ED23" i="12"/>
  <c r="EE23" i="12"/>
  <c r="EF23" i="12"/>
  <c r="EG23" i="12"/>
  <c r="EG22" i="12" s="1"/>
  <c r="EH23" i="12"/>
  <c r="EI23" i="12"/>
  <c r="EI22" i="12" s="1"/>
  <c r="EJ23" i="12"/>
  <c r="EK23" i="12"/>
  <c r="EK22" i="12" s="1"/>
  <c r="EC24" i="12"/>
  <c r="EE22" i="12"/>
  <c r="ED13" i="12"/>
  <c r="EE13" i="12"/>
  <c r="EF13" i="12"/>
  <c r="EG13" i="12"/>
  <c r="EH13" i="12"/>
  <c r="EI13" i="12"/>
  <c r="EJ13" i="12"/>
  <c r="EK13" i="12"/>
  <c r="ED12" i="12"/>
  <c r="EE12" i="12"/>
  <c r="EE11" i="12" s="1"/>
  <c r="EF12" i="12"/>
  <c r="EF11" i="12" s="1"/>
  <c r="EG12" i="12"/>
  <c r="EG11" i="12" s="1"/>
  <c r="EH12" i="12"/>
  <c r="EH11" i="12" s="1"/>
  <c r="EI12" i="12"/>
  <c r="EI11" i="12" s="1"/>
  <c r="EJ12" i="12"/>
  <c r="EK12" i="12"/>
  <c r="EK11" i="12" s="1"/>
  <c r="ED11" i="12"/>
  <c r="EJ11" i="12"/>
  <c r="ED8" i="12"/>
  <c r="EE8" i="12"/>
  <c r="EF8" i="12"/>
  <c r="EG8" i="12"/>
  <c r="EH8" i="12"/>
  <c r="EI8" i="12"/>
  <c r="EJ8" i="12"/>
  <c r="EK8" i="12"/>
  <c r="EC8" i="12"/>
  <c r="EJ22" i="12" l="1"/>
  <c r="EH22" i="12"/>
  <c r="ED22" i="12"/>
  <c r="EF22" i="12"/>
  <c r="EW54" i="13" l="1"/>
  <c r="EX54" i="13"/>
  <c r="AG30" i="16" l="1"/>
  <c r="AG13" i="16"/>
  <c r="AG12" i="16"/>
  <c r="AG11" i="16"/>
  <c r="GB86" i="8" l="1"/>
  <c r="GB87" i="8"/>
  <c r="GG79" i="8"/>
  <c r="GH79" i="8"/>
  <c r="GI79" i="8"/>
  <c r="GG78" i="8"/>
  <c r="GG77" i="8" s="1"/>
  <c r="GH78" i="8"/>
  <c r="GH77" i="8" s="1"/>
  <c r="GI78" i="8"/>
  <c r="GG40" i="8"/>
  <c r="GH40" i="8"/>
  <c r="GI40" i="8"/>
  <c r="GG39" i="8"/>
  <c r="GH39" i="8"/>
  <c r="GI39" i="8"/>
  <c r="GI38" i="8" s="1"/>
  <c r="GG38" i="8" l="1"/>
  <c r="GI77" i="8"/>
  <c r="GH38" i="8"/>
  <c r="GV42" i="9"/>
  <c r="GV36" i="9"/>
  <c r="GV35" i="9"/>
  <c r="GV34" i="9" s="1"/>
  <c r="GV19" i="9"/>
  <c r="GV18" i="9"/>
  <c r="GV17" i="9" s="1"/>
  <c r="HU18" i="10" l="1"/>
  <c r="HV18" i="10"/>
  <c r="HU19" i="10"/>
  <c r="HV19" i="10"/>
  <c r="EV48" i="11" l="1"/>
  <c r="EV42" i="11"/>
  <c r="EV41" i="11"/>
  <c r="EV22" i="11"/>
  <c r="EV21" i="11"/>
  <c r="EV40" i="11" l="1"/>
  <c r="EV20" i="11"/>
  <c r="EV54" i="13" l="1"/>
  <c r="HT43" i="10" l="1"/>
  <c r="HU43" i="10"/>
  <c r="HV43" i="10"/>
  <c r="HV36" i="10"/>
  <c r="HV37" i="10"/>
  <c r="HU37" i="10"/>
  <c r="HT37" i="10"/>
  <c r="HU36" i="10"/>
  <c r="HU35" i="10" s="1"/>
  <c r="HT36" i="10"/>
  <c r="HT18" i="10"/>
  <c r="HU17" i="10"/>
  <c r="HV17" i="10"/>
  <c r="HT19" i="10"/>
  <c r="HT17" i="10" s="1"/>
  <c r="HV35" i="10" l="1"/>
  <c r="HT35" i="10"/>
  <c r="ET54" i="13"/>
  <c r="EU54" i="13"/>
  <c r="ET48" i="11" l="1"/>
  <c r="EU48" i="11"/>
  <c r="ET41" i="11"/>
  <c r="EU41" i="11"/>
  <c r="ET42" i="11"/>
  <c r="EU42" i="11"/>
  <c r="ET21" i="11"/>
  <c r="EU21" i="11"/>
  <c r="ET22" i="11"/>
  <c r="EU22" i="11"/>
  <c r="EU20" i="11" l="1"/>
  <c r="ET20" i="11"/>
  <c r="EU40" i="11"/>
  <c r="ET40" i="11"/>
  <c r="FT66" i="1"/>
  <c r="FU66" i="1"/>
  <c r="FV66" i="1"/>
  <c r="FT59" i="1"/>
  <c r="FT58" i="1" s="1"/>
  <c r="FU59" i="1"/>
  <c r="FV59" i="1"/>
  <c r="FT60" i="1"/>
  <c r="FU60" i="1"/>
  <c r="FV60" i="1"/>
  <c r="FT30" i="1"/>
  <c r="FU30" i="1"/>
  <c r="FU29" i="1" s="1"/>
  <c r="FV30" i="1"/>
  <c r="FV29" i="1" s="1"/>
  <c r="FT31" i="1"/>
  <c r="FU31" i="1"/>
  <c r="FV31" i="1"/>
  <c r="FV58" i="1" l="1"/>
  <c r="FU58" i="1"/>
  <c r="FT29" i="1"/>
  <c r="FT55" i="6"/>
  <c r="FU55" i="6"/>
  <c r="FV55" i="6"/>
  <c r="FT48" i="6"/>
  <c r="FT47" i="6" s="1"/>
  <c r="FU48" i="6"/>
  <c r="FV48" i="6"/>
  <c r="FT49" i="6"/>
  <c r="FU49" i="6"/>
  <c r="FV49" i="6"/>
  <c r="FT24" i="6"/>
  <c r="FU24" i="6"/>
  <c r="FV24" i="6"/>
  <c r="FT25" i="6"/>
  <c r="FU25" i="6"/>
  <c r="FV25" i="6"/>
  <c r="FU47" i="6" l="1"/>
  <c r="FV47" i="6"/>
  <c r="FU23" i="6"/>
  <c r="FT23" i="6"/>
  <c r="FV23" i="6"/>
  <c r="DT42" i="2"/>
  <c r="DU42" i="2"/>
  <c r="DV42" i="2"/>
  <c r="DT35" i="2"/>
  <c r="DU35" i="2"/>
  <c r="DV35" i="2"/>
  <c r="DT36" i="2"/>
  <c r="DU36" i="2"/>
  <c r="DV36" i="2"/>
  <c r="DT18" i="2"/>
  <c r="DT17" i="2" s="1"/>
  <c r="DU18" i="2"/>
  <c r="DU17" i="2" s="1"/>
  <c r="DV18" i="2"/>
  <c r="DT19" i="2"/>
  <c r="DU19" i="2"/>
  <c r="DV19" i="2"/>
  <c r="DU34" i="2" l="1"/>
  <c r="DV34" i="2"/>
  <c r="DV17" i="2"/>
  <c r="DT34" i="2"/>
  <c r="DG42" i="4"/>
  <c r="DH42" i="4"/>
  <c r="DI42" i="4"/>
  <c r="DG35" i="4"/>
  <c r="DH35" i="4"/>
  <c r="DI35" i="4"/>
  <c r="DG36" i="4"/>
  <c r="DH36" i="4"/>
  <c r="DI36" i="4"/>
  <c r="DG17" i="4"/>
  <c r="DH17" i="4"/>
  <c r="DI17" i="4"/>
  <c r="DG18" i="4"/>
  <c r="DH18" i="4"/>
  <c r="DI18" i="4"/>
  <c r="DG19" i="4"/>
  <c r="DH19" i="4"/>
  <c r="DI19" i="4"/>
  <c r="DI34" i="4" l="1"/>
  <c r="DG34" i="4"/>
  <c r="DH34" i="4"/>
  <c r="EG43" i="7"/>
  <c r="EH43" i="7"/>
  <c r="EI43" i="7"/>
  <c r="EG36" i="7"/>
  <c r="EH36" i="7"/>
  <c r="EH35" i="7" s="1"/>
  <c r="EI36" i="7"/>
  <c r="EG37" i="7"/>
  <c r="EH37" i="7"/>
  <c r="EI37" i="7"/>
  <c r="EG18" i="7"/>
  <c r="EH18" i="7"/>
  <c r="EI18" i="7"/>
  <c r="EG19" i="7"/>
  <c r="EH19" i="7"/>
  <c r="EI19" i="7"/>
  <c r="EI17" i="7" l="1"/>
  <c r="EI35" i="7"/>
  <c r="EG35" i="7"/>
  <c r="EG17" i="7"/>
  <c r="EH17" i="7"/>
  <c r="GT42" i="9"/>
  <c r="GU42" i="9"/>
  <c r="GT35" i="9"/>
  <c r="GU35" i="9"/>
  <c r="GT36" i="9"/>
  <c r="GU36" i="9"/>
  <c r="GT18" i="9"/>
  <c r="GU18" i="9"/>
  <c r="GT19" i="9"/>
  <c r="GU19" i="9"/>
  <c r="GU17" i="9" l="1"/>
  <c r="GT17" i="9"/>
  <c r="GU34" i="9"/>
  <c r="GT34" i="9"/>
  <c r="CT48" i="3"/>
  <c r="CU48" i="3"/>
  <c r="CV48" i="3"/>
  <c r="CT41" i="3"/>
  <c r="CT40" i="3" s="1"/>
  <c r="CU41" i="3"/>
  <c r="CV41" i="3"/>
  <c r="CT42" i="3"/>
  <c r="CU42" i="3"/>
  <c r="CV42" i="3"/>
  <c r="CT21" i="3"/>
  <c r="CU21" i="3"/>
  <c r="CV21" i="3"/>
  <c r="CV20" i="3" s="1"/>
  <c r="CT22" i="3"/>
  <c r="CU22" i="3"/>
  <c r="CV22" i="3"/>
  <c r="CV40" i="3" l="1"/>
  <c r="CU40" i="3"/>
  <c r="CT20" i="3"/>
  <c r="CU20" i="3"/>
  <c r="DG12" i="5"/>
  <c r="DH12" i="5"/>
  <c r="DH11" i="5" s="1"/>
  <c r="DI12" i="5"/>
  <c r="DI11" i="5" s="1"/>
  <c r="DG13" i="5"/>
  <c r="DH13" i="5"/>
  <c r="DI13" i="5"/>
  <c r="DG11" i="5" l="1"/>
  <c r="CG29" i="14"/>
  <c r="CH29" i="14"/>
  <c r="CI29" i="14"/>
  <c r="CG30" i="14"/>
  <c r="CH30" i="14"/>
  <c r="CI30" i="14"/>
  <c r="CO23" i="14"/>
  <c r="CO24" i="14"/>
  <c r="CO25" i="14"/>
  <c r="CO26" i="14"/>
  <c r="CO27" i="14"/>
  <c r="CG15" i="14"/>
  <c r="CH15" i="14"/>
  <c r="CH14" i="14" s="1"/>
  <c r="CI15" i="14"/>
  <c r="CI14" i="14" s="1"/>
  <c r="CG16" i="14"/>
  <c r="CH16" i="14"/>
  <c r="CI16" i="14"/>
  <c r="CO12" i="14"/>
  <c r="CO13" i="14"/>
  <c r="CO9" i="14"/>
  <c r="CO10" i="14"/>
  <c r="CO8" i="14"/>
  <c r="CG14" i="14" l="1"/>
  <c r="CH28" i="14"/>
  <c r="CG28" i="14"/>
  <c r="CI28" i="14"/>
  <c r="T23" i="17"/>
  <c r="U23" i="17"/>
  <c r="V23" i="17"/>
  <c r="T24" i="17"/>
  <c r="U24" i="17"/>
  <c r="V24" i="17"/>
  <c r="T11" i="17"/>
  <c r="U11" i="17"/>
  <c r="V11" i="17"/>
  <c r="T12" i="17"/>
  <c r="U12" i="17"/>
  <c r="V12" i="17"/>
  <c r="T13" i="17"/>
  <c r="U13" i="17"/>
  <c r="V13" i="17"/>
  <c r="V22" i="17" l="1"/>
  <c r="U22" i="17"/>
  <c r="T22" i="17"/>
  <c r="AE30" i="16"/>
  <c r="AF30" i="16"/>
  <c r="AF19" i="16"/>
  <c r="AF22" i="16" s="1"/>
  <c r="AE19" i="16"/>
  <c r="AE22" i="16" s="1"/>
  <c r="AE11" i="16"/>
  <c r="AE12" i="16"/>
  <c r="AF12" i="16"/>
  <c r="AE13" i="16"/>
  <c r="AF13" i="16"/>
  <c r="AE8" i="16"/>
  <c r="AF8" i="16"/>
  <c r="AF11" i="16" s="1"/>
  <c r="FR66" i="1" l="1"/>
  <c r="FS66" i="1"/>
  <c r="FR60" i="1"/>
  <c r="FS60" i="1"/>
  <c r="FR30" i="1"/>
  <c r="FS30" i="1"/>
  <c r="FR31" i="1"/>
  <c r="FS31" i="1"/>
  <c r="FS29" i="1" l="1"/>
  <c r="FR29" i="1"/>
  <c r="FR59" i="1"/>
  <c r="FR58" i="1" s="1"/>
  <c r="FS59" i="1"/>
  <c r="FS58" i="1" s="1"/>
  <c r="GR35" i="9"/>
  <c r="GS35" i="9"/>
  <c r="GR36" i="9"/>
  <c r="GS36" i="9"/>
  <c r="GR18" i="9"/>
  <c r="GS18" i="9"/>
  <c r="GR19" i="9"/>
  <c r="GR17" i="9" s="1"/>
  <c r="GS19" i="9"/>
  <c r="GS17" i="9" s="1"/>
  <c r="GR42" i="9"/>
  <c r="GS42" i="9"/>
  <c r="GS34" i="9" l="1"/>
  <c r="GR34" i="9"/>
  <c r="CR41" i="3"/>
  <c r="CS41" i="3"/>
  <c r="CR42" i="3"/>
  <c r="CS42" i="3"/>
  <c r="CR21" i="3"/>
  <c r="CS21" i="3"/>
  <c r="CR22" i="3"/>
  <c r="CS22" i="3"/>
  <c r="CR48" i="3"/>
  <c r="CS48" i="3"/>
  <c r="CR20" i="3" l="1"/>
  <c r="CS20" i="3"/>
  <c r="CS40" i="3"/>
  <c r="CR40" i="3"/>
  <c r="FR55" i="6"/>
  <c r="FS55" i="6"/>
  <c r="FS24" i="6"/>
  <c r="FS25" i="6"/>
  <c r="FR24" i="6"/>
  <c r="FR25" i="6"/>
  <c r="FR23" i="6" l="1"/>
  <c r="FS23" i="6"/>
  <c r="FR48" i="6"/>
  <c r="FS48" i="6"/>
  <c r="FR49" i="6"/>
  <c r="FS49" i="6"/>
  <c r="FR47" i="6" l="1"/>
  <c r="FS47" i="6"/>
  <c r="DR35" i="2"/>
  <c r="DS35" i="2"/>
  <c r="DR36" i="2"/>
  <c r="DS36" i="2"/>
  <c r="DR18" i="2"/>
  <c r="DS18" i="2"/>
  <c r="DS17" i="2" s="1"/>
  <c r="DR19" i="2"/>
  <c r="DS19" i="2"/>
  <c r="DR42" i="2"/>
  <c r="DS42" i="2"/>
  <c r="DF35" i="4"/>
  <c r="DF36" i="4"/>
  <c r="DE35" i="4"/>
  <c r="DE36" i="4"/>
  <c r="DE17" i="4"/>
  <c r="DF17" i="4"/>
  <c r="DE18" i="4"/>
  <c r="DF18" i="4"/>
  <c r="DE19" i="4"/>
  <c r="DF19" i="4"/>
  <c r="DE42" i="4"/>
  <c r="DF42" i="4"/>
  <c r="DE12" i="5"/>
  <c r="DF12" i="5"/>
  <c r="DE13" i="5"/>
  <c r="DF13" i="5"/>
  <c r="DE11" i="5" l="1"/>
  <c r="DE34" i="4"/>
  <c r="DF11" i="5"/>
  <c r="DR34" i="2"/>
  <c r="DR17" i="2"/>
  <c r="DF34" i="4"/>
  <c r="DS34" i="2"/>
  <c r="EE36" i="7"/>
  <c r="EF36" i="7"/>
  <c r="EE37" i="7"/>
  <c r="EF37" i="7"/>
  <c r="EE18" i="7"/>
  <c r="EF18" i="7"/>
  <c r="EE19" i="7"/>
  <c r="EF19" i="7"/>
  <c r="EE43" i="7"/>
  <c r="EF43" i="7"/>
  <c r="EF17" i="7" l="1"/>
  <c r="EE17" i="7"/>
  <c r="EE35" i="7"/>
  <c r="EF35" i="7"/>
  <c r="HR36" i="10"/>
  <c r="HR37" i="10"/>
  <c r="HR18" i="10"/>
  <c r="HR19" i="10"/>
  <c r="HS36" i="10"/>
  <c r="HS37" i="10"/>
  <c r="HS18" i="10"/>
  <c r="HS19" i="10"/>
  <c r="HR35" i="10" l="1"/>
  <c r="HR17" i="10"/>
  <c r="HS17" i="10"/>
  <c r="HS35" i="10"/>
  <c r="HR43" i="10"/>
  <c r="HS43" i="10"/>
  <c r="ER41" i="11"/>
  <c r="ES41" i="11"/>
  <c r="ES40" i="11" s="1"/>
  <c r="ER42" i="11"/>
  <c r="ES42" i="11"/>
  <c r="ER21" i="11"/>
  <c r="ES21" i="11"/>
  <c r="ER22" i="11"/>
  <c r="ES22" i="11"/>
  <c r="ER48" i="11"/>
  <c r="ES48" i="11"/>
  <c r="ER40" i="11" l="1"/>
  <c r="ES20" i="11"/>
  <c r="ER20" i="11"/>
  <c r="ER54" i="13"/>
  <c r="ES54" i="13"/>
  <c r="AC30" i="16"/>
  <c r="AD30" i="16"/>
  <c r="AC12" i="16"/>
  <c r="AD12" i="16"/>
  <c r="AC13" i="16"/>
  <c r="AD13" i="16"/>
  <c r="AC8" i="16"/>
  <c r="AC11" i="16" s="1"/>
  <c r="AD8" i="16"/>
  <c r="AD11" i="16" s="1"/>
  <c r="GE85" i="8" l="1"/>
  <c r="GF85" i="8"/>
  <c r="GG85" i="8"/>
  <c r="GH85" i="8"/>
  <c r="GI85" i="8"/>
  <c r="GJ85" i="8"/>
  <c r="GK85" i="8"/>
  <c r="GL85" i="8"/>
  <c r="GM85" i="8"/>
  <c r="GN85" i="8"/>
  <c r="GE78" i="8"/>
  <c r="GF78" i="8"/>
  <c r="GE79" i="8"/>
  <c r="GF79" i="8"/>
  <c r="GE39" i="8"/>
  <c r="GF39" i="8"/>
  <c r="GE40" i="8"/>
  <c r="GF40" i="8"/>
  <c r="GF77" i="8" l="1"/>
  <c r="GE77" i="8"/>
  <c r="GF38" i="8"/>
  <c r="GE38" i="8"/>
  <c r="R23" i="17"/>
  <c r="S23" i="17"/>
  <c r="R24" i="17"/>
  <c r="S24" i="17"/>
  <c r="R11" i="17"/>
  <c r="S11" i="17"/>
  <c r="R12" i="17"/>
  <c r="S12" i="17"/>
  <c r="R13" i="17"/>
  <c r="S13" i="17"/>
  <c r="R30" i="17"/>
  <c r="S30" i="17"/>
  <c r="T30" i="17"/>
  <c r="U30" i="17"/>
  <c r="V30" i="17"/>
  <c r="CH36" i="14"/>
  <c r="CI36" i="14"/>
  <c r="CE36" i="14"/>
  <c r="CF36" i="14"/>
  <c r="CG36" i="14"/>
  <c r="CE29" i="14"/>
  <c r="CF29" i="14"/>
  <c r="CE30" i="14"/>
  <c r="CF30" i="14"/>
  <c r="CE15" i="14"/>
  <c r="CF15" i="14"/>
  <c r="CE16" i="14"/>
  <c r="CE14" i="14" s="1"/>
  <c r="CF16" i="14"/>
  <c r="R22" i="17" l="1"/>
  <c r="CE28" i="14"/>
  <c r="S22" i="17"/>
  <c r="CF14" i="14"/>
  <c r="CF28" i="14"/>
  <c r="AB32" i="17"/>
  <c r="AB31" i="17"/>
  <c r="Q24" i="17"/>
  <c r="Q23" i="17"/>
  <c r="Q30" i="17"/>
  <c r="Q13" i="17"/>
  <c r="Q12" i="17"/>
  <c r="Q11" i="17"/>
  <c r="Q22" i="17" l="1"/>
  <c r="AB30" i="16"/>
  <c r="AB8" i="16"/>
  <c r="AB11" i="16" s="1"/>
  <c r="AB13" i="16"/>
  <c r="AB12" i="16"/>
  <c r="GD85" i="8" l="1"/>
  <c r="GD40" i="8"/>
  <c r="GD39" i="8"/>
  <c r="GD79" i="8"/>
  <c r="GD78" i="8"/>
  <c r="GD77" i="8" s="1"/>
  <c r="GD38" i="8" l="1"/>
  <c r="GQ42" i="9"/>
  <c r="GQ36" i="9"/>
  <c r="GQ35" i="9"/>
  <c r="GQ34" i="9" s="1"/>
  <c r="GQ19" i="9"/>
  <c r="GQ18" i="9"/>
  <c r="GQ17" i="9" s="1"/>
  <c r="HQ43" i="10" l="1"/>
  <c r="HO45" i="10"/>
  <c r="HO44" i="10"/>
  <c r="HP43" i="10"/>
  <c r="HQ37" i="10"/>
  <c r="HQ36" i="10"/>
  <c r="HQ19" i="10"/>
  <c r="HQ18" i="10"/>
  <c r="HQ17" i="10" l="1"/>
  <c r="HQ35" i="10"/>
  <c r="EQ54" i="13"/>
  <c r="EO8" i="12" l="1"/>
  <c r="DB49" i="3" l="1"/>
  <c r="DB50" i="3"/>
  <c r="DB37" i="3"/>
  <c r="DB34" i="3"/>
  <c r="DB31" i="3"/>
  <c r="DB28" i="3"/>
  <c r="DB17" i="3"/>
  <c r="DB14" i="3"/>
  <c r="DB11" i="3"/>
  <c r="DB8" i="3"/>
  <c r="CQ48" i="3"/>
  <c r="CP48" i="3"/>
  <c r="DB48" i="3" s="1"/>
  <c r="CQ42" i="3"/>
  <c r="CQ41" i="3"/>
  <c r="CQ40" i="3" s="1"/>
  <c r="CP42" i="3"/>
  <c r="DB42" i="3" s="1"/>
  <c r="CP41" i="3"/>
  <c r="DB41" i="3" s="1"/>
  <c r="CQ22" i="3"/>
  <c r="CQ21" i="3"/>
  <c r="CQ20" i="3" s="1"/>
  <c r="CP22" i="3"/>
  <c r="CP21" i="3"/>
  <c r="DB21" i="3" l="1"/>
  <c r="DB22" i="3"/>
  <c r="CP40" i="3"/>
  <c r="DB40" i="3" s="1"/>
  <c r="CP20" i="3"/>
  <c r="DB20" i="3" s="1"/>
  <c r="EO31" i="12"/>
  <c r="EO32" i="12"/>
  <c r="EO19" i="12"/>
  <c r="EC30" i="12"/>
  <c r="EO30" i="12" s="1"/>
  <c r="EO24" i="12"/>
  <c r="EC23" i="12"/>
  <c r="EC22" i="12" s="1"/>
  <c r="EO22" i="12" s="1"/>
  <c r="EC13" i="12"/>
  <c r="EO13" i="12" s="1"/>
  <c r="EC12" i="12"/>
  <c r="EC11" i="12" s="1"/>
  <c r="EO11" i="12" s="1"/>
  <c r="EO23" i="12" l="1"/>
  <c r="EO12" i="12"/>
  <c r="CO37" i="14"/>
  <c r="CO38" i="14"/>
  <c r="CO22" i="14"/>
  <c r="CO11" i="14"/>
  <c r="CD36" i="14"/>
  <c r="CC36" i="14"/>
  <c r="CD30" i="14"/>
  <c r="CD29" i="14"/>
  <c r="CD28" i="14" s="1"/>
  <c r="CC30" i="14"/>
  <c r="CO30" i="14" s="1"/>
  <c r="CC29" i="14"/>
  <c r="CO29" i="14" s="1"/>
  <c r="CD16" i="14"/>
  <c r="CD15" i="14"/>
  <c r="CC16" i="14"/>
  <c r="CC15" i="14"/>
  <c r="CD14" i="14" l="1"/>
  <c r="CO36" i="14"/>
  <c r="CO16" i="14"/>
  <c r="CC28" i="14"/>
  <c r="CO28" i="14" s="1"/>
  <c r="CC14" i="14"/>
  <c r="CO14" i="14" s="1"/>
  <c r="CO15" i="14"/>
  <c r="FB55" i="13"/>
  <c r="FB56" i="13"/>
  <c r="FB48" i="13"/>
  <c r="FB47" i="13"/>
  <c r="FB46" i="13"/>
  <c r="FB43" i="13"/>
  <c r="FB40" i="13"/>
  <c r="FB37" i="13"/>
  <c r="FB34" i="13"/>
  <c r="FB31" i="13"/>
  <c r="FB20" i="13"/>
  <c r="FB17" i="13"/>
  <c r="FB14" i="13"/>
  <c r="FB11" i="13"/>
  <c r="FB8" i="13"/>
  <c r="EP54" i="13"/>
  <c r="FB54" i="13" s="1"/>
  <c r="FB25" i="13"/>
  <c r="FB23" i="13" l="1"/>
  <c r="FB24" i="13"/>
  <c r="FB37" i="11"/>
  <c r="FB34" i="11"/>
  <c r="FB31" i="11"/>
  <c r="FB28" i="11"/>
  <c r="FB17" i="11"/>
  <c r="FB14" i="11"/>
  <c r="FB11" i="11"/>
  <c r="FB8" i="11"/>
  <c r="FB49" i="11"/>
  <c r="FB50" i="11"/>
  <c r="EQ48" i="11"/>
  <c r="EP48" i="11"/>
  <c r="FB48" i="11" s="1"/>
  <c r="EQ42" i="11"/>
  <c r="EQ41" i="11"/>
  <c r="EQ40" i="11" s="1"/>
  <c r="EP42" i="11"/>
  <c r="EP41" i="11"/>
  <c r="EQ22" i="11"/>
  <c r="EQ21" i="11"/>
  <c r="EQ20" i="11" s="1"/>
  <c r="EP22" i="11"/>
  <c r="FB22" i="11" s="1"/>
  <c r="EP21" i="11"/>
  <c r="EP40" i="11" l="1"/>
  <c r="FB40" i="11" s="1"/>
  <c r="FB42" i="11"/>
  <c r="EP20" i="11"/>
  <c r="FB20" i="11" s="1"/>
  <c r="FB41" i="11"/>
  <c r="FB21" i="11"/>
  <c r="IB44" i="10"/>
  <c r="IB45" i="10"/>
  <c r="IB43" i="10"/>
  <c r="HP37" i="10"/>
  <c r="HP36" i="10"/>
  <c r="IB36" i="10" s="1"/>
  <c r="IB32" i="10"/>
  <c r="HP19" i="10"/>
  <c r="IB19" i="10" s="1"/>
  <c r="HP18" i="10"/>
  <c r="IB14" i="10"/>
  <c r="IB29" i="10"/>
  <c r="IB11" i="10"/>
  <c r="IB26" i="10"/>
  <c r="IB8" i="10"/>
  <c r="HP35" i="10" l="1"/>
  <c r="IB35" i="10" s="1"/>
  <c r="HP17" i="10"/>
  <c r="IB17" i="10" s="1"/>
  <c r="IB37" i="10"/>
  <c r="IB18" i="10"/>
  <c r="HB43" i="9"/>
  <c r="HB44" i="9"/>
  <c r="HB31" i="9"/>
  <c r="HB28" i="9"/>
  <c r="HB25" i="9"/>
  <c r="HB14" i="9"/>
  <c r="HB11" i="9"/>
  <c r="HB8" i="9"/>
  <c r="GP42" i="9"/>
  <c r="HB42" i="9" s="1"/>
  <c r="GP36" i="9"/>
  <c r="HB36" i="9" s="1"/>
  <c r="GP35" i="9"/>
  <c r="GP19" i="9"/>
  <c r="HB19" i="9" s="1"/>
  <c r="GP18" i="9"/>
  <c r="GP34" i="9" l="1"/>
  <c r="HB34" i="9" s="1"/>
  <c r="GP17" i="9"/>
  <c r="HB17" i="9" s="1"/>
  <c r="HB35" i="9"/>
  <c r="HB18" i="9"/>
  <c r="GO86" i="8"/>
  <c r="GO87" i="8"/>
  <c r="GO74" i="8"/>
  <c r="GO71" i="8"/>
  <c r="GO68" i="8"/>
  <c r="GO65" i="8"/>
  <c r="GO62" i="8"/>
  <c r="GO59" i="8"/>
  <c r="GO56" i="8"/>
  <c r="GO53" i="8"/>
  <c r="GO50" i="8"/>
  <c r="GO47" i="8"/>
  <c r="GO35" i="8"/>
  <c r="GO32" i="8"/>
  <c r="GO29" i="8"/>
  <c r="GO26" i="8"/>
  <c r="GO23" i="8"/>
  <c r="GO20" i="8"/>
  <c r="GO17" i="8"/>
  <c r="GO14" i="8"/>
  <c r="GO11" i="8"/>
  <c r="GO8" i="8"/>
  <c r="GC85" i="8"/>
  <c r="GO85" i="8" s="1"/>
  <c r="GC79" i="8"/>
  <c r="GO79" i="8" s="1"/>
  <c r="GC78" i="8"/>
  <c r="GO78" i="8" s="1"/>
  <c r="GC40" i="8"/>
  <c r="GO40" i="8" s="1"/>
  <c r="GC39" i="8"/>
  <c r="GO39" i="8" s="1"/>
  <c r="GC38" i="8" l="1"/>
  <c r="GO38" i="8" s="1"/>
  <c r="GC77" i="8"/>
  <c r="GO77" i="8" s="1"/>
  <c r="EO44" i="7"/>
  <c r="EO45" i="7"/>
  <c r="EO32" i="7"/>
  <c r="EO29" i="7"/>
  <c r="EO26" i="7"/>
  <c r="EO14" i="7"/>
  <c r="EO11" i="7"/>
  <c r="EO8" i="7"/>
  <c r="ED43" i="7"/>
  <c r="EC43" i="7"/>
  <c r="EO43" i="7" s="1"/>
  <c r="ED37" i="7"/>
  <c r="ED36" i="7"/>
  <c r="ED35" i="7" s="1"/>
  <c r="EC37" i="7"/>
  <c r="EO37" i="7" s="1"/>
  <c r="EC36" i="7"/>
  <c r="ED19" i="7"/>
  <c r="ED18" i="7"/>
  <c r="EC19" i="7"/>
  <c r="EC18" i="7"/>
  <c r="EO18" i="7" l="1"/>
  <c r="EO19" i="7"/>
  <c r="ED17" i="7"/>
  <c r="EO36" i="7"/>
  <c r="EC35" i="7"/>
  <c r="EO35" i="7" s="1"/>
  <c r="EC17" i="7"/>
  <c r="GB56" i="6"/>
  <c r="GB57" i="6"/>
  <c r="GB44" i="6"/>
  <c r="GB41" i="6"/>
  <c r="GB38" i="6"/>
  <c r="GB35" i="6"/>
  <c r="GB32" i="6"/>
  <c r="GB20" i="6"/>
  <c r="GB17" i="6"/>
  <c r="GB14" i="6"/>
  <c r="GB11" i="6"/>
  <c r="GB8" i="6"/>
  <c r="FQ55" i="6"/>
  <c r="FP55" i="6"/>
  <c r="GB55" i="6" s="1"/>
  <c r="FQ49" i="6"/>
  <c r="FQ48" i="6"/>
  <c r="FP49" i="6"/>
  <c r="GB49" i="6" s="1"/>
  <c r="FP48" i="6"/>
  <c r="FQ25" i="6"/>
  <c r="FQ24" i="6"/>
  <c r="FP25" i="6"/>
  <c r="FP24" i="6"/>
  <c r="FP23" i="6" s="1"/>
  <c r="FQ47" i="6" l="1"/>
  <c r="FP47" i="6"/>
  <c r="GB47" i="6"/>
  <c r="GB25" i="6"/>
  <c r="GB48" i="6"/>
  <c r="EO17" i="7"/>
  <c r="FQ23" i="6"/>
  <c r="GB23" i="6" s="1"/>
  <c r="GB24" i="6"/>
  <c r="DQ42" i="2"/>
  <c r="DP42" i="2"/>
  <c r="EB31" i="2"/>
  <c r="EB28" i="2"/>
  <c r="EB25" i="2"/>
  <c r="EB14" i="2"/>
  <c r="EB11" i="2"/>
  <c r="EB8" i="2"/>
  <c r="DQ36" i="2"/>
  <c r="DQ35" i="2"/>
  <c r="DQ34" i="2" s="1"/>
  <c r="DP36" i="2"/>
  <c r="DP35" i="2"/>
  <c r="DP34" i="2" s="1"/>
  <c r="DQ19" i="2"/>
  <c r="DQ18" i="2"/>
  <c r="DQ17" i="2" s="1"/>
  <c r="DP19" i="2"/>
  <c r="EB19" i="2" s="1"/>
  <c r="DP18" i="2"/>
  <c r="DP17" i="2" l="1"/>
  <c r="EB17" i="2" s="1"/>
  <c r="EB42" i="2"/>
  <c r="EB34" i="2"/>
  <c r="EB36" i="2"/>
  <c r="EB35" i="2"/>
  <c r="EB18" i="2"/>
  <c r="GB67" i="1"/>
  <c r="GB68" i="1"/>
  <c r="GB37" i="1"/>
  <c r="GB55" i="1"/>
  <c r="GB52" i="1"/>
  <c r="GB49" i="1"/>
  <c r="GB46" i="1"/>
  <c r="GB43" i="1"/>
  <c r="GB40" i="1"/>
  <c r="GB26" i="1"/>
  <c r="GB23" i="1"/>
  <c r="GB20" i="1"/>
  <c r="GB17" i="1"/>
  <c r="GB14" i="1"/>
  <c r="GB11" i="1"/>
  <c r="GB8" i="1"/>
  <c r="FQ66" i="1"/>
  <c r="FP66" i="1"/>
  <c r="GB66" i="1" s="1"/>
  <c r="FQ60" i="1"/>
  <c r="FQ59" i="1"/>
  <c r="FP60" i="1"/>
  <c r="FP59" i="1"/>
  <c r="FP58" i="1" s="1"/>
  <c r="FQ31" i="1"/>
  <c r="FQ30" i="1"/>
  <c r="FP31" i="1"/>
  <c r="GB31" i="1" s="1"/>
  <c r="FP30" i="1"/>
  <c r="FP29" i="1" s="1"/>
  <c r="FQ29" i="1" l="1"/>
  <c r="GB29" i="1" s="1"/>
  <c r="GB59" i="1"/>
  <c r="GB30" i="1"/>
  <c r="GB60" i="1"/>
  <c r="FQ58" i="1"/>
  <c r="GB58" i="1" s="1"/>
  <c r="AM21" i="16"/>
  <c r="AM20" i="16"/>
  <c r="AM19" i="16"/>
  <c r="AM31" i="16"/>
  <c r="AM32" i="16"/>
  <c r="Z21" i="16"/>
  <c r="Z20" i="16"/>
  <c r="Z9" i="16"/>
  <c r="Z10" i="16"/>
  <c r="AM9" i="16"/>
  <c r="AM10" i="16"/>
  <c r="AM8" i="16"/>
  <c r="AA30" i="16"/>
  <c r="AM24" i="16"/>
  <c r="AM23" i="16"/>
  <c r="AM22" i="16"/>
  <c r="AA13" i="16"/>
  <c r="AM13" i="16" s="1"/>
  <c r="AA12" i="16"/>
  <c r="AM12" i="16" s="1"/>
  <c r="AA11" i="16"/>
  <c r="AM11" i="16" s="1"/>
  <c r="DD42" i="4" l="1"/>
  <c r="DC42" i="4"/>
  <c r="DO42" i="4" s="1"/>
  <c r="DO31" i="4"/>
  <c r="DO28" i="4"/>
  <c r="DO25" i="4"/>
  <c r="DD36" i="4"/>
  <c r="DD35" i="4"/>
  <c r="DC36" i="4"/>
  <c r="DC35" i="4"/>
  <c r="DO14" i="4"/>
  <c r="DO11" i="4"/>
  <c r="DO8" i="4"/>
  <c r="DD19" i="4"/>
  <c r="DD18" i="4"/>
  <c r="DC19" i="4"/>
  <c r="DC18" i="4"/>
  <c r="DA18" i="4"/>
  <c r="DD17" i="4"/>
  <c r="DC17" i="4"/>
  <c r="DO17" i="4" s="1"/>
  <c r="DD34" i="4" l="1"/>
  <c r="DO36" i="4"/>
  <c r="DO35" i="4"/>
  <c r="DO18" i="4"/>
  <c r="DO19" i="4"/>
  <c r="DC34" i="4"/>
  <c r="DO34" i="4" s="1"/>
  <c r="DO32" i="5"/>
  <c r="DO31" i="5"/>
  <c r="DO30" i="5"/>
  <c r="DO24" i="5"/>
  <c r="DO23" i="5"/>
  <c r="DO21" i="5"/>
  <c r="DO20" i="5"/>
  <c r="DO10" i="5"/>
  <c r="DO9" i="5"/>
  <c r="DO22" i="5"/>
  <c r="DO19" i="5"/>
  <c r="DD13" i="5"/>
  <c r="DD12" i="5"/>
  <c r="DD11" i="5" s="1"/>
  <c r="DC13" i="5"/>
  <c r="DO13" i="5" s="1"/>
  <c r="DC12" i="5"/>
  <c r="DC11" i="5" s="1"/>
  <c r="DO11" i="5" s="1"/>
  <c r="DB20" i="5"/>
  <c r="DB21" i="5"/>
  <c r="DB9" i="5"/>
  <c r="DB10" i="5"/>
  <c r="DO12" i="5" l="1"/>
  <c r="DO8" i="5"/>
  <c r="P30" i="17"/>
  <c r="AB30" i="17" s="1"/>
  <c r="AB21" i="17"/>
  <c r="AB20" i="17"/>
  <c r="P24" i="17"/>
  <c r="AB24" i="17" s="1"/>
  <c r="P23" i="17"/>
  <c r="AB19" i="17"/>
  <c r="AB9" i="17"/>
  <c r="AB10" i="17"/>
  <c r="P13" i="17"/>
  <c r="AB13" i="17" s="1"/>
  <c r="P12" i="17"/>
  <c r="AB12" i="17" s="1"/>
  <c r="AB8" i="17"/>
  <c r="P22" i="17" l="1"/>
  <c r="AB22" i="17" s="1"/>
  <c r="AB23" i="17"/>
  <c r="P11" i="17"/>
  <c r="AB11" i="17" s="1"/>
  <c r="GA39" i="8"/>
  <c r="GA40" i="8"/>
  <c r="GA38" i="8" l="1"/>
  <c r="GN35" i="9"/>
  <c r="GN36" i="9"/>
  <c r="GN34" i="9" l="1"/>
  <c r="EN24" i="13" l="1"/>
  <c r="EN25" i="13"/>
  <c r="EN23" i="13" l="1"/>
  <c r="CN21" i="3"/>
  <c r="CN22" i="3"/>
  <c r="CN20" i="3" l="1"/>
  <c r="O9" i="17"/>
  <c r="O10" i="17"/>
  <c r="M13" i="17"/>
  <c r="N13" i="17"/>
  <c r="M12" i="17"/>
  <c r="N12" i="17"/>
  <c r="M8" i="17"/>
  <c r="N8" i="17"/>
  <c r="O31" i="17"/>
  <c r="O32" i="17"/>
  <c r="M30" i="17"/>
  <c r="N30" i="17"/>
  <c r="O20" i="17"/>
  <c r="O21" i="17"/>
  <c r="L24" i="17"/>
  <c r="L23" i="17"/>
  <c r="L19" i="17"/>
  <c r="L22" i="17" s="1"/>
  <c r="L13" i="17"/>
  <c r="L12" i="17"/>
  <c r="L8" i="17"/>
  <c r="L11" i="17" s="1"/>
  <c r="D8" i="17"/>
  <c r="C8" i="17"/>
  <c r="L30" i="17" l="1"/>
  <c r="K30" i="17"/>
  <c r="J30" i="17"/>
  <c r="I30" i="17"/>
  <c r="H30" i="17"/>
  <c r="G30" i="17"/>
  <c r="F30" i="17"/>
  <c r="E30" i="17"/>
  <c r="D30" i="17"/>
  <c r="C30" i="17"/>
  <c r="N24" i="17"/>
  <c r="M24" i="17"/>
  <c r="K24" i="17"/>
  <c r="J24" i="17"/>
  <c r="I24" i="17"/>
  <c r="H24" i="17"/>
  <c r="G24" i="17"/>
  <c r="F24" i="17"/>
  <c r="E24" i="17"/>
  <c r="C24" i="17"/>
  <c r="N23" i="17"/>
  <c r="M23" i="17"/>
  <c r="K23" i="17"/>
  <c r="J23" i="17"/>
  <c r="I23" i="17"/>
  <c r="H23" i="17"/>
  <c r="G23" i="17"/>
  <c r="F23" i="17"/>
  <c r="E23" i="17"/>
  <c r="C23" i="17"/>
  <c r="N19" i="17"/>
  <c r="N22" i="17" s="1"/>
  <c r="M19" i="17"/>
  <c r="M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E22" i="17" s="1"/>
  <c r="D19" i="17"/>
  <c r="D22" i="17" s="1"/>
  <c r="C19" i="17"/>
  <c r="C22" i="17" s="1"/>
  <c r="K13" i="17"/>
  <c r="J13" i="17"/>
  <c r="I13" i="17"/>
  <c r="H13" i="17"/>
  <c r="G13" i="17"/>
  <c r="F13" i="17"/>
  <c r="E13" i="17"/>
  <c r="D13" i="17"/>
  <c r="C13" i="17"/>
  <c r="K12" i="17"/>
  <c r="J12" i="17"/>
  <c r="I12" i="17"/>
  <c r="H12" i="17"/>
  <c r="G12" i="17"/>
  <c r="F12" i="17"/>
  <c r="E12" i="17"/>
  <c r="D12" i="17"/>
  <c r="C12" i="17"/>
  <c r="D11" i="17"/>
  <c r="N11" i="17"/>
  <c r="M11" i="17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C11" i="17"/>
  <c r="O12" i="17" l="1"/>
  <c r="O8" i="17"/>
  <c r="O30" i="17"/>
  <c r="O13" i="17"/>
  <c r="E11" i="17"/>
  <c r="O11" i="17" s="1"/>
  <c r="O24" i="17"/>
  <c r="O23" i="17"/>
  <c r="O22" i="17"/>
  <c r="O19" i="17"/>
  <c r="Y30" i="16"/>
  <c r="X30" i="16"/>
  <c r="W30" i="16"/>
  <c r="FY78" i="8" l="1"/>
  <c r="FY79" i="8"/>
  <c r="FY39" i="8"/>
  <c r="FY40" i="8"/>
  <c r="GL35" i="9"/>
  <c r="GL36" i="9"/>
  <c r="GL31" i="9"/>
  <c r="GL28" i="9"/>
  <c r="GL25" i="9"/>
  <c r="GL18" i="9"/>
  <c r="GL19" i="9"/>
  <c r="GL14" i="9"/>
  <c r="GL11" i="9"/>
  <c r="GL8" i="9"/>
  <c r="GL17" i="9" l="1"/>
  <c r="FY77" i="8"/>
  <c r="GL34" i="9"/>
  <c r="FY38" i="8"/>
  <c r="HL36" i="10"/>
  <c r="HL37" i="10"/>
  <c r="HL32" i="10"/>
  <c r="HL29" i="10"/>
  <c r="HL26" i="10"/>
  <c r="HL18" i="10"/>
  <c r="HL19" i="10"/>
  <c r="HL14" i="10"/>
  <c r="HL11" i="10"/>
  <c r="HL8" i="10"/>
  <c r="EL41" i="11"/>
  <c r="EL42" i="11"/>
  <c r="EL37" i="11"/>
  <c r="EL34" i="11"/>
  <c r="EL31" i="11"/>
  <c r="EL28" i="11"/>
  <c r="EL21" i="11"/>
  <c r="EL20" i="11" s="1"/>
  <c r="EL22" i="11"/>
  <c r="EL17" i="11"/>
  <c r="EL14" i="11"/>
  <c r="EL11" i="11"/>
  <c r="EL8" i="11"/>
  <c r="EL40" i="11" l="1"/>
  <c r="HL17" i="10"/>
  <c r="HL35" i="10"/>
  <c r="EL47" i="13"/>
  <c r="EL48" i="13"/>
  <c r="EL43" i="13"/>
  <c r="EL40" i="13"/>
  <c r="EL37" i="13"/>
  <c r="EL34" i="13"/>
  <c r="EL31" i="13"/>
  <c r="EL24" i="13"/>
  <c r="EL25" i="13"/>
  <c r="EL20" i="13"/>
  <c r="EL17" i="13"/>
  <c r="EL14" i="13"/>
  <c r="EL11" i="13"/>
  <c r="EL8" i="13"/>
  <c r="EL23" i="13" l="1"/>
  <c r="EL46" i="13"/>
  <c r="BY36" i="14"/>
  <c r="BY30" i="14"/>
  <c r="BY29" i="14"/>
  <c r="BY28" i="14" s="1"/>
  <c r="BY25" i="14"/>
  <c r="BY22" i="14"/>
  <c r="BY16" i="14"/>
  <c r="BY15" i="14"/>
  <c r="BY11" i="14"/>
  <c r="BY8" i="14"/>
  <c r="BY14" i="14" l="1"/>
  <c r="DY24" i="12"/>
  <c r="DY23" i="12"/>
  <c r="DY19" i="12"/>
  <c r="DY13" i="12"/>
  <c r="DY12" i="12"/>
  <c r="DY8" i="12"/>
  <c r="DY11" i="12" l="1"/>
  <c r="DY22" i="12"/>
  <c r="CL42" i="3"/>
  <c r="CL41" i="3"/>
  <c r="CL37" i="3"/>
  <c r="CL34" i="3"/>
  <c r="CL31" i="3"/>
  <c r="CL28" i="3"/>
  <c r="CL17" i="3"/>
  <c r="CL14" i="3"/>
  <c r="CL11" i="3"/>
  <c r="CL8" i="3"/>
  <c r="CL20" i="3"/>
  <c r="CL40" i="3" l="1"/>
  <c r="FK55" i="1"/>
  <c r="FK52" i="1"/>
  <c r="FK49" i="1"/>
  <c r="FK46" i="1"/>
  <c r="FK43" i="1"/>
  <c r="FK40" i="1"/>
  <c r="FK37" i="1"/>
  <c r="FK26" i="1"/>
  <c r="FK23" i="1"/>
  <c r="FK20" i="1"/>
  <c r="FK17" i="1"/>
  <c r="FK14" i="1"/>
  <c r="FK11" i="1"/>
  <c r="FK8" i="1"/>
  <c r="DK31" i="2"/>
  <c r="DK28" i="2"/>
  <c r="DK25" i="2"/>
  <c r="DK14" i="2"/>
  <c r="DK11" i="2"/>
  <c r="DK8" i="2"/>
  <c r="CX31" i="4" l="1"/>
  <c r="CX28" i="4"/>
  <c r="CX25" i="4"/>
  <c r="CX14" i="4"/>
  <c r="CX11" i="4"/>
  <c r="CX8" i="4"/>
  <c r="FK44" i="6" l="1"/>
  <c r="FK41" i="6"/>
  <c r="FK38" i="6"/>
  <c r="FK35" i="6"/>
  <c r="FK32" i="6"/>
  <c r="FK20" i="6"/>
  <c r="FK17" i="6"/>
  <c r="FK14" i="6"/>
  <c r="FK11" i="6"/>
  <c r="FK8" i="6"/>
  <c r="DX32" i="7" l="1"/>
  <c r="DX29" i="7"/>
  <c r="DX26" i="7"/>
  <c r="DX14" i="7"/>
  <c r="DX11" i="7"/>
  <c r="DX8" i="7"/>
  <c r="FX47" i="8" l="1"/>
  <c r="FX50" i="8"/>
  <c r="FX53" i="8"/>
  <c r="FX56" i="8"/>
  <c r="FX59" i="8"/>
  <c r="FX62" i="8"/>
  <c r="FX65" i="8"/>
  <c r="FX68" i="8"/>
  <c r="FX71" i="8"/>
  <c r="EK37" i="13" l="1"/>
  <c r="EK20" i="13"/>
  <c r="EK17" i="13"/>
  <c r="CK8" i="3" l="1"/>
  <c r="CK11" i="3"/>
  <c r="CK14" i="3"/>
  <c r="CK17" i="3"/>
  <c r="CK21" i="3"/>
  <c r="CK22" i="3"/>
  <c r="CK20" i="3" l="1"/>
  <c r="EI54" i="13" l="1"/>
  <c r="FV74" i="8" l="1"/>
  <c r="FV71" i="8"/>
  <c r="FV68" i="8"/>
  <c r="FV65" i="8"/>
  <c r="FV62" i="8"/>
  <c r="FV59" i="8"/>
  <c r="FV56" i="8"/>
  <c r="FV53" i="8"/>
  <c r="FV50" i="8"/>
  <c r="FV47" i="8"/>
  <c r="FV35" i="8"/>
  <c r="FV32" i="8"/>
  <c r="FV29" i="8"/>
  <c r="FV26" i="8"/>
  <c r="FV23" i="8"/>
  <c r="FV20" i="8"/>
  <c r="FV17" i="8"/>
  <c r="FV14" i="8"/>
  <c r="FV11" i="8"/>
  <c r="FV8" i="8"/>
  <c r="EH54" i="13" l="1"/>
  <c r="DO9" i="7" l="1"/>
  <c r="DO10" i="7"/>
  <c r="DO12" i="7"/>
  <c r="DO13" i="7"/>
  <c r="DO15" i="7"/>
  <c r="DO16" i="7"/>
  <c r="CC11" i="3" l="1"/>
  <c r="CC14" i="3"/>
  <c r="N23" i="16" l="1"/>
  <c r="O23" i="16"/>
  <c r="N24" i="16"/>
  <c r="O24" i="16"/>
  <c r="N12" i="16"/>
  <c r="O12" i="16"/>
  <c r="N13" i="16"/>
  <c r="O13" i="16"/>
  <c r="N30" i="16"/>
  <c r="O30" i="16"/>
  <c r="N19" i="16"/>
  <c r="O19" i="16"/>
  <c r="O22" i="16" s="1"/>
  <c r="N8" i="16"/>
  <c r="O8" i="16"/>
  <c r="O11" i="16" s="1"/>
  <c r="V30" i="16"/>
  <c r="U30" i="16"/>
  <c r="T30" i="16"/>
  <c r="S30" i="16"/>
  <c r="R30" i="16"/>
  <c r="Q30" i="16"/>
  <c r="P30" i="16"/>
  <c r="Y24" i="16"/>
  <c r="X24" i="16"/>
  <c r="V24" i="16"/>
  <c r="U24" i="16"/>
  <c r="T24" i="16"/>
  <c r="S24" i="16"/>
  <c r="R24" i="16"/>
  <c r="Q24" i="16"/>
  <c r="P24" i="16"/>
  <c r="Y23" i="16"/>
  <c r="X23" i="16"/>
  <c r="V23" i="16"/>
  <c r="U23" i="16"/>
  <c r="T23" i="16"/>
  <c r="S23" i="16"/>
  <c r="R23" i="16"/>
  <c r="Q23" i="16"/>
  <c r="P23" i="16"/>
  <c r="U22" i="16"/>
  <c r="Y22" i="16"/>
  <c r="X19" i="16"/>
  <c r="X22" i="16" s="1"/>
  <c r="V19" i="16"/>
  <c r="V22" i="16" s="1"/>
  <c r="U19" i="16"/>
  <c r="T19" i="16"/>
  <c r="T22" i="16" s="1"/>
  <c r="S19" i="16"/>
  <c r="S22" i="16" s="1"/>
  <c r="R19" i="16"/>
  <c r="R22" i="16" s="1"/>
  <c r="Q19" i="16"/>
  <c r="Q22" i="16" s="1"/>
  <c r="P19" i="16"/>
  <c r="Y13" i="16"/>
  <c r="X13" i="16"/>
  <c r="V13" i="16"/>
  <c r="U13" i="16"/>
  <c r="T13" i="16"/>
  <c r="S13" i="16"/>
  <c r="R13" i="16"/>
  <c r="Q13" i="16"/>
  <c r="P13" i="16"/>
  <c r="Y12" i="16"/>
  <c r="X12" i="16"/>
  <c r="V12" i="16"/>
  <c r="U12" i="16"/>
  <c r="T12" i="16"/>
  <c r="S12" i="16"/>
  <c r="R12" i="16"/>
  <c r="Q12" i="16"/>
  <c r="P12" i="16"/>
  <c r="Y11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N60" i="1"/>
  <c r="FM60" i="1"/>
  <c r="FK60" i="1"/>
  <c r="FJ60" i="1"/>
  <c r="FI60" i="1"/>
  <c r="FH60" i="1"/>
  <c r="FG60" i="1"/>
  <c r="FF60" i="1"/>
  <c r="FE60" i="1"/>
  <c r="FD60" i="1"/>
  <c r="FC60" i="1"/>
  <c r="FN59" i="1"/>
  <c r="FM59" i="1"/>
  <c r="FK59" i="1"/>
  <c r="FJ59" i="1"/>
  <c r="FI59" i="1"/>
  <c r="FH59" i="1"/>
  <c r="FG59" i="1"/>
  <c r="FF59" i="1"/>
  <c r="FE59" i="1"/>
  <c r="FD59" i="1"/>
  <c r="FC59" i="1"/>
  <c r="FJ55" i="1"/>
  <c r="FI55" i="1"/>
  <c r="FH55" i="1"/>
  <c r="FG55" i="1"/>
  <c r="FF55" i="1"/>
  <c r="FE55" i="1"/>
  <c r="FD55" i="1"/>
  <c r="FC55" i="1"/>
  <c r="FJ52" i="1"/>
  <c r="FI52" i="1"/>
  <c r="FH52" i="1"/>
  <c r="FG52" i="1"/>
  <c r="FF52" i="1"/>
  <c r="FE52" i="1"/>
  <c r="FD52" i="1"/>
  <c r="FC52" i="1"/>
  <c r="FJ49" i="1"/>
  <c r="FI49" i="1"/>
  <c r="FH49" i="1"/>
  <c r="FG49" i="1"/>
  <c r="FF49" i="1"/>
  <c r="FE49" i="1"/>
  <c r="FD49" i="1"/>
  <c r="FC49" i="1"/>
  <c r="FJ46" i="1"/>
  <c r="FI46" i="1"/>
  <c r="FH46" i="1"/>
  <c r="FG46" i="1"/>
  <c r="FF46" i="1"/>
  <c r="FE46" i="1"/>
  <c r="FD46" i="1"/>
  <c r="FC46" i="1"/>
  <c r="FJ43" i="1"/>
  <c r="FI43" i="1"/>
  <c r="FH43" i="1"/>
  <c r="FG43" i="1"/>
  <c r="FF43" i="1"/>
  <c r="FE43" i="1"/>
  <c r="FD43" i="1"/>
  <c r="FC43" i="1"/>
  <c r="FJ40" i="1"/>
  <c r="FI40" i="1"/>
  <c r="FH40" i="1"/>
  <c r="FG40" i="1"/>
  <c r="FF40" i="1"/>
  <c r="FE40" i="1"/>
  <c r="FD40" i="1"/>
  <c r="FC40" i="1"/>
  <c r="FJ37" i="1"/>
  <c r="FI37" i="1"/>
  <c r="FH37" i="1"/>
  <c r="FG37" i="1"/>
  <c r="FF37" i="1"/>
  <c r="FE37" i="1"/>
  <c r="FD37" i="1"/>
  <c r="FC37" i="1"/>
  <c r="FN31" i="1"/>
  <c r="FM31" i="1"/>
  <c r="FK31" i="1"/>
  <c r="FJ31" i="1"/>
  <c r="FI31" i="1"/>
  <c r="FH31" i="1"/>
  <c r="FG31" i="1"/>
  <c r="FF31" i="1"/>
  <c r="FE31" i="1"/>
  <c r="FD31" i="1"/>
  <c r="FC31" i="1"/>
  <c r="FN30" i="1"/>
  <c r="FM30" i="1"/>
  <c r="FK30" i="1"/>
  <c r="FJ30" i="1"/>
  <c r="FJ29" i="1" s="1"/>
  <c r="FI30" i="1"/>
  <c r="FI29" i="1" s="1"/>
  <c r="FH30" i="1"/>
  <c r="FG30" i="1"/>
  <c r="FF30" i="1"/>
  <c r="FE30" i="1"/>
  <c r="FD30" i="1"/>
  <c r="FC30" i="1"/>
  <c r="FJ26" i="1"/>
  <c r="FI26" i="1"/>
  <c r="FH26" i="1"/>
  <c r="FG26" i="1"/>
  <c r="FF26" i="1"/>
  <c r="FE26" i="1"/>
  <c r="FD26" i="1"/>
  <c r="FC26" i="1"/>
  <c r="FJ23" i="1"/>
  <c r="FI23" i="1"/>
  <c r="FH23" i="1"/>
  <c r="FG23" i="1"/>
  <c r="FF23" i="1"/>
  <c r="FE23" i="1"/>
  <c r="FD23" i="1"/>
  <c r="FC23" i="1"/>
  <c r="FJ20" i="1"/>
  <c r="FI20" i="1"/>
  <c r="FH20" i="1"/>
  <c r="FG20" i="1"/>
  <c r="FF20" i="1"/>
  <c r="FE20" i="1"/>
  <c r="FD20" i="1"/>
  <c r="FC20" i="1"/>
  <c r="FJ17" i="1"/>
  <c r="FI17" i="1"/>
  <c r="FH17" i="1"/>
  <c r="FG17" i="1"/>
  <c r="FF17" i="1"/>
  <c r="FE17" i="1"/>
  <c r="FD17" i="1"/>
  <c r="FC17" i="1"/>
  <c r="FJ14" i="1"/>
  <c r="FI14" i="1"/>
  <c r="FH14" i="1"/>
  <c r="FG14" i="1"/>
  <c r="FF14" i="1"/>
  <c r="FE14" i="1"/>
  <c r="FD14" i="1"/>
  <c r="FC14" i="1"/>
  <c r="FJ11" i="1"/>
  <c r="FI11" i="1"/>
  <c r="FH11" i="1"/>
  <c r="FG11" i="1"/>
  <c r="FF11" i="1"/>
  <c r="FE11" i="1"/>
  <c r="FD11" i="1"/>
  <c r="FC11" i="1"/>
  <c r="FJ8" i="1"/>
  <c r="FI8" i="1"/>
  <c r="FH8" i="1"/>
  <c r="FG8" i="1"/>
  <c r="FF8" i="1"/>
  <c r="FE8" i="1"/>
  <c r="FD8" i="1"/>
  <c r="FC8" i="1"/>
  <c r="DN42" i="2"/>
  <c r="DM42" i="2"/>
  <c r="DL42" i="2"/>
  <c r="DK42" i="2"/>
  <c r="DJ42" i="2"/>
  <c r="DI42" i="2"/>
  <c r="DH42" i="2"/>
  <c r="DG42" i="2"/>
  <c r="DF42" i="2"/>
  <c r="DE42" i="2"/>
  <c r="DD42" i="2"/>
  <c r="DC42" i="2"/>
  <c r="DN36" i="2"/>
  <c r="DM36" i="2"/>
  <c r="DK36" i="2"/>
  <c r="DJ36" i="2"/>
  <c r="DI36" i="2"/>
  <c r="DH36" i="2"/>
  <c r="DG36" i="2"/>
  <c r="DF36" i="2"/>
  <c r="DE36" i="2"/>
  <c r="DD36" i="2"/>
  <c r="DC36" i="2"/>
  <c r="DN35" i="2"/>
  <c r="DN34" i="2" s="1"/>
  <c r="DM35" i="2"/>
  <c r="DM34" i="2" s="1"/>
  <c r="DK35" i="2"/>
  <c r="DJ35" i="2"/>
  <c r="DI35" i="2"/>
  <c r="DH35" i="2"/>
  <c r="DG35" i="2"/>
  <c r="DF35" i="2"/>
  <c r="DE35" i="2"/>
  <c r="DE34" i="2" s="1"/>
  <c r="DD35" i="2"/>
  <c r="DD34" i="2" s="1"/>
  <c r="DC35" i="2"/>
  <c r="DJ31" i="2"/>
  <c r="DI31" i="2"/>
  <c r="DH31" i="2"/>
  <c r="DG31" i="2"/>
  <c r="DF31" i="2"/>
  <c r="DE31" i="2"/>
  <c r="DD31" i="2"/>
  <c r="DC31" i="2"/>
  <c r="DJ28" i="2"/>
  <c r="DI28" i="2"/>
  <c r="DH28" i="2"/>
  <c r="DG28" i="2"/>
  <c r="DF28" i="2"/>
  <c r="DE28" i="2"/>
  <c r="DD28" i="2"/>
  <c r="DC28" i="2"/>
  <c r="DJ25" i="2"/>
  <c r="DI25" i="2"/>
  <c r="DH25" i="2"/>
  <c r="DG25" i="2"/>
  <c r="DF25" i="2"/>
  <c r="DE25" i="2"/>
  <c r="DD25" i="2"/>
  <c r="DC25" i="2"/>
  <c r="DN19" i="2"/>
  <c r="DM19" i="2"/>
  <c r="DK19" i="2"/>
  <c r="DJ19" i="2"/>
  <c r="DI19" i="2"/>
  <c r="DH19" i="2"/>
  <c r="DG19" i="2"/>
  <c r="DF19" i="2"/>
  <c r="DE19" i="2"/>
  <c r="DD19" i="2"/>
  <c r="DC19" i="2"/>
  <c r="DN18" i="2"/>
  <c r="DM18" i="2"/>
  <c r="DK18" i="2"/>
  <c r="DJ18" i="2"/>
  <c r="DI18" i="2"/>
  <c r="DI17" i="2" s="1"/>
  <c r="DH18" i="2"/>
  <c r="DG18" i="2"/>
  <c r="DF18" i="2"/>
  <c r="DE18" i="2"/>
  <c r="DD18" i="2"/>
  <c r="DC18" i="2"/>
  <c r="DJ14" i="2"/>
  <c r="DI14" i="2"/>
  <c r="DH14" i="2"/>
  <c r="DG14" i="2"/>
  <c r="DF14" i="2"/>
  <c r="DE14" i="2"/>
  <c r="DD14" i="2"/>
  <c r="DC14" i="2"/>
  <c r="DJ11" i="2"/>
  <c r="DI11" i="2"/>
  <c r="DH11" i="2"/>
  <c r="DG11" i="2"/>
  <c r="DF11" i="2"/>
  <c r="DE11" i="2"/>
  <c r="DD11" i="2"/>
  <c r="DC11" i="2"/>
  <c r="DJ8" i="2"/>
  <c r="DI8" i="2"/>
  <c r="DH8" i="2"/>
  <c r="DG8" i="2"/>
  <c r="DF8" i="2"/>
  <c r="DE8" i="2"/>
  <c r="DD8" i="2"/>
  <c r="DC8" i="2"/>
  <c r="DA42" i="4"/>
  <c r="CZ42" i="4"/>
  <c r="CY42" i="4"/>
  <c r="CX42" i="4"/>
  <c r="CW42" i="4"/>
  <c r="CV42" i="4"/>
  <c r="CU42" i="4"/>
  <c r="CT42" i="4"/>
  <c r="CS42" i="4"/>
  <c r="CR42" i="4"/>
  <c r="CQ42" i="4"/>
  <c r="CP42" i="4"/>
  <c r="DB42" i="4" s="1"/>
  <c r="DA36" i="4"/>
  <c r="CZ36" i="4"/>
  <c r="CX36" i="4"/>
  <c r="CW36" i="4"/>
  <c r="CV36" i="4"/>
  <c r="CU36" i="4"/>
  <c r="CT36" i="4"/>
  <c r="CS36" i="4"/>
  <c r="CR36" i="4"/>
  <c r="CQ36" i="4"/>
  <c r="CP36" i="4"/>
  <c r="DA35" i="4"/>
  <c r="CZ35" i="4"/>
  <c r="CX35" i="4"/>
  <c r="CW35" i="4"/>
  <c r="CV35" i="4"/>
  <c r="CU35" i="4"/>
  <c r="CT35" i="4"/>
  <c r="CS35" i="4"/>
  <c r="CR35" i="4"/>
  <c r="CQ35" i="4"/>
  <c r="CP35" i="4"/>
  <c r="CW31" i="4"/>
  <c r="CV31" i="4"/>
  <c r="CU31" i="4"/>
  <c r="CT31" i="4"/>
  <c r="CS31" i="4"/>
  <c r="CR31" i="4"/>
  <c r="CQ31" i="4"/>
  <c r="CP31" i="4"/>
  <c r="CW28" i="4"/>
  <c r="CV28" i="4"/>
  <c r="CU28" i="4"/>
  <c r="CT28" i="4"/>
  <c r="CS28" i="4"/>
  <c r="CR28" i="4"/>
  <c r="CQ28" i="4"/>
  <c r="CP28" i="4"/>
  <c r="CW25" i="4"/>
  <c r="CV25" i="4"/>
  <c r="CU25" i="4"/>
  <c r="CT25" i="4"/>
  <c r="CS25" i="4"/>
  <c r="CR25" i="4"/>
  <c r="CQ25" i="4"/>
  <c r="CP25" i="4"/>
  <c r="DA19" i="4"/>
  <c r="CZ19" i="4"/>
  <c r="CX19" i="4"/>
  <c r="CW19" i="4"/>
  <c r="CV19" i="4"/>
  <c r="CU19" i="4"/>
  <c r="CT19" i="4"/>
  <c r="CS19" i="4"/>
  <c r="CR19" i="4"/>
  <c r="CQ19" i="4"/>
  <c r="CP19" i="4"/>
  <c r="CZ18" i="4"/>
  <c r="CX18" i="4"/>
  <c r="CW18" i="4"/>
  <c r="CV18" i="4"/>
  <c r="CU18" i="4"/>
  <c r="CT18" i="4"/>
  <c r="CT17" i="4" s="1"/>
  <c r="CS18" i="4"/>
  <c r="CR18" i="4"/>
  <c r="CQ18" i="4"/>
  <c r="CP18" i="4"/>
  <c r="CW14" i="4"/>
  <c r="CV14" i="4"/>
  <c r="CU14" i="4"/>
  <c r="CT14" i="4"/>
  <c r="CS14" i="4"/>
  <c r="CR14" i="4"/>
  <c r="CQ14" i="4"/>
  <c r="CP14" i="4"/>
  <c r="CW11" i="4"/>
  <c r="CV11" i="4"/>
  <c r="CU11" i="4"/>
  <c r="CT11" i="4"/>
  <c r="CS11" i="4"/>
  <c r="CR11" i="4"/>
  <c r="CQ11" i="4"/>
  <c r="CP11" i="4"/>
  <c r="CW8" i="4"/>
  <c r="CV8" i="4"/>
  <c r="CU8" i="4"/>
  <c r="CT8" i="4"/>
  <c r="CS8" i="4"/>
  <c r="CR8" i="4"/>
  <c r="CQ8" i="4"/>
  <c r="CP8" i="4"/>
  <c r="FN29" i="1" l="1"/>
  <c r="Z13" i="16"/>
  <c r="DB25" i="4"/>
  <c r="N11" i="16"/>
  <c r="Z11" i="16" s="1"/>
  <c r="Z8" i="16"/>
  <c r="Z12" i="16"/>
  <c r="DO8" i="2"/>
  <c r="FO8" i="1"/>
  <c r="FO11" i="1"/>
  <c r="DB8" i="4"/>
  <c r="DF34" i="2"/>
  <c r="FD29" i="1"/>
  <c r="FM29" i="1"/>
  <c r="N22" i="16"/>
  <c r="Z19" i="16"/>
  <c r="Z24" i="16"/>
  <c r="Z30" i="16"/>
  <c r="Z23" i="16"/>
  <c r="DJ17" i="2"/>
  <c r="CU17" i="4"/>
  <c r="DA34" i="4"/>
  <c r="CX34" i="4"/>
  <c r="DG34" i="2"/>
  <c r="CT34" i="4"/>
  <c r="CS34" i="4"/>
  <c r="FO20" i="1"/>
  <c r="DO42" i="2"/>
  <c r="FO43" i="1"/>
  <c r="CP34" i="4"/>
  <c r="P22" i="16"/>
  <c r="FO55" i="1"/>
  <c r="FO52" i="1"/>
  <c r="FO49" i="1"/>
  <c r="FD58" i="1"/>
  <c r="FO46" i="1"/>
  <c r="FO40" i="1"/>
  <c r="FE58" i="1"/>
  <c r="FM58" i="1"/>
  <c r="FF58" i="1"/>
  <c r="FN58" i="1"/>
  <c r="FG58" i="1"/>
  <c r="FI58" i="1"/>
  <c r="FJ58" i="1"/>
  <c r="FC58" i="1"/>
  <c r="FK58" i="1"/>
  <c r="FO37" i="1"/>
  <c r="FO60" i="1"/>
  <c r="FH58" i="1"/>
  <c r="FC29" i="1"/>
  <c r="FK29" i="1"/>
  <c r="FO26" i="1"/>
  <c r="FO23" i="1"/>
  <c r="FO17" i="1"/>
  <c r="FO14" i="1"/>
  <c r="FF29" i="1"/>
  <c r="FE29" i="1"/>
  <c r="FG29" i="1"/>
  <c r="FO31" i="1"/>
  <c r="FH29" i="1"/>
  <c r="FO30" i="1"/>
  <c r="FO59" i="1"/>
  <c r="DO31" i="2"/>
  <c r="DI34" i="2"/>
  <c r="DJ34" i="2"/>
  <c r="DO28" i="2"/>
  <c r="DC34" i="2"/>
  <c r="DK34" i="2"/>
  <c r="DO25" i="2"/>
  <c r="DO36" i="2"/>
  <c r="DH34" i="2"/>
  <c r="DO14" i="2"/>
  <c r="DO11" i="2"/>
  <c r="DD17" i="2"/>
  <c r="DH17" i="2"/>
  <c r="DF17" i="2"/>
  <c r="DN17" i="2"/>
  <c r="DG17" i="2"/>
  <c r="DO19" i="2"/>
  <c r="DO18" i="2"/>
  <c r="DK17" i="2"/>
  <c r="DE17" i="2"/>
  <c r="DM17" i="2"/>
  <c r="DO35" i="2"/>
  <c r="DC17" i="2"/>
  <c r="DB14" i="4"/>
  <c r="CX17" i="4"/>
  <c r="CQ17" i="4"/>
  <c r="DB11" i="4"/>
  <c r="CV17" i="4"/>
  <c r="CR17" i="4"/>
  <c r="CZ17" i="4"/>
  <c r="CW17" i="4"/>
  <c r="DB31" i="4"/>
  <c r="DB28" i="4"/>
  <c r="CQ34" i="4"/>
  <c r="CR34" i="4"/>
  <c r="CZ34" i="4"/>
  <c r="CV34" i="4"/>
  <c r="DB36" i="4"/>
  <c r="CW34" i="4"/>
  <c r="CU34" i="4"/>
  <c r="CS17" i="4"/>
  <c r="DB19" i="4"/>
  <c r="DA17" i="4"/>
  <c r="DB18" i="4"/>
  <c r="DB35" i="4"/>
  <c r="CP17" i="4"/>
  <c r="CM13" i="5"/>
  <c r="CP30" i="5"/>
  <c r="DB30" i="5" s="1"/>
  <c r="DA24" i="5"/>
  <c r="CZ24" i="5"/>
  <c r="CX24" i="5"/>
  <c r="CW24" i="5"/>
  <c r="CV24" i="5"/>
  <c r="CU24" i="5"/>
  <c r="CT24" i="5"/>
  <c r="CS24" i="5"/>
  <c r="CR24" i="5"/>
  <c r="CQ24" i="5"/>
  <c r="CP24" i="5"/>
  <c r="DA23" i="5"/>
  <c r="CZ23" i="5"/>
  <c r="CX23" i="5"/>
  <c r="CW23" i="5"/>
  <c r="CW22" i="5" s="1"/>
  <c r="CV23" i="5"/>
  <c r="CU23" i="5"/>
  <c r="CU22" i="5" s="1"/>
  <c r="CT23" i="5"/>
  <c r="CS23" i="5"/>
  <c r="CR23" i="5"/>
  <c r="CQ23" i="5"/>
  <c r="CP23" i="5"/>
  <c r="DA19" i="5"/>
  <c r="CZ19" i="5"/>
  <c r="CX19" i="5"/>
  <c r="CW19" i="5"/>
  <c r="CV19" i="5"/>
  <c r="CU19" i="5"/>
  <c r="CT19" i="5"/>
  <c r="CS19" i="5"/>
  <c r="CR19" i="5"/>
  <c r="CQ19" i="5"/>
  <c r="CP19" i="5"/>
  <c r="DA13" i="5"/>
  <c r="CZ13" i="5"/>
  <c r="CX13" i="5"/>
  <c r="CW13" i="5"/>
  <c r="CV13" i="5"/>
  <c r="CU13" i="5"/>
  <c r="CT13" i="5"/>
  <c r="CS13" i="5"/>
  <c r="CR13" i="5"/>
  <c r="CQ13" i="5"/>
  <c r="CP13" i="5"/>
  <c r="DA12" i="5"/>
  <c r="CZ12" i="5"/>
  <c r="CX12" i="5"/>
  <c r="CX11" i="5" s="1"/>
  <c r="CW12" i="5"/>
  <c r="CV12" i="5"/>
  <c r="CU12" i="5"/>
  <c r="CT12" i="5"/>
  <c r="CS12" i="5"/>
  <c r="CR12" i="5"/>
  <c r="CQ12" i="5"/>
  <c r="CP12" i="5"/>
  <c r="CP11" i="5" s="1"/>
  <c r="DA8" i="5"/>
  <c r="CZ8" i="5"/>
  <c r="CX8" i="5"/>
  <c r="CW8" i="5"/>
  <c r="CV8" i="5"/>
  <c r="CU8" i="5"/>
  <c r="CT8" i="5"/>
  <c r="CS8" i="5"/>
  <c r="CR8" i="5"/>
  <c r="CQ8" i="5"/>
  <c r="CP8" i="5"/>
  <c r="FN55" i="6"/>
  <c r="FM55" i="6"/>
  <c r="FL55" i="6"/>
  <c r="FK55" i="6"/>
  <c r="FJ55" i="6"/>
  <c r="FI55" i="6"/>
  <c r="FH55" i="6"/>
  <c r="FG55" i="6"/>
  <c r="FF55" i="6"/>
  <c r="FE55" i="6"/>
  <c r="FD55" i="6"/>
  <c r="FC55" i="6"/>
  <c r="FN49" i="6"/>
  <c r="FM49" i="6"/>
  <c r="FK49" i="6"/>
  <c r="FJ49" i="6"/>
  <c r="FI49" i="6"/>
  <c r="FH49" i="6"/>
  <c r="FG49" i="6"/>
  <c r="FF49" i="6"/>
  <c r="FE49" i="6"/>
  <c r="FD49" i="6"/>
  <c r="FC49" i="6"/>
  <c r="FN48" i="6"/>
  <c r="FM48" i="6"/>
  <c r="FK48" i="6"/>
  <c r="FJ48" i="6"/>
  <c r="FI48" i="6"/>
  <c r="FH48" i="6"/>
  <c r="FG48" i="6"/>
  <c r="FF48" i="6"/>
  <c r="FE48" i="6"/>
  <c r="FD48" i="6"/>
  <c r="FC48" i="6"/>
  <c r="FJ44" i="6"/>
  <c r="FI44" i="6"/>
  <c r="FH44" i="6"/>
  <c r="FG44" i="6"/>
  <c r="FF44" i="6"/>
  <c r="FE44" i="6"/>
  <c r="FD44" i="6"/>
  <c r="FC44" i="6"/>
  <c r="FJ41" i="6"/>
  <c r="FI41" i="6"/>
  <c r="FH41" i="6"/>
  <c r="FG41" i="6"/>
  <c r="FF41" i="6"/>
  <c r="FE41" i="6"/>
  <c r="FD41" i="6"/>
  <c r="FC41" i="6"/>
  <c r="FJ38" i="6"/>
  <c r="FI38" i="6"/>
  <c r="FH38" i="6"/>
  <c r="FG38" i="6"/>
  <c r="FF38" i="6"/>
  <c r="FE38" i="6"/>
  <c r="FD38" i="6"/>
  <c r="FC38" i="6"/>
  <c r="FJ35" i="6"/>
  <c r="FI35" i="6"/>
  <c r="FH35" i="6"/>
  <c r="FG35" i="6"/>
  <c r="FF35" i="6"/>
  <c r="FE35" i="6"/>
  <c r="FD35" i="6"/>
  <c r="FC35" i="6"/>
  <c r="FJ32" i="6"/>
  <c r="FI32" i="6"/>
  <c r="FH32" i="6"/>
  <c r="FG32" i="6"/>
  <c r="FF32" i="6"/>
  <c r="FE32" i="6"/>
  <c r="FD32" i="6"/>
  <c r="FC32" i="6"/>
  <c r="FN25" i="6"/>
  <c r="FM25" i="6"/>
  <c r="FK25" i="6"/>
  <c r="FJ25" i="6"/>
  <c r="FI25" i="6"/>
  <c r="FH25" i="6"/>
  <c r="FG25" i="6"/>
  <c r="FF25" i="6"/>
  <c r="FE25" i="6"/>
  <c r="FD25" i="6"/>
  <c r="FC25" i="6"/>
  <c r="FN24" i="6"/>
  <c r="FM24" i="6"/>
  <c r="FM23" i="6" s="1"/>
  <c r="FK24" i="6"/>
  <c r="FK23" i="6" s="1"/>
  <c r="FJ24" i="6"/>
  <c r="FJ23" i="6" s="1"/>
  <c r="FI24" i="6"/>
  <c r="FH24" i="6"/>
  <c r="FG24" i="6"/>
  <c r="FF24" i="6"/>
  <c r="FE24" i="6"/>
  <c r="FD24" i="6"/>
  <c r="FC24" i="6"/>
  <c r="FJ20" i="6"/>
  <c r="FI20" i="6"/>
  <c r="FH20" i="6"/>
  <c r="FG20" i="6"/>
  <c r="FF20" i="6"/>
  <c r="FE20" i="6"/>
  <c r="FD20" i="6"/>
  <c r="FC20" i="6"/>
  <c r="FJ17" i="6"/>
  <c r="FI17" i="6"/>
  <c r="FH17" i="6"/>
  <c r="FG17" i="6"/>
  <c r="FF17" i="6"/>
  <c r="FE17" i="6"/>
  <c r="FD17" i="6"/>
  <c r="FC17" i="6"/>
  <c r="FJ14" i="6"/>
  <c r="FI14" i="6"/>
  <c r="FH14" i="6"/>
  <c r="FG14" i="6"/>
  <c r="FF14" i="6"/>
  <c r="FE14" i="6"/>
  <c r="FD14" i="6"/>
  <c r="FC14" i="6"/>
  <c r="FJ11" i="6"/>
  <c r="FI11" i="6"/>
  <c r="FH11" i="6"/>
  <c r="FG11" i="6"/>
  <c r="FF11" i="6"/>
  <c r="FE11" i="6"/>
  <c r="FD11" i="6"/>
  <c r="FC11" i="6"/>
  <c r="FJ8" i="6"/>
  <c r="FI8" i="6"/>
  <c r="FH8" i="6"/>
  <c r="FG8" i="6"/>
  <c r="FF8" i="6"/>
  <c r="FE8" i="6"/>
  <c r="FD8" i="6"/>
  <c r="FC8" i="6"/>
  <c r="EA43" i="7"/>
  <c r="DZ43" i="7"/>
  <c r="DY43" i="7"/>
  <c r="DX43" i="7"/>
  <c r="DW43" i="7"/>
  <c r="DV43" i="7"/>
  <c r="DU43" i="7"/>
  <c r="DT43" i="7"/>
  <c r="DS43" i="7"/>
  <c r="DR43" i="7"/>
  <c r="DQ43" i="7"/>
  <c r="DP43" i="7"/>
  <c r="EA37" i="7"/>
  <c r="DZ37" i="7"/>
  <c r="DX37" i="7"/>
  <c r="DW37" i="7"/>
  <c r="DV37" i="7"/>
  <c r="DU37" i="7"/>
  <c r="DT37" i="7"/>
  <c r="DS37" i="7"/>
  <c r="DR37" i="7"/>
  <c r="DQ37" i="7"/>
  <c r="DP37" i="7"/>
  <c r="EA36" i="7"/>
  <c r="EA35" i="7" s="1"/>
  <c r="DZ36" i="7"/>
  <c r="DX36" i="7"/>
  <c r="DW36" i="7"/>
  <c r="DV36" i="7"/>
  <c r="DU36" i="7"/>
  <c r="DT36" i="7"/>
  <c r="DS36" i="7"/>
  <c r="DS35" i="7" s="1"/>
  <c r="DR36" i="7"/>
  <c r="DR35" i="7" s="1"/>
  <c r="DQ36" i="7"/>
  <c r="DP36" i="7"/>
  <c r="DW32" i="7"/>
  <c r="DV32" i="7"/>
  <c r="DU32" i="7"/>
  <c r="DT32" i="7"/>
  <c r="DS32" i="7"/>
  <c r="DR32" i="7"/>
  <c r="DQ32" i="7"/>
  <c r="DP32" i="7"/>
  <c r="DW29" i="7"/>
  <c r="DV29" i="7"/>
  <c r="DU29" i="7"/>
  <c r="DT29" i="7"/>
  <c r="DS29" i="7"/>
  <c r="DR29" i="7"/>
  <c r="DQ29" i="7"/>
  <c r="DP29" i="7"/>
  <c r="DW26" i="7"/>
  <c r="DV26" i="7"/>
  <c r="DU26" i="7"/>
  <c r="DT26" i="7"/>
  <c r="DS26" i="7"/>
  <c r="DR26" i="7"/>
  <c r="DQ26" i="7"/>
  <c r="DP26" i="7"/>
  <c r="EA19" i="7"/>
  <c r="DZ19" i="7"/>
  <c r="DX19" i="7"/>
  <c r="DW19" i="7"/>
  <c r="DV19" i="7"/>
  <c r="DU19" i="7"/>
  <c r="DT19" i="7"/>
  <c r="DS19" i="7"/>
  <c r="DR19" i="7"/>
  <c r="DQ19" i="7"/>
  <c r="DP19" i="7"/>
  <c r="EA18" i="7"/>
  <c r="DZ18" i="7"/>
  <c r="DX18" i="7"/>
  <c r="DW18" i="7"/>
  <c r="DV18" i="7"/>
  <c r="DU18" i="7"/>
  <c r="DT18" i="7"/>
  <c r="DS18" i="7"/>
  <c r="DR18" i="7"/>
  <c r="DQ18" i="7"/>
  <c r="DP18" i="7"/>
  <c r="DW14" i="7"/>
  <c r="DV14" i="7"/>
  <c r="DU14" i="7"/>
  <c r="DT14" i="7"/>
  <c r="DS14" i="7"/>
  <c r="DR14" i="7"/>
  <c r="DQ14" i="7"/>
  <c r="DP14" i="7"/>
  <c r="DW11" i="7"/>
  <c r="DV11" i="7"/>
  <c r="DU11" i="7"/>
  <c r="DT11" i="7"/>
  <c r="DS11" i="7"/>
  <c r="DR11" i="7"/>
  <c r="DQ11" i="7"/>
  <c r="DP11" i="7"/>
  <c r="DW8" i="7"/>
  <c r="DV8" i="7"/>
  <c r="DU8" i="7"/>
  <c r="DT8" i="7"/>
  <c r="DS8" i="7"/>
  <c r="DR8" i="7"/>
  <c r="DQ8" i="7"/>
  <c r="DP8" i="7"/>
  <c r="DO27" i="7"/>
  <c r="DO28" i="7"/>
  <c r="DO30" i="7"/>
  <c r="DO31" i="7"/>
  <c r="DO33" i="7"/>
  <c r="DO34" i="7"/>
  <c r="DO44" i="7"/>
  <c r="DO45" i="7"/>
  <c r="FP35" i="8"/>
  <c r="FQ35" i="8"/>
  <c r="FR35" i="8"/>
  <c r="FS35" i="8"/>
  <c r="FT35" i="8"/>
  <c r="FU35" i="8"/>
  <c r="FW35" i="8"/>
  <c r="FX3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A79" i="8"/>
  <c r="FZ79" i="8"/>
  <c r="FX79" i="8"/>
  <c r="FW79" i="8"/>
  <c r="FV79" i="8"/>
  <c r="FU79" i="8"/>
  <c r="FT79" i="8"/>
  <c r="FS79" i="8"/>
  <c r="FR79" i="8"/>
  <c r="FQ79" i="8"/>
  <c r="FP79" i="8"/>
  <c r="GA78" i="8"/>
  <c r="FZ78" i="8"/>
  <c r="FX78" i="8"/>
  <c r="FW78" i="8"/>
  <c r="FV78" i="8"/>
  <c r="FU78" i="8"/>
  <c r="FT78" i="8"/>
  <c r="FS78" i="8"/>
  <c r="FR78" i="8"/>
  <c r="FQ78" i="8"/>
  <c r="FP78" i="8"/>
  <c r="GA74" i="8"/>
  <c r="FX74" i="8"/>
  <c r="FW74" i="8"/>
  <c r="FU74" i="8"/>
  <c r="FT74" i="8"/>
  <c r="FS74" i="8"/>
  <c r="FR74" i="8"/>
  <c r="FQ74" i="8"/>
  <c r="FP74" i="8"/>
  <c r="GA71" i="8"/>
  <c r="FW71" i="8"/>
  <c r="FU71" i="8"/>
  <c r="FT71" i="8"/>
  <c r="FS71" i="8"/>
  <c r="FR71" i="8"/>
  <c r="FQ71" i="8"/>
  <c r="FP71" i="8"/>
  <c r="GA68" i="8"/>
  <c r="FW68" i="8"/>
  <c r="FU68" i="8"/>
  <c r="FT68" i="8"/>
  <c r="FS68" i="8"/>
  <c r="FR68" i="8"/>
  <c r="FQ68" i="8"/>
  <c r="FP68" i="8"/>
  <c r="GA65" i="8"/>
  <c r="FW65" i="8"/>
  <c r="FU65" i="8"/>
  <c r="FT65" i="8"/>
  <c r="FS65" i="8"/>
  <c r="FR65" i="8"/>
  <c r="FQ65" i="8"/>
  <c r="FP65" i="8"/>
  <c r="GA62" i="8"/>
  <c r="FW62" i="8"/>
  <c r="FU62" i="8"/>
  <c r="FT62" i="8"/>
  <c r="FS62" i="8"/>
  <c r="FR62" i="8"/>
  <c r="FQ62" i="8"/>
  <c r="FP62" i="8"/>
  <c r="GA59" i="8"/>
  <c r="FW59" i="8"/>
  <c r="FU59" i="8"/>
  <c r="FT59" i="8"/>
  <c r="FS59" i="8"/>
  <c r="FR59" i="8"/>
  <c r="FQ59" i="8"/>
  <c r="FP59" i="8"/>
  <c r="GA56" i="8"/>
  <c r="FW56" i="8"/>
  <c r="FU56" i="8"/>
  <c r="FT56" i="8"/>
  <c r="FS56" i="8"/>
  <c r="FR56" i="8"/>
  <c r="FQ56" i="8"/>
  <c r="FP56" i="8"/>
  <c r="GA53" i="8"/>
  <c r="FW53" i="8"/>
  <c r="FU53" i="8"/>
  <c r="FT53" i="8"/>
  <c r="FS53" i="8"/>
  <c r="FR53" i="8"/>
  <c r="FQ53" i="8"/>
  <c r="FP53" i="8"/>
  <c r="GA50" i="8"/>
  <c r="FW50" i="8"/>
  <c r="FU50" i="8"/>
  <c r="FT50" i="8"/>
  <c r="FS50" i="8"/>
  <c r="FR50" i="8"/>
  <c r="FQ50" i="8"/>
  <c r="FP50" i="8"/>
  <c r="GA47" i="8"/>
  <c r="FW47" i="8"/>
  <c r="FU47" i="8"/>
  <c r="FT47" i="8"/>
  <c r="FS47" i="8"/>
  <c r="FR47" i="8"/>
  <c r="FQ47" i="8"/>
  <c r="FP47" i="8"/>
  <c r="FZ40" i="8"/>
  <c r="FX40" i="8"/>
  <c r="FW40" i="8"/>
  <c r="FV40" i="8"/>
  <c r="FU40" i="8"/>
  <c r="FT40" i="8"/>
  <c r="FS40" i="8"/>
  <c r="FR40" i="8"/>
  <c r="FQ40" i="8"/>
  <c r="FP40" i="8"/>
  <c r="FZ39" i="8"/>
  <c r="FX39" i="8"/>
  <c r="FW39" i="8"/>
  <c r="FV39" i="8"/>
  <c r="FU39" i="8"/>
  <c r="FT39" i="8"/>
  <c r="FS39" i="8"/>
  <c r="FR39" i="8"/>
  <c r="FQ39" i="8"/>
  <c r="FP39" i="8"/>
  <c r="FX32" i="8"/>
  <c r="FW32" i="8"/>
  <c r="FU32" i="8"/>
  <c r="FT32" i="8"/>
  <c r="FS32" i="8"/>
  <c r="FR32" i="8"/>
  <c r="FQ32" i="8"/>
  <c r="FP32" i="8"/>
  <c r="FX29" i="8"/>
  <c r="FW29" i="8"/>
  <c r="FU29" i="8"/>
  <c r="FT29" i="8"/>
  <c r="FS29" i="8"/>
  <c r="FR29" i="8"/>
  <c r="FQ29" i="8"/>
  <c r="FP29" i="8"/>
  <c r="GA26" i="8"/>
  <c r="FX26" i="8"/>
  <c r="FW26" i="8"/>
  <c r="FU26" i="8"/>
  <c r="FT26" i="8"/>
  <c r="FS26" i="8"/>
  <c r="FR26" i="8"/>
  <c r="FQ26" i="8"/>
  <c r="FP26" i="8"/>
  <c r="GA23" i="8"/>
  <c r="FX23" i="8"/>
  <c r="FW23" i="8"/>
  <c r="FU23" i="8"/>
  <c r="FT23" i="8"/>
  <c r="FS23" i="8"/>
  <c r="FR23" i="8"/>
  <c r="FQ23" i="8"/>
  <c r="FP23" i="8"/>
  <c r="GA20" i="8"/>
  <c r="FX20" i="8"/>
  <c r="FW20" i="8"/>
  <c r="FU20" i="8"/>
  <c r="FT20" i="8"/>
  <c r="FS20" i="8"/>
  <c r="FR20" i="8"/>
  <c r="FQ20" i="8"/>
  <c r="FP20" i="8"/>
  <c r="GA17" i="8"/>
  <c r="FX17" i="8"/>
  <c r="FW17" i="8"/>
  <c r="FU17" i="8"/>
  <c r="FT17" i="8"/>
  <c r="FS17" i="8"/>
  <c r="FR17" i="8"/>
  <c r="FQ17" i="8"/>
  <c r="FP17" i="8"/>
  <c r="GA14" i="8"/>
  <c r="FX14" i="8"/>
  <c r="FW14" i="8"/>
  <c r="FU14" i="8"/>
  <c r="FT14" i="8"/>
  <c r="FS14" i="8"/>
  <c r="FR14" i="8"/>
  <c r="FQ14" i="8"/>
  <c r="FP14" i="8"/>
  <c r="GA11" i="8"/>
  <c r="FX11" i="8"/>
  <c r="FW11" i="8"/>
  <c r="FU11" i="8"/>
  <c r="FT11" i="8"/>
  <c r="FS11" i="8"/>
  <c r="FR11" i="8"/>
  <c r="FQ11" i="8"/>
  <c r="FP11" i="8"/>
  <c r="GA8" i="8"/>
  <c r="FX8" i="8"/>
  <c r="FW8" i="8"/>
  <c r="FU8" i="8"/>
  <c r="FT8" i="8"/>
  <c r="FS8" i="8"/>
  <c r="FR8" i="8"/>
  <c r="FQ8" i="8"/>
  <c r="FP8" i="8"/>
  <c r="GN42" i="9"/>
  <c r="GM42" i="9"/>
  <c r="GL42" i="9"/>
  <c r="GK42" i="9"/>
  <c r="GJ42" i="9"/>
  <c r="GI42" i="9"/>
  <c r="GH42" i="9"/>
  <c r="GG42" i="9"/>
  <c r="GF42" i="9"/>
  <c r="GE42" i="9"/>
  <c r="GD42" i="9"/>
  <c r="GC42" i="9"/>
  <c r="GM36" i="9"/>
  <c r="GK36" i="9"/>
  <c r="GJ36" i="9"/>
  <c r="GI36" i="9"/>
  <c r="GH36" i="9"/>
  <c r="GG36" i="9"/>
  <c r="GF36" i="9"/>
  <c r="GE36" i="9"/>
  <c r="GD36" i="9"/>
  <c r="GC36" i="9"/>
  <c r="GM35" i="9"/>
  <c r="GK35" i="9"/>
  <c r="GJ35" i="9"/>
  <c r="GI35" i="9"/>
  <c r="GH35" i="9"/>
  <c r="GG35" i="9"/>
  <c r="GF35" i="9"/>
  <c r="GE35" i="9"/>
  <c r="GD35" i="9"/>
  <c r="GC35" i="9"/>
  <c r="GK31" i="9"/>
  <c r="GJ31" i="9"/>
  <c r="GI31" i="9"/>
  <c r="GH31" i="9"/>
  <c r="GG31" i="9"/>
  <c r="GF31" i="9"/>
  <c r="GE31" i="9"/>
  <c r="GD31" i="9"/>
  <c r="GC31" i="9"/>
  <c r="GK28" i="9"/>
  <c r="GJ28" i="9"/>
  <c r="GI28" i="9"/>
  <c r="GH28" i="9"/>
  <c r="GG28" i="9"/>
  <c r="GF28" i="9"/>
  <c r="GE28" i="9"/>
  <c r="GD28" i="9"/>
  <c r="GC28" i="9"/>
  <c r="GK25" i="9"/>
  <c r="GJ25" i="9"/>
  <c r="GI25" i="9"/>
  <c r="GH25" i="9"/>
  <c r="GG25" i="9"/>
  <c r="GF25" i="9"/>
  <c r="GE25" i="9"/>
  <c r="GD25" i="9"/>
  <c r="GC25" i="9"/>
  <c r="GN19" i="9"/>
  <c r="GM19" i="9"/>
  <c r="GK19" i="9"/>
  <c r="GJ19" i="9"/>
  <c r="GI19" i="9"/>
  <c r="GH19" i="9"/>
  <c r="GG19" i="9"/>
  <c r="GF19" i="9"/>
  <c r="GF17" i="9" s="1"/>
  <c r="GE19" i="9"/>
  <c r="GD19" i="9"/>
  <c r="GC19" i="9"/>
  <c r="GN18" i="9"/>
  <c r="GM18" i="9"/>
  <c r="GK18" i="9"/>
  <c r="GK17" i="9" s="1"/>
  <c r="GJ18" i="9"/>
  <c r="GJ17" i="9" s="1"/>
  <c r="GI18" i="9"/>
  <c r="GH18" i="9"/>
  <c r="GG18" i="9"/>
  <c r="GF18" i="9"/>
  <c r="GE18" i="9"/>
  <c r="GD18" i="9"/>
  <c r="GC18" i="9"/>
  <c r="GK14" i="9"/>
  <c r="GJ14" i="9"/>
  <c r="GI14" i="9"/>
  <c r="GH14" i="9"/>
  <c r="GG14" i="9"/>
  <c r="GF14" i="9"/>
  <c r="GE14" i="9"/>
  <c r="GD14" i="9"/>
  <c r="GC14" i="9"/>
  <c r="GK11" i="9"/>
  <c r="GJ11" i="9"/>
  <c r="GI11" i="9"/>
  <c r="GH11" i="9"/>
  <c r="GG11" i="9"/>
  <c r="GF11" i="9"/>
  <c r="GE11" i="9"/>
  <c r="GD11" i="9"/>
  <c r="GC11" i="9"/>
  <c r="GK8" i="9"/>
  <c r="GJ8" i="9"/>
  <c r="GI8" i="9"/>
  <c r="GH8" i="9"/>
  <c r="GG8" i="9"/>
  <c r="GF8" i="9"/>
  <c r="GE8" i="9"/>
  <c r="GD8" i="9"/>
  <c r="GC8" i="9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N37" i="10"/>
  <c r="HM37" i="10"/>
  <c r="HK37" i="10"/>
  <c r="HJ37" i="10"/>
  <c r="HI37" i="10"/>
  <c r="HH37" i="10"/>
  <c r="HG37" i="10"/>
  <c r="HF37" i="10"/>
  <c r="HE37" i="10"/>
  <c r="HD37" i="10"/>
  <c r="HC37" i="10"/>
  <c r="HN36" i="10"/>
  <c r="HM36" i="10"/>
  <c r="HK36" i="10"/>
  <c r="HJ36" i="10"/>
  <c r="HI36" i="10"/>
  <c r="HH36" i="10"/>
  <c r="HG36" i="10"/>
  <c r="HF36" i="10"/>
  <c r="HE36" i="10"/>
  <c r="HD36" i="10"/>
  <c r="HC36" i="10"/>
  <c r="HK32" i="10"/>
  <c r="HJ32" i="10"/>
  <c r="HI32" i="10"/>
  <c r="HH32" i="10"/>
  <c r="HG32" i="10"/>
  <c r="HF32" i="10"/>
  <c r="HE32" i="10"/>
  <c r="HD32" i="10"/>
  <c r="HC32" i="10"/>
  <c r="HK29" i="10"/>
  <c r="HJ29" i="10"/>
  <c r="HI29" i="10"/>
  <c r="HH29" i="10"/>
  <c r="HG29" i="10"/>
  <c r="HF29" i="10"/>
  <c r="HE29" i="10"/>
  <c r="HD29" i="10"/>
  <c r="HC29" i="10"/>
  <c r="HK26" i="10"/>
  <c r="HJ26" i="10"/>
  <c r="HI26" i="10"/>
  <c r="HH26" i="10"/>
  <c r="HG26" i="10"/>
  <c r="HF26" i="10"/>
  <c r="HE26" i="10"/>
  <c r="HD26" i="10"/>
  <c r="HC26" i="10"/>
  <c r="HN19" i="10"/>
  <c r="HM19" i="10"/>
  <c r="HK19" i="10"/>
  <c r="HJ19" i="10"/>
  <c r="HI19" i="10"/>
  <c r="HH19" i="10"/>
  <c r="HG19" i="10"/>
  <c r="HF19" i="10"/>
  <c r="HE19" i="10"/>
  <c r="HD19" i="10"/>
  <c r="HC19" i="10"/>
  <c r="HN18" i="10"/>
  <c r="HM18" i="10"/>
  <c r="HK18" i="10"/>
  <c r="HJ18" i="10"/>
  <c r="HI18" i="10"/>
  <c r="HH18" i="10"/>
  <c r="HH17" i="10" s="1"/>
  <c r="HG18" i="10"/>
  <c r="HF18" i="10"/>
  <c r="HE18" i="10"/>
  <c r="HD18" i="10"/>
  <c r="HC18" i="10"/>
  <c r="HK14" i="10"/>
  <c r="HJ14" i="10"/>
  <c r="HI14" i="10"/>
  <c r="HH14" i="10"/>
  <c r="HG14" i="10"/>
  <c r="HF14" i="10"/>
  <c r="HE14" i="10"/>
  <c r="HD14" i="10"/>
  <c r="HC14" i="10"/>
  <c r="HK11" i="10"/>
  <c r="HJ11" i="10"/>
  <c r="HI11" i="10"/>
  <c r="HH11" i="10"/>
  <c r="HG11" i="10"/>
  <c r="HF11" i="10"/>
  <c r="HE11" i="10"/>
  <c r="HD11" i="10"/>
  <c r="HC11" i="10"/>
  <c r="HK8" i="10"/>
  <c r="HJ8" i="10"/>
  <c r="HI8" i="10"/>
  <c r="HH8" i="10"/>
  <c r="HG8" i="10"/>
  <c r="HF8" i="10"/>
  <c r="HE8" i="10"/>
  <c r="HD8" i="10"/>
  <c r="HC8" i="10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N42" i="11"/>
  <c r="EM42" i="11"/>
  <c r="EK42" i="11"/>
  <c r="EJ42" i="11"/>
  <c r="EI42" i="11"/>
  <c r="EH42" i="11"/>
  <c r="EG42" i="11"/>
  <c r="EF42" i="11"/>
  <c r="EE42" i="11"/>
  <c r="ED42" i="11"/>
  <c r="EC42" i="11"/>
  <c r="EN41" i="11"/>
  <c r="EM41" i="11"/>
  <c r="EK41" i="11"/>
  <c r="EJ41" i="11"/>
  <c r="EI41" i="11"/>
  <c r="EH41" i="11"/>
  <c r="EG41" i="11"/>
  <c r="EF41" i="11"/>
  <c r="EE41" i="11"/>
  <c r="ED41" i="11"/>
  <c r="EC41" i="11"/>
  <c r="EK37" i="11"/>
  <c r="EJ37" i="11"/>
  <c r="EI37" i="11"/>
  <c r="EH37" i="11"/>
  <c r="EG37" i="11"/>
  <c r="EF37" i="11"/>
  <c r="EE37" i="11"/>
  <c r="ED37" i="11"/>
  <c r="EC37" i="11"/>
  <c r="EK34" i="11"/>
  <c r="EJ34" i="11"/>
  <c r="EI34" i="11"/>
  <c r="EH34" i="11"/>
  <c r="EG34" i="11"/>
  <c r="EF34" i="11"/>
  <c r="EE34" i="11"/>
  <c r="ED34" i="11"/>
  <c r="EC34" i="11"/>
  <c r="EK31" i="11"/>
  <c r="EJ31" i="11"/>
  <c r="EI31" i="11"/>
  <c r="EH31" i="11"/>
  <c r="EG31" i="11"/>
  <c r="EF31" i="11"/>
  <c r="EE31" i="11"/>
  <c r="ED31" i="11"/>
  <c r="EC31" i="11"/>
  <c r="EK28" i="11"/>
  <c r="EJ28" i="11"/>
  <c r="EI28" i="11"/>
  <c r="EH28" i="11"/>
  <c r="EG28" i="11"/>
  <c r="EF28" i="11"/>
  <c r="EE28" i="11"/>
  <c r="ED28" i="11"/>
  <c r="EC28" i="11"/>
  <c r="EN22" i="11"/>
  <c r="EM22" i="11"/>
  <c r="EK22" i="11"/>
  <c r="EJ22" i="11"/>
  <c r="EI22" i="11"/>
  <c r="EH22" i="11"/>
  <c r="EG22" i="11"/>
  <c r="EF22" i="11"/>
  <c r="EE22" i="11"/>
  <c r="ED22" i="11"/>
  <c r="EC22" i="11"/>
  <c r="EN21" i="11"/>
  <c r="EM21" i="11"/>
  <c r="EK21" i="11"/>
  <c r="EJ21" i="11"/>
  <c r="EI21" i="11"/>
  <c r="EH21" i="11"/>
  <c r="EG21" i="11"/>
  <c r="EF21" i="11"/>
  <c r="EE21" i="11"/>
  <c r="ED21" i="11"/>
  <c r="EC21" i="11"/>
  <c r="EK17" i="11"/>
  <c r="EJ17" i="11"/>
  <c r="EI17" i="11"/>
  <c r="EH17" i="11"/>
  <c r="EG17" i="11"/>
  <c r="EF17" i="11"/>
  <c r="EE17" i="11"/>
  <c r="ED17" i="11"/>
  <c r="EC17" i="11"/>
  <c r="EK14" i="11"/>
  <c r="EJ14" i="11"/>
  <c r="EI14" i="11"/>
  <c r="EH14" i="11"/>
  <c r="EG14" i="11"/>
  <c r="EF14" i="11"/>
  <c r="EE14" i="11"/>
  <c r="ED14" i="11"/>
  <c r="EC14" i="11"/>
  <c r="EK11" i="11"/>
  <c r="EJ11" i="11"/>
  <c r="EI11" i="11"/>
  <c r="EH11" i="11"/>
  <c r="EG11" i="11"/>
  <c r="EF11" i="11"/>
  <c r="EE11" i="11"/>
  <c r="ED11" i="11"/>
  <c r="EC11" i="11"/>
  <c r="EK8" i="11"/>
  <c r="EJ8" i="11"/>
  <c r="EI8" i="11"/>
  <c r="EH8" i="11"/>
  <c r="EG8" i="11"/>
  <c r="EF8" i="11"/>
  <c r="EE8" i="11"/>
  <c r="ED8" i="11"/>
  <c r="EC8" i="11"/>
  <c r="EN54" i="13"/>
  <c r="EM54" i="13"/>
  <c r="EL54" i="13"/>
  <c r="EK54" i="13"/>
  <c r="EJ54" i="13"/>
  <c r="EG54" i="13"/>
  <c r="EF54" i="13"/>
  <c r="EE54" i="13"/>
  <c r="ED54" i="13"/>
  <c r="EC54" i="13"/>
  <c r="EN48" i="13"/>
  <c r="EM48" i="13"/>
  <c r="EK48" i="13"/>
  <c r="EJ48" i="13"/>
  <c r="EI48" i="13"/>
  <c r="EH48" i="13"/>
  <c r="EG48" i="13"/>
  <c r="EF48" i="13"/>
  <c r="EE48" i="13"/>
  <c r="ED48" i="13"/>
  <c r="EC48" i="13"/>
  <c r="EN47" i="13"/>
  <c r="EM47" i="13"/>
  <c r="EK47" i="13"/>
  <c r="EJ47" i="13"/>
  <c r="EI47" i="13"/>
  <c r="EH47" i="13"/>
  <c r="EG47" i="13"/>
  <c r="EF47" i="13"/>
  <c r="EE47" i="13"/>
  <c r="ED47" i="13"/>
  <c r="ED46" i="13" s="1"/>
  <c r="EC47" i="13"/>
  <c r="EK43" i="13"/>
  <c r="EJ43" i="13"/>
  <c r="EI43" i="13"/>
  <c r="EH43" i="13"/>
  <c r="EG43" i="13"/>
  <c r="EF43" i="13"/>
  <c r="EE43" i="13"/>
  <c r="ED43" i="13"/>
  <c r="EC43" i="13"/>
  <c r="EK40" i="13"/>
  <c r="EJ40" i="13"/>
  <c r="EI40" i="13"/>
  <c r="EH40" i="13"/>
  <c r="EG40" i="13"/>
  <c r="EF40" i="13"/>
  <c r="EE40" i="13"/>
  <c r="ED40" i="13"/>
  <c r="EC40" i="13"/>
  <c r="EJ37" i="13"/>
  <c r="EI37" i="13"/>
  <c r="EH37" i="13"/>
  <c r="EG37" i="13"/>
  <c r="EF37" i="13"/>
  <c r="EE37" i="13"/>
  <c r="ED37" i="13"/>
  <c r="EC37" i="13"/>
  <c r="EK34" i="13"/>
  <c r="EJ34" i="13"/>
  <c r="EI34" i="13"/>
  <c r="EH34" i="13"/>
  <c r="EG34" i="13"/>
  <c r="EF34" i="13"/>
  <c r="EE34" i="13"/>
  <c r="ED34" i="13"/>
  <c r="EC34" i="13"/>
  <c r="EK31" i="13"/>
  <c r="EJ31" i="13"/>
  <c r="EI31" i="13"/>
  <c r="EH31" i="13"/>
  <c r="EF31" i="13"/>
  <c r="EE31" i="13"/>
  <c r="ED31" i="13"/>
  <c r="EC31" i="13"/>
  <c r="EM25" i="13"/>
  <c r="EK25" i="13"/>
  <c r="EJ25" i="13"/>
  <c r="EI25" i="13"/>
  <c r="EH25" i="13"/>
  <c r="EG25" i="13"/>
  <c r="EF25" i="13"/>
  <c r="EE25" i="13"/>
  <c r="ED25" i="13"/>
  <c r="EC25" i="13"/>
  <c r="EM24" i="13"/>
  <c r="EM23" i="13" s="1"/>
  <c r="EK24" i="13"/>
  <c r="EJ24" i="13"/>
  <c r="EI24" i="13"/>
  <c r="EH24" i="13"/>
  <c r="EG24" i="13"/>
  <c r="EF24" i="13"/>
  <c r="EE24" i="13"/>
  <c r="ED24" i="13"/>
  <c r="EC24" i="13"/>
  <c r="EJ20" i="13"/>
  <c r="EI20" i="13"/>
  <c r="EH20" i="13"/>
  <c r="EG20" i="13"/>
  <c r="EF20" i="13"/>
  <c r="EE20" i="13"/>
  <c r="ED20" i="13"/>
  <c r="EC20" i="13"/>
  <c r="EJ17" i="13"/>
  <c r="EI17" i="13"/>
  <c r="EH17" i="13"/>
  <c r="EG17" i="13"/>
  <c r="EF17" i="13"/>
  <c r="EE17" i="13"/>
  <c r="ED17" i="13"/>
  <c r="EC17" i="13"/>
  <c r="EK14" i="13"/>
  <c r="EJ14" i="13"/>
  <c r="EI14" i="13"/>
  <c r="EH14" i="13"/>
  <c r="EG14" i="13"/>
  <c r="EF14" i="13"/>
  <c r="EE14" i="13"/>
  <c r="ED14" i="13"/>
  <c r="EC14" i="13"/>
  <c r="EK11" i="13"/>
  <c r="EJ11" i="13"/>
  <c r="EI11" i="13"/>
  <c r="EH11" i="13"/>
  <c r="EG11" i="13"/>
  <c r="EF11" i="13"/>
  <c r="EE11" i="13"/>
  <c r="ED11" i="13"/>
  <c r="EC11" i="13"/>
  <c r="EK8" i="13"/>
  <c r="EJ8" i="13"/>
  <c r="EI8" i="13"/>
  <c r="EH8" i="13"/>
  <c r="EG8" i="13"/>
  <c r="EF8" i="13"/>
  <c r="EE8" i="13"/>
  <c r="ED8" i="13"/>
  <c r="EC8" i="13"/>
  <c r="BN8" i="14"/>
  <c r="CA36" i="14"/>
  <c r="BZ36" i="14"/>
  <c r="BX36" i="14"/>
  <c r="BW36" i="14"/>
  <c r="BV36" i="14"/>
  <c r="BU36" i="14"/>
  <c r="BT36" i="14"/>
  <c r="BS36" i="14"/>
  <c r="BR36" i="14"/>
  <c r="BQ36" i="14"/>
  <c r="BP36" i="14"/>
  <c r="CA30" i="14"/>
  <c r="BZ30" i="14"/>
  <c r="BX30" i="14"/>
  <c r="BW30" i="14"/>
  <c r="BV30" i="14"/>
  <c r="BU30" i="14"/>
  <c r="BT30" i="14"/>
  <c r="BS30" i="14"/>
  <c r="BR30" i="14"/>
  <c r="BQ30" i="14"/>
  <c r="BP30" i="14"/>
  <c r="CA29" i="14"/>
  <c r="BZ29" i="14"/>
  <c r="BX29" i="14"/>
  <c r="BW29" i="14"/>
  <c r="BV29" i="14"/>
  <c r="BU29" i="14"/>
  <c r="BT29" i="14"/>
  <c r="BS29" i="14"/>
  <c r="BR29" i="14"/>
  <c r="BQ29" i="14"/>
  <c r="BP29" i="14"/>
  <c r="BZ25" i="14"/>
  <c r="BX25" i="14"/>
  <c r="BW25" i="14"/>
  <c r="BV25" i="14"/>
  <c r="BU25" i="14"/>
  <c r="BT25" i="14"/>
  <c r="BS25" i="14"/>
  <c r="BR25" i="14"/>
  <c r="BQ25" i="14"/>
  <c r="BP25" i="14"/>
  <c r="BZ22" i="14"/>
  <c r="BX22" i="14"/>
  <c r="BW22" i="14"/>
  <c r="BV22" i="14"/>
  <c r="BU22" i="14"/>
  <c r="BT22" i="14"/>
  <c r="BS22" i="14"/>
  <c r="BR22" i="14"/>
  <c r="BQ22" i="14"/>
  <c r="BP22" i="14"/>
  <c r="CA16" i="14"/>
  <c r="BZ16" i="14"/>
  <c r="BX16" i="14"/>
  <c r="BW16" i="14"/>
  <c r="BV16" i="14"/>
  <c r="BU16" i="14"/>
  <c r="BT16" i="14"/>
  <c r="BS16" i="14"/>
  <c r="BR16" i="14"/>
  <c r="BQ16" i="14"/>
  <c r="BP16" i="14"/>
  <c r="CA15" i="14"/>
  <c r="BZ15" i="14"/>
  <c r="BX15" i="14"/>
  <c r="BW15" i="14"/>
  <c r="BV15" i="14"/>
  <c r="BV14" i="14" s="1"/>
  <c r="BU15" i="14"/>
  <c r="BT15" i="14"/>
  <c r="BS15" i="14"/>
  <c r="BR15" i="14"/>
  <c r="BQ15" i="14"/>
  <c r="BP15" i="14"/>
  <c r="BZ11" i="14"/>
  <c r="BX11" i="14"/>
  <c r="BW11" i="14"/>
  <c r="BV11" i="14"/>
  <c r="BU11" i="14"/>
  <c r="BT11" i="14"/>
  <c r="BS11" i="14"/>
  <c r="BR11" i="14"/>
  <c r="BQ11" i="14"/>
  <c r="BP11" i="14"/>
  <c r="BZ8" i="14"/>
  <c r="BX8" i="14"/>
  <c r="BW8" i="14"/>
  <c r="BV8" i="14"/>
  <c r="BU8" i="14"/>
  <c r="BT8" i="14"/>
  <c r="BS8" i="14"/>
  <c r="BR8" i="14"/>
  <c r="BQ8" i="14"/>
  <c r="BP8" i="14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EA24" i="12"/>
  <c r="DZ24" i="12"/>
  <c r="DX24" i="12"/>
  <c r="DW24" i="12"/>
  <c r="DV24" i="12"/>
  <c r="DU24" i="12"/>
  <c r="DT24" i="12"/>
  <c r="DS24" i="12"/>
  <c r="DR24" i="12"/>
  <c r="DQ24" i="12"/>
  <c r="DP24" i="12"/>
  <c r="EA23" i="12"/>
  <c r="DZ23" i="12"/>
  <c r="DX23" i="12"/>
  <c r="DW23" i="12"/>
  <c r="DV23" i="12"/>
  <c r="DU23" i="12"/>
  <c r="DT23" i="12"/>
  <c r="DS23" i="12"/>
  <c r="DS22" i="12" s="1"/>
  <c r="DR23" i="12"/>
  <c r="DQ23" i="12"/>
  <c r="DP23" i="12"/>
  <c r="DZ19" i="12"/>
  <c r="DX19" i="12"/>
  <c r="DW19" i="12"/>
  <c r="DV19" i="12"/>
  <c r="DU19" i="12"/>
  <c r="DT19" i="12"/>
  <c r="DS19" i="12"/>
  <c r="DR19" i="12"/>
  <c r="DQ19" i="12"/>
  <c r="DP19" i="12"/>
  <c r="EA13" i="12"/>
  <c r="DZ13" i="12"/>
  <c r="DX13" i="12"/>
  <c r="DW13" i="12"/>
  <c r="DV13" i="12"/>
  <c r="DU13" i="12"/>
  <c r="DT13" i="12"/>
  <c r="DS13" i="12"/>
  <c r="DR13" i="12"/>
  <c r="DQ13" i="12"/>
  <c r="DP13" i="12"/>
  <c r="EA12" i="12"/>
  <c r="DZ12" i="12"/>
  <c r="DX12" i="12"/>
  <c r="DW12" i="12"/>
  <c r="DV12" i="12"/>
  <c r="DU12" i="12"/>
  <c r="DT12" i="12"/>
  <c r="DS12" i="12"/>
  <c r="DR12" i="12"/>
  <c r="DQ12" i="12"/>
  <c r="DP12" i="12"/>
  <c r="DZ8" i="12"/>
  <c r="DX8" i="12"/>
  <c r="DW8" i="12"/>
  <c r="DV8" i="12"/>
  <c r="DU8" i="12"/>
  <c r="DT8" i="12"/>
  <c r="DS8" i="12"/>
  <c r="DR8" i="12"/>
  <c r="DQ8" i="12"/>
  <c r="DP8" i="12"/>
  <c r="CN48" i="3"/>
  <c r="CM48" i="3"/>
  <c r="CL48" i="3"/>
  <c r="CK48" i="3"/>
  <c r="CJ48" i="3"/>
  <c r="CI48" i="3"/>
  <c r="CH48" i="3"/>
  <c r="CG48" i="3"/>
  <c r="CF48" i="3"/>
  <c r="CE48" i="3"/>
  <c r="CD48" i="3"/>
  <c r="CC48" i="3"/>
  <c r="CM42" i="3"/>
  <c r="CK42" i="3"/>
  <c r="CJ42" i="3"/>
  <c r="CI42" i="3"/>
  <c r="CH42" i="3"/>
  <c r="CG42" i="3"/>
  <c r="CF42" i="3"/>
  <c r="CE42" i="3"/>
  <c r="CD42" i="3"/>
  <c r="CC42" i="3"/>
  <c r="CM41" i="3"/>
  <c r="CK41" i="3"/>
  <c r="CJ41" i="3"/>
  <c r="CI41" i="3"/>
  <c r="CH41" i="3"/>
  <c r="CG41" i="3"/>
  <c r="CF41" i="3"/>
  <c r="CE41" i="3"/>
  <c r="CD41" i="3"/>
  <c r="CC41" i="3"/>
  <c r="CK37" i="3"/>
  <c r="CJ37" i="3"/>
  <c r="CI37" i="3"/>
  <c r="CH37" i="3"/>
  <c r="CG37" i="3"/>
  <c r="CF37" i="3"/>
  <c r="CE37" i="3"/>
  <c r="CD37" i="3"/>
  <c r="CC37" i="3"/>
  <c r="CK34" i="3"/>
  <c r="CJ34" i="3"/>
  <c r="CI34" i="3"/>
  <c r="CH34" i="3"/>
  <c r="CG34" i="3"/>
  <c r="CF34" i="3"/>
  <c r="CE34" i="3"/>
  <c r="CD34" i="3"/>
  <c r="CC34" i="3"/>
  <c r="CK31" i="3"/>
  <c r="CJ31" i="3"/>
  <c r="CI31" i="3"/>
  <c r="CH31" i="3"/>
  <c r="CG31" i="3"/>
  <c r="CF31" i="3"/>
  <c r="CE31" i="3"/>
  <c r="CD31" i="3"/>
  <c r="CC31" i="3"/>
  <c r="CK28" i="3"/>
  <c r="CJ28" i="3"/>
  <c r="CI28" i="3"/>
  <c r="CH28" i="3"/>
  <c r="CG28" i="3"/>
  <c r="CF28" i="3"/>
  <c r="CE28" i="3"/>
  <c r="CD28" i="3"/>
  <c r="CC28" i="3"/>
  <c r="CM22" i="3"/>
  <c r="CJ22" i="3"/>
  <c r="CI22" i="3"/>
  <c r="CH22" i="3"/>
  <c r="CG22" i="3"/>
  <c r="CF22" i="3"/>
  <c r="CE22" i="3"/>
  <c r="CD22" i="3"/>
  <c r="CC22" i="3"/>
  <c r="CM21" i="3"/>
  <c r="CJ21" i="3"/>
  <c r="CI21" i="3"/>
  <c r="CH21" i="3"/>
  <c r="CG21" i="3"/>
  <c r="CF21" i="3"/>
  <c r="CE21" i="3"/>
  <c r="CD21" i="3"/>
  <c r="CC21" i="3"/>
  <c r="CJ17" i="3"/>
  <c r="CI17" i="3"/>
  <c r="CH17" i="3"/>
  <c r="CG17" i="3"/>
  <c r="CF17" i="3"/>
  <c r="CE17" i="3"/>
  <c r="CD17" i="3"/>
  <c r="CC17" i="3"/>
  <c r="CJ14" i="3"/>
  <c r="CI14" i="3"/>
  <c r="CH14" i="3"/>
  <c r="CG14" i="3"/>
  <c r="CF14" i="3"/>
  <c r="CE14" i="3"/>
  <c r="CD14" i="3"/>
  <c r="CJ11" i="3"/>
  <c r="CI11" i="3"/>
  <c r="CH11" i="3"/>
  <c r="CG11" i="3"/>
  <c r="CF11" i="3"/>
  <c r="CE11" i="3"/>
  <c r="CD11" i="3"/>
  <c r="CJ8" i="3"/>
  <c r="CI8" i="3"/>
  <c r="CH8" i="3"/>
  <c r="CG8" i="3"/>
  <c r="CF8" i="3"/>
  <c r="CE8" i="3"/>
  <c r="CD8" i="3"/>
  <c r="CC8" i="3"/>
  <c r="DV11" i="12" l="1"/>
  <c r="HJ17" i="10"/>
  <c r="FE23" i="6"/>
  <c r="FN23" i="6"/>
  <c r="CM20" i="3"/>
  <c r="EM20" i="11"/>
  <c r="DU17" i="7"/>
  <c r="CR11" i="5"/>
  <c r="DA11" i="5"/>
  <c r="CE20" i="3"/>
  <c r="DW22" i="12"/>
  <c r="EO54" i="13"/>
  <c r="EE20" i="11"/>
  <c r="DV17" i="7"/>
  <c r="CS11" i="5"/>
  <c r="DA22" i="5"/>
  <c r="DZ11" i="12"/>
  <c r="EO8" i="11"/>
  <c r="DB8" i="5"/>
  <c r="DB19" i="5"/>
  <c r="Z22" i="16"/>
  <c r="DW17" i="7"/>
  <c r="CE40" i="3"/>
  <c r="DP22" i="12"/>
  <c r="DX22" i="12"/>
  <c r="DZ17" i="7"/>
  <c r="CQ11" i="5"/>
  <c r="GM17" i="9"/>
  <c r="GN17" i="9"/>
  <c r="EA22" i="12"/>
  <c r="CM40" i="3"/>
  <c r="DZ35" i="7"/>
  <c r="CZ11" i="5"/>
  <c r="HM17" i="10"/>
  <c r="DV22" i="12"/>
  <c r="DU11" i="12"/>
  <c r="HH35" i="10"/>
  <c r="GB74" i="8"/>
  <c r="DS17" i="7"/>
  <c r="EA17" i="7"/>
  <c r="CS22" i="5"/>
  <c r="EA11" i="12"/>
  <c r="EC20" i="11"/>
  <c r="EG20" i="11"/>
  <c r="HN35" i="10"/>
  <c r="GE17" i="9"/>
  <c r="GI34" i="9"/>
  <c r="GM34" i="9"/>
  <c r="DT11" i="12"/>
  <c r="BZ14" i="14"/>
  <c r="BV28" i="14"/>
  <c r="ED40" i="11"/>
  <c r="HK17" i="10"/>
  <c r="GF34" i="9"/>
  <c r="CW11" i="5"/>
  <c r="CZ22" i="5"/>
  <c r="CF40" i="3"/>
  <c r="CJ40" i="3"/>
  <c r="DU22" i="12"/>
  <c r="CB36" i="14"/>
  <c r="HI17" i="10"/>
  <c r="HE35" i="10"/>
  <c r="HM35" i="10"/>
  <c r="GD17" i="9"/>
  <c r="DX17" i="7"/>
  <c r="DT17" i="7"/>
  <c r="CX22" i="5"/>
  <c r="DS11" i="12"/>
  <c r="BQ14" i="14"/>
  <c r="EK20" i="11"/>
  <c r="HF35" i="10"/>
  <c r="GI17" i="9"/>
  <c r="GE34" i="9"/>
  <c r="DT22" i="12"/>
  <c r="CF20" i="3"/>
  <c r="GG34" i="9"/>
  <c r="GO14" i="9"/>
  <c r="CT22" i="5"/>
  <c r="CT11" i="5"/>
  <c r="FG23" i="6"/>
  <c r="FF23" i="6"/>
  <c r="CR22" i="5"/>
  <c r="FO14" i="6"/>
  <c r="DR17" i="7"/>
  <c r="EB18" i="7"/>
  <c r="BR14" i="14"/>
  <c r="EB19" i="12"/>
  <c r="DR11" i="12"/>
  <c r="CQ22" i="5"/>
  <c r="FO41" i="6"/>
  <c r="FD47" i="6"/>
  <c r="EB14" i="7"/>
  <c r="DQ17" i="7"/>
  <c r="EB19" i="7"/>
  <c r="GB65" i="8"/>
  <c r="GD34" i="9"/>
  <c r="ED20" i="11"/>
  <c r="EO14" i="13"/>
  <c r="CO31" i="3"/>
  <c r="CO8" i="3"/>
  <c r="FO32" i="6"/>
  <c r="EB11" i="7"/>
  <c r="EB8" i="7"/>
  <c r="GB68" i="8"/>
  <c r="HO43" i="10"/>
  <c r="HO29" i="10"/>
  <c r="EO14" i="11"/>
  <c r="EO11" i="11"/>
  <c r="EO11" i="13"/>
  <c r="FO58" i="1"/>
  <c r="FO29" i="1"/>
  <c r="DO34" i="2"/>
  <c r="DO17" i="2"/>
  <c r="DB34" i="4"/>
  <c r="DB17" i="4"/>
  <c r="DB24" i="5"/>
  <c r="CV22" i="5"/>
  <c r="DB23" i="5"/>
  <c r="DB12" i="5"/>
  <c r="CU11" i="5"/>
  <c r="DB13" i="5"/>
  <c r="CV11" i="5"/>
  <c r="CP22" i="5"/>
  <c r="FO55" i="6"/>
  <c r="FO44" i="6"/>
  <c r="FM47" i="6"/>
  <c r="FF47" i="6"/>
  <c r="FN47" i="6"/>
  <c r="FO38" i="6"/>
  <c r="FI47" i="6"/>
  <c r="FE47" i="6"/>
  <c r="FC47" i="6"/>
  <c r="FK47" i="6"/>
  <c r="FO35" i="6"/>
  <c r="FO48" i="6"/>
  <c r="FO49" i="6"/>
  <c r="FJ47" i="6"/>
  <c r="FH47" i="6"/>
  <c r="FO20" i="6"/>
  <c r="FO17" i="6"/>
  <c r="FH23" i="6"/>
  <c r="FO11" i="6"/>
  <c r="FO25" i="6"/>
  <c r="FI23" i="6"/>
  <c r="FO24" i="6"/>
  <c r="FO8" i="6"/>
  <c r="FC23" i="6"/>
  <c r="FD23" i="6"/>
  <c r="FG47" i="6"/>
  <c r="EB43" i="7"/>
  <c r="EB37" i="7"/>
  <c r="EB32" i="7"/>
  <c r="EB29" i="7"/>
  <c r="DV35" i="7"/>
  <c r="DW35" i="7"/>
  <c r="EB36" i="7"/>
  <c r="DT35" i="7"/>
  <c r="DP35" i="7"/>
  <c r="DX35" i="7"/>
  <c r="EB26" i="7"/>
  <c r="DU35" i="7"/>
  <c r="DQ35" i="7"/>
  <c r="DP17" i="7"/>
  <c r="GB85" i="8"/>
  <c r="GB71" i="8"/>
  <c r="FQ77" i="8"/>
  <c r="FR77" i="8"/>
  <c r="FZ77" i="8"/>
  <c r="FS77" i="8"/>
  <c r="GA77" i="8"/>
  <c r="GB62" i="8"/>
  <c r="GB59" i="8"/>
  <c r="GB56" i="8"/>
  <c r="FW77" i="8"/>
  <c r="GB53" i="8"/>
  <c r="FT77" i="8"/>
  <c r="FP77" i="8"/>
  <c r="FX77" i="8"/>
  <c r="GB50" i="8"/>
  <c r="FU77" i="8"/>
  <c r="FV77" i="8"/>
  <c r="GB47" i="8"/>
  <c r="GB79" i="8"/>
  <c r="GB35" i="8"/>
  <c r="FQ38" i="8"/>
  <c r="GB32" i="8"/>
  <c r="FR38" i="8"/>
  <c r="FZ38" i="8"/>
  <c r="GB29" i="8"/>
  <c r="GB26" i="8"/>
  <c r="GB23" i="8"/>
  <c r="GB20" i="8"/>
  <c r="FT38" i="8"/>
  <c r="GB17" i="8"/>
  <c r="FV38" i="8"/>
  <c r="FW38" i="8"/>
  <c r="GB14" i="8"/>
  <c r="FU38" i="8"/>
  <c r="GB11" i="8"/>
  <c r="GB8" i="8"/>
  <c r="GB40" i="8"/>
  <c r="GB39" i="8"/>
  <c r="FX38" i="8"/>
  <c r="FS38" i="8"/>
  <c r="GB78" i="8"/>
  <c r="FP38" i="8"/>
  <c r="GO42" i="9"/>
  <c r="GO31" i="9"/>
  <c r="GO28" i="9"/>
  <c r="GC34" i="9"/>
  <c r="GK34" i="9"/>
  <c r="GO36" i="9"/>
  <c r="GJ34" i="9"/>
  <c r="GO25" i="9"/>
  <c r="GH34" i="9"/>
  <c r="GO11" i="9"/>
  <c r="GH17" i="9"/>
  <c r="GO18" i="9"/>
  <c r="GG17" i="9"/>
  <c r="GO19" i="9"/>
  <c r="GO8" i="9"/>
  <c r="GO35" i="9"/>
  <c r="GC17" i="9"/>
  <c r="HI35" i="10"/>
  <c r="HJ35" i="10"/>
  <c r="HC35" i="10"/>
  <c r="HK35" i="10"/>
  <c r="HO32" i="10"/>
  <c r="HO37" i="10"/>
  <c r="HO36" i="10"/>
  <c r="HO26" i="10"/>
  <c r="HG35" i="10"/>
  <c r="HD17" i="10"/>
  <c r="HE17" i="10"/>
  <c r="HO14" i="10"/>
  <c r="HN17" i="10"/>
  <c r="HF17" i="10"/>
  <c r="HO11" i="10"/>
  <c r="HO18" i="10"/>
  <c r="HO8" i="10"/>
  <c r="HG17" i="10"/>
  <c r="HO19" i="10"/>
  <c r="HD35" i="10"/>
  <c r="HC17" i="10"/>
  <c r="EO48" i="11"/>
  <c r="EO37" i="11"/>
  <c r="EO34" i="11"/>
  <c r="EC40" i="11"/>
  <c r="EK40" i="11"/>
  <c r="EM40" i="11"/>
  <c r="EF40" i="11"/>
  <c r="EN40" i="11"/>
  <c r="EO31" i="11"/>
  <c r="EG40" i="11"/>
  <c r="EO41" i="11"/>
  <c r="EJ40" i="11"/>
  <c r="EO28" i="11"/>
  <c r="EH40" i="11"/>
  <c r="EO42" i="11"/>
  <c r="EE40" i="11"/>
  <c r="EI40" i="11"/>
  <c r="EO17" i="11"/>
  <c r="EI20" i="11"/>
  <c r="EH20" i="11"/>
  <c r="EJ20" i="11"/>
  <c r="EO22" i="11"/>
  <c r="EF20" i="11"/>
  <c r="EN20" i="11"/>
  <c r="EO21" i="11"/>
  <c r="EO43" i="13"/>
  <c r="EO40" i="13"/>
  <c r="EE46" i="13"/>
  <c r="EM46" i="13"/>
  <c r="EO37" i="13"/>
  <c r="EF46" i="13"/>
  <c r="EN46" i="13"/>
  <c r="EJ46" i="13"/>
  <c r="EI46" i="13"/>
  <c r="EC46" i="13"/>
  <c r="EK46" i="13"/>
  <c r="EO48" i="13"/>
  <c r="EO34" i="13"/>
  <c r="EG46" i="13"/>
  <c r="EO31" i="13"/>
  <c r="EH46" i="13"/>
  <c r="ED23" i="13"/>
  <c r="EO20" i="13"/>
  <c r="EC23" i="13"/>
  <c r="EO24" i="13"/>
  <c r="EO17" i="13"/>
  <c r="EH23" i="13"/>
  <c r="EF23" i="13"/>
  <c r="EG23" i="13"/>
  <c r="EJ23" i="13"/>
  <c r="EK23" i="13"/>
  <c r="EO8" i="13"/>
  <c r="EO25" i="13"/>
  <c r="EI23" i="13"/>
  <c r="EE23" i="13"/>
  <c r="EO47" i="13"/>
  <c r="BQ28" i="14"/>
  <c r="CB25" i="14"/>
  <c r="CB22" i="14"/>
  <c r="BW28" i="14"/>
  <c r="BS28" i="14"/>
  <c r="CA28" i="14"/>
  <c r="BP28" i="14"/>
  <c r="BX28" i="14"/>
  <c r="CB29" i="14"/>
  <c r="BT28" i="14"/>
  <c r="BU28" i="14"/>
  <c r="BR28" i="14"/>
  <c r="BZ28" i="14"/>
  <c r="CB11" i="14"/>
  <c r="CA14" i="14"/>
  <c r="BX14" i="14"/>
  <c r="BS14" i="14"/>
  <c r="BW14" i="14"/>
  <c r="BP14" i="14"/>
  <c r="CB8" i="14"/>
  <c r="CB16" i="14"/>
  <c r="CB15" i="14"/>
  <c r="BU14" i="14"/>
  <c r="CB30" i="14"/>
  <c r="BT14" i="14"/>
  <c r="EB30" i="12"/>
  <c r="EB23" i="12"/>
  <c r="DR22" i="12"/>
  <c r="DZ22" i="12"/>
  <c r="EB8" i="12"/>
  <c r="EB12" i="12"/>
  <c r="DX11" i="12"/>
  <c r="DQ11" i="12"/>
  <c r="DW11" i="12"/>
  <c r="EB24" i="12"/>
  <c r="DQ22" i="12"/>
  <c r="DP11" i="12"/>
  <c r="EB13" i="12"/>
  <c r="CO48" i="3"/>
  <c r="CO37" i="3"/>
  <c r="CO34" i="3"/>
  <c r="CG40" i="3"/>
  <c r="CK40" i="3"/>
  <c r="CO41" i="3"/>
  <c r="CC40" i="3"/>
  <c r="CI40" i="3"/>
  <c r="CO28" i="3"/>
  <c r="CO42" i="3"/>
  <c r="CH40" i="3"/>
  <c r="CO17" i="3"/>
  <c r="CG20" i="3"/>
  <c r="CH20" i="3"/>
  <c r="CO14" i="3"/>
  <c r="CD20" i="3"/>
  <c r="CO11" i="3"/>
  <c r="CO22" i="3"/>
  <c r="CJ20" i="3"/>
  <c r="CI20" i="3"/>
  <c r="CC20" i="3"/>
  <c r="CO21" i="3"/>
  <c r="CD40" i="3"/>
  <c r="BW48" i="3"/>
  <c r="DB11" i="5" l="1"/>
  <c r="DB22" i="5"/>
  <c r="EB17" i="7"/>
  <c r="HO35" i="10"/>
  <c r="FO47" i="6"/>
  <c r="FO23" i="6"/>
  <c r="EB35" i="7"/>
  <c r="GB77" i="8"/>
  <c r="GB38" i="8"/>
  <c r="GO34" i="9"/>
  <c r="GO17" i="9"/>
  <c r="HO17" i="10"/>
  <c r="EO40" i="11"/>
  <c r="EO20" i="11"/>
  <c r="EO46" i="13"/>
  <c r="EO23" i="13"/>
  <c r="CB28" i="14"/>
  <c r="CB14" i="14"/>
  <c r="EB22" i="12"/>
  <c r="EB11" i="12"/>
  <c r="CO40" i="3"/>
  <c r="CO20" i="3"/>
  <c r="EU14" i="1"/>
  <c r="DU34" i="11" l="1"/>
  <c r="DU37" i="11"/>
  <c r="DT14" i="13" l="1"/>
  <c r="D23" i="16" l="1"/>
  <c r="E23" i="16"/>
  <c r="F23" i="16"/>
  <c r="G23" i="16"/>
  <c r="H23" i="16"/>
  <c r="I23" i="16"/>
  <c r="J23" i="16"/>
  <c r="K23" i="16"/>
  <c r="L23" i="16"/>
  <c r="D24" i="16"/>
  <c r="E24" i="16"/>
  <c r="F24" i="16"/>
  <c r="G24" i="16"/>
  <c r="H24" i="16"/>
  <c r="I24" i="16"/>
  <c r="J24" i="16"/>
  <c r="K24" i="16"/>
  <c r="L24" i="16"/>
  <c r="D12" i="16"/>
  <c r="E12" i="16"/>
  <c r="F12" i="16"/>
  <c r="G12" i="16"/>
  <c r="H12" i="16"/>
  <c r="I12" i="16"/>
  <c r="J12" i="16"/>
  <c r="K12" i="16"/>
  <c r="L12" i="16"/>
  <c r="D13" i="16"/>
  <c r="E13" i="16"/>
  <c r="F13" i="16"/>
  <c r="G13" i="16"/>
  <c r="H13" i="16"/>
  <c r="I13" i="16"/>
  <c r="J13" i="16"/>
  <c r="K13" i="16"/>
  <c r="L13" i="16"/>
  <c r="C12" i="16"/>
  <c r="C24" i="16" l="1"/>
  <c r="M24" i="16" s="1"/>
  <c r="C23" i="16"/>
  <c r="M23" i="16" s="1"/>
  <c r="DC12" i="12"/>
  <c r="C13" i="16"/>
  <c r="M12" i="16"/>
  <c r="M31" i="16"/>
  <c r="M32" i="16"/>
  <c r="M20" i="16"/>
  <c r="M21" i="16"/>
  <c r="M9" i="16"/>
  <c r="M10" i="16"/>
  <c r="M13" i="16"/>
  <c r="L30" i="16"/>
  <c r="K30" i="16"/>
  <c r="J30" i="16"/>
  <c r="I30" i="16"/>
  <c r="H30" i="16"/>
  <c r="G30" i="16"/>
  <c r="F30" i="16"/>
  <c r="E30" i="16"/>
  <c r="D30" i="16"/>
  <c r="C30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C22" i="16" s="1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C11" i="16" s="1"/>
  <c r="M22" i="16" l="1"/>
  <c r="M11" i="16"/>
  <c r="M8" i="16"/>
  <c r="M30" i="16"/>
  <c r="M19" i="16"/>
  <c r="DR11" i="13" l="1"/>
  <c r="BD22" i="14" l="1"/>
  <c r="EQ55" i="1" l="1"/>
  <c r="EQ52" i="1"/>
  <c r="EQ49" i="1"/>
  <c r="EQ46" i="1"/>
  <c r="EQ43" i="1"/>
  <c r="EQ40" i="1"/>
  <c r="EQ26" i="1" l="1"/>
  <c r="EQ20" i="1"/>
  <c r="EQ17" i="1"/>
  <c r="EQ14" i="1"/>
  <c r="EQ11" i="1"/>
  <c r="CQ31" i="2" l="1"/>
  <c r="CQ14" i="2"/>
  <c r="CD31" i="4" l="1"/>
  <c r="CD28" i="4"/>
  <c r="CD14" i="4"/>
  <c r="CD11" i="4"/>
  <c r="EQ44" i="6" l="1"/>
  <c r="EQ41" i="6"/>
  <c r="EQ38" i="6"/>
  <c r="EP44" i="6"/>
  <c r="EP41" i="6"/>
  <c r="EP38" i="6"/>
  <c r="EQ35" i="6"/>
  <c r="EP35" i="6"/>
  <c r="EQ20" i="6"/>
  <c r="EQ17" i="6"/>
  <c r="EQ14" i="6"/>
  <c r="EQ11" i="6"/>
  <c r="EP20" i="6"/>
  <c r="EP17" i="6"/>
  <c r="EP14" i="6"/>
  <c r="EP11" i="6"/>
  <c r="DD32" i="7" l="1"/>
  <c r="DD29" i="7"/>
  <c r="DC32" i="7"/>
  <c r="DC29" i="7"/>
  <c r="DD14" i="7"/>
  <c r="DD11" i="7"/>
  <c r="DC14" i="7"/>
  <c r="DC11" i="7"/>
  <c r="FD71" i="8" l="1"/>
  <c r="FD68" i="8"/>
  <c r="FD65" i="8"/>
  <c r="FD62" i="8"/>
  <c r="FD59" i="8"/>
  <c r="FD56" i="8"/>
  <c r="FD50" i="8"/>
  <c r="DD19" i="12" l="1"/>
  <c r="BQ42" i="3" l="1"/>
  <c r="BQ41" i="3"/>
  <c r="BQ37" i="3"/>
  <c r="BQ34" i="3"/>
  <c r="BQ31" i="3"/>
  <c r="BQ28" i="3"/>
  <c r="BQ14" i="3"/>
  <c r="BQ17" i="3"/>
  <c r="BQ40" i="3" l="1"/>
  <c r="EP55" i="1"/>
  <c r="EP52" i="1"/>
  <c r="EP49" i="1"/>
  <c r="EP46" i="1"/>
  <c r="EP14" i="1"/>
  <c r="EP17" i="1"/>
  <c r="EP20" i="1"/>
  <c r="EP23" i="1"/>
  <c r="EP26" i="1"/>
  <c r="EP8" i="1" l="1"/>
  <c r="EQ8" i="1"/>
  <c r="EP11" i="1"/>
  <c r="EQ23" i="1"/>
  <c r="EP30" i="1"/>
  <c r="EQ30" i="1"/>
  <c r="EP31" i="1"/>
  <c r="EQ31" i="1"/>
  <c r="FB68" i="1"/>
  <c r="FB67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FB57" i="1"/>
  <c r="FB56" i="1"/>
  <c r="FA55" i="1"/>
  <c r="EZ55" i="1"/>
  <c r="EY55" i="1"/>
  <c r="EX55" i="1"/>
  <c r="EW55" i="1"/>
  <c r="EV55" i="1"/>
  <c r="EU55" i="1"/>
  <c r="ET55" i="1"/>
  <c r="ES55" i="1"/>
  <c r="ER55" i="1"/>
  <c r="FB54" i="1"/>
  <c r="FB53" i="1"/>
  <c r="FA52" i="1"/>
  <c r="EZ52" i="1"/>
  <c r="EY52" i="1"/>
  <c r="EX52" i="1"/>
  <c r="EW52" i="1"/>
  <c r="EV52" i="1"/>
  <c r="EU52" i="1"/>
  <c r="ET52" i="1"/>
  <c r="ES52" i="1"/>
  <c r="ER52" i="1"/>
  <c r="FB51" i="1"/>
  <c r="FB50" i="1"/>
  <c r="FA49" i="1"/>
  <c r="EZ49" i="1"/>
  <c r="EY49" i="1"/>
  <c r="EX49" i="1"/>
  <c r="EW49" i="1"/>
  <c r="EV49" i="1"/>
  <c r="EU49" i="1"/>
  <c r="ET49" i="1"/>
  <c r="ES49" i="1"/>
  <c r="ER49" i="1"/>
  <c r="FB48" i="1"/>
  <c r="FB47" i="1"/>
  <c r="FA46" i="1"/>
  <c r="EZ46" i="1"/>
  <c r="EY46" i="1"/>
  <c r="EX46" i="1"/>
  <c r="EW46" i="1"/>
  <c r="EV46" i="1"/>
  <c r="EU46" i="1"/>
  <c r="ET46" i="1"/>
  <c r="ES46" i="1"/>
  <c r="ER46" i="1"/>
  <c r="FB45" i="1"/>
  <c r="FB44" i="1"/>
  <c r="FA43" i="1"/>
  <c r="EZ43" i="1"/>
  <c r="EY43" i="1"/>
  <c r="EX43" i="1"/>
  <c r="EW43" i="1"/>
  <c r="EV43" i="1"/>
  <c r="EU43" i="1"/>
  <c r="ET43" i="1"/>
  <c r="ES43" i="1"/>
  <c r="ER43" i="1"/>
  <c r="EP43" i="1"/>
  <c r="FB42" i="1"/>
  <c r="FB41" i="1"/>
  <c r="FA40" i="1"/>
  <c r="EZ40" i="1"/>
  <c r="EY40" i="1"/>
  <c r="EX40" i="1"/>
  <c r="EW40" i="1"/>
  <c r="EV40" i="1"/>
  <c r="EU40" i="1"/>
  <c r="ET40" i="1"/>
  <c r="ES40" i="1"/>
  <c r="ER40" i="1"/>
  <c r="EP40" i="1"/>
  <c r="FB39" i="1"/>
  <c r="FB38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A31" i="1"/>
  <c r="EZ31" i="1"/>
  <c r="EY31" i="1"/>
  <c r="EX31" i="1"/>
  <c r="EW31" i="1"/>
  <c r="EV31" i="1"/>
  <c r="EU31" i="1"/>
  <c r="ET31" i="1"/>
  <c r="ES31" i="1"/>
  <c r="ER31" i="1"/>
  <c r="FA30" i="1"/>
  <c r="EZ30" i="1"/>
  <c r="EY30" i="1"/>
  <c r="EX30" i="1"/>
  <c r="EX29" i="1" s="1"/>
  <c r="EW30" i="1"/>
  <c r="EV30" i="1"/>
  <c r="EU30" i="1"/>
  <c r="ET30" i="1"/>
  <c r="ES30" i="1"/>
  <c r="ER30" i="1"/>
  <c r="FB28" i="1"/>
  <c r="FB27" i="1"/>
  <c r="FA26" i="1"/>
  <c r="EZ26" i="1"/>
  <c r="EY26" i="1"/>
  <c r="EX26" i="1"/>
  <c r="EW26" i="1"/>
  <c r="EV26" i="1"/>
  <c r="EU26" i="1"/>
  <c r="ET26" i="1"/>
  <c r="ES26" i="1"/>
  <c r="ER26" i="1"/>
  <c r="FB25" i="1"/>
  <c r="FB24" i="1"/>
  <c r="FA23" i="1"/>
  <c r="EZ23" i="1"/>
  <c r="EY23" i="1"/>
  <c r="EX23" i="1"/>
  <c r="EW23" i="1"/>
  <c r="EV23" i="1"/>
  <c r="EU23" i="1"/>
  <c r="ET23" i="1"/>
  <c r="ES23" i="1"/>
  <c r="ER23" i="1"/>
  <c r="FB22" i="1"/>
  <c r="FB21" i="1"/>
  <c r="FA20" i="1"/>
  <c r="EZ20" i="1"/>
  <c r="EY20" i="1"/>
  <c r="EX20" i="1"/>
  <c r="EW20" i="1"/>
  <c r="EV20" i="1"/>
  <c r="EU20" i="1"/>
  <c r="ET20" i="1"/>
  <c r="ES20" i="1"/>
  <c r="ER20" i="1"/>
  <c r="FB19" i="1"/>
  <c r="FB18" i="1"/>
  <c r="FA17" i="1"/>
  <c r="EZ17" i="1"/>
  <c r="EY17" i="1"/>
  <c r="EX17" i="1"/>
  <c r="EW17" i="1"/>
  <c r="EV17" i="1"/>
  <c r="EU17" i="1"/>
  <c r="ET17" i="1"/>
  <c r="ES17" i="1"/>
  <c r="ER17" i="1"/>
  <c r="FB16" i="1"/>
  <c r="FB15" i="1"/>
  <c r="FA14" i="1"/>
  <c r="EZ14" i="1"/>
  <c r="EY14" i="1"/>
  <c r="EX14" i="1"/>
  <c r="EW14" i="1"/>
  <c r="EV14" i="1"/>
  <c r="ET14" i="1"/>
  <c r="ES14" i="1"/>
  <c r="ER14" i="1"/>
  <c r="FB13" i="1"/>
  <c r="FB12" i="1"/>
  <c r="FA11" i="1"/>
  <c r="EZ11" i="1"/>
  <c r="EY11" i="1"/>
  <c r="EX11" i="1"/>
  <c r="EW11" i="1"/>
  <c r="EV11" i="1"/>
  <c r="EU11" i="1"/>
  <c r="ET11" i="1"/>
  <c r="ES11" i="1"/>
  <c r="ER11" i="1"/>
  <c r="FB10" i="1"/>
  <c r="FB9" i="1"/>
  <c r="FA8" i="1"/>
  <c r="EZ8" i="1"/>
  <c r="EY8" i="1"/>
  <c r="EX8" i="1"/>
  <c r="EW8" i="1"/>
  <c r="EV8" i="1"/>
  <c r="EU8" i="1"/>
  <c r="ET8" i="1"/>
  <c r="ES8" i="1"/>
  <c r="ER8" i="1"/>
  <c r="EQ29" i="1" l="1"/>
  <c r="EU58" i="1"/>
  <c r="FB49" i="1"/>
  <c r="EV58" i="1"/>
  <c r="FB11" i="1"/>
  <c r="FB26" i="1"/>
  <c r="EU29" i="1"/>
  <c r="EW29" i="1"/>
  <c r="FB40" i="1"/>
  <c r="EP29" i="1"/>
  <c r="FB66" i="1"/>
  <c r="FB55" i="1"/>
  <c r="FB52" i="1"/>
  <c r="EQ58" i="1"/>
  <c r="ER58" i="1"/>
  <c r="EZ58" i="1"/>
  <c r="EX58" i="1"/>
  <c r="FB46" i="1"/>
  <c r="EW58" i="1"/>
  <c r="ET58" i="1"/>
  <c r="FB43" i="1"/>
  <c r="EY58" i="1"/>
  <c r="ES58" i="1"/>
  <c r="FA58" i="1"/>
  <c r="FB37" i="1"/>
  <c r="FB59" i="1"/>
  <c r="FB60" i="1"/>
  <c r="FB23" i="1"/>
  <c r="ES29" i="1"/>
  <c r="FB20" i="1"/>
  <c r="FA29" i="1"/>
  <c r="ET29" i="1"/>
  <c r="FB17" i="1"/>
  <c r="FB14" i="1"/>
  <c r="FB31" i="1"/>
  <c r="EY29" i="1"/>
  <c r="FB8" i="1"/>
  <c r="EV29" i="1"/>
  <c r="ER29" i="1"/>
  <c r="EZ29" i="1"/>
  <c r="FB30" i="1"/>
  <c r="EP58" i="1"/>
  <c r="FB58" i="1" l="1"/>
  <c r="FB29" i="1"/>
  <c r="CQ8" i="2" l="1"/>
  <c r="CQ11" i="2"/>
  <c r="CQ18" i="2"/>
  <c r="CQ19" i="2"/>
  <c r="CQ25" i="2"/>
  <c r="CQ28" i="2"/>
  <c r="CQ35" i="2"/>
  <c r="CQ36" i="2"/>
  <c r="DB44" i="2"/>
  <c r="DB43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A36" i="2"/>
  <c r="CZ36" i="2"/>
  <c r="CY36" i="2"/>
  <c r="CX36" i="2"/>
  <c r="CW36" i="2"/>
  <c r="CV36" i="2"/>
  <c r="CU36" i="2"/>
  <c r="CT36" i="2"/>
  <c r="CS36" i="2"/>
  <c r="CR36" i="2"/>
  <c r="CP36" i="2"/>
  <c r="DA35" i="2"/>
  <c r="CZ35" i="2"/>
  <c r="CY35" i="2"/>
  <c r="CX35" i="2"/>
  <c r="CW35" i="2"/>
  <c r="CV35" i="2"/>
  <c r="CU35" i="2"/>
  <c r="CT35" i="2"/>
  <c r="CS35" i="2"/>
  <c r="CR35" i="2"/>
  <c r="CP35" i="2"/>
  <c r="DB33" i="2"/>
  <c r="DB32" i="2"/>
  <c r="DA31" i="2"/>
  <c r="CZ31" i="2"/>
  <c r="CY31" i="2"/>
  <c r="CX31" i="2"/>
  <c r="CW31" i="2"/>
  <c r="CV31" i="2"/>
  <c r="CU31" i="2"/>
  <c r="CT31" i="2"/>
  <c r="CS31" i="2"/>
  <c r="CR31" i="2"/>
  <c r="CP31" i="2"/>
  <c r="DB30" i="2"/>
  <c r="DB29" i="2"/>
  <c r="DA28" i="2"/>
  <c r="CZ28" i="2"/>
  <c r="CY28" i="2"/>
  <c r="CX28" i="2"/>
  <c r="CW28" i="2"/>
  <c r="CV28" i="2"/>
  <c r="CU28" i="2"/>
  <c r="CT28" i="2"/>
  <c r="CS28" i="2"/>
  <c r="CR28" i="2"/>
  <c r="CP28" i="2"/>
  <c r="DB27" i="2"/>
  <c r="DB26" i="2"/>
  <c r="DA25" i="2"/>
  <c r="CZ25" i="2"/>
  <c r="CY25" i="2"/>
  <c r="CX25" i="2"/>
  <c r="CW25" i="2"/>
  <c r="CV25" i="2"/>
  <c r="CU25" i="2"/>
  <c r="CT25" i="2"/>
  <c r="CS25" i="2"/>
  <c r="CR25" i="2"/>
  <c r="CP25" i="2"/>
  <c r="DA19" i="2"/>
  <c r="CZ19" i="2"/>
  <c r="CY19" i="2"/>
  <c r="CX19" i="2"/>
  <c r="CW19" i="2"/>
  <c r="CV19" i="2"/>
  <c r="CU19" i="2"/>
  <c r="CT19" i="2"/>
  <c r="CS19" i="2"/>
  <c r="CR19" i="2"/>
  <c r="CP19" i="2"/>
  <c r="DA18" i="2"/>
  <c r="CZ18" i="2"/>
  <c r="CY18" i="2"/>
  <c r="CX18" i="2"/>
  <c r="CW18" i="2"/>
  <c r="CV18" i="2"/>
  <c r="CU18" i="2"/>
  <c r="CT18" i="2"/>
  <c r="CS18" i="2"/>
  <c r="CR18" i="2"/>
  <c r="CP18" i="2"/>
  <c r="DB16" i="2"/>
  <c r="DB15" i="2"/>
  <c r="DA14" i="2"/>
  <c r="CZ14" i="2"/>
  <c r="CY14" i="2"/>
  <c r="CX14" i="2"/>
  <c r="CW14" i="2"/>
  <c r="CV14" i="2"/>
  <c r="CU14" i="2"/>
  <c r="CT14" i="2"/>
  <c r="CS14" i="2"/>
  <c r="CR14" i="2"/>
  <c r="CP14" i="2"/>
  <c r="DB13" i="2"/>
  <c r="DB12" i="2"/>
  <c r="DA11" i="2"/>
  <c r="CZ11" i="2"/>
  <c r="CY11" i="2"/>
  <c r="CX11" i="2"/>
  <c r="CW11" i="2"/>
  <c r="CV11" i="2"/>
  <c r="CU11" i="2"/>
  <c r="CT11" i="2"/>
  <c r="CS11" i="2"/>
  <c r="CR11" i="2"/>
  <c r="CP11" i="2"/>
  <c r="DB10" i="2"/>
  <c r="DB9" i="2"/>
  <c r="DA8" i="2"/>
  <c r="CZ8" i="2"/>
  <c r="CY8" i="2"/>
  <c r="CX8" i="2"/>
  <c r="CW8" i="2"/>
  <c r="CV8" i="2"/>
  <c r="CU8" i="2"/>
  <c r="CT8" i="2"/>
  <c r="CS8" i="2"/>
  <c r="CR8" i="2"/>
  <c r="CP8" i="2"/>
  <c r="CU34" i="2" l="1"/>
  <c r="CV34" i="2"/>
  <c r="CZ17" i="2"/>
  <c r="CX17" i="2"/>
  <c r="CP17" i="2"/>
  <c r="CY17" i="2"/>
  <c r="CR34" i="2"/>
  <c r="CS34" i="2"/>
  <c r="DA34" i="2"/>
  <c r="CQ17" i="2"/>
  <c r="CT34" i="2"/>
  <c r="CP34" i="2"/>
  <c r="CY34" i="2"/>
  <c r="CQ34" i="2"/>
  <c r="DB42" i="2"/>
  <c r="DB31" i="2"/>
  <c r="DB28" i="2"/>
  <c r="CZ34" i="2"/>
  <c r="CW34" i="2"/>
  <c r="DB36" i="2"/>
  <c r="CX34" i="2"/>
  <c r="DB25" i="2"/>
  <c r="DB35" i="2"/>
  <c r="DB14" i="2"/>
  <c r="CW17" i="2"/>
  <c r="CS17" i="2"/>
  <c r="DA17" i="2"/>
  <c r="CT17" i="2"/>
  <c r="DB18" i="2"/>
  <c r="CU17" i="2"/>
  <c r="DB11" i="2"/>
  <c r="CR17" i="2"/>
  <c r="DB19" i="2"/>
  <c r="DB8" i="2"/>
  <c r="CV17" i="2"/>
  <c r="DB34" i="2" l="1"/>
  <c r="DB17" i="2"/>
  <c r="CD25" i="4" l="1"/>
  <c r="CD35" i="4"/>
  <c r="CD36" i="4"/>
  <c r="CD34" i="4" s="1"/>
  <c r="CD8" i="4"/>
  <c r="CD18" i="4"/>
  <c r="CD19" i="4"/>
  <c r="CO44" i="4"/>
  <c r="CO43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N36" i="4"/>
  <c r="CM36" i="4"/>
  <c r="CL36" i="4"/>
  <c r="CK36" i="4"/>
  <c r="CJ36" i="4"/>
  <c r="CI36" i="4"/>
  <c r="CH36" i="4"/>
  <c r="CG36" i="4"/>
  <c r="CF36" i="4"/>
  <c r="CE36" i="4"/>
  <c r="CC36" i="4"/>
  <c r="CN35" i="4"/>
  <c r="CM35" i="4"/>
  <c r="CL35" i="4"/>
  <c r="CK35" i="4"/>
  <c r="CJ35" i="4"/>
  <c r="CI35" i="4"/>
  <c r="CI34" i="4" s="1"/>
  <c r="CH35" i="4"/>
  <c r="CG35" i="4"/>
  <c r="CF35" i="4"/>
  <c r="CE35" i="4"/>
  <c r="CC35" i="4"/>
  <c r="CO33" i="4"/>
  <c r="CO32" i="4"/>
  <c r="CN31" i="4"/>
  <c r="CM31" i="4"/>
  <c r="CL31" i="4"/>
  <c r="CK31" i="4"/>
  <c r="CJ31" i="4"/>
  <c r="CI31" i="4"/>
  <c r="CH31" i="4"/>
  <c r="CG31" i="4"/>
  <c r="CF31" i="4"/>
  <c r="CE31" i="4"/>
  <c r="CC31" i="4"/>
  <c r="CO30" i="4"/>
  <c r="CO29" i="4"/>
  <c r="CN28" i="4"/>
  <c r="CM28" i="4"/>
  <c r="CL28" i="4"/>
  <c r="CK28" i="4"/>
  <c r="CJ28" i="4"/>
  <c r="CI28" i="4"/>
  <c r="CH28" i="4"/>
  <c r="CG28" i="4"/>
  <c r="CF28" i="4"/>
  <c r="CE28" i="4"/>
  <c r="CC28" i="4"/>
  <c r="CO27" i="4"/>
  <c r="CO26" i="4"/>
  <c r="CN25" i="4"/>
  <c r="CM25" i="4"/>
  <c r="CL25" i="4"/>
  <c r="CK25" i="4"/>
  <c r="CJ25" i="4"/>
  <c r="CI25" i="4"/>
  <c r="CH25" i="4"/>
  <c r="CG25" i="4"/>
  <c r="CF25" i="4"/>
  <c r="CE25" i="4"/>
  <c r="CC25" i="4"/>
  <c r="CN19" i="4"/>
  <c r="CM19" i="4"/>
  <c r="CL19" i="4"/>
  <c r="CK19" i="4"/>
  <c r="CJ19" i="4"/>
  <c r="CI19" i="4"/>
  <c r="CH19" i="4"/>
  <c r="CG19" i="4"/>
  <c r="CF19" i="4"/>
  <c r="CE19" i="4"/>
  <c r="CC19" i="4"/>
  <c r="CN18" i="4"/>
  <c r="CM18" i="4"/>
  <c r="CL18" i="4"/>
  <c r="CK18" i="4"/>
  <c r="CJ18" i="4"/>
  <c r="CI18" i="4"/>
  <c r="CH18" i="4"/>
  <c r="CG18" i="4"/>
  <c r="CF18" i="4"/>
  <c r="CE18" i="4"/>
  <c r="CC18" i="4"/>
  <c r="CO16" i="4"/>
  <c r="CO15" i="4"/>
  <c r="CN14" i="4"/>
  <c r="CM14" i="4"/>
  <c r="CL14" i="4"/>
  <c r="CK14" i="4"/>
  <c r="CJ14" i="4"/>
  <c r="CI14" i="4"/>
  <c r="CH14" i="4"/>
  <c r="CG14" i="4"/>
  <c r="CF14" i="4"/>
  <c r="CE14" i="4"/>
  <c r="CC14" i="4"/>
  <c r="CO13" i="4"/>
  <c r="CO12" i="4"/>
  <c r="CN11" i="4"/>
  <c r="CM11" i="4"/>
  <c r="CL11" i="4"/>
  <c r="CK11" i="4"/>
  <c r="CJ11" i="4"/>
  <c r="CI11" i="4"/>
  <c r="CH11" i="4"/>
  <c r="CG11" i="4"/>
  <c r="CF11" i="4"/>
  <c r="CE11" i="4"/>
  <c r="CC11" i="4"/>
  <c r="CO10" i="4"/>
  <c r="CO9" i="4"/>
  <c r="CN8" i="4"/>
  <c r="CM8" i="4"/>
  <c r="CL8" i="4"/>
  <c r="CK8" i="4"/>
  <c r="CJ8" i="4"/>
  <c r="CI8" i="4"/>
  <c r="CH8" i="4"/>
  <c r="CG8" i="4"/>
  <c r="CF8" i="4"/>
  <c r="CE8" i="4"/>
  <c r="CC8" i="4"/>
  <c r="CK17" i="4" l="1"/>
  <c r="CM17" i="4"/>
  <c r="CL34" i="4"/>
  <c r="CJ17" i="4"/>
  <c r="CM34" i="4"/>
  <c r="CG34" i="4"/>
  <c r="CE34" i="4"/>
  <c r="CE17" i="4"/>
  <c r="CD17" i="4"/>
  <c r="CO8" i="4"/>
  <c r="CL17" i="4"/>
  <c r="CO25" i="4"/>
  <c r="CC34" i="4"/>
  <c r="CO42" i="4"/>
  <c r="CO31" i="4"/>
  <c r="CO28" i="4"/>
  <c r="CF34" i="4"/>
  <c r="CN34" i="4"/>
  <c r="CJ34" i="4"/>
  <c r="CK34" i="4"/>
  <c r="CH34" i="4"/>
  <c r="CO36" i="4"/>
  <c r="CO35" i="4"/>
  <c r="CO14" i="4"/>
  <c r="CC17" i="4"/>
  <c r="CO11" i="4"/>
  <c r="CF17" i="4"/>
  <c r="CN17" i="4"/>
  <c r="CH17" i="4"/>
  <c r="CO18" i="4"/>
  <c r="CO19" i="4"/>
  <c r="CI17" i="4"/>
  <c r="CG17" i="4"/>
  <c r="CO34" i="4" l="1"/>
  <c r="CO17" i="4"/>
  <c r="CD19" i="5" l="1"/>
  <c r="CD23" i="5"/>
  <c r="CD24" i="5"/>
  <c r="CD8" i="5"/>
  <c r="CD12" i="5"/>
  <c r="CD13" i="5"/>
  <c r="CO32" i="5"/>
  <c r="CO31" i="5"/>
  <c r="CC30" i="5"/>
  <c r="CO30" i="5" s="1"/>
  <c r="CN24" i="5"/>
  <c r="CM24" i="5"/>
  <c r="CL24" i="5"/>
  <c r="CK24" i="5"/>
  <c r="CJ24" i="5"/>
  <c r="CI24" i="5"/>
  <c r="CI22" i="5" s="1"/>
  <c r="CH24" i="5"/>
  <c r="CG24" i="5"/>
  <c r="CF24" i="5"/>
  <c r="CE24" i="5"/>
  <c r="CC24" i="5"/>
  <c r="CN23" i="5"/>
  <c r="CM23" i="5"/>
  <c r="CL23" i="5"/>
  <c r="CK23" i="5"/>
  <c r="CJ23" i="5"/>
  <c r="CI23" i="5"/>
  <c r="CH23" i="5"/>
  <c r="CG23" i="5"/>
  <c r="CF23" i="5"/>
  <c r="CE23" i="5"/>
  <c r="CC23" i="5"/>
  <c r="CO21" i="5"/>
  <c r="CO20" i="5"/>
  <c r="CN19" i="5"/>
  <c r="CM19" i="5"/>
  <c r="CL19" i="5"/>
  <c r="CK19" i="5"/>
  <c r="CJ19" i="5"/>
  <c r="CI19" i="5"/>
  <c r="CH19" i="5"/>
  <c r="CG19" i="5"/>
  <c r="CF19" i="5"/>
  <c r="CE19" i="5"/>
  <c r="CC19" i="5"/>
  <c r="CN13" i="5"/>
  <c r="CL13" i="5"/>
  <c r="CK13" i="5"/>
  <c r="CJ13" i="5"/>
  <c r="CI13" i="5"/>
  <c r="CH13" i="5"/>
  <c r="CG13" i="5"/>
  <c r="CF13" i="5"/>
  <c r="CE13" i="5"/>
  <c r="CC13" i="5"/>
  <c r="CN12" i="5"/>
  <c r="CM12" i="5"/>
  <c r="CL12" i="5"/>
  <c r="CK12" i="5"/>
  <c r="CJ12" i="5"/>
  <c r="CI12" i="5"/>
  <c r="CH12" i="5"/>
  <c r="CG12" i="5"/>
  <c r="CF12" i="5"/>
  <c r="CE12" i="5"/>
  <c r="CC12" i="5"/>
  <c r="CO10" i="5"/>
  <c r="CO9" i="5"/>
  <c r="CN8" i="5"/>
  <c r="CM8" i="5"/>
  <c r="CL8" i="5"/>
  <c r="CK8" i="5"/>
  <c r="CJ8" i="5"/>
  <c r="CI8" i="5"/>
  <c r="CH8" i="5"/>
  <c r="CG8" i="5"/>
  <c r="CF8" i="5"/>
  <c r="CE8" i="5"/>
  <c r="CC8" i="5"/>
  <c r="EQ8" i="6"/>
  <c r="EQ24" i="6"/>
  <c r="EQ25" i="6"/>
  <c r="EQ32" i="6"/>
  <c r="EQ48" i="6"/>
  <c r="EQ49" i="6"/>
  <c r="FB57" i="6"/>
  <c r="FB56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FA49" i="6"/>
  <c r="EZ49" i="6"/>
  <c r="EY49" i="6"/>
  <c r="EX49" i="6"/>
  <c r="EW49" i="6"/>
  <c r="EV49" i="6"/>
  <c r="EU49" i="6"/>
  <c r="ET49" i="6"/>
  <c r="ES49" i="6"/>
  <c r="ER49" i="6"/>
  <c r="EP49" i="6"/>
  <c r="FA48" i="6"/>
  <c r="EZ48" i="6"/>
  <c r="EY48" i="6"/>
  <c r="EX48" i="6"/>
  <c r="EW48" i="6"/>
  <c r="EV48" i="6"/>
  <c r="EU48" i="6"/>
  <c r="ET48" i="6"/>
  <c r="ES48" i="6"/>
  <c r="ER48" i="6"/>
  <c r="EP48" i="6"/>
  <c r="FB46" i="6"/>
  <c r="FB45" i="6"/>
  <c r="FA44" i="6"/>
  <c r="EZ44" i="6"/>
  <c r="EY44" i="6"/>
  <c r="EX44" i="6"/>
  <c r="EW44" i="6"/>
  <c r="EV44" i="6"/>
  <c r="EU44" i="6"/>
  <c r="ET44" i="6"/>
  <c r="ES44" i="6"/>
  <c r="ER44" i="6"/>
  <c r="FB43" i="6"/>
  <c r="FB42" i="6"/>
  <c r="FA41" i="6"/>
  <c r="EZ41" i="6"/>
  <c r="EY41" i="6"/>
  <c r="EX41" i="6"/>
  <c r="EW41" i="6"/>
  <c r="EV41" i="6"/>
  <c r="EU41" i="6"/>
  <c r="ET41" i="6"/>
  <c r="ES41" i="6"/>
  <c r="ER41" i="6"/>
  <c r="FB40" i="6"/>
  <c r="FB39" i="6"/>
  <c r="FA38" i="6"/>
  <c r="EZ38" i="6"/>
  <c r="EY38" i="6"/>
  <c r="EX38" i="6"/>
  <c r="EW38" i="6"/>
  <c r="EV38" i="6"/>
  <c r="EU38" i="6"/>
  <c r="ET38" i="6"/>
  <c r="ES38" i="6"/>
  <c r="ER38" i="6"/>
  <c r="FB37" i="6"/>
  <c r="FB36" i="6"/>
  <c r="FA35" i="6"/>
  <c r="EZ35" i="6"/>
  <c r="EY35" i="6"/>
  <c r="EX35" i="6"/>
  <c r="EW35" i="6"/>
  <c r="EV35" i="6"/>
  <c r="EU35" i="6"/>
  <c r="ET35" i="6"/>
  <c r="ES35" i="6"/>
  <c r="ER35" i="6"/>
  <c r="FB34" i="6"/>
  <c r="FB33" i="6"/>
  <c r="FA32" i="6"/>
  <c r="EZ32" i="6"/>
  <c r="EY32" i="6"/>
  <c r="EX32" i="6"/>
  <c r="EW32" i="6"/>
  <c r="EV32" i="6"/>
  <c r="EU32" i="6"/>
  <c r="ET32" i="6"/>
  <c r="ES32" i="6"/>
  <c r="ER32" i="6"/>
  <c r="EP32" i="6"/>
  <c r="FA25" i="6"/>
  <c r="EZ25" i="6"/>
  <c r="EY25" i="6"/>
  <c r="EX25" i="6"/>
  <c r="EW25" i="6"/>
  <c r="EV25" i="6"/>
  <c r="EU25" i="6"/>
  <c r="ET25" i="6"/>
  <c r="ES25" i="6"/>
  <c r="ER25" i="6"/>
  <c r="EP25" i="6"/>
  <c r="FA24" i="6"/>
  <c r="EZ24" i="6"/>
  <c r="EY24" i="6"/>
  <c r="EX24" i="6"/>
  <c r="EW24" i="6"/>
  <c r="EV24" i="6"/>
  <c r="EU24" i="6"/>
  <c r="ET24" i="6"/>
  <c r="ES24" i="6"/>
  <c r="ER24" i="6"/>
  <c r="EP24" i="6"/>
  <c r="FB22" i="6"/>
  <c r="FB21" i="6"/>
  <c r="FA20" i="6"/>
  <c r="EZ20" i="6"/>
  <c r="EY20" i="6"/>
  <c r="EX20" i="6"/>
  <c r="EW20" i="6"/>
  <c r="EV20" i="6"/>
  <c r="EU20" i="6"/>
  <c r="ET20" i="6"/>
  <c r="ES20" i="6"/>
  <c r="ER20" i="6"/>
  <c r="FB19" i="6"/>
  <c r="FB18" i="6"/>
  <c r="FA17" i="6"/>
  <c r="EZ17" i="6"/>
  <c r="EY17" i="6"/>
  <c r="EX17" i="6"/>
  <c r="EW17" i="6"/>
  <c r="EV17" i="6"/>
  <c r="EU17" i="6"/>
  <c r="ET17" i="6"/>
  <c r="ES17" i="6"/>
  <c r="ER17" i="6"/>
  <c r="FB16" i="6"/>
  <c r="FB15" i="6"/>
  <c r="FA14" i="6"/>
  <c r="EZ14" i="6"/>
  <c r="EY14" i="6"/>
  <c r="EX14" i="6"/>
  <c r="EW14" i="6"/>
  <c r="EV14" i="6"/>
  <c r="EU14" i="6"/>
  <c r="ET14" i="6"/>
  <c r="ES14" i="6"/>
  <c r="ER14" i="6"/>
  <c r="FB13" i="6"/>
  <c r="FB12" i="6"/>
  <c r="FA11" i="6"/>
  <c r="EZ11" i="6"/>
  <c r="EY11" i="6"/>
  <c r="EX11" i="6"/>
  <c r="EW11" i="6"/>
  <c r="EV11" i="6"/>
  <c r="EU11" i="6"/>
  <c r="ET11" i="6"/>
  <c r="ES11" i="6"/>
  <c r="ER11" i="6"/>
  <c r="FB10" i="6"/>
  <c r="FB9" i="6"/>
  <c r="FA8" i="6"/>
  <c r="EZ8" i="6"/>
  <c r="EY8" i="6"/>
  <c r="EX8" i="6"/>
  <c r="EW8" i="6"/>
  <c r="EV8" i="6"/>
  <c r="EU8" i="6"/>
  <c r="ET8" i="6"/>
  <c r="ES8" i="6"/>
  <c r="ER8" i="6"/>
  <c r="EP8" i="6"/>
  <c r="CI11" i="5" l="1"/>
  <c r="CJ22" i="5"/>
  <c r="EQ23" i="6"/>
  <c r="CK22" i="5"/>
  <c r="CL22" i="5"/>
  <c r="CK11" i="5"/>
  <c r="ES23" i="6"/>
  <c r="FA23" i="6"/>
  <c r="CN11" i="5"/>
  <c r="CF11" i="5"/>
  <c r="CG11" i="5"/>
  <c r="CD22" i="5"/>
  <c r="EU23" i="6"/>
  <c r="CH11" i="5"/>
  <c r="CF22" i="5"/>
  <c r="FB35" i="6"/>
  <c r="EQ47" i="6"/>
  <c r="FB41" i="6"/>
  <c r="CL11" i="5"/>
  <c r="CD11" i="5"/>
  <c r="CE11" i="5"/>
  <c r="CM11" i="5"/>
  <c r="CG22" i="5"/>
  <c r="CC22" i="5"/>
  <c r="ET23" i="6"/>
  <c r="FB14" i="6"/>
  <c r="CO13" i="5"/>
  <c r="FB11" i="6"/>
  <c r="CO19" i="5"/>
  <c r="CO24" i="5"/>
  <c r="CO23" i="5"/>
  <c r="CM22" i="5"/>
  <c r="CN22" i="5"/>
  <c r="CH22" i="5"/>
  <c r="CJ11" i="5"/>
  <c r="CO8" i="5"/>
  <c r="CC11" i="5"/>
  <c r="CE22" i="5"/>
  <c r="CO12" i="5"/>
  <c r="FB20" i="6"/>
  <c r="FB44" i="6"/>
  <c r="FB55" i="6"/>
  <c r="ER47" i="6"/>
  <c r="EZ47" i="6"/>
  <c r="ES47" i="6"/>
  <c r="FA47" i="6"/>
  <c r="EP47" i="6"/>
  <c r="FB38" i="6"/>
  <c r="EW47" i="6"/>
  <c r="EY47" i="6"/>
  <c r="EU47" i="6"/>
  <c r="EV47" i="6"/>
  <c r="FB49" i="6"/>
  <c r="EX47" i="6"/>
  <c r="FB32" i="6"/>
  <c r="FB48" i="6"/>
  <c r="FB17" i="6"/>
  <c r="EP23" i="6"/>
  <c r="EY23" i="6"/>
  <c r="EV23" i="6"/>
  <c r="EX23" i="6"/>
  <c r="ER23" i="6"/>
  <c r="EZ23" i="6"/>
  <c r="FB25" i="6"/>
  <c r="FB8" i="6"/>
  <c r="EW23" i="6"/>
  <c r="ET47" i="6"/>
  <c r="FB24" i="6"/>
  <c r="CO11" i="5" l="1"/>
  <c r="CO22" i="5"/>
  <c r="FB47" i="6"/>
  <c r="FB23" i="6"/>
  <c r="DD26" i="7" l="1"/>
  <c r="DD36" i="7"/>
  <c r="DD37" i="7"/>
  <c r="DD8" i="7"/>
  <c r="DD18" i="7"/>
  <c r="DD19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N37" i="7"/>
  <c r="DM37" i="7"/>
  <c r="DL37" i="7"/>
  <c r="DK37" i="7"/>
  <c r="DJ37" i="7"/>
  <c r="DI37" i="7"/>
  <c r="DH37" i="7"/>
  <c r="DG37" i="7"/>
  <c r="DF37" i="7"/>
  <c r="DE37" i="7"/>
  <c r="DC37" i="7"/>
  <c r="DN36" i="7"/>
  <c r="DM36" i="7"/>
  <c r="DL36" i="7"/>
  <c r="DK36" i="7"/>
  <c r="DJ36" i="7"/>
  <c r="DI36" i="7"/>
  <c r="DH36" i="7"/>
  <c r="DG36" i="7"/>
  <c r="DF36" i="7"/>
  <c r="DE36" i="7"/>
  <c r="DC36" i="7"/>
  <c r="DN32" i="7"/>
  <c r="DM32" i="7"/>
  <c r="DL32" i="7"/>
  <c r="DK32" i="7"/>
  <c r="DJ32" i="7"/>
  <c r="DI32" i="7"/>
  <c r="DH32" i="7"/>
  <c r="DG32" i="7"/>
  <c r="DF32" i="7"/>
  <c r="DE32" i="7"/>
  <c r="DN29" i="7"/>
  <c r="DM29" i="7"/>
  <c r="DL29" i="7"/>
  <c r="DK29" i="7"/>
  <c r="DJ29" i="7"/>
  <c r="DI29" i="7"/>
  <c r="DH29" i="7"/>
  <c r="DG29" i="7"/>
  <c r="DF29" i="7"/>
  <c r="DE29" i="7"/>
  <c r="DN26" i="7"/>
  <c r="DM26" i="7"/>
  <c r="DL26" i="7"/>
  <c r="DK26" i="7"/>
  <c r="DJ26" i="7"/>
  <c r="DI26" i="7"/>
  <c r="DH26" i="7"/>
  <c r="DG26" i="7"/>
  <c r="DF26" i="7"/>
  <c r="DE26" i="7"/>
  <c r="DC26" i="7"/>
  <c r="DN19" i="7"/>
  <c r="DM19" i="7"/>
  <c r="DL19" i="7"/>
  <c r="DK19" i="7"/>
  <c r="DJ19" i="7"/>
  <c r="DI19" i="7"/>
  <c r="DH19" i="7"/>
  <c r="DG19" i="7"/>
  <c r="DF19" i="7"/>
  <c r="DE19" i="7"/>
  <c r="DC19" i="7"/>
  <c r="DN18" i="7"/>
  <c r="DM18" i="7"/>
  <c r="DL18" i="7"/>
  <c r="DK18" i="7"/>
  <c r="DJ18" i="7"/>
  <c r="DI18" i="7"/>
  <c r="DH18" i="7"/>
  <c r="DG18" i="7"/>
  <c r="DF18" i="7"/>
  <c r="DE18" i="7"/>
  <c r="DC18" i="7"/>
  <c r="DN14" i="7"/>
  <c r="DM14" i="7"/>
  <c r="DL14" i="7"/>
  <c r="DK14" i="7"/>
  <c r="DJ14" i="7"/>
  <c r="DI14" i="7"/>
  <c r="DH14" i="7"/>
  <c r="DG14" i="7"/>
  <c r="DF14" i="7"/>
  <c r="DE14" i="7"/>
  <c r="DN11" i="7"/>
  <c r="DM11" i="7"/>
  <c r="DL11" i="7"/>
  <c r="DK11" i="7"/>
  <c r="DJ11" i="7"/>
  <c r="DI11" i="7"/>
  <c r="DH11" i="7"/>
  <c r="DG11" i="7"/>
  <c r="DF11" i="7"/>
  <c r="DE11" i="7"/>
  <c r="DN8" i="7"/>
  <c r="DM8" i="7"/>
  <c r="DL8" i="7"/>
  <c r="DK8" i="7"/>
  <c r="DJ8" i="7"/>
  <c r="DI8" i="7"/>
  <c r="DH8" i="7"/>
  <c r="DG8" i="7"/>
  <c r="DF8" i="7"/>
  <c r="DE8" i="7"/>
  <c r="DC8" i="7"/>
  <c r="DO14" i="7" l="1"/>
  <c r="DO11" i="7"/>
  <c r="DO19" i="7"/>
  <c r="DC17" i="7"/>
  <c r="DO18" i="7"/>
  <c r="DJ35" i="7"/>
  <c r="DJ17" i="7"/>
  <c r="DL17" i="7"/>
  <c r="DI35" i="7"/>
  <c r="DD17" i="7"/>
  <c r="DC35" i="7"/>
  <c r="DH17" i="7"/>
  <c r="DO32" i="7"/>
  <c r="DO43" i="7"/>
  <c r="DM17" i="7"/>
  <c r="DG35" i="7"/>
  <c r="DD35" i="7"/>
  <c r="DF17" i="7"/>
  <c r="DN17" i="7"/>
  <c r="DK17" i="7"/>
  <c r="DH35" i="7"/>
  <c r="DE35" i="7"/>
  <c r="DM35" i="7"/>
  <c r="DO29" i="7"/>
  <c r="DO8" i="7"/>
  <c r="DL35" i="7"/>
  <c r="DO37" i="7"/>
  <c r="DN35" i="7"/>
  <c r="DO26" i="7"/>
  <c r="DO36" i="7"/>
  <c r="DK35" i="7"/>
  <c r="DI17" i="7"/>
  <c r="DE17" i="7"/>
  <c r="DF35" i="7"/>
  <c r="DG17" i="7"/>
  <c r="FD8" i="8"/>
  <c r="FD11" i="8"/>
  <c r="FD14" i="8"/>
  <c r="FD17" i="8"/>
  <c r="FD20" i="8"/>
  <c r="FD23" i="8"/>
  <c r="FD26" i="8"/>
  <c r="FD29" i="8"/>
  <c r="FD32" i="8"/>
  <c r="FD35" i="8"/>
  <c r="FD39" i="8"/>
  <c r="FD40" i="8"/>
  <c r="FD47" i="8"/>
  <c r="FD53" i="8"/>
  <c r="FD74" i="8"/>
  <c r="FD78" i="8"/>
  <c r="FD79" i="8"/>
  <c r="FE47" i="8"/>
  <c r="FF47" i="8"/>
  <c r="FG47" i="8"/>
  <c r="FE50" i="8"/>
  <c r="FF50" i="8"/>
  <c r="FG50" i="8"/>
  <c r="FE53" i="8"/>
  <c r="FF53" i="8"/>
  <c r="FG53" i="8"/>
  <c r="FE56" i="8"/>
  <c r="FF56" i="8"/>
  <c r="FG56" i="8"/>
  <c r="FE59" i="8"/>
  <c r="FF59" i="8"/>
  <c r="FG59" i="8"/>
  <c r="FE62" i="8"/>
  <c r="FF62" i="8"/>
  <c r="FG62" i="8"/>
  <c r="FE65" i="8"/>
  <c r="FF65" i="8"/>
  <c r="FG65" i="8"/>
  <c r="FE68" i="8"/>
  <c r="FF68" i="8"/>
  <c r="FG68" i="8"/>
  <c r="FE71" i="8"/>
  <c r="FF71" i="8"/>
  <c r="FG71" i="8"/>
  <c r="FE74" i="8"/>
  <c r="FF74" i="8"/>
  <c r="FG74" i="8"/>
  <c r="FE78" i="8"/>
  <c r="FF78" i="8"/>
  <c r="FG78" i="8"/>
  <c r="FE79" i="8"/>
  <c r="FF79" i="8"/>
  <c r="FG79" i="8"/>
  <c r="FO87" i="8"/>
  <c r="FO86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N79" i="8"/>
  <c r="FM79" i="8"/>
  <c r="FL79" i="8"/>
  <c r="FK79" i="8"/>
  <c r="FJ79" i="8"/>
  <c r="FI79" i="8"/>
  <c r="FH79" i="8"/>
  <c r="FC79" i="8"/>
  <c r="FN78" i="8"/>
  <c r="FM78" i="8"/>
  <c r="FL78" i="8"/>
  <c r="FK78" i="8"/>
  <c r="FK77" i="8" s="1"/>
  <c r="FJ78" i="8"/>
  <c r="FI78" i="8"/>
  <c r="FH78" i="8"/>
  <c r="FH77" i="8" s="1"/>
  <c r="FC78" i="8"/>
  <c r="FO76" i="8"/>
  <c r="FO75" i="8"/>
  <c r="FN74" i="8"/>
  <c r="FM74" i="8"/>
  <c r="FL74" i="8"/>
  <c r="FK74" i="8"/>
  <c r="FJ74" i="8"/>
  <c r="FI74" i="8"/>
  <c r="FH74" i="8"/>
  <c r="FC74" i="8"/>
  <c r="FO73" i="8"/>
  <c r="FO72" i="8"/>
  <c r="FN71" i="8"/>
  <c r="FM71" i="8"/>
  <c r="FL71" i="8"/>
  <c r="FK71" i="8"/>
  <c r="FJ71" i="8"/>
  <c r="FI71" i="8"/>
  <c r="FH71" i="8"/>
  <c r="FC71" i="8"/>
  <c r="FO70" i="8"/>
  <c r="FO69" i="8"/>
  <c r="FN68" i="8"/>
  <c r="FM68" i="8"/>
  <c r="FL68" i="8"/>
  <c r="FK68" i="8"/>
  <c r="FJ68" i="8"/>
  <c r="FI68" i="8"/>
  <c r="FH68" i="8"/>
  <c r="FC68" i="8"/>
  <c r="FO67" i="8"/>
  <c r="FO66" i="8"/>
  <c r="FN65" i="8"/>
  <c r="FM65" i="8"/>
  <c r="FL65" i="8"/>
  <c r="FK65" i="8"/>
  <c r="FJ65" i="8"/>
  <c r="FI65" i="8"/>
  <c r="FH65" i="8"/>
  <c r="FC65" i="8"/>
  <c r="FO64" i="8"/>
  <c r="FO63" i="8"/>
  <c r="FN62" i="8"/>
  <c r="FM62" i="8"/>
  <c r="FL62" i="8"/>
  <c r="FK62" i="8"/>
  <c r="FJ62" i="8"/>
  <c r="FI62" i="8"/>
  <c r="FH62" i="8"/>
  <c r="FC62" i="8"/>
  <c r="FO61" i="8"/>
  <c r="FO60" i="8"/>
  <c r="FN59" i="8"/>
  <c r="FM59" i="8"/>
  <c r="FL59" i="8"/>
  <c r="FK59" i="8"/>
  <c r="FJ59" i="8"/>
  <c r="FI59" i="8"/>
  <c r="FH59" i="8"/>
  <c r="FC59" i="8"/>
  <c r="FO58" i="8"/>
  <c r="FO57" i="8"/>
  <c r="FN56" i="8"/>
  <c r="FM56" i="8"/>
  <c r="FL56" i="8"/>
  <c r="FK56" i="8"/>
  <c r="FJ56" i="8"/>
  <c r="FI56" i="8"/>
  <c r="FH56" i="8"/>
  <c r="FC56" i="8"/>
  <c r="FO55" i="8"/>
  <c r="FO54" i="8"/>
  <c r="FN53" i="8"/>
  <c r="FM53" i="8"/>
  <c r="FL53" i="8"/>
  <c r="FK53" i="8"/>
  <c r="FJ53" i="8"/>
  <c r="FI53" i="8"/>
  <c r="FH53" i="8"/>
  <c r="FC53" i="8"/>
  <c r="FO52" i="8"/>
  <c r="FO51" i="8"/>
  <c r="FN50" i="8"/>
  <c r="FM50" i="8"/>
  <c r="FL50" i="8"/>
  <c r="FK50" i="8"/>
  <c r="FJ50" i="8"/>
  <c r="FI50" i="8"/>
  <c r="FH50" i="8"/>
  <c r="FC50" i="8"/>
  <c r="FO49" i="8"/>
  <c r="FO48" i="8"/>
  <c r="FN47" i="8"/>
  <c r="FM47" i="8"/>
  <c r="FL47" i="8"/>
  <c r="FK47" i="8"/>
  <c r="FJ47" i="8"/>
  <c r="FI47" i="8"/>
  <c r="FH47" i="8"/>
  <c r="FC47" i="8"/>
  <c r="FN40" i="8"/>
  <c r="FM40" i="8"/>
  <c r="FL40" i="8"/>
  <c r="FK40" i="8"/>
  <c r="FJ40" i="8"/>
  <c r="FI40" i="8"/>
  <c r="FH40" i="8"/>
  <c r="FG40" i="8"/>
  <c r="FF40" i="8"/>
  <c r="FE40" i="8"/>
  <c r="FC40" i="8"/>
  <c r="FN39" i="8"/>
  <c r="FM39" i="8"/>
  <c r="FL39" i="8"/>
  <c r="FK39" i="8"/>
  <c r="FJ39" i="8"/>
  <c r="FI39" i="8"/>
  <c r="FH39" i="8"/>
  <c r="FG39" i="8"/>
  <c r="FF39" i="8"/>
  <c r="FE39" i="8"/>
  <c r="FC39" i="8"/>
  <c r="FO37" i="8"/>
  <c r="FO36" i="8"/>
  <c r="FM35" i="8"/>
  <c r="FL35" i="8"/>
  <c r="FK35" i="8"/>
  <c r="FJ35" i="8"/>
  <c r="FI35" i="8"/>
  <c r="FH35" i="8"/>
  <c r="FG35" i="8"/>
  <c r="FF35" i="8"/>
  <c r="FE35" i="8"/>
  <c r="FC35" i="8"/>
  <c r="FO34" i="8"/>
  <c r="FO33" i="8"/>
  <c r="FN32" i="8"/>
  <c r="FM32" i="8"/>
  <c r="FL32" i="8"/>
  <c r="FK32" i="8"/>
  <c r="FJ32" i="8"/>
  <c r="FI32" i="8"/>
  <c r="FH32" i="8"/>
  <c r="FG32" i="8"/>
  <c r="FF32" i="8"/>
  <c r="FE32" i="8"/>
  <c r="FC32" i="8"/>
  <c r="FO31" i="8"/>
  <c r="FO30" i="8"/>
  <c r="FN29" i="8"/>
  <c r="FM29" i="8"/>
  <c r="FL29" i="8"/>
  <c r="FK29" i="8"/>
  <c r="FJ29" i="8"/>
  <c r="FI29" i="8"/>
  <c r="FH29" i="8"/>
  <c r="FG29" i="8"/>
  <c r="FF29" i="8"/>
  <c r="FE29" i="8"/>
  <c r="FC29" i="8"/>
  <c r="FO28" i="8"/>
  <c r="FO27" i="8"/>
  <c r="FN26" i="8"/>
  <c r="FM26" i="8"/>
  <c r="FL26" i="8"/>
  <c r="FK26" i="8"/>
  <c r="FJ26" i="8"/>
  <c r="FI26" i="8"/>
  <c r="FH26" i="8"/>
  <c r="FG26" i="8"/>
  <c r="FF26" i="8"/>
  <c r="FE26" i="8"/>
  <c r="FC26" i="8"/>
  <c r="FO25" i="8"/>
  <c r="FO24" i="8"/>
  <c r="FN23" i="8"/>
  <c r="FM23" i="8"/>
  <c r="FL23" i="8"/>
  <c r="FK23" i="8"/>
  <c r="FJ23" i="8"/>
  <c r="FI23" i="8"/>
  <c r="FH23" i="8"/>
  <c r="FG23" i="8"/>
  <c r="FF23" i="8"/>
  <c r="FE23" i="8"/>
  <c r="FC23" i="8"/>
  <c r="FO22" i="8"/>
  <c r="FO21" i="8"/>
  <c r="FN20" i="8"/>
  <c r="FM20" i="8"/>
  <c r="FL20" i="8"/>
  <c r="FK20" i="8"/>
  <c r="FJ20" i="8"/>
  <c r="FI20" i="8"/>
  <c r="FH20" i="8"/>
  <c r="FG20" i="8"/>
  <c r="FF20" i="8"/>
  <c r="FE20" i="8"/>
  <c r="FC20" i="8"/>
  <c r="FO19" i="8"/>
  <c r="FO18" i="8"/>
  <c r="FN17" i="8"/>
  <c r="FM17" i="8"/>
  <c r="FL17" i="8"/>
  <c r="FK17" i="8"/>
  <c r="FJ17" i="8"/>
  <c r="FI17" i="8"/>
  <c r="FH17" i="8"/>
  <c r="FG17" i="8"/>
  <c r="FF17" i="8"/>
  <c r="FE17" i="8"/>
  <c r="FC17" i="8"/>
  <c r="FO16" i="8"/>
  <c r="FO15" i="8"/>
  <c r="FN14" i="8"/>
  <c r="FM14" i="8"/>
  <c r="FL14" i="8"/>
  <c r="FK14" i="8"/>
  <c r="FJ14" i="8"/>
  <c r="FI14" i="8"/>
  <c r="FH14" i="8"/>
  <c r="FG14" i="8"/>
  <c r="FF14" i="8"/>
  <c r="FE14" i="8"/>
  <c r="FC14" i="8"/>
  <c r="FO13" i="8"/>
  <c r="FO12" i="8"/>
  <c r="FN11" i="8"/>
  <c r="FM11" i="8"/>
  <c r="FL11" i="8"/>
  <c r="FK11" i="8"/>
  <c r="FJ11" i="8"/>
  <c r="FI11" i="8"/>
  <c r="FH11" i="8"/>
  <c r="FG11" i="8"/>
  <c r="FF11" i="8"/>
  <c r="FE11" i="8"/>
  <c r="FC11" i="8"/>
  <c r="FO10" i="8"/>
  <c r="FO9" i="8"/>
  <c r="FN8" i="8"/>
  <c r="FM8" i="8"/>
  <c r="FL8" i="8"/>
  <c r="FK8" i="8"/>
  <c r="FJ8" i="8"/>
  <c r="FI8" i="8"/>
  <c r="FH8" i="8"/>
  <c r="FG8" i="8"/>
  <c r="FF8" i="8"/>
  <c r="FE8" i="8"/>
  <c r="FC8" i="8"/>
  <c r="FM38" i="8" l="1"/>
  <c r="FD77" i="8"/>
  <c r="DO17" i="7"/>
  <c r="FJ38" i="8"/>
  <c r="FE77" i="8"/>
  <c r="FG38" i="8"/>
  <c r="FF77" i="8"/>
  <c r="FD38" i="8"/>
  <c r="FO74" i="8"/>
  <c r="FM77" i="8"/>
  <c r="FG77" i="8"/>
  <c r="DO35" i="7"/>
  <c r="FO59" i="8"/>
  <c r="FO85" i="8"/>
  <c r="FO68" i="8"/>
  <c r="FO79" i="8"/>
  <c r="FC77" i="8"/>
  <c r="FL77" i="8"/>
  <c r="FO71" i="8"/>
  <c r="FJ77" i="8"/>
  <c r="FI77" i="8"/>
  <c r="FO65" i="8"/>
  <c r="FO62" i="8"/>
  <c r="FO56" i="8"/>
  <c r="FO53" i="8"/>
  <c r="FO50" i="8"/>
  <c r="FN77" i="8"/>
  <c r="FO47" i="8"/>
  <c r="FO35" i="8"/>
  <c r="FO32" i="8"/>
  <c r="FO29" i="8"/>
  <c r="FF38" i="8"/>
  <c r="FN38" i="8"/>
  <c r="FH38" i="8"/>
  <c r="FO26" i="8"/>
  <c r="FO23" i="8"/>
  <c r="FO20" i="8"/>
  <c r="FO17" i="8"/>
  <c r="FO14" i="8"/>
  <c r="FC38" i="8"/>
  <c r="FL38" i="8"/>
  <c r="FO11" i="8"/>
  <c r="FK38" i="8"/>
  <c r="FO8" i="8"/>
  <c r="FE38" i="8"/>
  <c r="FI38" i="8"/>
  <c r="FO40" i="8"/>
  <c r="FO78" i="8"/>
  <c r="FO39" i="8"/>
  <c r="FQ25" i="9"/>
  <c r="FQ28" i="9"/>
  <c r="FQ31" i="9"/>
  <c r="FQ35" i="9"/>
  <c r="FQ36" i="9"/>
  <c r="FQ8" i="9"/>
  <c r="FQ11" i="9"/>
  <c r="FQ14" i="9"/>
  <c r="FQ18" i="9"/>
  <c r="FQ19" i="9"/>
  <c r="GB44" i="9"/>
  <c r="GB43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GA36" i="9"/>
  <c r="FZ36" i="9"/>
  <c r="FY36" i="9"/>
  <c r="FX36" i="9"/>
  <c r="FW36" i="9"/>
  <c r="FV36" i="9"/>
  <c r="FU36" i="9"/>
  <c r="FT36" i="9"/>
  <c r="FS36" i="9"/>
  <c r="FR36" i="9"/>
  <c r="FP36" i="9"/>
  <c r="GA35" i="9"/>
  <c r="FZ35" i="9"/>
  <c r="FY35" i="9"/>
  <c r="FX35" i="9"/>
  <c r="FW35" i="9"/>
  <c r="FV35" i="9"/>
  <c r="FU35" i="9"/>
  <c r="FT35" i="9"/>
  <c r="FS35" i="9"/>
  <c r="FR35" i="9"/>
  <c r="FP35" i="9"/>
  <c r="GB33" i="9"/>
  <c r="GB32" i="9"/>
  <c r="GA31" i="9"/>
  <c r="FZ31" i="9"/>
  <c r="FY31" i="9"/>
  <c r="FX31" i="9"/>
  <c r="FW31" i="9"/>
  <c r="FV31" i="9"/>
  <c r="FU31" i="9"/>
  <c r="FT31" i="9"/>
  <c r="FS31" i="9"/>
  <c r="FR31" i="9"/>
  <c r="FP31" i="9"/>
  <c r="GB30" i="9"/>
  <c r="GB29" i="9"/>
  <c r="GA28" i="9"/>
  <c r="FZ28" i="9"/>
  <c r="FY28" i="9"/>
  <c r="FX28" i="9"/>
  <c r="FW28" i="9"/>
  <c r="FV28" i="9"/>
  <c r="FU28" i="9"/>
  <c r="FT28" i="9"/>
  <c r="FS28" i="9"/>
  <c r="FR28" i="9"/>
  <c r="FP28" i="9"/>
  <c r="GB27" i="9"/>
  <c r="GB26" i="9"/>
  <c r="GA25" i="9"/>
  <c r="FZ25" i="9"/>
  <c r="FY25" i="9"/>
  <c r="FX25" i="9"/>
  <c r="FW25" i="9"/>
  <c r="FV25" i="9"/>
  <c r="FU25" i="9"/>
  <c r="FT25" i="9"/>
  <c r="FS25" i="9"/>
  <c r="FR25" i="9"/>
  <c r="FP25" i="9"/>
  <c r="GA19" i="9"/>
  <c r="FZ19" i="9"/>
  <c r="FY19" i="9"/>
  <c r="FX19" i="9"/>
  <c r="FW19" i="9"/>
  <c r="FV19" i="9"/>
  <c r="FU19" i="9"/>
  <c r="FT19" i="9"/>
  <c r="FS19" i="9"/>
  <c r="FR19" i="9"/>
  <c r="FP19" i="9"/>
  <c r="GA18" i="9"/>
  <c r="FZ18" i="9"/>
  <c r="FY18" i="9"/>
  <c r="FX18" i="9"/>
  <c r="FW18" i="9"/>
  <c r="FV18" i="9"/>
  <c r="FU18" i="9"/>
  <c r="FT18" i="9"/>
  <c r="FS18" i="9"/>
  <c r="FR18" i="9"/>
  <c r="FP18" i="9"/>
  <c r="GB16" i="9"/>
  <c r="GB15" i="9"/>
  <c r="GA14" i="9"/>
  <c r="FZ14" i="9"/>
  <c r="FY14" i="9"/>
  <c r="FX14" i="9"/>
  <c r="FW14" i="9"/>
  <c r="FV14" i="9"/>
  <c r="FU14" i="9"/>
  <c r="FT14" i="9"/>
  <c r="FS14" i="9"/>
  <c r="FR14" i="9"/>
  <c r="FP14" i="9"/>
  <c r="GB13" i="9"/>
  <c r="GB12" i="9"/>
  <c r="GA11" i="9"/>
  <c r="FZ11" i="9"/>
  <c r="FY11" i="9"/>
  <c r="FX11" i="9"/>
  <c r="FW11" i="9"/>
  <c r="FV11" i="9"/>
  <c r="FU11" i="9"/>
  <c r="FT11" i="9"/>
  <c r="FS11" i="9"/>
  <c r="FR11" i="9"/>
  <c r="FP11" i="9"/>
  <c r="GB10" i="9"/>
  <c r="GB9" i="9"/>
  <c r="GA8" i="9"/>
  <c r="FZ8" i="9"/>
  <c r="FY8" i="9"/>
  <c r="FX8" i="9"/>
  <c r="FW8" i="9"/>
  <c r="FV8" i="9"/>
  <c r="FU8" i="9"/>
  <c r="FT8" i="9"/>
  <c r="FS8" i="9"/>
  <c r="FR8" i="9"/>
  <c r="FP8" i="9"/>
  <c r="FW34" i="9" l="1"/>
  <c r="FP17" i="9"/>
  <c r="FQ17" i="9"/>
  <c r="FT17" i="9"/>
  <c r="FX17" i="9"/>
  <c r="FS34" i="9"/>
  <c r="FU17" i="9"/>
  <c r="GA34" i="9"/>
  <c r="FR17" i="9"/>
  <c r="FZ17" i="9"/>
  <c r="FU34" i="9"/>
  <c r="FQ34" i="9"/>
  <c r="FP34" i="9"/>
  <c r="FY34" i="9"/>
  <c r="FR34" i="9"/>
  <c r="FZ34" i="9"/>
  <c r="FO77" i="8"/>
  <c r="FO38" i="8"/>
  <c r="GB11" i="9"/>
  <c r="GB42" i="9"/>
  <c r="FV34" i="9"/>
  <c r="GB31" i="9"/>
  <c r="GB28" i="9"/>
  <c r="GB36" i="9"/>
  <c r="FX34" i="9"/>
  <c r="GB35" i="9"/>
  <c r="GB25" i="9"/>
  <c r="FT34" i="9"/>
  <c r="GB14" i="9"/>
  <c r="FW17" i="9"/>
  <c r="FV17" i="9"/>
  <c r="FY17" i="9"/>
  <c r="GB8" i="9"/>
  <c r="GB18" i="9"/>
  <c r="GA17" i="9"/>
  <c r="GB19" i="9"/>
  <c r="FS17" i="9"/>
  <c r="GB34" i="9" l="1"/>
  <c r="GB17" i="9"/>
  <c r="HB45" i="10" l="1"/>
  <c r="HB44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HA36" i="10"/>
  <c r="GZ36" i="10"/>
  <c r="GY36" i="10"/>
  <c r="GX36" i="10"/>
  <c r="GW36" i="10"/>
  <c r="GV36" i="10"/>
  <c r="GU36" i="10"/>
  <c r="GT36" i="10"/>
  <c r="GS36" i="10"/>
  <c r="GR36" i="10"/>
  <c r="GQ36" i="10"/>
  <c r="GP36" i="10"/>
  <c r="GP35" i="10" s="1"/>
  <c r="HB34" i="10"/>
  <c r="HB33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HB31" i="10"/>
  <c r="HB30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8" i="10"/>
  <c r="HB27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HA18" i="10"/>
  <c r="HA17" i="10" s="1"/>
  <c r="GZ18" i="10"/>
  <c r="GY18" i="10"/>
  <c r="GX18" i="10"/>
  <c r="GW18" i="10"/>
  <c r="GV18" i="10"/>
  <c r="GU18" i="10"/>
  <c r="GT18" i="10"/>
  <c r="GS18" i="10"/>
  <c r="GS17" i="10" s="1"/>
  <c r="GR18" i="10"/>
  <c r="GR17" i="10" s="1"/>
  <c r="GQ18" i="10"/>
  <c r="GP18" i="10"/>
  <c r="HB16" i="10"/>
  <c r="HB15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3" i="10"/>
  <c r="HB12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HB10" i="10"/>
  <c r="HB9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Q17" i="10" l="1"/>
  <c r="GW35" i="10"/>
  <c r="GZ35" i="10"/>
  <c r="GZ17" i="10"/>
  <c r="GY35" i="10"/>
  <c r="GX35" i="10"/>
  <c r="GV35" i="10"/>
  <c r="GS35" i="10"/>
  <c r="GU17" i="10"/>
  <c r="HA35" i="10"/>
  <c r="GU35" i="10"/>
  <c r="GR35" i="10"/>
  <c r="HB29" i="10"/>
  <c r="HB43" i="10"/>
  <c r="GT17" i="10"/>
  <c r="HB8" i="10"/>
  <c r="GP17" i="10"/>
  <c r="HB32" i="10"/>
  <c r="GT35" i="10"/>
  <c r="HB36" i="10"/>
  <c r="HB26" i="10"/>
  <c r="HB14" i="10"/>
  <c r="HB11" i="10"/>
  <c r="GY17" i="10"/>
  <c r="GW17" i="10"/>
  <c r="HB18" i="10"/>
  <c r="GV17" i="10"/>
  <c r="GX17" i="10"/>
  <c r="GQ35" i="10"/>
  <c r="HB37" i="10"/>
  <c r="HB19" i="10"/>
  <c r="HB35" i="10" l="1"/>
  <c r="HB17" i="10"/>
  <c r="DQ8" i="11" l="1"/>
  <c r="DQ11" i="11"/>
  <c r="DQ14" i="11"/>
  <c r="DQ17" i="11"/>
  <c r="DQ21" i="11"/>
  <c r="DQ22" i="11"/>
  <c r="DQ28" i="11"/>
  <c r="DQ31" i="11"/>
  <c r="DQ34" i="11"/>
  <c r="DQ37" i="11"/>
  <c r="DQ41" i="11"/>
  <c r="DQ42" i="11"/>
  <c r="EB50" i="11"/>
  <c r="EB49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A42" i="11"/>
  <c r="DZ42" i="11"/>
  <c r="DY42" i="11"/>
  <c r="DX42" i="11"/>
  <c r="DW42" i="11"/>
  <c r="DV42" i="11"/>
  <c r="DU42" i="11"/>
  <c r="DT42" i="11"/>
  <c r="DS42" i="11"/>
  <c r="DR42" i="11"/>
  <c r="DP42" i="11"/>
  <c r="EA41" i="11"/>
  <c r="DZ41" i="11"/>
  <c r="DY41" i="11"/>
  <c r="DY40" i="11" s="1"/>
  <c r="DX41" i="11"/>
  <c r="DW41" i="11"/>
  <c r="DV41" i="11"/>
  <c r="DU41" i="11"/>
  <c r="DU40" i="11" s="1"/>
  <c r="DT41" i="11"/>
  <c r="DS41" i="11"/>
  <c r="DR41" i="11"/>
  <c r="DP41" i="11"/>
  <c r="EB39" i="11"/>
  <c r="EB38" i="11"/>
  <c r="EA37" i="11"/>
  <c r="DZ37" i="11"/>
  <c r="DY37" i="11"/>
  <c r="DX37" i="11"/>
  <c r="DW37" i="11"/>
  <c r="DV37" i="11"/>
  <c r="DT37" i="11"/>
  <c r="DS37" i="11"/>
  <c r="DR37" i="11"/>
  <c r="DP37" i="11"/>
  <c r="EB36" i="11"/>
  <c r="EB35" i="11"/>
  <c r="EA34" i="11"/>
  <c r="DZ34" i="11"/>
  <c r="DY34" i="11"/>
  <c r="DX34" i="11"/>
  <c r="DW34" i="11"/>
  <c r="DV34" i="11"/>
  <c r="DT34" i="11"/>
  <c r="DS34" i="11"/>
  <c r="DR34" i="11"/>
  <c r="DP34" i="11"/>
  <c r="EB33" i="11"/>
  <c r="EB32" i="11"/>
  <c r="EA31" i="11"/>
  <c r="DZ31" i="11"/>
  <c r="DY31" i="11"/>
  <c r="DX31" i="11"/>
  <c r="DW31" i="11"/>
  <c r="DV31" i="11"/>
  <c r="DU31" i="11"/>
  <c r="DT31" i="11"/>
  <c r="DS31" i="11"/>
  <c r="DR31" i="11"/>
  <c r="DP31" i="11"/>
  <c r="EB30" i="11"/>
  <c r="EB29" i="11"/>
  <c r="EA28" i="11"/>
  <c r="DZ28" i="11"/>
  <c r="DY28" i="11"/>
  <c r="DX28" i="11"/>
  <c r="DW28" i="11"/>
  <c r="DV28" i="11"/>
  <c r="DU28" i="11"/>
  <c r="DT28" i="11"/>
  <c r="DS28" i="11"/>
  <c r="DR28" i="11"/>
  <c r="DP28" i="11"/>
  <c r="EA22" i="11"/>
  <c r="DZ22" i="11"/>
  <c r="DY22" i="11"/>
  <c r="DX22" i="11"/>
  <c r="DW22" i="11"/>
  <c r="DV22" i="11"/>
  <c r="DU22" i="11"/>
  <c r="DT22" i="11"/>
  <c r="DS22" i="11"/>
  <c r="DR22" i="11"/>
  <c r="DP22" i="11"/>
  <c r="EA21" i="11"/>
  <c r="DZ21" i="11"/>
  <c r="DY21" i="11"/>
  <c r="DX21" i="11"/>
  <c r="DW21" i="11"/>
  <c r="DV21" i="11"/>
  <c r="DU21" i="11"/>
  <c r="DT21" i="11"/>
  <c r="DS21" i="11"/>
  <c r="DR21" i="11"/>
  <c r="DP21" i="11"/>
  <c r="EB19" i="11"/>
  <c r="EB18" i="11"/>
  <c r="EA17" i="11"/>
  <c r="DZ17" i="11"/>
  <c r="DY17" i="11"/>
  <c r="DX17" i="11"/>
  <c r="DW17" i="11"/>
  <c r="DV17" i="11"/>
  <c r="DU17" i="11"/>
  <c r="DT17" i="11"/>
  <c r="DS17" i="11"/>
  <c r="DR17" i="11"/>
  <c r="DP17" i="11"/>
  <c r="EB16" i="11"/>
  <c r="EB15" i="11"/>
  <c r="EA14" i="11"/>
  <c r="DZ14" i="11"/>
  <c r="DY14" i="11"/>
  <c r="DX14" i="11"/>
  <c r="DW14" i="11"/>
  <c r="DV14" i="11"/>
  <c r="DU14" i="11"/>
  <c r="DT14" i="11"/>
  <c r="DS14" i="11"/>
  <c r="DR14" i="11"/>
  <c r="DP14" i="11"/>
  <c r="EB13" i="11"/>
  <c r="EB12" i="11"/>
  <c r="EA11" i="11"/>
  <c r="DZ11" i="11"/>
  <c r="DY11" i="11"/>
  <c r="DX11" i="11"/>
  <c r="DW11" i="11"/>
  <c r="DV11" i="11"/>
  <c r="DU11" i="11"/>
  <c r="DT11" i="11"/>
  <c r="DS11" i="11"/>
  <c r="DR11" i="11"/>
  <c r="DP11" i="11"/>
  <c r="EB10" i="11"/>
  <c r="EB9" i="11"/>
  <c r="EA8" i="11"/>
  <c r="DZ8" i="11"/>
  <c r="DY8" i="11"/>
  <c r="DX8" i="11"/>
  <c r="DW8" i="11"/>
  <c r="DV8" i="11"/>
  <c r="DU8" i="11"/>
  <c r="DT8" i="11"/>
  <c r="DS8" i="11"/>
  <c r="DR8" i="11"/>
  <c r="DP8" i="11"/>
  <c r="DQ40" i="11" l="1"/>
  <c r="DV20" i="11"/>
  <c r="DW20" i="11"/>
  <c r="DS20" i="11"/>
  <c r="DQ20" i="11"/>
  <c r="DZ40" i="11"/>
  <c r="DW40" i="11"/>
  <c r="DX40" i="11"/>
  <c r="DR40" i="11"/>
  <c r="DR20" i="11"/>
  <c r="DV40" i="11"/>
  <c r="DS40" i="11"/>
  <c r="EA40" i="11"/>
  <c r="EB48" i="11"/>
  <c r="EB11" i="11"/>
  <c r="EB14" i="11"/>
  <c r="DP40" i="11"/>
  <c r="EB8" i="11"/>
  <c r="EB37" i="11"/>
  <c r="EB34" i="11"/>
  <c r="EB31" i="11"/>
  <c r="DT40" i="11"/>
  <c r="EB42" i="11"/>
  <c r="EB28" i="11"/>
  <c r="EB41" i="11"/>
  <c r="EB17" i="11"/>
  <c r="DZ20" i="11"/>
  <c r="DP20" i="11"/>
  <c r="DY20" i="11"/>
  <c r="EA20" i="11"/>
  <c r="DX20" i="11"/>
  <c r="EB22" i="11"/>
  <c r="DT20" i="11"/>
  <c r="DU20" i="11"/>
  <c r="EB21" i="11"/>
  <c r="DQ31" i="13"/>
  <c r="DQ34" i="13"/>
  <c r="DQ37" i="13"/>
  <c r="DQ40" i="13"/>
  <c r="DQ43" i="13"/>
  <c r="DQ47" i="13"/>
  <c r="DQ48" i="13"/>
  <c r="EB56" i="13"/>
  <c r="EB55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EA48" i="13"/>
  <c r="DZ48" i="13"/>
  <c r="DY48" i="13"/>
  <c r="DX48" i="13"/>
  <c r="DW48" i="13"/>
  <c r="DV48" i="13"/>
  <c r="DU48" i="13"/>
  <c r="DT48" i="13"/>
  <c r="DS48" i="13"/>
  <c r="DR48" i="13"/>
  <c r="DP48" i="13"/>
  <c r="EA47" i="13"/>
  <c r="DZ47" i="13"/>
  <c r="DY47" i="13"/>
  <c r="DX47" i="13"/>
  <c r="DW47" i="13"/>
  <c r="DV47" i="13"/>
  <c r="DU47" i="13"/>
  <c r="DT47" i="13"/>
  <c r="DS47" i="13"/>
  <c r="DR47" i="13"/>
  <c r="DP47" i="13"/>
  <c r="EB45" i="13"/>
  <c r="EB44" i="13"/>
  <c r="EA43" i="13"/>
  <c r="DZ43" i="13"/>
  <c r="DY43" i="13"/>
  <c r="DX43" i="13"/>
  <c r="DW43" i="13"/>
  <c r="DV43" i="13"/>
  <c r="DU43" i="13"/>
  <c r="DT43" i="13"/>
  <c r="DS43" i="13"/>
  <c r="DR43" i="13"/>
  <c r="DP43" i="13"/>
  <c r="EB42" i="13"/>
  <c r="EB41" i="13"/>
  <c r="EA40" i="13"/>
  <c r="DZ40" i="13"/>
  <c r="DY40" i="13"/>
  <c r="DX40" i="13"/>
  <c r="DW40" i="13"/>
  <c r="DV40" i="13"/>
  <c r="DU40" i="13"/>
  <c r="DT40" i="13"/>
  <c r="DS40" i="13"/>
  <c r="DR40" i="13"/>
  <c r="DP40" i="13"/>
  <c r="EB39" i="13"/>
  <c r="EB38" i="13"/>
  <c r="EA37" i="13"/>
  <c r="DZ37" i="13"/>
  <c r="DY37" i="13"/>
  <c r="DX37" i="13"/>
  <c r="DW37" i="13"/>
  <c r="DV37" i="13"/>
  <c r="DU37" i="13"/>
  <c r="DT37" i="13"/>
  <c r="DS37" i="13"/>
  <c r="DR37" i="13"/>
  <c r="DP37" i="13"/>
  <c r="EB36" i="13"/>
  <c r="EB35" i="13"/>
  <c r="EA34" i="13"/>
  <c r="DZ34" i="13"/>
  <c r="DY34" i="13"/>
  <c r="DX34" i="13"/>
  <c r="DW34" i="13"/>
  <c r="DV34" i="13"/>
  <c r="DU34" i="13"/>
  <c r="DT34" i="13"/>
  <c r="DS34" i="13"/>
  <c r="DR34" i="13"/>
  <c r="DP34" i="13"/>
  <c r="EB33" i="13"/>
  <c r="EB32" i="13"/>
  <c r="EA31" i="13"/>
  <c r="DZ31" i="13"/>
  <c r="DY31" i="13"/>
  <c r="DX31" i="13"/>
  <c r="DW31" i="13"/>
  <c r="DV31" i="13"/>
  <c r="DU31" i="13"/>
  <c r="DS31" i="13"/>
  <c r="DR31" i="13"/>
  <c r="DP31" i="13"/>
  <c r="EA25" i="13"/>
  <c r="DZ25" i="13"/>
  <c r="DY25" i="13"/>
  <c r="DX25" i="13"/>
  <c r="DW25" i="13"/>
  <c r="DV25" i="13"/>
  <c r="DU25" i="13"/>
  <c r="DT25" i="13"/>
  <c r="DS25" i="13"/>
  <c r="DR25" i="13"/>
  <c r="DQ25" i="13"/>
  <c r="DP25" i="13"/>
  <c r="EA24" i="13"/>
  <c r="DZ24" i="13"/>
  <c r="DY24" i="13"/>
  <c r="DX24" i="13"/>
  <c r="DW24" i="13"/>
  <c r="DV24" i="13"/>
  <c r="DU24" i="13"/>
  <c r="DU23" i="13" s="1"/>
  <c r="DT24" i="13"/>
  <c r="DS24" i="13"/>
  <c r="DR24" i="13"/>
  <c r="DQ24" i="13"/>
  <c r="DP24" i="13"/>
  <c r="EB22" i="13"/>
  <c r="EB21" i="13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EB19" i="13"/>
  <c r="EB18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EB16" i="13"/>
  <c r="EB15" i="13"/>
  <c r="EA14" i="13"/>
  <c r="DZ14" i="13"/>
  <c r="DY14" i="13"/>
  <c r="DX14" i="13"/>
  <c r="DW14" i="13"/>
  <c r="DV14" i="13"/>
  <c r="DU14" i="13"/>
  <c r="DS14" i="13"/>
  <c r="DR14" i="13"/>
  <c r="DQ14" i="13"/>
  <c r="DP14" i="13"/>
  <c r="EB13" i="13"/>
  <c r="EB12" i="13"/>
  <c r="EA11" i="13"/>
  <c r="DZ11" i="13"/>
  <c r="DY11" i="13"/>
  <c r="DX11" i="13"/>
  <c r="DW11" i="13"/>
  <c r="DV11" i="13"/>
  <c r="DU11" i="13"/>
  <c r="DT11" i="13"/>
  <c r="DS11" i="13"/>
  <c r="DQ11" i="13"/>
  <c r="DP11" i="13"/>
  <c r="EB10" i="13"/>
  <c r="EB9" i="13"/>
  <c r="EA8" i="13"/>
  <c r="DZ8" i="13"/>
  <c r="DY8" i="13"/>
  <c r="DX8" i="13"/>
  <c r="DW8" i="13"/>
  <c r="DV8" i="13"/>
  <c r="DU8" i="13"/>
  <c r="DT8" i="13"/>
  <c r="DS8" i="13"/>
  <c r="DR8" i="13"/>
  <c r="DQ8" i="13"/>
  <c r="DP8" i="13"/>
  <c r="DQ46" i="13" l="1"/>
  <c r="EB40" i="11"/>
  <c r="DU46" i="13"/>
  <c r="DS23" i="13"/>
  <c r="EA23" i="13"/>
  <c r="DR46" i="13"/>
  <c r="DZ46" i="13"/>
  <c r="DZ23" i="13"/>
  <c r="EB34" i="13"/>
  <c r="EB20" i="11"/>
  <c r="EB11" i="13"/>
  <c r="EB54" i="13"/>
  <c r="DX46" i="13"/>
  <c r="EB43" i="13"/>
  <c r="DV46" i="13"/>
  <c r="DS46" i="13"/>
  <c r="EB40" i="13"/>
  <c r="DP46" i="13"/>
  <c r="DW46" i="13"/>
  <c r="EB37" i="13"/>
  <c r="DY46" i="13"/>
  <c r="EA46" i="13"/>
  <c r="EB48" i="13"/>
  <c r="EB31" i="13"/>
  <c r="EB47" i="13"/>
  <c r="DT46" i="13"/>
  <c r="EB20" i="13"/>
  <c r="DR23" i="13"/>
  <c r="DW23" i="13"/>
  <c r="EB17" i="13"/>
  <c r="EB14" i="13"/>
  <c r="DX23" i="13"/>
  <c r="EB25" i="13"/>
  <c r="DT23" i="13"/>
  <c r="EB8" i="13"/>
  <c r="EB24" i="13"/>
  <c r="DQ23" i="13"/>
  <c r="DY23" i="13"/>
  <c r="DP23" i="13"/>
  <c r="DV23" i="13"/>
  <c r="EB46" i="13" l="1"/>
  <c r="EB23" i="13"/>
  <c r="BD29" i="14" l="1"/>
  <c r="BD30" i="14"/>
  <c r="BD25" i="14"/>
  <c r="BO38" i="14"/>
  <c r="BO37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N30" i="14"/>
  <c r="BM30" i="14"/>
  <c r="BL30" i="14"/>
  <c r="BK30" i="14"/>
  <c r="BJ30" i="14"/>
  <c r="BI30" i="14"/>
  <c r="BH30" i="14"/>
  <c r="BG30" i="14"/>
  <c r="BF30" i="14"/>
  <c r="BE30" i="14"/>
  <c r="BC30" i="14"/>
  <c r="BN29" i="14"/>
  <c r="BN28" i="14" s="1"/>
  <c r="BM29" i="14"/>
  <c r="BL29" i="14"/>
  <c r="BL28" i="14" s="1"/>
  <c r="BK29" i="14"/>
  <c r="BJ29" i="14"/>
  <c r="BI29" i="14"/>
  <c r="BH29" i="14"/>
  <c r="BG29" i="14"/>
  <c r="BF29" i="14"/>
  <c r="BE29" i="14"/>
  <c r="BC29" i="14"/>
  <c r="BO27" i="14"/>
  <c r="BO26" i="14"/>
  <c r="BN25" i="14"/>
  <c r="BM25" i="14"/>
  <c r="BL25" i="14"/>
  <c r="BK25" i="14"/>
  <c r="BJ25" i="14"/>
  <c r="BI25" i="14"/>
  <c r="BH25" i="14"/>
  <c r="BG25" i="14"/>
  <c r="BF25" i="14"/>
  <c r="BE25" i="14"/>
  <c r="BC25" i="14"/>
  <c r="BO24" i="14"/>
  <c r="BO23" i="14"/>
  <c r="BN22" i="14"/>
  <c r="BM22" i="14"/>
  <c r="BL22" i="14"/>
  <c r="BK22" i="14"/>
  <c r="BJ22" i="14"/>
  <c r="BI22" i="14"/>
  <c r="BH22" i="14"/>
  <c r="BG22" i="14"/>
  <c r="BF22" i="14"/>
  <c r="BE22" i="14"/>
  <c r="BC22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N15" i="14"/>
  <c r="BM15" i="14"/>
  <c r="BL15" i="14"/>
  <c r="BK15" i="14"/>
  <c r="BJ15" i="14"/>
  <c r="BI15" i="14"/>
  <c r="BH15" i="14"/>
  <c r="BG15" i="14"/>
  <c r="BF15" i="14"/>
  <c r="BF14" i="14" s="1"/>
  <c r="BE15" i="14"/>
  <c r="BD15" i="14"/>
  <c r="BC15" i="14"/>
  <c r="BO13" i="14"/>
  <c r="BO12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0" i="14"/>
  <c r="BO9" i="14"/>
  <c r="BM8" i="14"/>
  <c r="BL8" i="14"/>
  <c r="BK8" i="14"/>
  <c r="BJ8" i="14"/>
  <c r="BI8" i="14"/>
  <c r="BH8" i="14"/>
  <c r="BG8" i="14"/>
  <c r="BF8" i="14"/>
  <c r="BE8" i="14"/>
  <c r="BD8" i="14"/>
  <c r="BC8" i="14"/>
  <c r="BM14" i="14" l="1"/>
  <c r="BG14" i="14"/>
  <c r="BJ28" i="14"/>
  <c r="BK14" i="14"/>
  <c r="BE14" i="14"/>
  <c r="BC14" i="14"/>
  <c r="BF28" i="14"/>
  <c r="BD28" i="14"/>
  <c r="BI14" i="14"/>
  <c r="BG28" i="14"/>
  <c r="BH28" i="14"/>
  <c r="BO22" i="14"/>
  <c r="BO36" i="14"/>
  <c r="BO25" i="14"/>
  <c r="BI28" i="14"/>
  <c r="BO30" i="14"/>
  <c r="BK28" i="14"/>
  <c r="BO29" i="14"/>
  <c r="BE28" i="14"/>
  <c r="BM28" i="14"/>
  <c r="BC28" i="14"/>
  <c r="BN14" i="14"/>
  <c r="BH14" i="14"/>
  <c r="BO11" i="14"/>
  <c r="BJ14" i="14"/>
  <c r="BO8" i="14"/>
  <c r="BO16" i="14"/>
  <c r="BD14" i="14"/>
  <c r="BL14" i="14"/>
  <c r="BO15" i="14"/>
  <c r="BO28" i="14" l="1"/>
  <c r="BO14" i="14"/>
  <c r="DD23" i="12" l="1"/>
  <c r="DD24" i="12"/>
  <c r="DD8" i="12"/>
  <c r="DD12" i="12"/>
  <c r="DE12" i="12"/>
  <c r="DF12" i="12"/>
  <c r="DG12" i="12"/>
  <c r="DD13" i="12"/>
  <c r="DD11" i="12" s="1"/>
  <c r="DE13" i="12"/>
  <c r="DF13" i="12"/>
  <c r="DG13" i="12"/>
  <c r="DO32" i="12"/>
  <c r="DO31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N24" i="12"/>
  <c r="DM24" i="12"/>
  <c r="DL24" i="12"/>
  <c r="DK24" i="12"/>
  <c r="DJ24" i="12"/>
  <c r="DI24" i="12"/>
  <c r="DH24" i="12"/>
  <c r="DG24" i="12"/>
  <c r="DF24" i="12"/>
  <c r="DE24" i="12"/>
  <c r="DC24" i="12"/>
  <c r="DN23" i="12"/>
  <c r="DN22" i="12" s="1"/>
  <c r="DM23" i="12"/>
  <c r="DM22" i="12" s="1"/>
  <c r="DL23" i="12"/>
  <c r="DK23" i="12"/>
  <c r="DJ23" i="12"/>
  <c r="DI23" i="12"/>
  <c r="DH23" i="12"/>
  <c r="DG23" i="12"/>
  <c r="DF23" i="12"/>
  <c r="DF22" i="12" s="1"/>
  <c r="DE23" i="12"/>
  <c r="DC23" i="12"/>
  <c r="DO21" i="12"/>
  <c r="DO20" i="12"/>
  <c r="DN19" i="12"/>
  <c r="DM19" i="12"/>
  <c r="DL19" i="12"/>
  <c r="DK19" i="12"/>
  <c r="DJ19" i="12"/>
  <c r="DI19" i="12"/>
  <c r="DH19" i="12"/>
  <c r="DG19" i="12"/>
  <c r="DF19" i="12"/>
  <c r="DE19" i="12"/>
  <c r="DC19" i="12"/>
  <c r="DN13" i="12"/>
  <c r="DM13" i="12"/>
  <c r="DL13" i="12"/>
  <c r="DK13" i="12"/>
  <c r="DJ13" i="12"/>
  <c r="DI13" i="12"/>
  <c r="DH13" i="12"/>
  <c r="DC13" i="12"/>
  <c r="DN12" i="12"/>
  <c r="DM12" i="12"/>
  <c r="DL12" i="12"/>
  <c r="DL11" i="12" s="1"/>
  <c r="DK12" i="12"/>
  <c r="DK11" i="12" s="1"/>
  <c r="DJ12" i="12"/>
  <c r="DJ11" i="12" s="1"/>
  <c r="DI12" i="12"/>
  <c r="DI11" i="12" s="1"/>
  <c r="DH12" i="12"/>
  <c r="DH11" i="12" s="1"/>
  <c r="DO10" i="12"/>
  <c r="DO9" i="12"/>
  <c r="DN8" i="12"/>
  <c r="DM8" i="12"/>
  <c r="DL8" i="12"/>
  <c r="DK8" i="12"/>
  <c r="DJ8" i="12"/>
  <c r="DI8" i="12"/>
  <c r="DH8" i="12"/>
  <c r="DG8" i="12"/>
  <c r="DF8" i="12"/>
  <c r="DE8" i="12"/>
  <c r="DC8" i="12"/>
  <c r="DI22" i="12" l="1"/>
  <c r="DF11" i="12"/>
  <c r="DM11" i="12"/>
  <c r="DH22" i="12"/>
  <c r="DJ22" i="12"/>
  <c r="DE11" i="12"/>
  <c r="DD22" i="12"/>
  <c r="DG22" i="12"/>
  <c r="DE22" i="12"/>
  <c r="DG11" i="12"/>
  <c r="DO8" i="12"/>
  <c r="DO30" i="12"/>
  <c r="DO19" i="12"/>
  <c r="DK22" i="12"/>
  <c r="DC22" i="12"/>
  <c r="DL22" i="12"/>
  <c r="DO12" i="12"/>
  <c r="DC11" i="12"/>
  <c r="DN11" i="12"/>
  <c r="DO13" i="12"/>
  <c r="DO24" i="12"/>
  <c r="DO23" i="12"/>
  <c r="DO22" i="12" l="1"/>
  <c r="DO11" i="12"/>
  <c r="CB50" i="3" l="1"/>
  <c r="CB49" i="3"/>
  <c r="CA48" i="3"/>
  <c r="BZ48" i="3"/>
  <c r="BY48" i="3"/>
  <c r="BX48" i="3"/>
  <c r="BV48" i="3"/>
  <c r="BU48" i="3"/>
  <c r="BT48" i="3"/>
  <c r="BS48" i="3"/>
  <c r="BR48" i="3"/>
  <c r="BQ48" i="3"/>
  <c r="BP48" i="3"/>
  <c r="CA42" i="3"/>
  <c r="BZ42" i="3"/>
  <c r="BY42" i="3"/>
  <c r="BX42" i="3"/>
  <c r="BW42" i="3"/>
  <c r="BV42" i="3"/>
  <c r="BU42" i="3"/>
  <c r="BT42" i="3"/>
  <c r="BS42" i="3"/>
  <c r="BR42" i="3"/>
  <c r="BP42" i="3"/>
  <c r="CA41" i="3"/>
  <c r="BZ41" i="3"/>
  <c r="BY41" i="3"/>
  <c r="BX41" i="3"/>
  <c r="BW41" i="3"/>
  <c r="BV41" i="3"/>
  <c r="BU41" i="3"/>
  <c r="BT41" i="3"/>
  <c r="BS41" i="3"/>
  <c r="BR41" i="3"/>
  <c r="BP41" i="3"/>
  <c r="CB39" i="3"/>
  <c r="CB38" i="3"/>
  <c r="CA37" i="3"/>
  <c r="BZ37" i="3"/>
  <c r="BY37" i="3"/>
  <c r="BX37" i="3"/>
  <c r="BW37" i="3"/>
  <c r="BV37" i="3"/>
  <c r="BU37" i="3"/>
  <c r="BT37" i="3"/>
  <c r="BS37" i="3"/>
  <c r="BR37" i="3"/>
  <c r="BP37" i="3"/>
  <c r="CB36" i="3"/>
  <c r="CB35" i="3"/>
  <c r="CA34" i="3"/>
  <c r="BZ34" i="3"/>
  <c r="BY34" i="3"/>
  <c r="BX34" i="3"/>
  <c r="BW34" i="3"/>
  <c r="BV34" i="3"/>
  <c r="BU34" i="3"/>
  <c r="BT34" i="3"/>
  <c r="BS34" i="3"/>
  <c r="BR34" i="3"/>
  <c r="BP34" i="3"/>
  <c r="CB33" i="3"/>
  <c r="CB32" i="3"/>
  <c r="CA31" i="3"/>
  <c r="BZ31" i="3"/>
  <c r="BY31" i="3"/>
  <c r="BX31" i="3"/>
  <c r="BW31" i="3"/>
  <c r="BV31" i="3"/>
  <c r="BU31" i="3"/>
  <c r="BT31" i="3"/>
  <c r="BS31" i="3"/>
  <c r="BR31" i="3"/>
  <c r="BP31" i="3"/>
  <c r="CB30" i="3"/>
  <c r="CB29" i="3"/>
  <c r="CA28" i="3"/>
  <c r="BZ28" i="3"/>
  <c r="BY28" i="3"/>
  <c r="BX28" i="3"/>
  <c r="BW28" i="3"/>
  <c r="BV28" i="3"/>
  <c r="BU28" i="3"/>
  <c r="BT28" i="3"/>
  <c r="BS28" i="3"/>
  <c r="BR28" i="3"/>
  <c r="BP28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CB19" i="3"/>
  <c r="CB18" i="3"/>
  <c r="CA17" i="3"/>
  <c r="BZ17" i="3"/>
  <c r="BY17" i="3"/>
  <c r="BX17" i="3"/>
  <c r="BW17" i="3"/>
  <c r="BV17" i="3"/>
  <c r="BU17" i="3"/>
  <c r="BT17" i="3"/>
  <c r="BS17" i="3"/>
  <c r="BR17" i="3"/>
  <c r="BP17" i="3"/>
  <c r="CB16" i="3"/>
  <c r="CB15" i="3"/>
  <c r="CA14" i="3"/>
  <c r="BZ14" i="3"/>
  <c r="BY14" i="3"/>
  <c r="BX14" i="3"/>
  <c r="BW14" i="3"/>
  <c r="BV14" i="3"/>
  <c r="BU14" i="3"/>
  <c r="BT14" i="3"/>
  <c r="BS14" i="3"/>
  <c r="BR14" i="3"/>
  <c r="BP14" i="3"/>
  <c r="CB13" i="3"/>
  <c r="CB12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CB10" i="3"/>
  <c r="CB9" i="3"/>
  <c r="CA8" i="3"/>
  <c r="BZ8" i="3"/>
  <c r="BY8" i="3"/>
  <c r="BX8" i="3"/>
  <c r="BW8" i="3"/>
  <c r="BV8" i="3"/>
  <c r="BU8" i="3"/>
  <c r="BT8" i="3"/>
  <c r="BS8" i="3"/>
  <c r="BR8" i="3"/>
  <c r="BQ8" i="3"/>
  <c r="BP8" i="3"/>
  <c r="BW40" i="3" l="1"/>
  <c r="BV40" i="3"/>
  <c r="BU40" i="3"/>
  <c r="BW20" i="3"/>
  <c r="BX40" i="3"/>
  <c r="CB17" i="3"/>
  <c r="BU20" i="3"/>
  <c r="CB11" i="3"/>
  <c r="CB48" i="3"/>
  <c r="BZ40" i="3"/>
  <c r="CB37" i="3"/>
  <c r="BR40" i="3"/>
  <c r="CB34" i="3"/>
  <c r="BS40" i="3"/>
  <c r="CA40" i="3"/>
  <c r="CB31" i="3"/>
  <c r="BP40" i="3"/>
  <c r="BY40" i="3"/>
  <c r="CB41" i="3"/>
  <c r="CB42" i="3"/>
  <c r="CB28" i="3"/>
  <c r="BV20" i="3"/>
  <c r="BR20" i="3"/>
  <c r="BZ20" i="3"/>
  <c r="CB14" i="3"/>
  <c r="CB22" i="3"/>
  <c r="CB21" i="3"/>
  <c r="BY20" i="3"/>
  <c r="BS20" i="3"/>
  <c r="CA20" i="3"/>
  <c r="BP20" i="3"/>
  <c r="BX20" i="3"/>
  <c r="CB8" i="3"/>
  <c r="BT40" i="3"/>
  <c r="BT20" i="3"/>
  <c r="BQ20" i="3"/>
  <c r="EN55" i="1"/>
  <c r="EN52" i="1"/>
  <c r="EN49" i="1"/>
  <c r="EN46" i="1"/>
  <c r="EN43" i="1"/>
  <c r="EN40" i="1"/>
  <c r="EN37" i="1"/>
  <c r="EN8" i="1"/>
  <c r="EN11" i="1"/>
  <c r="EN14" i="1"/>
  <c r="EN17" i="1"/>
  <c r="EN20" i="1"/>
  <c r="EN23" i="1"/>
  <c r="EN26" i="1"/>
  <c r="CB40" i="3" l="1"/>
  <c r="CB20" i="3"/>
  <c r="EO68" i="1"/>
  <c r="EO67" i="1"/>
  <c r="EN66" i="1"/>
  <c r="EN59" i="1"/>
  <c r="EN60" i="1"/>
  <c r="EN30" i="1"/>
  <c r="EN31" i="1"/>
  <c r="EO57" i="1"/>
  <c r="EO56" i="1"/>
  <c r="EO54" i="1"/>
  <c r="EO53" i="1"/>
  <c r="EO51" i="1"/>
  <c r="EO50" i="1"/>
  <c r="EO48" i="1"/>
  <c r="EO47" i="1"/>
  <c r="EO45" i="1"/>
  <c r="EO44" i="1"/>
  <c r="EO42" i="1"/>
  <c r="EO41" i="1"/>
  <c r="EO39" i="1"/>
  <c r="EO38" i="1"/>
  <c r="EO9" i="1"/>
  <c r="EO10" i="1"/>
  <c r="EO12" i="1"/>
  <c r="EO13" i="1"/>
  <c r="EO15" i="1"/>
  <c r="EO16" i="1"/>
  <c r="EO18" i="1"/>
  <c r="EO19" i="1"/>
  <c r="EO21" i="1"/>
  <c r="EO22" i="1"/>
  <c r="EO24" i="1"/>
  <c r="EO25" i="1"/>
  <c r="EO27" i="1"/>
  <c r="EO28" i="1"/>
  <c r="CN42" i="2"/>
  <c r="CN25" i="2"/>
  <c r="CN28" i="2"/>
  <c r="CN31" i="2"/>
  <c r="CN35" i="2"/>
  <c r="CN36" i="2"/>
  <c r="CN8" i="2"/>
  <c r="CN11" i="2"/>
  <c r="CN14" i="2"/>
  <c r="CN18" i="2"/>
  <c r="CN19" i="2"/>
  <c r="CN34" i="2" l="1"/>
  <c r="CN17" i="2"/>
  <c r="EN58" i="1"/>
  <c r="EN29" i="1"/>
  <c r="CO43" i="2"/>
  <c r="CO44" i="2"/>
  <c r="CO33" i="2"/>
  <c r="CO32" i="2"/>
  <c r="CO30" i="2"/>
  <c r="CO29" i="2"/>
  <c r="CO27" i="2"/>
  <c r="CO26" i="2"/>
  <c r="CO9" i="2"/>
  <c r="CO10" i="2"/>
  <c r="CO12" i="2"/>
  <c r="CO13" i="2"/>
  <c r="CO15" i="2"/>
  <c r="CO16" i="2"/>
  <c r="CA31" i="4" l="1"/>
  <c r="CA28" i="4"/>
  <c r="CA25" i="4"/>
  <c r="CA8" i="4" l="1"/>
  <c r="CA11" i="4"/>
  <c r="CA14" i="4"/>
  <c r="CA42" i="4" l="1"/>
  <c r="CA35" i="4"/>
  <c r="CA36" i="4"/>
  <c r="CA18" i="4"/>
  <c r="CA19" i="4"/>
  <c r="CB44" i="4"/>
  <c r="CB43" i="4"/>
  <c r="CB33" i="4"/>
  <c r="CB32" i="4"/>
  <c r="CB30" i="4"/>
  <c r="CB29" i="4"/>
  <c r="CB27" i="4"/>
  <c r="CB26" i="4"/>
  <c r="CB9" i="4"/>
  <c r="CB10" i="4"/>
  <c r="CB12" i="4"/>
  <c r="CB13" i="4"/>
  <c r="CB15" i="4"/>
  <c r="CB16" i="4"/>
  <c r="CA8" i="5"/>
  <c r="CA19" i="5"/>
  <c r="CA17" i="4" l="1"/>
  <c r="CA34" i="4"/>
  <c r="CA23" i="5" l="1"/>
  <c r="CA24" i="5"/>
  <c r="CA12" i="5"/>
  <c r="CA13" i="5"/>
  <c r="CB32" i="5"/>
  <c r="CB31" i="5"/>
  <c r="CB21" i="5"/>
  <c r="CB20" i="5"/>
  <c r="CB10" i="5"/>
  <c r="CB9" i="5"/>
  <c r="EN55" i="6"/>
  <c r="EN48" i="6"/>
  <c r="EN49" i="6"/>
  <c r="EN44" i="6"/>
  <c r="EN41" i="6"/>
  <c r="EN38" i="6"/>
  <c r="EN35" i="6"/>
  <c r="EN32" i="6"/>
  <c r="EN20" i="6"/>
  <c r="EN17" i="6"/>
  <c r="EN8" i="6"/>
  <c r="EN11" i="6"/>
  <c r="EN14" i="6"/>
  <c r="CA22" i="5" l="1"/>
  <c r="CA11" i="5"/>
  <c r="EN47" i="6"/>
  <c r="EO57" i="6" l="1"/>
  <c r="EO56" i="6"/>
  <c r="EO46" i="6"/>
  <c r="EO45" i="6"/>
  <c r="EO43" i="6"/>
  <c r="EO42" i="6"/>
  <c r="EO40" i="6"/>
  <c r="EO39" i="6"/>
  <c r="EO37" i="6"/>
  <c r="EO36" i="6"/>
  <c r="EO34" i="6"/>
  <c r="EO33" i="6"/>
  <c r="EN24" i="6"/>
  <c r="EN25" i="6"/>
  <c r="EO10" i="6"/>
  <c r="EO12" i="6"/>
  <c r="EO13" i="6"/>
  <c r="EO15" i="6"/>
  <c r="EO16" i="6"/>
  <c r="EO18" i="6"/>
  <c r="EO19" i="6"/>
  <c r="EO21" i="6"/>
  <c r="EO22" i="6"/>
  <c r="EO9" i="6"/>
  <c r="DA43" i="7"/>
  <c r="CZ43" i="7"/>
  <c r="DA26" i="7"/>
  <c r="DA29" i="7"/>
  <c r="DA32" i="7"/>
  <c r="DA36" i="7"/>
  <c r="DA37" i="7"/>
  <c r="DA8" i="7"/>
  <c r="DA11" i="7"/>
  <c r="DA14" i="7"/>
  <c r="EN23" i="6" l="1"/>
  <c r="DA35" i="7"/>
  <c r="DB45" i="7"/>
  <c r="DB44" i="7"/>
  <c r="DB34" i="7"/>
  <c r="DB33" i="7"/>
  <c r="DB31" i="7"/>
  <c r="DB30" i="7"/>
  <c r="DB28" i="7"/>
  <c r="DB27" i="7"/>
  <c r="DA18" i="7"/>
  <c r="DA19" i="7"/>
  <c r="DB10" i="7"/>
  <c r="DB12" i="7"/>
  <c r="DB13" i="7"/>
  <c r="DB15" i="7"/>
  <c r="DB16" i="7"/>
  <c r="DB9" i="7"/>
  <c r="FA85" i="8"/>
  <c r="FA74" i="8"/>
  <c r="FA71" i="8"/>
  <c r="FA68" i="8"/>
  <c r="FA65" i="8"/>
  <c r="FA62" i="8"/>
  <c r="FA59" i="8"/>
  <c r="FA56" i="8"/>
  <c r="FA53" i="8"/>
  <c r="FA47" i="8"/>
  <c r="FA50" i="8"/>
  <c r="FA78" i="8"/>
  <c r="FA79" i="8"/>
  <c r="FA32" i="8"/>
  <c r="FA29" i="8"/>
  <c r="FA26" i="8"/>
  <c r="FA23" i="8"/>
  <c r="FA20" i="8"/>
  <c r="FA17" i="8"/>
  <c r="FA14" i="8"/>
  <c r="FA11" i="8"/>
  <c r="FA8" i="8"/>
  <c r="FA39" i="8"/>
  <c r="FA40" i="8"/>
  <c r="FA38" i="8" l="1"/>
  <c r="DA17" i="7"/>
  <c r="FA77" i="8"/>
  <c r="FB87" i="8" l="1"/>
  <c r="FB86" i="8"/>
  <c r="FB76" i="8"/>
  <c r="FB75" i="8"/>
  <c r="FB73" i="8"/>
  <c r="FB72" i="8"/>
  <c r="FB70" i="8"/>
  <c r="FB69" i="8"/>
  <c r="FB67" i="8"/>
  <c r="FB66" i="8"/>
  <c r="FB64" i="8"/>
  <c r="FB63" i="8"/>
  <c r="FB61" i="8"/>
  <c r="FB60" i="8"/>
  <c r="FB58" i="8"/>
  <c r="FB57" i="8"/>
  <c r="FB55" i="8"/>
  <c r="FB54" i="8"/>
  <c r="FB52" i="8"/>
  <c r="FB51" i="8"/>
  <c r="FB49" i="8"/>
  <c r="FB48" i="8"/>
  <c r="FB9" i="8"/>
  <c r="FB10" i="8"/>
  <c r="FB12" i="8"/>
  <c r="FB13" i="8"/>
  <c r="FB15" i="8"/>
  <c r="FB16" i="8"/>
  <c r="FB18" i="8"/>
  <c r="FB19" i="8"/>
  <c r="FB21" i="8"/>
  <c r="FB22" i="8"/>
  <c r="FB24" i="8"/>
  <c r="FB25" i="8"/>
  <c r="FB27" i="8"/>
  <c r="FB28" i="8"/>
  <c r="FB30" i="8"/>
  <c r="FB31" i="8"/>
  <c r="FB33" i="8"/>
  <c r="FB34" i="8"/>
  <c r="FB36" i="8"/>
  <c r="FB37" i="8"/>
  <c r="FN25" i="9"/>
  <c r="FN28" i="9"/>
  <c r="FN31" i="9"/>
  <c r="FN8" i="9"/>
  <c r="FN11" i="9"/>
  <c r="FN14" i="9"/>
  <c r="FN42" i="9" l="1"/>
  <c r="FN35" i="9"/>
  <c r="FN36" i="9"/>
  <c r="FN18" i="9"/>
  <c r="FN19" i="9"/>
  <c r="FO44" i="9"/>
  <c r="FO43" i="9"/>
  <c r="FO33" i="9"/>
  <c r="FO32" i="9"/>
  <c r="FO30" i="9"/>
  <c r="FO29" i="9"/>
  <c r="FO27" i="9"/>
  <c r="FO26" i="9"/>
  <c r="FO10" i="9"/>
  <c r="FO12" i="9"/>
  <c r="FO13" i="9"/>
  <c r="FO15" i="9"/>
  <c r="FO16" i="9"/>
  <c r="FO9" i="9"/>
  <c r="GN32" i="10"/>
  <c r="GN29" i="10"/>
  <c r="GN26" i="10"/>
  <c r="GN36" i="10"/>
  <c r="GN37" i="10"/>
  <c r="GN18" i="10"/>
  <c r="GN19" i="10"/>
  <c r="GN11" i="10"/>
  <c r="GN14" i="10"/>
  <c r="GN35" i="10" l="1"/>
  <c r="FN34" i="9"/>
  <c r="GN17" i="10"/>
  <c r="FN17" i="9"/>
  <c r="DO49" i="11" l="1"/>
  <c r="DO50" i="11"/>
  <c r="DN48" i="11"/>
  <c r="DO39" i="11"/>
  <c r="DO38" i="11"/>
  <c r="DO36" i="11"/>
  <c r="DO35" i="11"/>
  <c r="DO33" i="11"/>
  <c r="DO32" i="11"/>
  <c r="DO30" i="11"/>
  <c r="DO29" i="11"/>
  <c r="DN28" i="11"/>
  <c r="DN31" i="11"/>
  <c r="DN34" i="11"/>
  <c r="DN37" i="11"/>
  <c r="DN41" i="11"/>
  <c r="DN40" i="11" s="1"/>
  <c r="DN42" i="11"/>
  <c r="DO9" i="11"/>
  <c r="DO10" i="11"/>
  <c r="DO12" i="11"/>
  <c r="DO13" i="11"/>
  <c r="DO15" i="11"/>
  <c r="DO16" i="11"/>
  <c r="DO18" i="11"/>
  <c r="DO19" i="11"/>
  <c r="DN21" i="11"/>
  <c r="DN22" i="11"/>
  <c r="DN17" i="11"/>
  <c r="DN8" i="11"/>
  <c r="DN11" i="11"/>
  <c r="DN14" i="11"/>
  <c r="DN20" i="11" l="1"/>
  <c r="DN31" i="13" l="1"/>
  <c r="DN34" i="13"/>
  <c r="DN37" i="13"/>
  <c r="DN40" i="13"/>
  <c r="DN43" i="13"/>
  <c r="DN8" i="13"/>
  <c r="DN11" i="13"/>
  <c r="DN14" i="13"/>
  <c r="DN17" i="13"/>
  <c r="DN20" i="13"/>
  <c r="DO56" i="13" l="1"/>
  <c r="DO55" i="13"/>
  <c r="DN54" i="13"/>
  <c r="DN47" i="13"/>
  <c r="DN48" i="13"/>
  <c r="DN24" i="13"/>
  <c r="DN25" i="13"/>
  <c r="DO45" i="13"/>
  <c r="DO44" i="13"/>
  <c r="DO42" i="13"/>
  <c r="DO41" i="13"/>
  <c r="DO39" i="13"/>
  <c r="DO38" i="13"/>
  <c r="DO36" i="13"/>
  <c r="DO35" i="13"/>
  <c r="DO33" i="13"/>
  <c r="DO32" i="13"/>
  <c r="DO21" i="13"/>
  <c r="DO22" i="13"/>
  <c r="DO9" i="13"/>
  <c r="DO10" i="13"/>
  <c r="DO12" i="13"/>
  <c r="DO13" i="13"/>
  <c r="DO15" i="13"/>
  <c r="DO16" i="13"/>
  <c r="DO18" i="13"/>
  <c r="DO19" i="13"/>
  <c r="BA36" i="14"/>
  <c r="BA29" i="14"/>
  <c r="BA30" i="14"/>
  <c r="BA25" i="14"/>
  <c r="BA22" i="14"/>
  <c r="BA15" i="14"/>
  <c r="BA16" i="14"/>
  <c r="BA11" i="14"/>
  <c r="BA8" i="14"/>
  <c r="DN23" i="13" l="1"/>
  <c r="DO54" i="13"/>
  <c r="BA28" i="14"/>
  <c r="DN46" i="13"/>
  <c r="BA14" i="14"/>
  <c r="BB38" i="14" l="1"/>
  <c r="BB37" i="14"/>
  <c r="BB23" i="14"/>
  <c r="BB24" i="14"/>
  <c r="BB26" i="14"/>
  <c r="BB27" i="14"/>
  <c r="BB9" i="14"/>
  <c r="BB10" i="14"/>
  <c r="BB12" i="14"/>
  <c r="BB13" i="14"/>
  <c r="DA30" i="12" l="1"/>
  <c r="DA12" i="12"/>
  <c r="DA13" i="12"/>
  <c r="DA23" i="12"/>
  <c r="DA24" i="12"/>
  <c r="DA19" i="12"/>
  <c r="DA8" i="12"/>
  <c r="DB32" i="12"/>
  <c r="DB31" i="12"/>
  <c r="DB21" i="12"/>
  <c r="DB20" i="12"/>
  <c r="DB10" i="12"/>
  <c r="DB9" i="12"/>
  <c r="BN48" i="3"/>
  <c r="BN41" i="3"/>
  <c r="BN42" i="3"/>
  <c r="BN37" i="3"/>
  <c r="BN34" i="3"/>
  <c r="BN31" i="3"/>
  <c r="BN28" i="3"/>
  <c r="BN21" i="3"/>
  <c r="BN22" i="3"/>
  <c r="BN8" i="3"/>
  <c r="BN11" i="3"/>
  <c r="BN14" i="3"/>
  <c r="BN17" i="3"/>
  <c r="BO50" i="3"/>
  <c r="BO49" i="3"/>
  <c r="BO29" i="3"/>
  <c r="BO30" i="3"/>
  <c r="BO32" i="3"/>
  <c r="BO33" i="3"/>
  <c r="BO35" i="3"/>
  <c r="BO36" i="3"/>
  <c r="BO38" i="3"/>
  <c r="BO39" i="3"/>
  <c r="BO9" i="3"/>
  <c r="BO10" i="3"/>
  <c r="BO12" i="3"/>
  <c r="BO13" i="3"/>
  <c r="BO15" i="3"/>
  <c r="BO16" i="3"/>
  <c r="BO18" i="3"/>
  <c r="BO19" i="3"/>
  <c r="DA11" i="12" l="1"/>
  <c r="DA22" i="12"/>
  <c r="BN40" i="3"/>
  <c r="BN20" i="3"/>
  <c r="DZ19" i="9" l="1"/>
  <c r="DZ18" i="9"/>
  <c r="EA18" i="9"/>
  <c r="EA19" i="9"/>
  <c r="EM66" i="1" l="1"/>
  <c r="EM59" i="1"/>
  <c r="EM60" i="1"/>
  <c r="EM55" i="1"/>
  <c r="EM52" i="1"/>
  <c r="EM49" i="1"/>
  <c r="EM46" i="1"/>
  <c r="EM43" i="1"/>
  <c r="EM40" i="1"/>
  <c r="EM37" i="1"/>
  <c r="EM30" i="1"/>
  <c r="EM31" i="1"/>
  <c r="EM26" i="1"/>
  <c r="EM23" i="1"/>
  <c r="EM20" i="1"/>
  <c r="EM17" i="1"/>
  <c r="EM14" i="1"/>
  <c r="EM11" i="1"/>
  <c r="EM8" i="1"/>
  <c r="EM58" i="1" l="1"/>
  <c r="EM29" i="1"/>
  <c r="CM42" i="2"/>
  <c r="CM35" i="2" l="1"/>
  <c r="CM36" i="2"/>
  <c r="CM31" i="2"/>
  <c r="CM28" i="2"/>
  <c r="CM25" i="2"/>
  <c r="CM18" i="2"/>
  <c r="CM19" i="2"/>
  <c r="CM8" i="2"/>
  <c r="CM11" i="2"/>
  <c r="CM14" i="2"/>
  <c r="CM34" i="2" l="1"/>
  <c r="CM17" i="2"/>
  <c r="BZ42" i="4" l="1"/>
  <c r="BZ18" i="4"/>
  <c r="BZ19" i="4"/>
  <c r="BZ14" i="4"/>
  <c r="BZ11" i="4"/>
  <c r="BZ8" i="4"/>
  <c r="BZ35" i="4"/>
  <c r="BZ36" i="4"/>
  <c r="BZ31" i="4"/>
  <c r="BZ25" i="4"/>
  <c r="BZ28" i="4"/>
  <c r="BZ17" i="4" l="1"/>
  <c r="BZ34" i="4"/>
  <c r="BZ23" i="5" l="1"/>
  <c r="BZ24" i="5"/>
  <c r="BZ19" i="5"/>
  <c r="BZ12" i="5"/>
  <c r="BZ13" i="5"/>
  <c r="BZ8" i="5"/>
  <c r="BZ11" i="5" l="1"/>
  <c r="BZ22" i="5"/>
  <c r="EM55" i="6"/>
  <c r="EM48" i="6"/>
  <c r="EM49" i="6"/>
  <c r="EM44" i="6"/>
  <c r="EM41" i="6"/>
  <c r="EM38" i="6"/>
  <c r="EM35" i="6"/>
  <c r="EM32" i="6"/>
  <c r="EM24" i="6"/>
  <c r="EM25" i="6"/>
  <c r="EM20" i="6"/>
  <c r="EM17" i="6"/>
  <c r="EM14" i="6"/>
  <c r="EM11" i="6"/>
  <c r="EM8" i="6"/>
  <c r="EM47" i="6" l="1"/>
  <c r="EM23" i="6"/>
  <c r="CZ36" i="7" l="1"/>
  <c r="CZ37" i="7"/>
  <c r="CZ26" i="7"/>
  <c r="CZ29" i="7"/>
  <c r="CZ32" i="7"/>
  <c r="CZ18" i="7"/>
  <c r="CZ19" i="7"/>
  <c r="CZ8" i="7"/>
  <c r="CZ11" i="7"/>
  <c r="CZ14" i="7"/>
  <c r="CZ17" i="7" l="1"/>
  <c r="CZ35" i="7"/>
  <c r="EZ85" i="8" l="1"/>
  <c r="EZ78" i="8"/>
  <c r="EZ79" i="8"/>
  <c r="EZ74" i="8"/>
  <c r="EZ71" i="8"/>
  <c r="EZ68" i="8"/>
  <c r="EZ65" i="8"/>
  <c r="EZ62" i="8"/>
  <c r="EZ59" i="8"/>
  <c r="EZ56" i="8"/>
  <c r="EZ53" i="8"/>
  <c r="EZ50" i="8"/>
  <c r="EZ47" i="8"/>
  <c r="EZ8" i="8"/>
  <c r="EZ11" i="8"/>
  <c r="EZ14" i="8"/>
  <c r="EZ17" i="8"/>
  <c r="EZ20" i="8"/>
  <c r="EZ23" i="8"/>
  <c r="EZ26" i="8"/>
  <c r="EZ29" i="8"/>
  <c r="EZ32" i="8"/>
  <c r="EZ35" i="8"/>
  <c r="EZ39" i="8"/>
  <c r="EZ40" i="8"/>
  <c r="EZ77" i="8" l="1"/>
  <c r="EZ38" i="8"/>
  <c r="FM42" i="9"/>
  <c r="FM35" i="9"/>
  <c r="FM36" i="9"/>
  <c r="FM31" i="9"/>
  <c r="FM28" i="9"/>
  <c r="FM25" i="9"/>
  <c r="FM18" i="9"/>
  <c r="FM19" i="9"/>
  <c r="FM14" i="9"/>
  <c r="FM11" i="9"/>
  <c r="FM8" i="9"/>
  <c r="FM34" i="9" l="1"/>
  <c r="FM17" i="9"/>
  <c r="GM32" i="10" l="1"/>
  <c r="GM29" i="10"/>
  <c r="GM14" i="10"/>
  <c r="GM11" i="10"/>
  <c r="DM48" i="11" l="1"/>
  <c r="DM41" i="11"/>
  <c r="DM42" i="11"/>
  <c r="DM37" i="11"/>
  <c r="DM34" i="11"/>
  <c r="DM31" i="11"/>
  <c r="DM28" i="11"/>
  <c r="DM21" i="11"/>
  <c r="DM22" i="11"/>
  <c r="DM17" i="11"/>
  <c r="DM14" i="11"/>
  <c r="DM11" i="11"/>
  <c r="DM8" i="11"/>
  <c r="DM40" i="11" l="1"/>
  <c r="DM20" i="11"/>
  <c r="DM54" i="13"/>
  <c r="DM47" i="13"/>
  <c r="DM48" i="13"/>
  <c r="DM43" i="13"/>
  <c r="DM40" i="13"/>
  <c r="DM37" i="13"/>
  <c r="DM34" i="13"/>
  <c r="DM31" i="13"/>
  <c r="DM24" i="13"/>
  <c r="DM25" i="13"/>
  <c r="DM20" i="13"/>
  <c r="DM17" i="13"/>
  <c r="DM14" i="13"/>
  <c r="DM11" i="13"/>
  <c r="DM8" i="13"/>
  <c r="DM46" i="13" l="1"/>
  <c r="DM23" i="13"/>
  <c r="AZ36" i="14"/>
  <c r="AZ29" i="14"/>
  <c r="AZ30" i="14"/>
  <c r="AZ25" i="14"/>
  <c r="AZ22" i="14"/>
  <c r="AZ15" i="14"/>
  <c r="AZ16" i="14"/>
  <c r="AZ8" i="14"/>
  <c r="AZ11" i="14"/>
  <c r="AZ14" i="14" l="1"/>
  <c r="AZ28" i="14"/>
  <c r="CZ30" i="12"/>
  <c r="CZ23" i="12"/>
  <c r="CZ24" i="12"/>
  <c r="CZ19" i="12"/>
  <c r="CZ12" i="12"/>
  <c r="CZ13" i="12"/>
  <c r="CZ8" i="12"/>
  <c r="CZ11" i="12" l="1"/>
  <c r="CZ22" i="12"/>
  <c r="BM48" i="3"/>
  <c r="BM41" i="3"/>
  <c r="BM42" i="3"/>
  <c r="BM37" i="3"/>
  <c r="BM34" i="3"/>
  <c r="BM31" i="3"/>
  <c r="BM28" i="3"/>
  <c r="BM21" i="3"/>
  <c r="BM22" i="3"/>
  <c r="BM17" i="3"/>
  <c r="BM14" i="3"/>
  <c r="BM11" i="3"/>
  <c r="BM8" i="3"/>
  <c r="BM20" i="3" l="1"/>
  <c r="BM40" i="3"/>
  <c r="EL66" i="1"/>
  <c r="EL37" i="1"/>
  <c r="EL40" i="1"/>
  <c r="EL43" i="1"/>
  <c r="EL46" i="1"/>
  <c r="EL49" i="1"/>
  <c r="EL52" i="1"/>
  <c r="EL55" i="1"/>
  <c r="EL59" i="1"/>
  <c r="EL60" i="1"/>
  <c r="EL8" i="1"/>
  <c r="EL11" i="1"/>
  <c r="EL14" i="1"/>
  <c r="EL17" i="1"/>
  <c r="EL20" i="1"/>
  <c r="EL23" i="1"/>
  <c r="EL26" i="1"/>
  <c r="EL30" i="1"/>
  <c r="EL31" i="1"/>
  <c r="EL29" i="1" l="1"/>
  <c r="EL58" i="1"/>
  <c r="CL42" i="2"/>
  <c r="CL35" i="2"/>
  <c r="CL36" i="2"/>
  <c r="CL25" i="2"/>
  <c r="CL28" i="2"/>
  <c r="CL31" i="2"/>
  <c r="CL18" i="2"/>
  <c r="CL19" i="2"/>
  <c r="CL14" i="2"/>
  <c r="CL11" i="2"/>
  <c r="CL8" i="2"/>
  <c r="CL17" i="2" l="1"/>
  <c r="CL34" i="2"/>
  <c r="BY42" i="4"/>
  <c r="BY35" i="4"/>
  <c r="BY36" i="4"/>
  <c r="BY31" i="4"/>
  <c r="BY28" i="4"/>
  <c r="BY25" i="4"/>
  <c r="BY18" i="4"/>
  <c r="BY19" i="4"/>
  <c r="BY14" i="4"/>
  <c r="BY11" i="4"/>
  <c r="BY8" i="4"/>
  <c r="BY34" i="4" l="1"/>
  <c r="BY17" i="4"/>
  <c r="BY23" i="5"/>
  <c r="BY24" i="5"/>
  <c r="BY19" i="5"/>
  <c r="BY12" i="5"/>
  <c r="BY13" i="5"/>
  <c r="BY8" i="5"/>
  <c r="BY11" i="5" l="1"/>
  <c r="BY22" i="5"/>
  <c r="EL55" i="6"/>
  <c r="EL48" i="6"/>
  <c r="EL49" i="6"/>
  <c r="EL44" i="6"/>
  <c r="EL41" i="6"/>
  <c r="EL38" i="6"/>
  <c r="EL35" i="6"/>
  <c r="EL32" i="6"/>
  <c r="EL8" i="6"/>
  <c r="EL11" i="6"/>
  <c r="EL14" i="6"/>
  <c r="EL17" i="6"/>
  <c r="EL20" i="6"/>
  <c r="EL24" i="6"/>
  <c r="EL25" i="6"/>
  <c r="EL47" i="6" l="1"/>
  <c r="EL23" i="6"/>
  <c r="CY43" i="7" l="1"/>
  <c r="CY36" i="7"/>
  <c r="CY37" i="7"/>
  <c r="CY26" i="7"/>
  <c r="CY29" i="7"/>
  <c r="CY32" i="7"/>
  <c r="CY8" i="7"/>
  <c r="CY11" i="7"/>
  <c r="CY14" i="7"/>
  <c r="CY18" i="7"/>
  <c r="CY19" i="7"/>
  <c r="CY17" i="7" l="1"/>
  <c r="CY35" i="7"/>
  <c r="EY85" i="8"/>
  <c r="EY78" i="8"/>
  <c r="EY79" i="8"/>
  <c r="EY74" i="8"/>
  <c r="EY71" i="8"/>
  <c r="EY68" i="8"/>
  <c r="EY65" i="8"/>
  <c r="EY62" i="8"/>
  <c r="EY59" i="8"/>
  <c r="EY56" i="8"/>
  <c r="EY53" i="8"/>
  <c r="EY50" i="8"/>
  <c r="EY47" i="8"/>
  <c r="EY14" i="8"/>
  <c r="EY17" i="8"/>
  <c r="EY20" i="8"/>
  <c r="EY23" i="8"/>
  <c r="EY26" i="8"/>
  <c r="EY29" i="8"/>
  <c r="EY32" i="8"/>
  <c r="EY35" i="8"/>
  <c r="EY39" i="8"/>
  <c r="EY40" i="8"/>
  <c r="EY8" i="8"/>
  <c r="EY11" i="8"/>
  <c r="EY38" i="8" l="1"/>
  <c r="EY77" i="8"/>
  <c r="FL42" i="9"/>
  <c r="FL35" i="9"/>
  <c r="FL36" i="9"/>
  <c r="FL31" i="9"/>
  <c r="FL28" i="9"/>
  <c r="FL25" i="9"/>
  <c r="FL18" i="9"/>
  <c r="FL19" i="9"/>
  <c r="FL14" i="9"/>
  <c r="FL8" i="9"/>
  <c r="FL11" i="9"/>
  <c r="FL17" i="9" l="1"/>
  <c r="FL34" i="9"/>
  <c r="DL48" i="11"/>
  <c r="DL41" i="11"/>
  <c r="DL42" i="11"/>
  <c r="DL37" i="11"/>
  <c r="DL34" i="11"/>
  <c r="DL31" i="11"/>
  <c r="DL28" i="11"/>
  <c r="DL21" i="11"/>
  <c r="DL22" i="11"/>
  <c r="DL17" i="11"/>
  <c r="DL14" i="11"/>
  <c r="DL11" i="11"/>
  <c r="DL8" i="11"/>
  <c r="DL20" i="11" l="1"/>
  <c r="DL40" i="11"/>
  <c r="DL54" i="13"/>
  <c r="DL31" i="13"/>
  <c r="DL34" i="13"/>
  <c r="DL37" i="13"/>
  <c r="DL40" i="13"/>
  <c r="DL43" i="13"/>
  <c r="DL47" i="13"/>
  <c r="DL48" i="13"/>
  <c r="DL24" i="13"/>
  <c r="DL25" i="13"/>
  <c r="DL20" i="13"/>
  <c r="DL17" i="13"/>
  <c r="DL14" i="13"/>
  <c r="DL11" i="13"/>
  <c r="DL8" i="13"/>
  <c r="DL46" i="13" l="1"/>
  <c r="DL23" i="13"/>
  <c r="AY36" i="14"/>
  <c r="AY29" i="14"/>
  <c r="AY30" i="14"/>
  <c r="AX22" i="14"/>
  <c r="AY22" i="14"/>
  <c r="AX25" i="14"/>
  <c r="AY25" i="14"/>
  <c r="AY15" i="14"/>
  <c r="AY16" i="14"/>
  <c r="AY11" i="14"/>
  <c r="AY8" i="14"/>
  <c r="AY28" i="14" l="1"/>
  <c r="AY14" i="14"/>
  <c r="CY30" i="12"/>
  <c r="CY23" i="12"/>
  <c r="CY24" i="12"/>
  <c r="CY19" i="12"/>
  <c r="CY12" i="12"/>
  <c r="CY13" i="12"/>
  <c r="CY8" i="12"/>
  <c r="CY11" i="12" l="1"/>
  <c r="CY22" i="12"/>
  <c r="BL48" i="3"/>
  <c r="BL28" i="3"/>
  <c r="BL31" i="3"/>
  <c r="BL34" i="3"/>
  <c r="BL37" i="3"/>
  <c r="BL41" i="3"/>
  <c r="BL42" i="3"/>
  <c r="BL8" i="3"/>
  <c r="BL11" i="3"/>
  <c r="BL14" i="3"/>
  <c r="BL17" i="3"/>
  <c r="BL21" i="3"/>
  <c r="BL22" i="3"/>
  <c r="BL40" i="3" l="1"/>
  <c r="BL20" i="3"/>
  <c r="EO87" i="8"/>
  <c r="EB87" i="8"/>
  <c r="DO87" i="8"/>
  <c r="DB87" i="8"/>
  <c r="CO87" i="8"/>
  <c r="CB87" i="8"/>
  <c r="CB85" i="8" s="1"/>
  <c r="BO87" i="8"/>
  <c r="AS87" i="8"/>
  <c r="AO87" i="8"/>
  <c r="AB87" i="8"/>
  <c r="O87" i="8"/>
  <c r="EO86" i="8"/>
  <c r="EB86" i="8"/>
  <c r="DO86" i="8"/>
  <c r="DB86" i="8"/>
  <c r="CO86" i="8"/>
  <c r="CB86" i="8"/>
  <c r="BO86" i="8"/>
  <c r="AS86" i="8"/>
  <c r="BB86" i="8" s="1"/>
  <c r="AO86" i="8"/>
  <c r="AB86" i="8"/>
  <c r="O86" i="8"/>
  <c r="O85" i="8" s="1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EX79" i="8"/>
  <c r="EW79" i="8"/>
  <c r="EV79" i="8"/>
  <c r="EU79" i="8"/>
  <c r="ET79" i="8"/>
  <c r="ES79" i="8"/>
  <c r="ER79" i="8"/>
  <c r="ER77" i="8" s="1"/>
  <c r="EP79" i="8"/>
  <c r="EN79" i="8"/>
  <c r="EL79" i="8"/>
  <c r="EK79" i="8"/>
  <c r="EJ79" i="8"/>
  <c r="EI79" i="8"/>
  <c r="EH79" i="8"/>
  <c r="EG79" i="8"/>
  <c r="EF79" i="8"/>
  <c r="EE79" i="8"/>
  <c r="ED79" i="8"/>
  <c r="EC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P77" i="8" s="1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A79" i="8"/>
  <c r="BZ79" i="8"/>
  <c r="BY79" i="8"/>
  <c r="BX79" i="8"/>
  <c r="BX77" i="8" s="1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A79" i="8"/>
  <c r="AZ79" i="8"/>
  <c r="AY79" i="8"/>
  <c r="AX79" i="8"/>
  <c r="AX77" i="8" s="1"/>
  <c r="AW79" i="8"/>
  <c r="AV79" i="8"/>
  <c r="AU79" i="8"/>
  <c r="AT79" i="8"/>
  <c r="AS79" i="8"/>
  <c r="AR79" i="8"/>
  <c r="AQ79" i="8"/>
  <c r="AP79" i="8"/>
  <c r="AP77" i="8" s="1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Q79" i="8"/>
  <c r="P79" i="8"/>
  <c r="P77" i="8" s="1"/>
  <c r="N79" i="8"/>
  <c r="M79" i="8"/>
  <c r="L79" i="8"/>
  <c r="K79" i="8"/>
  <c r="J79" i="8"/>
  <c r="I79" i="8"/>
  <c r="H79" i="8"/>
  <c r="G79" i="8"/>
  <c r="F79" i="8"/>
  <c r="E79" i="8"/>
  <c r="EX78" i="8"/>
  <c r="EW78" i="8"/>
  <c r="EV78" i="8"/>
  <c r="EU78" i="8"/>
  <c r="ET78" i="8"/>
  <c r="ES78" i="8"/>
  <c r="ER78" i="8"/>
  <c r="EP78" i="8"/>
  <c r="EN78" i="8"/>
  <c r="EL78" i="8"/>
  <c r="EK78" i="8"/>
  <c r="EJ78" i="8"/>
  <c r="EI78" i="8"/>
  <c r="EH78" i="8"/>
  <c r="EG78" i="8"/>
  <c r="EF78" i="8"/>
  <c r="EF77" i="8" s="1"/>
  <c r="EE78" i="8"/>
  <c r="ED78" i="8"/>
  <c r="EC78" i="8"/>
  <c r="EA78" i="8"/>
  <c r="DZ78" i="8"/>
  <c r="DY78" i="8"/>
  <c r="DX78" i="8"/>
  <c r="DW78" i="8"/>
  <c r="DV78" i="8"/>
  <c r="DU78" i="8"/>
  <c r="DU77" i="8" s="1"/>
  <c r="DT78" i="8"/>
  <c r="DS78" i="8"/>
  <c r="DR78" i="8"/>
  <c r="DQ78" i="8"/>
  <c r="DP78" i="8"/>
  <c r="DN78" i="8"/>
  <c r="DN77" i="8" s="1"/>
  <c r="DM78" i="8"/>
  <c r="DL78" i="8"/>
  <c r="DL77" i="8" s="1"/>
  <c r="DK78" i="8"/>
  <c r="DJ78" i="8"/>
  <c r="DI78" i="8"/>
  <c r="DI77" i="8" s="1"/>
  <c r="DH78" i="8"/>
  <c r="DG78" i="8"/>
  <c r="DF78" i="8"/>
  <c r="DF77" i="8" s="1"/>
  <c r="DE78" i="8"/>
  <c r="DD78" i="8"/>
  <c r="DD77" i="8" s="1"/>
  <c r="DC78" i="8"/>
  <c r="DA78" i="8"/>
  <c r="CZ78" i="8"/>
  <c r="CY78" i="8"/>
  <c r="CX78" i="8"/>
  <c r="CW78" i="8"/>
  <c r="CW77" i="8" s="1"/>
  <c r="CV78" i="8"/>
  <c r="CU78" i="8"/>
  <c r="CU77" i="8" s="1"/>
  <c r="CT78" i="8"/>
  <c r="CS78" i="8"/>
  <c r="CR78" i="8"/>
  <c r="CQ78" i="8"/>
  <c r="CP78" i="8"/>
  <c r="CN78" i="8"/>
  <c r="CN77" i="8" s="1"/>
  <c r="CM78" i="8"/>
  <c r="CL78" i="8"/>
  <c r="CL77" i="8" s="1"/>
  <c r="CK78" i="8"/>
  <c r="CJ78" i="8"/>
  <c r="CI78" i="8"/>
  <c r="CH78" i="8"/>
  <c r="CG78" i="8"/>
  <c r="CF78" i="8"/>
  <c r="CF77" i="8" s="1"/>
  <c r="CE78" i="8"/>
  <c r="CD78" i="8"/>
  <c r="CD77" i="8" s="1"/>
  <c r="CC78" i="8"/>
  <c r="CA78" i="8"/>
  <c r="BZ78" i="8"/>
  <c r="BY78" i="8"/>
  <c r="BX78" i="8"/>
  <c r="BW78" i="8"/>
  <c r="BW77" i="8" s="1"/>
  <c r="BV78" i="8"/>
  <c r="BU78" i="8"/>
  <c r="BT78" i="8"/>
  <c r="BS78" i="8"/>
  <c r="BR78" i="8"/>
  <c r="BQ78" i="8"/>
  <c r="BP78" i="8"/>
  <c r="BN78" i="8"/>
  <c r="BN77" i="8" s="1"/>
  <c r="BM78" i="8"/>
  <c r="BL78" i="8"/>
  <c r="BL77" i="8" s="1"/>
  <c r="BK78" i="8"/>
  <c r="BJ78" i="8"/>
  <c r="BI78" i="8"/>
  <c r="BH78" i="8"/>
  <c r="BG78" i="8"/>
  <c r="BF78" i="8"/>
  <c r="BF77" i="8" s="1"/>
  <c r="BE78" i="8"/>
  <c r="BD78" i="8"/>
  <c r="BD77" i="8" s="1"/>
  <c r="BC78" i="8"/>
  <c r="BA78" i="8"/>
  <c r="AZ78" i="8"/>
  <c r="AY78" i="8"/>
  <c r="AX78" i="8"/>
  <c r="AW78" i="8"/>
  <c r="AW77" i="8" s="1"/>
  <c r="AV78" i="8"/>
  <c r="AU78" i="8"/>
  <c r="AT78" i="8"/>
  <c r="AS78" i="8"/>
  <c r="AR78" i="8"/>
  <c r="AQ78" i="8"/>
  <c r="AP78" i="8"/>
  <c r="AN78" i="8"/>
  <c r="AN77" i="8" s="1"/>
  <c r="AM78" i="8"/>
  <c r="AL78" i="8"/>
  <c r="AL77" i="8" s="1"/>
  <c r="AK78" i="8"/>
  <c r="AJ78" i="8"/>
  <c r="AI78" i="8"/>
  <c r="AH78" i="8"/>
  <c r="AG78" i="8"/>
  <c r="AF78" i="8"/>
  <c r="AF77" i="8" s="1"/>
  <c r="AE78" i="8"/>
  <c r="AD78" i="8"/>
  <c r="AD77" i="8" s="1"/>
  <c r="AC78" i="8"/>
  <c r="AA78" i="8"/>
  <c r="Z78" i="8"/>
  <c r="Z77" i="8" s="1"/>
  <c r="Y78" i="8"/>
  <c r="X78" i="8"/>
  <c r="W78" i="8"/>
  <c r="V78" i="8"/>
  <c r="U78" i="8"/>
  <c r="U77" i="8" s="1"/>
  <c r="T78" i="8"/>
  <c r="S78" i="8"/>
  <c r="R78" i="8"/>
  <c r="Q78" i="8"/>
  <c r="P78" i="8"/>
  <c r="N78" i="8"/>
  <c r="N77" i="8" s="1"/>
  <c r="M78" i="8"/>
  <c r="L78" i="8"/>
  <c r="L77" i="8" s="1"/>
  <c r="K78" i="8"/>
  <c r="J78" i="8"/>
  <c r="I78" i="8"/>
  <c r="H78" i="8"/>
  <c r="G78" i="8"/>
  <c r="F78" i="8"/>
  <c r="F77" i="8" s="1"/>
  <c r="E78" i="8"/>
  <c r="ED77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C78" i="8" s="1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EO73" i="8"/>
  <c r="EB73" i="8"/>
  <c r="DO73" i="8"/>
  <c r="DB73" i="8"/>
  <c r="CO73" i="8"/>
  <c r="CB73" i="8"/>
  <c r="BO73" i="8"/>
  <c r="BB73" i="8"/>
  <c r="AO73" i="8"/>
  <c r="AB73" i="8"/>
  <c r="O73" i="8"/>
  <c r="EO72" i="8"/>
  <c r="EB72" i="8"/>
  <c r="DO72" i="8"/>
  <c r="DB72" i="8"/>
  <c r="CO72" i="8"/>
  <c r="CB72" i="8"/>
  <c r="BO72" i="8"/>
  <c r="BB72" i="8"/>
  <c r="AO72" i="8"/>
  <c r="AB72" i="8"/>
  <c r="O72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EO70" i="8"/>
  <c r="EB70" i="8"/>
  <c r="DO70" i="8"/>
  <c r="DB70" i="8"/>
  <c r="CO70" i="8"/>
  <c r="CB70" i="8"/>
  <c r="BO70" i="8"/>
  <c r="BB70" i="8"/>
  <c r="AO70" i="8"/>
  <c r="AB70" i="8"/>
  <c r="O70" i="8"/>
  <c r="EO69" i="8"/>
  <c r="EB69" i="8"/>
  <c r="DO69" i="8"/>
  <c r="DB69" i="8"/>
  <c r="CO69" i="8"/>
  <c r="CB69" i="8"/>
  <c r="BO69" i="8"/>
  <c r="BB69" i="8"/>
  <c r="AO69" i="8"/>
  <c r="AB69" i="8"/>
  <c r="O69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EO67" i="8"/>
  <c r="EB67" i="8"/>
  <c r="DO67" i="8"/>
  <c r="DB67" i="8"/>
  <c r="CO67" i="8"/>
  <c r="CB67" i="8"/>
  <c r="BO67" i="8"/>
  <c r="BB67" i="8"/>
  <c r="AO67" i="8"/>
  <c r="AB67" i="8"/>
  <c r="O67" i="8"/>
  <c r="EO66" i="8"/>
  <c r="EB66" i="8"/>
  <c r="DO66" i="8"/>
  <c r="DB66" i="8"/>
  <c r="CO66" i="8"/>
  <c r="CB66" i="8"/>
  <c r="BO66" i="8"/>
  <c r="BB66" i="8"/>
  <c r="AO66" i="8"/>
  <c r="AB66" i="8"/>
  <c r="O66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EO64" i="8"/>
  <c r="EB64" i="8"/>
  <c r="DO64" i="8"/>
  <c r="DB64" i="8"/>
  <c r="CO64" i="8"/>
  <c r="CB64" i="8"/>
  <c r="BO64" i="8"/>
  <c r="BB64" i="8"/>
  <c r="AO64" i="8"/>
  <c r="AB64" i="8"/>
  <c r="O64" i="8"/>
  <c r="EO63" i="8"/>
  <c r="EB63" i="8"/>
  <c r="DO63" i="8"/>
  <c r="DB63" i="8"/>
  <c r="CO63" i="8"/>
  <c r="CB63" i="8"/>
  <c r="BO63" i="8"/>
  <c r="BB63" i="8"/>
  <c r="AO63" i="8"/>
  <c r="AB63" i="8"/>
  <c r="O63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EO61" i="8"/>
  <c r="EB61" i="8"/>
  <c r="DO61" i="8"/>
  <c r="DB61" i="8"/>
  <c r="CO61" i="8"/>
  <c r="CB61" i="8"/>
  <c r="BO61" i="8"/>
  <c r="BB61" i="8"/>
  <c r="AO61" i="8"/>
  <c r="AB61" i="8"/>
  <c r="O61" i="8"/>
  <c r="EO60" i="8"/>
  <c r="EB60" i="8"/>
  <c r="DO60" i="8"/>
  <c r="DB60" i="8"/>
  <c r="CO60" i="8"/>
  <c r="CB60" i="8"/>
  <c r="BO60" i="8"/>
  <c r="BB60" i="8"/>
  <c r="AO60" i="8"/>
  <c r="AB60" i="8"/>
  <c r="O60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EO58" i="8"/>
  <c r="EB58" i="8"/>
  <c r="DO58" i="8"/>
  <c r="DB58" i="8"/>
  <c r="CO58" i="8"/>
  <c r="CB58" i="8"/>
  <c r="BO58" i="8"/>
  <c r="BB58" i="8"/>
  <c r="AO58" i="8"/>
  <c r="AB58" i="8"/>
  <c r="O58" i="8"/>
  <c r="EO57" i="8"/>
  <c r="EB57" i="8"/>
  <c r="DO57" i="8"/>
  <c r="DB57" i="8"/>
  <c r="CO57" i="8"/>
  <c r="CB57" i="8"/>
  <c r="BO57" i="8"/>
  <c r="BB57" i="8"/>
  <c r="AO57" i="8"/>
  <c r="AB57" i="8"/>
  <c r="O57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EO55" i="8"/>
  <c r="EB55" i="8"/>
  <c r="DO55" i="8"/>
  <c r="DB55" i="8"/>
  <c r="CO55" i="8"/>
  <c r="CB55" i="8"/>
  <c r="BO55" i="8"/>
  <c r="BB55" i="8"/>
  <c r="AO55" i="8"/>
  <c r="AB55" i="8"/>
  <c r="O55" i="8"/>
  <c r="EO54" i="8"/>
  <c r="EB54" i="8"/>
  <c r="DO54" i="8"/>
  <c r="DB54" i="8"/>
  <c r="CO54" i="8"/>
  <c r="CB54" i="8"/>
  <c r="BO54" i="8"/>
  <c r="BB54" i="8"/>
  <c r="AO54" i="8"/>
  <c r="AB54" i="8"/>
  <c r="O54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EO52" i="8"/>
  <c r="EB52" i="8"/>
  <c r="DO52" i="8"/>
  <c r="DB52" i="8"/>
  <c r="CO52" i="8"/>
  <c r="CB52" i="8"/>
  <c r="BO52" i="8"/>
  <c r="BB52" i="8"/>
  <c r="AO52" i="8"/>
  <c r="AB52" i="8"/>
  <c r="O52" i="8"/>
  <c r="EO51" i="8"/>
  <c r="EB51" i="8"/>
  <c r="DO51" i="8"/>
  <c r="DB51" i="8"/>
  <c r="CO51" i="8"/>
  <c r="CB51" i="8"/>
  <c r="BO51" i="8"/>
  <c r="BB51" i="8"/>
  <c r="AO51" i="8"/>
  <c r="AB51" i="8"/>
  <c r="O51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EO49" i="8"/>
  <c r="EB49" i="8"/>
  <c r="DO49" i="8"/>
  <c r="DB49" i="8"/>
  <c r="CO49" i="8"/>
  <c r="CB49" i="8"/>
  <c r="BO49" i="8"/>
  <c r="BB49" i="8"/>
  <c r="AO49" i="8"/>
  <c r="AB49" i="8"/>
  <c r="O49" i="8"/>
  <c r="EO48" i="8"/>
  <c r="EB48" i="8"/>
  <c r="EB78" i="8" s="1"/>
  <c r="DO48" i="8"/>
  <c r="DB48" i="8"/>
  <c r="CO48" i="8"/>
  <c r="CB48" i="8"/>
  <c r="BO48" i="8"/>
  <c r="BB48" i="8"/>
  <c r="AO48" i="8"/>
  <c r="AB48" i="8"/>
  <c r="O48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J38" i="8" s="1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EX39" i="8"/>
  <c r="EW39" i="8"/>
  <c r="EV39" i="8"/>
  <c r="EU39" i="8"/>
  <c r="ET39" i="8"/>
  <c r="ES39" i="8"/>
  <c r="ER39" i="8"/>
  <c r="EP39" i="8"/>
  <c r="EN39" i="8"/>
  <c r="EL39" i="8"/>
  <c r="EK39" i="8"/>
  <c r="EJ39" i="8"/>
  <c r="EI39" i="8"/>
  <c r="EH39" i="8"/>
  <c r="EG39" i="8"/>
  <c r="EF39" i="8"/>
  <c r="EE39" i="8"/>
  <c r="ED39" i="8"/>
  <c r="EC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A39" i="8"/>
  <c r="Z39" i="8"/>
  <c r="Y39" i="8"/>
  <c r="X39" i="8"/>
  <c r="W39" i="8"/>
  <c r="V39" i="8"/>
  <c r="U39" i="8"/>
  <c r="T39" i="8"/>
  <c r="S39" i="8"/>
  <c r="R39" i="8"/>
  <c r="Q39" i="8"/>
  <c r="P39" i="8"/>
  <c r="N39" i="8"/>
  <c r="M39" i="8"/>
  <c r="L39" i="8"/>
  <c r="K39" i="8"/>
  <c r="J39" i="8"/>
  <c r="I39" i="8"/>
  <c r="H39" i="8"/>
  <c r="G39" i="8"/>
  <c r="F39" i="8"/>
  <c r="E39" i="8"/>
  <c r="D39" i="8"/>
  <c r="C39" i="8"/>
  <c r="EO37" i="8"/>
  <c r="EB37" i="8"/>
  <c r="DO37" i="8"/>
  <c r="DB37" i="8"/>
  <c r="CO37" i="8"/>
  <c r="CB37" i="8"/>
  <c r="BO37" i="8"/>
  <c r="BB37" i="8"/>
  <c r="AO37" i="8"/>
  <c r="AB37" i="8"/>
  <c r="O37" i="8"/>
  <c r="EO36" i="8"/>
  <c r="EB36" i="8"/>
  <c r="DO36" i="8"/>
  <c r="DB36" i="8"/>
  <c r="CO36" i="8"/>
  <c r="CB36" i="8"/>
  <c r="BO36" i="8"/>
  <c r="BB36" i="8"/>
  <c r="AO36" i="8"/>
  <c r="AB36" i="8"/>
  <c r="O36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EO34" i="8"/>
  <c r="EB34" i="8"/>
  <c r="DO34" i="8"/>
  <c r="DB34" i="8"/>
  <c r="CO34" i="8"/>
  <c r="CB34" i="8"/>
  <c r="BO34" i="8"/>
  <c r="BB34" i="8"/>
  <c r="AO34" i="8"/>
  <c r="AB34" i="8"/>
  <c r="O34" i="8"/>
  <c r="EO33" i="8"/>
  <c r="EB33" i="8"/>
  <c r="DO33" i="8"/>
  <c r="DB33" i="8"/>
  <c r="CO33" i="8"/>
  <c r="CB33" i="8"/>
  <c r="BO33" i="8"/>
  <c r="BB33" i="8"/>
  <c r="AO33" i="8"/>
  <c r="AB33" i="8"/>
  <c r="O33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EO31" i="8"/>
  <c r="EB31" i="8"/>
  <c r="DO31" i="8"/>
  <c r="DB31" i="8"/>
  <c r="CO31" i="8"/>
  <c r="CB31" i="8"/>
  <c r="BO31" i="8"/>
  <c r="BB31" i="8"/>
  <c r="AO31" i="8"/>
  <c r="AB31" i="8"/>
  <c r="O31" i="8"/>
  <c r="EO30" i="8"/>
  <c r="EB30" i="8"/>
  <c r="DO30" i="8"/>
  <c r="DB30" i="8"/>
  <c r="CO30" i="8"/>
  <c r="CB30" i="8"/>
  <c r="BO30" i="8"/>
  <c r="BB30" i="8"/>
  <c r="AO30" i="8"/>
  <c r="AB30" i="8"/>
  <c r="O30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EO28" i="8"/>
  <c r="EB28" i="8"/>
  <c r="DO28" i="8"/>
  <c r="DB28" i="8"/>
  <c r="CO28" i="8"/>
  <c r="CB28" i="8"/>
  <c r="BO28" i="8"/>
  <c r="BB28" i="8"/>
  <c r="AO28" i="8"/>
  <c r="AB28" i="8"/>
  <c r="O28" i="8"/>
  <c r="EO27" i="8"/>
  <c r="EB27" i="8"/>
  <c r="DO27" i="8"/>
  <c r="DB27" i="8"/>
  <c r="CO27" i="8"/>
  <c r="CB27" i="8"/>
  <c r="BO27" i="8"/>
  <c r="BB27" i="8"/>
  <c r="AO27" i="8"/>
  <c r="AB27" i="8"/>
  <c r="O27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EO25" i="8"/>
  <c r="EB25" i="8"/>
  <c r="DO25" i="8"/>
  <c r="DB25" i="8"/>
  <c r="CO25" i="8"/>
  <c r="CB25" i="8"/>
  <c r="BO25" i="8"/>
  <c r="BB25" i="8"/>
  <c r="AO25" i="8"/>
  <c r="AB25" i="8"/>
  <c r="O25" i="8"/>
  <c r="EO24" i="8"/>
  <c r="EB24" i="8"/>
  <c r="DO24" i="8"/>
  <c r="DB24" i="8"/>
  <c r="CO24" i="8"/>
  <c r="CB24" i="8"/>
  <c r="BO24" i="8"/>
  <c r="BB24" i="8"/>
  <c r="AO24" i="8"/>
  <c r="AB24" i="8"/>
  <c r="O24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EO22" i="8"/>
  <c r="EB22" i="8"/>
  <c r="DO22" i="8"/>
  <c r="DB22" i="8"/>
  <c r="CO22" i="8"/>
  <c r="CB22" i="8"/>
  <c r="BO22" i="8"/>
  <c r="BB22" i="8"/>
  <c r="AO22" i="8"/>
  <c r="AB22" i="8"/>
  <c r="O22" i="8"/>
  <c r="EO21" i="8"/>
  <c r="EB21" i="8"/>
  <c r="DO21" i="8"/>
  <c r="DB21" i="8"/>
  <c r="CO21" i="8"/>
  <c r="CB21" i="8"/>
  <c r="BO21" i="8"/>
  <c r="BB21" i="8"/>
  <c r="AO21" i="8"/>
  <c r="AB21" i="8"/>
  <c r="O21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EO19" i="8"/>
  <c r="EB19" i="8"/>
  <c r="DO19" i="8"/>
  <c r="DB19" i="8"/>
  <c r="CO19" i="8"/>
  <c r="CB19" i="8"/>
  <c r="BO19" i="8"/>
  <c r="BB19" i="8"/>
  <c r="AO19" i="8"/>
  <c r="AB19" i="8"/>
  <c r="O19" i="8"/>
  <c r="EO18" i="8"/>
  <c r="EB18" i="8"/>
  <c r="DO18" i="8"/>
  <c r="DB18" i="8"/>
  <c r="CO18" i="8"/>
  <c r="CB18" i="8"/>
  <c r="BO18" i="8"/>
  <c r="BB18" i="8"/>
  <c r="AO18" i="8"/>
  <c r="AB18" i="8"/>
  <c r="O18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EO16" i="8"/>
  <c r="EB16" i="8"/>
  <c r="DO16" i="8"/>
  <c r="DB16" i="8"/>
  <c r="CO16" i="8"/>
  <c r="CB16" i="8"/>
  <c r="BO16" i="8"/>
  <c r="BB16" i="8"/>
  <c r="AO16" i="8"/>
  <c r="AB16" i="8"/>
  <c r="O16" i="8"/>
  <c r="EO15" i="8"/>
  <c r="EB15" i="8"/>
  <c r="DO15" i="8"/>
  <c r="DB15" i="8"/>
  <c r="CO15" i="8"/>
  <c r="CB15" i="8"/>
  <c r="BO15" i="8"/>
  <c r="BB15" i="8"/>
  <c r="AO15" i="8"/>
  <c r="AB15" i="8"/>
  <c r="O15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EO13" i="8"/>
  <c r="EB13" i="8"/>
  <c r="DO13" i="8"/>
  <c r="DB13" i="8"/>
  <c r="CO13" i="8"/>
  <c r="CB13" i="8"/>
  <c r="BO13" i="8"/>
  <c r="BB13" i="8"/>
  <c r="AO13" i="8"/>
  <c r="AB13" i="8"/>
  <c r="O13" i="8"/>
  <c r="EO12" i="8"/>
  <c r="EB12" i="8"/>
  <c r="DO12" i="8"/>
  <c r="DB12" i="8"/>
  <c r="CO12" i="8"/>
  <c r="CB12" i="8"/>
  <c r="BO12" i="8"/>
  <c r="BB12" i="8"/>
  <c r="AO12" i="8"/>
  <c r="AB12" i="8"/>
  <c r="O12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EO10" i="8"/>
  <c r="EB10" i="8"/>
  <c r="DO10" i="8"/>
  <c r="DB10" i="8"/>
  <c r="CO10" i="8"/>
  <c r="CB10" i="8"/>
  <c r="BO10" i="8"/>
  <c r="BB10" i="8"/>
  <c r="AO10" i="8"/>
  <c r="AB10" i="8"/>
  <c r="O10" i="8"/>
  <c r="EO9" i="8"/>
  <c r="EB9" i="8"/>
  <c r="DO9" i="8"/>
  <c r="DB9" i="8"/>
  <c r="CO9" i="8"/>
  <c r="CB9" i="8"/>
  <c r="BO9" i="8"/>
  <c r="BB9" i="8"/>
  <c r="AO9" i="8"/>
  <c r="AB9" i="8"/>
  <c r="O9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AO85" i="8" l="1"/>
  <c r="H38" i="8"/>
  <c r="AH38" i="8"/>
  <c r="S38" i="8"/>
  <c r="AA38" i="8"/>
  <c r="AS38" i="8"/>
  <c r="BA38" i="8"/>
  <c r="BJ38" i="8"/>
  <c r="CJ38" i="8"/>
  <c r="CS38" i="8"/>
  <c r="DA38" i="8"/>
  <c r="DS38" i="8"/>
  <c r="EA38" i="8"/>
  <c r="EJ38" i="8"/>
  <c r="EU38" i="8"/>
  <c r="DT77" i="8"/>
  <c r="K77" i="8"/>
  <c r="T77" i="8"/>
  <c r="AC77" i="8"/>
  <c r="AK77" i="8"/>
  <c r="AT77" i="8"/>
  <c r="BT77" i="8"/>
  <c r="CC77" i="8"/>
  <c r="CK77" i="8"/>
  <c r="CT77" i="8"/>
  <c r="DC77" i="8"/>
  <c r="DK77" i="8"/>
  <c r="EC77" i="8"/>
  <c r="EK77" i="8"/>
  <c r="EV77" i="8"/>
  <c r="BX38" i="8"/>
  <c r="EL77" i="8"/>
  <c r="BM38" i="8"/>
  <c r="DO85" i="8"/>
  <c r="CO79" i="8"/>
  <c r="BU77" i="8"/>
  <c r="AB78" i="8"/>
  <c r="ES38" i="8"/>
  <c r="EX38" i="8"/>
  <c r="EL38" i="8"/>
  <c r="EH38" i="8"/>
  <c r="DQ38" i="8"/>
  <c r="DY38" i="8"/>
  <c r="DZ38" i="8"/>
  <c r="DH38" i="8"/>
  <c r="CH38" i="8"/>
  <c r="CE38" i="8"/>
  <c r="CM38" i="8"/>
  <c r="BQ38" i="8"/>
  <c r="BY38" i="8"/>
  <c r="BH38" i="8"/>
  <c r="BE38" i="8"/>
  <c r="AQ38" i="8"/>
  <c r="AY38" i="8"/>
  <c r="AV38" i="8"/>
  <c r="AJ38" i="8"/>
  <c r="Q38" i="8"/>
  <c r="Y38" i="8"/>
  <c r="Z38" i="8"/>
  <c r="J38" i="8"/>
  <c r="DH77" i="8"/>
  <c r="V38" i="8"/>
  <c r="DV38" i="8"/>
  <c r="BM77" i="8"/>
  <c r="BV77" i="8"/>
  <c r="CH77" i="8"/>
  <c r="CX38" i="8"/>
  <c r="I77" i="8"/>
  <c r="AI77" i="8"/>
  <c r="CR77" i="8"/>
  <c r="DR77" i="8"/>
  <c r="ET77" i="8"/>
  <c r="R77" i="8"/>
  <c r="AR77" i="8"/>
  <c r="BR77" i="8"/>
  <c r="EI77" i="8"/>
  <c r="AB40" i="8"/>
  <c r="E38" i="8"/>
  <c r="BV38" i="8"/>
  <c r="DE38" i="8"/>
  <c r="AZ77" i="8"/>
  <c r="BZ77" i="8"/>
  <c r="CZ77" i="8"/>
  <c r="DZ77" i="8"/>
  <c r="BO39" i="8"/>
  <c r="EB40" i="8"/>
  <c r="M38" i="8"/>
  <c r="CV38" i="8"/>
  <c r="DM38" i="8"/>
  <c r="BB40" i="8"/>
  <c r="P38" i="8"/>
  <c r="X38" i="8"/>
  <c r="AG38" i="8"/>
  <c r="AP38" i="8"/>
  <c r="AX38" i="8"/>
  <c r="BG38" i="8"/>
  <c r="BP38" i="8"/>
  <c r="CG38" i="8"/>
  <c r="CP38" i="8"/>
  <c r="DP38" i="8"/>
  <c r="DX38" i="8"/>
  <c r="EG38" i="8"/>
  <c r="ER38" i="8"/>
  <c r="DD38" i="8"/>
  <c r="H77" i="8"/>
  <c r="Q77" i="8"/>
  <c r="Y77" i="8"/>
  <c r="AH77" i="8"/>
  <c r="AQ77" i="8"/>
  <c r="AY77" i="8"/>
  <c r="BH77" i="8"/>
  <c r="BQ77" i="8"/>
  <c r="BY77" i="8"/>
  <c r="DQ77" i="8"/>
  <c r="DY77" i="8"/>
  <c r="EH77" i="8"/>
  <c r="ES77" i="8"/>
  <c r="F38" i="8"/>
  <c r="N38" i="8"/>
  <c r="AF38" i="8"/>
  <c r="AN38" i="8"/>
  <c r="AW38" i="8"/>
  <c r="BF38" i="8"/>
  <c r="BN38" i="8"/>
  <c r="BW38" i="8"/>
  <c r="CF38" i="8"/>
  <c r="CN38" i="8"/>
  <c r="CW38" i="8"/>
  <c r="DF38" i="8"/>
  <c r="DN38" i="8"/>
  <c r="EF38" i="8"/>
  <c r="C38" i="8"/>
  <c r="K38" i="8"/>
  <c r="T38" i="8"/>
  <c r="AT38" i="8"/>
  <c r="BC38" i="8"/>
  <c r="BK38" i="8"/>
  <c r="BT38" i="8"/>
  <c r="CC38" i="8"/>
  <c r="CK38" i="8"/>
  <c r="CT38" i="8"/>
  <c r="DC38" i="8"/>
  <c r="DK38" i="8"/>
  <c r="DT38" i="8"/>
  <c r="EV38" i="8"/>
  <c r="DB78" i="8"/>
  <c r="O76" i="8"/>
  <c r="O79" i="8" s="1"/>
  <c r="BI77" i="8"/>
  <c r="J77" i="8"/>
  <c r="S77" i="8"/>
  <c r="AA77" i="8"/>
  <c r="AJ77" i="8"/>
  <c r="BJ77" i="8"/>
  <c r="CJ77" i="8"/>
  <c r="CS77" i="8"/>
  <c r="DA77" i="8"/>
  <c r="DJ77" i="8"/>
  <c r="DS77" i="8"/>
  <c r="EA77" i="8"/>
  <c r="EJ77" i="8"/>
  <c r="EB85" i="8"/>
  <c r="BO78" i="8"/>
  <c r="AB79" i="8"/>
  <c r="EB79" i="8"/>
  <c r="D77" i="8"/>
  <c r="D38" i="8"/>
  <c r="L38" i="8"/>
  <c r="U38" i="8"/>
  <c r="AD38" i="8"/>
  <c r="AL38" i="8"/>
  <c r="BD38" i="8"/>
  <c r="BL38" i="8"/>
  <c r="BU38" i="8"/>
  <c r="CD38" i="8"/>
  <c r="CL38" i="8"/>
  <c r="CU38" i="8"/>
  <c r="DL38" i="8"/>
  <c r="DU38" i="8"/>
  <c r="ED38" i="8"/>
  <c r="CB78" i="8"/>
  <c r="CO85" i="8"/>
  <c r="BB79" i="8"/>
  <c r="D74" i="8"/>
  <c r="FB47" i="8"/>
  <c r="FB53" i="8"/>
  <c r="FB59" i="8"/>
  <c r="FB65" i="8"/>
  <c r="FB71" i="8"/>
  <c r="AB85" i="8"/>
  <c r="DB85" i="8"/>
  <c r="FB8" i="8"/>
  <c r="FB14" i="8"/>
  <c r="FB20" i="8"/>
  <c r="FB26" i="8"/>
  <c r="FB32" i="8"/>
  <c r="FB40" i="8"/>
  <c r="AO47" i="8"/>
  <c r="EP77" i="8"/>
  <c r="FB78" i="8"/>
  <c r="V77" i="8"/>
  <c r="AE77" i="8"/>
  <c r="AM77" i="8"/>
  <c r="AV77" i="8"/>
  <c r="BE77" i="8"/>
  <c r="CE77" i="8"/>
  <c r="CM77" i="8"/>
  <c r="CV77" i="8"/>
  <c r="DV77" i="8"/>
  <c r="EE77" i="8"/>
  <c r="EN77" i="8"/>
  <c r="EX77" i="8"/>
  <c r="BB78" i="8"/>
  <c r="FB74" i="8"/>
  <c r="FB79" i="8"/>
  <c r="EP38" i="8"/>
  <c r="FB39" i="8"/>
  <c r="FB50" i="8"/>
  <c r="FB56" i="8"/>
  <c r="FB62" i="8"/>
  <c r="FB68" i="8"/>
  <c r="G77" i="8"/>
  <c r="X77" i="8"/>
  <c r="AG77" i="8"/>
  <c r="BG77" i="8"/>
  <c r="BP77" i="8"/>
  <c r="CP77" i="8"/>
  <c r="CX77" i="8"/>
  <c r="DG77" i="8"/>
  <c r="DX77" i="8"/>
  <c r="EG77" i="8"/>
  <c r="I38" i="8"/>
  <c r="R38" i="8"/>
  <c r="AI38" i="8"/>
  <c r="AR38" i="8"/>
  <c r="AZ38" i="8"/>
  <c r="BR38" i="8"/>
  <c r="BZ38" i="8"/>
  <c r="CI38" i="8"/>
  <c r="CR38" i="8"/>
  <c r="CZ38" i="8"/>
  <c r="DI38" i="8"/>
  <c r="DR38" i="8"/>
  <c r="EI38" i="8"/>
  <c r="ET38" i="8"/>
  <c r="FB11" i="8"/>
  <c r="BO14" i="8"/>
  <c r="FB17" i="8"/>
  <c r="FB23" i="8"/>
  <c r="FB29" i="8"/>
  <c r="FB35" i="8"/>
  <c r="AS77" i="8"/>
  <c r="BA77" i="8"/>
  <c r="EU77" i="8"/>
  <c r="FB85" i="8"/>
  <c r="CB39" i="8"/>
  <c r="AO40" i="8"/>
  <c r="EO40" i="8"/>
  <c r="BS38" i="8"/>
  <c r="CA38" i="8"/>
  <c r="AB47" i="8"/>
  <c r="AO79" i="8"/>
  <c r="EO79" i="8"/>
  <c r="CG77" i="8"/>
  <c r="W77" i="8"/>
  <c r="DW77" i="8"/>
  <c r="CB11" i="8"/>
  <c r="O53" i="8"/>
  <c r="AO56" i="8"/>
  <c r="AO62" i="8"/>
  <c r="CO62" i="8"/>
  <c r="BB65" i="8"/>
  <c r="DB65" i="8"/>
  <c r="DB71" i="8"/>
  <c r="AB74" i="8"/>
  <c r="DO74" i="8"/>
  <c r="CB14" i="8"/>
  <c r="DB14" i="8"/>
  <c r="O17" i="8"/>
  <c r="AO17" i="8"/>
  <c r="BB17" i="8"/>
  <c r="BO17" i="8"/>
  <c r="CO17" i="8"/>
  <c r="DO17" i="8"/>
  <c r="AB20" i="8"/>
  <c r="AO20" i="8"/>
  <c r="BB20" i="8"/>
  <c r="CB20" i="8"/>
  <c r="DB20" i="8"/>
  <c r="O23" i="8"/>
  <c r="AB23" i="8"/>
  <c r="BO23" i="8"/>
  <c r="CO23" i="8"/>
  <c r="DO23" i="8"/>
  <c r="O26" i="8"/>
  <c r="AB26" i="8"/>
  <c r="BB26" i="8"/>
  <c r="CB26" i="8"/>
  <c r="DB26" i="8"/>
  <c r="DO26" i="8"/>
  <c r="O29" i="8"/>
  <c r="AO29" i="8"/>
  <c r="BO29" i="8"/>
  <c r="CO29" i="8"/>
  <c r="DB29" i="8"/>
  <c r="DO29" i="8"/>
  <c r="AB32" i="8"/>
  <c r="BB32" i="8"/>
  <c r="CB32" i="8"/>
  <c r="CO32" i="8"/>
  <c r="DB32" i="8"/>
  <c r="O35" i="8"/>
  <c r="AO35" i="8"/>
  <c r="BO35" i="8"/>
  <c r="CB35" i="8"/>
  <c r="CO35" i="8"/>
  <c r="DO35" i="8"/>
  <c r="AU38" i="8"/>
  <c r="EW38" i="8"/>
  <c r="BO79" i="8"/>
  <c r="CQ77" i="8"/>
  <c r="CY77" i="8"/>
  <c r="CB8" i="8"/>
  <c r="AO11" i="8"/>
  <c r="CO11" i="8"/>
  <c r="BB14" i="8"/>
  <c r="BB47" i="8"/>
  <c r="O50" i="8"/>
  <c r="BO50" i="8"/>
  <c r="DB53" i="8"/>
  <c r="BO56" i="8"/>
  <c r="DO56" i="8"/>
  <c r="CB59" i="8"/>
  <c r="O62" i="8"/>
  <c r="CB62" i="8"/>
  <c r="AB65" i="8"/>
  <c r="CB65" i="8"/>
  <c r="AO68" i="8"/>
  <c r="AO71" i="8"/>
  <c r="AO74" i="8"/>
  <c r="DB39" i="8"/>
  <c r="O39" i="8"/>
  <c r="DO39" i="8"/>
  <c r="CB40" i="8"/>
  <c r="AE38" i="8"/>
  <c r="AM38" i="8"/>
  <c r="EE38" i="8"/>
  <c r="EN38" i="8"/>
  <c r="DO78" i="8"/>
  <c r="CB79" i="8"/>
  <c r="CI77" i="8"/>
  <c r="BB8" i="8"/>
  <c r="CO8" i="8"/>
  <c r="O11" i="8"/>
  <c r="DO11" i="8"/>
  <c r="CO50" i="8"/>
  <c r="BB53" i="8"/>
  <c r="CO56" i="8"/>
  <c r="CO59" i="8"/>
  <c r="BO62" i="8"/>
  <c r="BO65" i="8"/>
  <c r="CO68" i="8"/>
  <c r="AB71" i="8"/>
  <c r="C74" i="8"/>
  <c r="AB39" i="8"/>
  <c r="EB39" i="8"/>
  <c r="CO40" i="8"/>
  <c r="BI38" i="8"/>
  <c r="W38" i="8"/>
  <c r="DW38" i="8"/>
  <c r="O47" i="8"/>
  <c r="EB77" i="8"/>
  <c r="BS77" i="8"/>
  <c r="CA77" i="8"/>
  <c r="EO85" i="8"/>
  <c r="AB8" i="8"/>
  <c r="BO11" i="8"/>
  <c r="AB14" i="8"/>
  <c r="CB47" i="8"/>
  <c r="AO50" i="8"/>
  <c r="DO50" i="8"/>
  <c r="CB53" i="8"/>
  <c r="AB59" i="8"/>
  <c r="DB59" i="8"/>
  <c r="DO62" i="8"/>
  <c r="O68" i="8"/>
  <c r="BO68" i="8"/>
  <c r="BB71" i="8"/>
  <c r="CO74" i="8"/>
  <c r="O75" i="8"/>
  <c r="O78" i="8" s="1"/>
  <c r="BO40" i="8"/>
  <c r="O8" i="8"/>
  <c r="AO8" i="8"/>
  <c r="BO8" i="8"/>
  <c r="DO8" i="8"/>
  <c r="AO39" i="8"/>
  <c r="EO39" i="8"/>
  <c r="DB40" i="8"/>
  <c r="AB11" i="8"/>
  <c r="BB11" i="8"/>
  <c r="DB11" i="8"/>
  <c r="CO39" i="8"/>
  <c r="O14" i="8"/>
  <c r="AO14" i="8"/>
  <c r="G38" i="8"/>
  <c r="DG38" i="8"/>
  <c r="BO47" i="8"/>
  <c r="CO47" i="8"/>
  <c r="DO47" i="8"/>
  <c r="AO78" i="8"/>
  <c r="EO78" i="8"/>
  <c r="DB79" i="8"/>
  <c r="BB50" i="8"/>
  <c r="CB50" i="8"/>
  <c r="DB50" i="8"/>
  <c r="AO53" i="8"/>
  <c r="BO53" i="8"/>
  <c r="CO53" i="8"/>
  <c r="AB56" i="8"/>
  <c r="BB56" i="8"/>
  <c r="CB56" i="8"/>
  <c r="O59" i="8"/>
  <c r="AO59" i="8"/>
  <c r="BO59" i="8"/>
  <c r="DO59" i="8"/>
  <c r="AB62" i="8"/>
  <c r="BB62" i="8"/>
  <c r="DB62" i="8"/>
  <c r="CO78" i="8"/>
  <c r="O65" i="8"/>
  <c r="AO65" i="8"/>
  <c r="CO65" i="8"/>
  <c r="DO65" i="8"/>
  <c r="AB68" i="8"/>
  <c r="CB68" i="8"/>
  <c r="DB68" i="8"/>
  <c r="O71" i="8"/>
  <c r="BO71" i="8"/>
  <c r="CO71" i="8"/>
  <c r="DO71" i="8"/>
  <c r="BB74" i="8"/>
  <c r="CB74" i="8"/>
  <c r="BC77" i="8"/>
  <c r="BK77" i="8"/>
  <c r="AS85" i="8"/>
  <c r="DB8" i="8"/>
  <c r="DB47" i="8"/>
  <c r="AB50" i="8"/>
  <c r="AB53" i="8"/>
  <c r="DO53" i="8"/>
  <c r="O56" i="8"/>
  <c r="DB56" i="8"/>
  <c r="BB59" i="8"/>
  <c r="BB68" i="8"/>
  <c r="DO68" i="8"/>
  <c r="CB71" i="8"/>
  <c r="BO74" i="8"/>
  <c r="BB39" i="8"/>
  <c r="BB38" i="8" s="1"/>
  <c r="O40" i="8"/>
  <c r="DO40" i="8"/>
  <c r="CO14" i="8"/>
  <c r="DO14" i="8"/>
  <c r="AB17" i="8"/>
  <c r="CB17" i="8"/>
  <c r="DB17" i="8"/>
  <c r="O20" i="8"/>
  <c r="BO20" i="8"/>
  <c r="CO20" i="8"/>
  <c r="DO20" i="8"/>
  <c r="AO23" i="8"/>
  <c r="BB23" i="8"/>
  <c r="CB23" i="8"/>
  <c r="DB23" i="8"/>
  <c r="AO26" i="8"/>
  <c r="BO26" i="8"/>
  <c r="CO26" i="8"/>
  <c r="AB29" i="8"/>
  <c r="BB29" i="8"/>
  <c r="CB29" i="8"/>
  <c r="O32" i="8"/>
  <c r="AO32" i="8"/>
  <c r="BO32" i="8"/>
  <c r="DO32" i="8"/>
  <c r="AB35" i="8"/>
  <c r="BB35" i="8"/>
  <c r="DB35" i="8"/>
  <c r="AC38" i="8"/>
  <c r="AK38" i="8"/>
  <c r="EC38" i="8"/>
  <c r="EK38" i="8"/>
  <c r="CQ38" i="8"/>
  <c r="CY38" i="8"/>
  <c r="DO79" i="8"/>
  <c r="DB74" i="8"/>
  <c r="E77" i="8"/>
  <c r="M77" i="8"/>
  <c r="DE77" i="8"/>
  <c r="DM77" i="8"/>
  <c r="AU77" i="8"/>
  <c r="EW77" i="8"/>
  <c r="BO85" i="8"/>
  <c r="BB87" i="8"/>
  <c r="BB85" i="8" s="1"/>
  <c r="C79" i="8"/>
  <c r="C77" i="8" s="1"/>
  <c r="AB77" i="8" l="1"/>
  <c r="BO38" i="8"/>
  <c r="O38" i="8"/>
  <c r="AO77" i="8"/>
  <c r="CO77" i="8"/>
  <c r="O74" i="8"/>
  <c r="EB38" i="8"/>
  <c r="AB38" i="8"/>
  <c r="BO77" i="8"/>
  <c r="EO38" i="8"/>
  <c r="DB77" i="8"/>
  <c r="AO38" i="8"/>
  <c r="DO77" i="8"/>
  <c r="BB77" i="8"/>
  <c r="CB77" i="8"/>
  <c r="O77" i="8"/>
  <c r="DO38" i="8"/>
  <c r="FB77" i="8"/>
  <c r="FB38" i="8"/>
  <c r="EO77" i="8"/>
  <c r="DB38" i="8"/>
  <c r="CO38" i="8"/>
  <c r="CB38" i="8"/>
  <c r="BX23" i="5"/>
  <c r="BX24" i="5"/>
  <c r="BX19" i="5"/>
  <c r="BX12" i="5"/>
  <c r="BX13" i="5"/>
  <c r="BX8" i="5"/>
  <c r="BX22" i="5" l="1"/>
  <c r="BX11" i="5"/>
  <c r="BX42" i="4" l="1"/>
  <c r="BX25" i="4"/>
  <c r="BX28" i="4"/>
  <c r="BX31" i="4"/>
  <c r="BX14" i="4"/>
  <c r="BX11" i="4"/>
  <c r="BX8" i="4"/>
  <c r="BX35" i="4" l="1"/>
  <c r="BX36" i="4"/>
  <c r="BX18" i="4"/>
  <c r="BX19" i="4"/>
  <c r="EK37" i="1"/>
  <c r="EK40" i="1"/>
  <c r="EK43" i="1"/>
  <c r="EK46" i="1"/>
  <c r="EK49" i="1"/>
  <c r="EK52" i="1"/>
  <c r="EK55" i="1"/>
  <c r="EK59" i="1"/>
  <c r="EK60" i="1"/>
  <c r="EK30" i="1"/>
  <c r="EK31" i="1"/>
  <c r="EK26" i="1"/>
  <c r="EK23" i="1"/>
  <c r="EK20" i="1"/>
  <c r="EK17" i="1"/>
  <c r="EK14" i="1"/>
  <c r="EK11" i="1"/>
  <c r="EK8" i="1"/>
  <c r="EK66" i="1"/>
  <c r="EK29" i="1" l="1"/>
  <c r="BX34" i="4"/>
  <c r="EK58" i="1"/>
  <c r="BX17" i="4"/>
  <c r="BK48" i="3"/>
  <c r="BK41" i="3"/>
  <c r="BK42" i="3"/>
  <c r="BK28" i="3"/>
  <c r="BK31" i="3"/>
  <c r="BK34" i="3"/>
  <c r="BK37" i="3"/>
  <c r="BK21" i="3"/>
  <c r="BK22" i="3"/>
  <c r="BK8" i="3"/>
  <c r="BK11" i="3"/>
  <c r="BK14" i="3"/>
  <c r="BK17" i="3"/>
  <c r="BK20" i="3" l="1"/>
  <c r="BK40" i="3"/>
  <c r="FK42" i="9" l="1"/>
  <c r="FK8" i="9"/>
  <c r="FK11" i="9"/>
  <c r="FK14" i="9"/>
  <c r="FK18" i="9"/>
  <c r="FK19" i="9"/>
  <c r="FK25" i="9"/>
  <c r="FK28" i="9"/>
  <c r="FK31" i="9"/>
  <c r="FK35" i="9"/>
  <c r="FK36" i="9"/>
  <c r="FK17" i="9" l="1"/>
  <c r="FK34" i="9"/>
  <c r="CK42" i="2"/>
  <c r="CK35" i="2"/>
  <c r="CK36" i="2"/>
  <c r="CK31" i="2"/>
  <c r="CK28" i="2"/>
  <c r="CK25" i="2"/>
  <c r="CK18" i="2"/>
  <c r="CK19" i="2"/>
  <c r="CK14" i="2"/>
  <c r="CK8" i="2"/>
  <c r="CK11" i="2"/>
  <c r="CK17" i="2" l="1"/>
  <c r="CK34" i="2"/>
  <c r="EK55" i="6"/>
  <c r="EK48" i="6"/>
  <c r="EK49" i="6"/>
  <c r="EK44" i="6"/>
  <c r="EK41" i="6"/>
  <c r="EK38" i="6"/>
  <c r="EK35" i="6"/>
  <c r="EK32" i="6"/>
  <c r="EK8" i="6"/>
  <c r="EK11" i="6"/>
  <c r="EK14" i="6"/>
  <c r="EK17" i="6"/>
  <c r="EK20" i="6"/>
  <c r="EK24" i="6"/>
  <c r="EK25" i="6"/>
  <c r="EK23" i="6" l="1"/>
  <c r="EK47" i="6"/>
  <c r="CX26" i="7"/>
  <c r="CX29" i="7"/>
  <c r="CX32" i="7"/>
  <c r="CX36" i="7"/>
  <c r="CX37" i="7"/>
  <c r="CX18" i="7"/>
  <c r="CX19" i="7"/>
  <c r="CX8" i="7"/>
  <c r="CX11" i="7"/>
  <c r="CX14" i="7"/>
  <c r="CX43" i="7"/>
  <c r="CX35" i="7" l="1"/>
  <c r="CX17" i="7"/>
  <c r="DK48" i="11"/>
  <c r="DK41" i="11"/>
  <c r="DK42" i="11"/>
  <c r="DK37" i="11"/>
  <c r="DK34" i="11"/>
  <c r="DK31" i="11"/>
  <c r="DK28" i="11"/>
  <c r="DK8" i="11"/>
  <c r="DK11" i="11"/>
  <c r="DK14" i="11"/>
  <c r="DK17" i="11"/>
  <c r="DK21" i="11"/>
  <c r="DK22" i="11"/>
  <c r="DK40" i="11" l="1"/>
  <c r="DK20" i="11"/>
  <c r="DK54" i="13"/>
  <c r="DK47" i="13"/>
  <c r="DK48" i="13"/>
  <c r="DK31" i="13"/>
  <c r="DK34" i="13"/>
  <c r="DK37" i="13"/>
  <c r="DK40" i="13"/>
  <c r="DK43" i="13"/>
  <c r="DK8" i="13"/>
  <c r="DK11" i="13"/>
  <c r="DK14" i="13"/>
  <c r="DK17" i="13"/>
  <c r="DK20" i="13"/>
  <c r="DK24" i="13"/>
  <c r="DK25" i="13"/>
  <c r="DK23" i="13" l="1"/>
  <c r="DK46" i="13"/>
  <c r="AX36" i="14"/>
  <c r="AX29" i="14"/>
  <c r="AX30" i="14"/>
  <c r="AX15" i="14"/>
  <c r="AX16" i="14"/>
  <c r="AX11" i="14"/>
  <c r="AX8" i="14"/>
  <c r="AX14" i="14" l="1"/>
  <c r="AX28" i="14"/>
  <c r="CX30" i="12"/>
  <c r="CX23" i="12"/>
  <c r="CX24" i="12"/>
  <c r="CX19" i="12"/>
  <c r="CX12" i="12"/>
  <c r="CX13" i="12"/>
  <c r="CX8" i="12"/>
  <c r="CX11" i="12" l="1"/>
  <c r="CX22" i="12"/>
  <c r="BW23" i="5" l="1"/>
  <c r="BW24" i="5"/>
  <c r="BW19" i="5"/>
  <c r="BW12" i="5"/>
  <c r="BW13" i="5"/>
  <c r="BW8" i="5"/>
  <c r="BW22" i="5" l="1"/>
  <c r="BW11" i="5"/>
  <c r="BJ48" i="3"/>
  <c r="BJ41" i="3"/>
  <c r="BJ42" i="3"/>
  <c r="BJ37" i="3"/>
  <c r="BJ34" i="3"/>
  <c r="BJ31" i="3"/>
  <c r="BJ28" i="3"/>
  <c r="BJ21" i="3"/>
  <c r="BJ22" i="3"/>
  <c r="BJ17" i="3"/>
  <c r="BJ14" i="3"/>
  <c r="BJ11" i="3"/>
  <c r="BJ8" i="3"/>
  <c r="BJ20" i="3" l="1"/>
  <c r="BJ40" i="3"/>
  <c r="CJ42" i="2" l="1"/>
  <c r="CJ35" i="2"/>
  <c r="CJ36" i="2"/>
  <c r="CJ25" i="2"/>
  <c r="CJ28" i="2"/>
  <c r="CJ31" i="2"/>
  <c r="CJ18" i="2"/>
  <c r="CJ19" i="2"/>
  <c r="CJ8" i="2"/>
  <c r="CJ11" i="2"/>
  <c r="CJ14" i="2"/>
  <c r="CJ34" i="2" l="1"/>
  <c r="CJ17" i="2"/>
  <c r="CW43" i="7"/>
  <c r="CW26" i="7"/>
  <c r="CW29" i="7"/>
  <c r="CW32" i="7"/>
  <c r="CW36" i="7"/>
  <c r="CW37" i="7"/>
  <c r="CW18" i="7"/>
  <c r="CW19" i="7"/>
  <c r="CW14" i="7"/>
  <c r="CW11" i="7"/>
  <c r="CW8" i="7"/>
  <c r="CW17" i="7" l="1"/>
  <c r="CW35" i="7"/>
  <c r="AW36" i="14" l="1"/>
  <c r="AS25" i="14"/>
  <c r="AT25" i="14"/>
  <c r="AU25" i="14"/>
  <c r="AV25" i="14"/>
  <c r="AW25" i="14"/>
  <c r="AS22" i="14"/>
  <c r="AT22" i="14"/>
  <c r="AU22" i="14"/>
  <c r="AV22" i="14"/>
  <c r="AW22" i="14"/>
  <c r="AS29" i="14"/>
  <c r="AT29" i="14"/>
  <c r="AU29" i="14"/>
  <c r="AV29" i="14"/>
  <c r="AW29" i="14"/>
  <c r="AS30" i="14"/>
  <c r="AT30" i="14"/>
  <c r="AU30" i="14"/>
  <c r="AV30" i="14"/>
  <c r="AW30" i="14"/>
  <c r="AQ15" i="14"/>
  <c r="AR15" i="14"/>
  <c r="AS15" i="14"/>
  <c r="AT15" i="14"/>
  <c r="AU15" i="14"/>
  <c r="AV15" i="14"/>
  <c r="AW15" i="14"/>
  <c r="AQ16" i="14"/>
  <c r="AR16" i="14"/>
  <c r="AS16" i="14"/>
  <c r="AT16" i="14"/>
  <c r="AU16" i="14"/>
  <c r="AV16" i="14"/>
  <c r="AW16" i="14"/>
  <c r="AQ11" i="14"/>
  <c r="AR11" i="14"/>
  <c r="AS11" i="14"/>
  <c r="AT11" i="14"/>
  <c r="AU11" i="14"/>
  <c r="AV11" i="14"/>
  <c r="AW11" i="14"/>
  <c r="AS8" i="14"/>
  <c r="AT8" i="14"/>
  <c r="AU8" i="14"/>
  <c r="AV8" i="14"/>
  <c r="AW8" i="14"/>
  <c r="AQ8" i="14"/>
  <c r="AR8" i="14"/>
  <c r="AR14" i="14" l="1"/>
  <c r="AQ14" i="14"/>
  <c r="AT14" i="14"/>
  <c r="AS14" i="14"/>
  <c r="AW28" i="14"/>
  <c r="AS28" i="14"/>
  <c r="AU14" i="14"/>
  <c r="AV28" i="14"/>
  <c r="AU28" i="14"/>
  <c r="AW14" i="14"/>
  <c r="AT28" i="14"/>
  <c r="AV14" i="14"/>
  <c r="EJ55" i="6"/>
  <c r="EJ48" i="6"/>
  <c r="EJ49" i="6"/>
  <c r="EJ44" i="6"/>
  <c r="EJ41" i="6"/>
  <c r="EJ38" i="6"/>
  <c r="EJ35" i="6"/>
  <c r="EJ32" i="6"/>
  <c r="EJ24" i="6"/>
  <c r="EJ25" i="6"/>
  <c r="EJ20" i="6"/>
  <c r="EJ17" i="6"/>
  <c r="EJ14" i="6"/>
  <c r="EJ11" i="6"/>
  <c r="EJ8" i="6"/>
  <c r="EJ23" i="6" l="1"/>
  <c r="EJ47" i="6"/>
  <c r="BW42" i="4"/>
  <c r="BW35" i="4"/>
  <c r="BW36" i="4"/>
  <c r="BW31" i="4"/>
  <c r="BW25" i="4"/>
  <c r="BW28" i="4"/>
  <c r="BW18" i="4"/>
  <c r="BW19" i="4"/>
  <c r="BW14" i="4"/>
  <c r="BW11" i="4"/>
  <c r="BW8" i="4"/>
  <c r="BW34" i="4" l="1"/>
  <c r="BW17" i="4"/>
  <c r="EJ66" i="1"/>
  <c r="EJ59" i="1"/>
  <c r="EJ60" i="1"/>
  <c r="EJ55" i="1"/>
  <c r="EJ52" i="1"/>
  <c r="EJ49" i="1"/>
  <c r="EJ46" i="1"/>
  <c r="EJ43" i="1"/>
  <c r="EJ40" i="1"/>
  <c r="EJ37" i="1"/>
  <c r="EJ30" i="1"/>
  <c r="EJ31" i="1"/>
  <c r="EJ26" i="1"/>
  <c r="EJ23" i="1"/>
  <c r="EJ20" i="1"/>
  <c r="EJ17" i="1"/>
  <c r="EJ14" i="1"/>
  <c r="EJ11" i="1"/>
  <c r="EJ8" i="1"/>
  <c r="EI26" i="1"/>
  <c r="EI23" i="1"/>
  <c r="EI20" i="1"/>
  <c r="EI17" i="1"/>
  <c r="EI14" i="1"/>
  <c r="EI11" i="1"/>
  <c r="EJ58" i="1" l="1"/>
  <c r="EJ29" i="1"/>
  <c r="DJ54" i="13" l="1"/>
  <c r="DJ47" i="13"/>
  <c r="DJ48" i="13"/>
  <c r="DJ43" i="13"/>
  <c r="DJ40" i="13"/>
  <c r="DJ37" i="13"/>
  <c r="DJ34" i="13"/>
  <c r="DJ31" i="13"/>
  <c r="DJ8" i="13"/>
  <c r="DJ11" i="13"/>
  <c r="DJ14" i="13"/>
  <c r="DJ17" i="13"/>
  <c r="DJ20" i="13"/>
  <c r="DJ24" i="13"/>
  <c r="DJ25" i="13"/>
  <c r="DJ46" i="13" l="1"/>
  <c r="DJ23" i="13"/>
  <c r="FJ42" i="9"/>
  <c r="FJ35" i="9"/>
  <c r="FJ36" i="9"/>
  <c r="FJ31" i="9"/>
  <c r="FJ28" i="9"/>
  <c r="FJ25" i="9"/>
  <c r="FJ18" i="9"/>
  <c r="FJ19" i="9"/>
  <c r="FJ14" i="9"/>
  <c r="FJ11" i="9"/>
  <c r="FJ8" i="9"/>
  <c r="FJ17" i="9" l="1"/>
  <c r="FJ34" i="9"/>
  <c r="CW30" i="12"/>
  <c r="CW23" i="12"/>
  <c r="CW24" i="12"/>
  <c r="CW19" i="12"/>
  <c r="CW8" i="12"/>
  <c r="CW12" i="12"/>
  <c r="CW13" i="12"/>
  <c r="CW11" i="12" l="1"/>
  <c r="CW22" i="12"/>
  <c r="DJ48" i="11"/>
  <c r="DJ28" i="11"/>
  <c r="DJ31" i="11"/>
  <c r="DJ34" i="11"/>
  <c r="DJ37" i="11"/>
  <c r="DJ41" i="11"/>
  <c r="DJ42" i="11"/>
  <c r="DJ22" i="11"/>
  <c r="DJ21" i="11"/>
  <c r="DJ17" i="11"/>
  <c r="DJ14" i="11"/>
  <c r="DJ8" i="11"/>
  <c r="DJ11" i="11"/>
  <c r="DJ40" i="11" l="1"/>
  <c r="DJ20" i="11"/>
  <c r="BI48" i="3" l="1"/>
  <c r="BI22" i="3"/>
  <c r="BI21" i="3"/>
  <c r="BI17" i="3"/>
  <c r="BI14" i="3"/>
  <c r="BI11" i="3"/>
  <c r="BI8" i="3"/>
  <c r="BI42" i="3"/>
  <c r="BI41" i="3"/>
  <c r="BI37" i="3"/>
  <c r="BI34" i="3"/>
  <c r="BI31" i="3"/>
  <c r="BI28" i="3"/>
  <c r="BI20" i="3" l="1"/>
  <c r="BI40" i="3"/>
  <c r="FI42" i="9"/>
  <c r="FI36" i="9"/>
  <c r="FI35" i="9"/>
  <c r="FI31" i="9"/>
  <c r="FI28" i="9"/>
  <c r="FI25" i="9"/>
  <c r="FI19" i="9"/>
  <c r="FI18" i="9"/>
  <c r="FI14" i="9"/>
  <c r="FI11" i="9"/>
  <c r="FI8" i="9"/>
  <c r="FI34" i="9" l="1"/>
  <c r="FI17" i="9"/>
  <c r="EI66" i="1"/>
  <c r="EI37" i="1"/>
  <c r="EI40" i="1"/>
  <c r="EI43" i="1"/>
  <c r="EI46" i="1"/>
  <c r="EI49" i="1"/>
  <c r="EI52" i="1"/>
  <c r="EI55" i="1"/>
  <c r="EI60" i="1"/>
  <c r="EI59" i="1"/>
  <c r="EI31" i="1"/>
  <c r="EI30" i="1"/>
  <c r="EI29" i="1" s="1"/>
  <c r="EI8" i="1"/>
  <c r="EI58" i="1" l="1"/>
  <c r="CI42" i="2" l="1"/>
  <c r="CI36" i="2"/>
  <c r="CI35" i="2"/>
  <c r="CI34" i="2" s="1"/>
  <c r="CI31" i="2"/>
  <c r="CI28" i="2"/>
  <c r="CI25" i="2"/>
  <c r="CI19" i="2"/>
  <c r="CI18" i="2"/>
  <c r="CI17" i="2" s="1"/>
  <c r="CI14" i="2"/>
  <c r="CI11" i="2"/>
  <c r="CI8" i="2"/>
  <c r="BV42" i="4" l="1"/>
  <c r="BV36" i="4"/>
  <c r="BV35" i="4"/>
  <c r="BV34" i="4" s="1"/>
  <c r="BV31" i="4"/>
  <c r="BV28" i="4"/>
  <c r="BV25" i="4"/>
  <c r="BV19" i="4"/>
  <c r="BV18" i="4"/>
  <c r="BV17" i="4" s="1"/>
  <c r="BV14" i="4"/>
  <c r="BV11" i="4"/>
  <c r="BV8" i="4"/>
  <c r="BV24" i="5" l="1"/>
  <c r="BV23" i="5"/>
  <c r="BV19" i="5"/>
  <c r="BV13" i="5"/>
  <c r="BV12" i="5"/>
  <c r="BV11" i="5" s="1"/>
  <c r="BV8" i="5"/>
  <c r="BV22" i="5" l="1"/>
  <c r="EI55" i="6"/>
  <c r="EI49" i="6"/>
  <c r="EI48" i="6"/>
  <c r="EI44" i="6"/>
  <c r="EI41" i="6"/>
  <c r="EI38" i="6"/>
  <c r="EI35" i="6"/>
  <c r="EI32" i="6"/>
  <c r="EI25" i="6"/>
  <c r="EI24" i="6"/>
  <c r="EI20" i="6"/>
  <c r="EI17" i="6"/>
  <c r="EI14" i="6"/>
  <c r="EI11" i="6"/>
  <c r="EI8" i="6"/>
  <c r="EI47" i="6" l="1"/>
  <c r="EI23" i="6"/>
  <c r="CV43" i="7"/>
  <c r="CV37" i="7"/>
  <c r="CV36" i="7"/>
  <c r="CV32" i="7"/>
  <c r="CV29" i="7"/>
  <c r="CV26" i="7"/>
  <c r="CV19" i="7"/>
  <c r="CV18" i="7"/>
  <c r="CV14" i="7"/>
  <c r="CV11" i="7"/>
  <c r="CV8" i="7"/>
  <c r="CV35" i="7" l="1"/>
  <c r="CV17" i="7"/>
  <c r="GI37" i="10"/>
  <c r="GI36" i="10"/>
  <c r="GI32" i="10"/>
  <c r="GI29" i="10"/>
  <c r="GI26" i="10"/>
  <c r="GI19" i="10"/>
  <c r="GI18" i="10"/>
  <c r="GI14" i="10"/>
  <c r="GI11" i="10"/>
  <c r="GI8" i="10"/>
  <c r="GI17" i="10" l="1"/>
  <c r="GI35" i="10"/>
  <c r="DI48" i="11"/>
  <c r="DI42" i="11"/>
  <c r="DI41" i="11"/>
  <c r="DI37" i="11"/>
  <c r="DI34" i="11"/>
  <c r="DI31" i="11"/>
  <c r="DI28" i="11"/>
  <c r="DI22" i="11"/>
  <c r="DI21" i="11"/>
  <c r="DI17" i="11"/>
  <c r="DI14" i="11"/>
  <c r="DI11" i="11"/>
  <c r="DI8" i="11"/>
  <c r="DI40" i="11" l="1"/>
  <c r="DI20" i="11"/>
  <c r="DI54" i="13"/>
  <c r="DI48" i="13" l="1"/>
  <c r="DI47" i="13"/>
  <c r="DI43" i="13"/>
  <c r="DI40" i="13"/>
  <c r="DI37" i="13"/>
  <c r="DI34" i="13"/>
  <c r="DI31" i="13"/>
  <c r="DI25" i="13"/>
  <c r="DI24" i="13"/>
  <c r="DI20" i="13"/>
  <c r="DI17" i="13"/>
  <c r="DI14" i="13"/>
  <c r="DI11" i="13"/>
  <c r="DI8" i="13"/>
  <c r="DI46" i="13" l="1"/>
  <c r="DI23" i="13"/>
  <c r="AV36" i="14" l="1"/>
  <c r="CV30" i="12" l="1"/>
  <c r="CV24" i="12"/>
  <c r="CV23" i="12"/>
  <c r="CV19" i="12"/>
  <c r="CV13" i="12"/>
  <c r="CV12" i="12"/>
  <c r="CV11" i="12" s="1"/>
  <c r="CV8" i="12"/>
  <c r="CV22" i="12" l="1"/>
  <c r="EH59" i="1"/>
  <c r="EH60" i="1"/>
  <c r="EH40" i="1"/>
  <c r="EC59" i="1"/>
  <c r="ED59" i="1"/>
  <c r="EE59" i="1"/>
  <c r="EF59" i="1"/>
  <c r="EG59" i="1"/>
  <c r="EC60" i="1"/>
  <c r="ED60" i="1"/>
  <c r="EE60" i="1"/>
  <c r="EF60" i="1"/>
  <c r="EG60" i="1"/>
  <c r="EC30" i="1"/>
  <c r="ED30" i="1"/>
  <c r="EE30" i="1"/>
  <c r="EF30" i="1"/>
  <c r="EG30" i="1"/>
  <c r="EH30" i="1"/>
  <c r="EC31" i="1"/>
  <c r="ED31" i="1"/>
  <c r="EE31" i="1"/>
  <c r="EF31" i="1"/>
  <c r="EG31" i="1"/>
  <c r="EH31" i="1"/>
  <c r="BD21" i="3"/>
  <c r="BE21" i="3"/>
  <c r="BF21" i="3"/>
  <c r="BG21" i="3"/>
  <c r="BH21" i="3"/>
  <c r="BD22" i="3"/>
  <c r="BE22" i="3"/>
  <c r="BF22" i="3"/>
  <c r="BG22" i="3"/>
  <c r="BH22" i="3"/>
  <c r="BD17" i="3"/>
  <c r="BE17" i="3"/>
  <c r="BF17" i="3"/>
  <c r="BG17" i="3"/>
  <c r="BH17" i="3"/>
  <c r="BD14" i="3"/>
  <c r="BE14" i="3"/>
  <c r="BF14" i="3"/>
  <c r="BG14" i="3"/>
  <c r="BH14" i="3"/>
  <c r="BD11" i="3"/>
  <c r="BE11" i="3"/>
  <c r="BF11" i="3"/>
  <c r="BG11" i="3"/>
  <c r="BH11" i="3"/>
  <c r="BE20" i="3" l="1"/>
  <c r="EG58" i="1"/>
  <c r="EO30" i="1"/>
  <c r="EO31" i="1"/>
  <c r="EF58" i="1"/>
  <c r="EO59" i="1"/>
  <c r="EC58" i="1"/>
  <c r="EO60" i="1"/>
  <c r="EH58" i="1"/>
  <c r="BD20" i="3"/>
  <c r="EE58" i="1"/>
  <c r="ED58" i="1"/>
  <c r="BH20" i="3"/>
  <c r="BG20" i="3"/>
  <c r="BF20" i="3"/>
  <c r="BU23" i="5"/>
  <c r="BU24" i="5"/>
  <c r="BU19" i="5"/>
  <c r="BU12" i="5"/>
  <c r="BU13" i="5"/>
  <c r="BU8" i="5"/>
  <c r="EO58" i="1" l="1"/>
  <c r="BU22" i="5"/>
  <c r="BU11" i="5"/>
  <c r="AU36" i="14"/>
  <c r="BH48" i="3" l="1"/>
  <c r="BH28" i="3"/>
  <c r="BH31" i="3"/>
  <c r="BH34" i="3"/>
  <c r="BH37" i="3"/>
  <c r="BH41" i="3"/>
  <c r="BH42" i="3"/>
  <c r="BH8" i="3"/>
  <c r="BH40" i="3" l="1"/>
  <c r="CU43" i="7"/>
  <c r="CU36" i="7"/>
  <c r="CU37" i="7"/>
  <c r="CU26" i="7"/>
  <c r="CU29" i="7"/>
  <c r="CU32" i="7"/>
  <c r="CU8" i="7"/>
  <c r="CU11" i="7"/>
  <c r="CU18" i="7"/>
  <c r="CU19" i="7"/>
  <c r="CU14" i="7"/>
  <c r="CU17" i="7" l="1"/>
  <c r="CU35" i="7"/>
  <c r="CH42" i="2"/>
  <c r="CH35" i="2"/>
  <c r="CH36" i="2"/>
  <c r="CH31" i="2"/>
  <c r="CH28" i="2"/>
  <c r="CH25" i="2"/>
  <c r="CH18" i="2"/>
  <c r="CH19" i="2"/>
  <c r="CH14" i="2"/>
  <c r="CH11" i="2"/>
  <c r="CH8" i="2"/>
  <c r="CH17" i="2" l="1"/>
  <c r="CH34" i="2"/>
  <c r="EH55" i="6" l="1"/>
  <c r="EH48" i="6"/>
  <c r="EH49" i="6"/>
  <c r="EH44" i="6"/>
  <c r="EH41" i="6"/>
  <c r="EH38" i="6"/>
  <c r="EH35" i="6"/>
  <c r="EH32" i="6"/>
  <c r="EH8" i="6"/>
  <c r="EH11" i="6"/>
  <c r="EH14" i="6"/>
  <c r="EH17" i="6"/>
  <c r="EH20" i="6"/>
  <c r="EH24" i="6"/>
  <c r="EH25" i="6"/>
  <c r="EH47" i="6" l="1"/>
  <c r="EH23" i="6"/>
  <c r="BU42" i="4"/>
  <c r="BU35" i="4"/>
  <c r="BU36" i="4"/>
  <c r="BU31" i="4"/>
  <c r="BU28" i="4"/>
  <c r="BU25" i="4"/>
  <c r="BU18" i="4"/>
  <c r="BU19" i="4"/>
  <c r="BU14" i="4"/>
  <c r="BU8" i="4"/>
  <c r="BU11" i="4"/>
  <c r="BU17" i="4" l="1"/>
  <c r="BU34" i="4"/>
  <c r="EH66" i="1"/>
  <c r="EH55" i="1"/>
  <c r="EH52" i="1"/>
  <c r="EH49" i="1"/>
  <c r="EH46" i="1"/>
  <c r="EH43" i="1"/>
  <c r="EH37" i="1"/>
  <c r="EH29" i="1"/>
  <c r="EH26" i="1"/>
  <c r="EH23" i="1"/>
  <c r="EH20" i="1"/>
  <c r="EH17" i="1"/>
  <c r="EH14" i="1"/>
  <c r="EH11" i="1"/>
  <c r="EH8" i="1"/>
  <c r="DH54" i="13" l="1"/>
  <c r="DH31" i="13"/>
  <c r="DH34" i="13"/>
  <c r="DH37" i="13"/>
  <c r="DH40" i="13"/>
  <c r="DH43" i="13"/>
  <c r="DH47" i="13"/>
  <c r="DH48" i="13"/>
  <c r="DH24" i="13"/>
  <c r="DH25" i="13"/>
  <c r="DH8" i="13"/>
  <c r="DH11" i="13"/>
  <c r="DH14" i="13"/>
  <c r="DH17" i="13"/>
  <c r="DH20" i="13"/>
  <c r="DH23" i="13" l="1"/>
  <c r="DH46" i="13"/>
  <c r="FH42" i="9"/>
  <c r="FH35" i="9"/>
  <c r="FH36" i="9"/>
  <c r="FH31" i="9"/>
  <c r="FH25" i="9"/>
  <c r="FH28" i="9"/>
  <c r="FH8" i="9"/>
  <c r="FH11" i="9"/>
  <c r="FH14" i="9"/>
  <c r="FH18" i="9"/>
  <c r="FH19" i="9"/>
  <c r="FH17" i="9" l="1"/>
  <c r="FH34" i="9"/>
  <c r="CU30" i="12" l="1"/>
  <c r="CU23" i="12"/>
  <c r="CU24" i="12"/>
  <c r="CU19" i="12"/>
  <c r="CU12" i="12"/>
  <c r="CU13" i="12"/>
  <c r="CU8" i="12"/>
  <c r="CU11" i="12" l="1"/>
  <c r="CU22" i="12"/>
  <c r="DH48" i="11"/>
  <c r="DH17" i="11"/>
  <c r="DH14" i="11"/>
  <c r="DH11" i="11"/>
  <c r="DH41" i="11"/>
  <c r="DH42" i="11"/>
  <c r="DH37" i="11"/>
  <c r="DH34" i="11"/>
  <c r="DH31" i="11"/>
  <c r="DH28" i="11"/>
  <c r="DH22" i="11"/>
  <c r="DH21" i="11"/>
  <c r="DH8" i="11"/>
  <c r="DH40" i="11" l="1"/>
  <c r="DH20" i="11"/>
  <c r="BT23" i="5" l="1"/>
  <c r="BT24" i="5"/>
  <c r="BT19" i="5"/>
  <c r="BT8" i="5"/>
  <c r="BT12" i="5"/>
  <c r="BT13" i="5"/>
  <c r="BT11" i="5" l="1"/>
  <c r="BT22" i="5"/>
  <c r="BT42" i="4" l="1"/>
  <c r="BT35" i="4"/>
  <c r="BT36" i="4"/>
  <c r="BT31" i="4"/>
  <c r="BT28" i="4"/>
  <c r="BT25" i="4"/>
  <c r="BT18" i="4"/>
  <c r="BT19" i="4"/>
  <c r="BT8" i="4"/>
  <c r="BT11" i="4"/>
  <c r="BT14" i="4"/>
  <c r="BT17" i="4" l="1"/>
  <c r="BT34" i="4"/>
  <c r="CT30" i="12"/>
  <c r="CT23" i="12"/>
  <c r="CT24" i="12"/>
  <c r="CT19" i="12"/>
  <c r="CT12" i="12"/>
  <c r="CT13" i="12"/>
  <c r="CT8" i="12"/>
  <c r="CT11" i="12" l="1"/>
  <c r="CT22" i="12"/>
  <c r="EG66" i="1"/>
  <c r="EG37" i="1"/>
  <c r="EG40" i="1"/>
  <c r="EG43" i="1"/>
  <c r="EG46" i="1"/>
  <c r="EG49" i="1"/>
  <c r="EG52" i="1"/>
  <c r="EG55" i="1"/>
  <c r="EG29" i="1"/>
  <c r="EG8" i="1"/>
  <c r="EG11" i="1"/>
  <c r="EG14" i="1"/>
  <c r="EG17" i="1"/>
  <c r="EG20" i="1"/>
  <c r="EG23" i="1"/>
  <c r="EG26" i="1"/>
  <c r="EG55" i="6" l="1"/>
  <c r="EG32" i="6"/>
  <c r="EG35" i="6"/>
  <c r="EG38" i="6"/>
  <c r="EG41" i="6"/>
  <c r="EG44" i="6"/>
  <c r="EG48" i="6"/>
  <c r="EG49" i="6"/>
  <c r="EG8" i="6"/>
  <c r="EG11" i="6"/>
  <c r="EG14" i="6"/>
  <c r="EG17" i="6"/>
  <c r="EG20" i="6"/>
  <c r="EG24" i="6"/>
  <c r="EG25" i="6"/>
  <c r="EG47" i="6" l="1"/>
  <c r="EG23" i="6"/>
  <c r="AT36" i="14" l="1"/>
  <c r="BG48" i="3" l="1"/>
  <c r="BG28" i="3"/>
  <c r="BG31" i="3"/>
  <c r="BG34" i="3"/>
  <c r="BG37" i="3"/>
  <c r="BG41" i="3"/>
  <c r="BG42" i="3"/>
  <c r="BG8" i="3"/>
  <c r="BG40" i="3" l="1"/>
  <c r="CT43" i="7" l="1"/>
  <c r="CT36" i="7"/>
  <c r="CT37" i="7"/>
  <c r="CT26" i="7"/>
  <c r="CT29" i="7"/>
  <c r="CT32" i="7"/>
  <c r="CT8" i="7"/>
  <c r="CT11" i="7"/>
  <c r="CT14" i="7"/>
  <c r="CT18" i="7"/>
  <c r="CT19" i="7"/>
  <c r="CT35" i="7" l="1"/>
  <c r="CT17" i="7"/>
  <c r="GG29" i="10"/>
  <c r="GG32" i="10"/>
  <c r="GG14" i="10"/>
  <c r="GG11" i="10"/>
  <c r="DG54" i="13" l="1"/>
  <c r="DG31" i="13"/>
  <c r="DG34" i="13"/>
  <c r="DG37" i="13"/>
  <c r="DG40" i="13"/>
  <c r="DG43" i="13"/>
  <c r="DG47" i="13"/>
  <c r="DG48" i="13"/>
  <c r="DG8" i="13"/>
  <c r="DG11" i="13"/>
  <c r="DG14" i="13"/>
  <c r="DG17" i="13"/>
  <c r="DG20" i="13"/>
  <c r="DG24" i="13"/>
  <c r="DG25" i="13"/>
  <c r="DG23" i="13" l="1"/>
  <c r="DG46" i="13"/>
  <c r="DG48" i="11"/>
  <c r="DG42" i="11"/>
  <c r="DG41" i="11"/>
  <c r="DG37" i="11"/>
  <c r="DG34" i="11"/>
  <c r="DG31" i="11"/>
  <c r="DG28" i="11"/>
  <c r="DG22" i="11"/>
  <c r="DG21" i="11"/>
  <c r="DG17" i="11"/>
  <c r="DG14" i="11"/>
  <c r="DG11" i="11"/>
  <c r="DG8" i="11"/>
  <c r="DG40" i="11" l="1"/>
  <c r="DG20" i="11"/>
  <c r="FG42" i="9"/>
  <c r="FG31" i="9"/>
  <c r="FG25" i="9"/>
  <c r="FG28" i="9"/>
  <c r="FG35" i="9"/>
  <c r="FG36" i="9"/>
  <c r="FG8" i="9"/>
  <c r="FG11" i="9"/>
  <c r="FG14" i="9"/>
  <c r="FG18" i="9"/>
  <c r="FG19" i="9"/>
  <c r="FG17" i="9" s="1"/>
  <c r="FG34" i="9" l="1"/>
  <c r="DF54" i="13"/>
  <c r="DF48" i="13"/>
  <c r="DF47" i="13"/>
  <c r="DF43" i="13"/>
  <c r="DF40" i="13"/>
  <c r="DF37" i="13"/>
  <c r="DF34" i="13"/>
  <c r="DF31" i="13"/>
  <c r="DF25" i="13"/>
  <c r="DF24" i="13"/>
  <c r="DF20" i="13"/>
  <c r="DF17" i="13"/>
  <c r="DF14" i="13"/>
  <c r="DF11" i="13"/>
  <c r="DF8" i="13"/>
  <c r="DF46" i="13" l="1"/>
  <c r="DF23" i="13"/>
  <c r="EF55" i="6"/>
  <c r="EE55" i="6"/>
  <c r="EF49" i="6"/>
  <c r="EE49" i="6"/>
  <c r="EF48" i="6"/>
  <c r="EE48" i="6"/>
  <c r="EF44" i="6"/>
  <c r="EE44" i="6"/>
  <c r="EF41" i="6"/>
  <c r="EE41" i="6"/>
  <c r="EF38" i="6"/>
  <c r="EE38" i="6"/>
  <c r="EF35" i="6"/>
  <c r="EE35" i="6"/>
  <c r="EF32" i="6"/>
  <c r="EE32" i="6"/>
  <c r="EF25" i="6"/>
  <c r="EE25" i="6"/>
  <c r="EF24" i="6"/>
  <c r="EE24" i="6"/>
  <c r="EF20" i="6"/>
  <c r="EE20" i="6"/>
  <c r="EF17" i="6"/>
  <c r="EE17" i="6"/>
  <c r="EF14" i="6"/>
  <c r="EE14" i="6"/>
  <c r="EF11" i="6"/>
  <c r="EE11" i="6"/>
  <c r="EF8" i="6"/>
  <c r="EE8" i="6"/>
  <c r="EE23" i="6" l="1"/>
  <c r="EE47" i="6"/>
  <c r="EF47" i="6"/>
  <c r="EF23" i="6"/>
  <c r="BR42" i="4"/>
  <c r="BS42" i="4"/>
  <c r="BS36" i="4"/>
  <c r="BR36" i="4"/>
  <c r="BS35" i="4"/>
  <c r="BR35" i="4"/>
  <c r="BS31" i="4"/>
  <c r="BR31" i="4"/>
  <c r="BS28" i="4"/>
  <c r="BR28" i="4"/>
  <c r="BS25" i="4"/>
  <c r="BR25" i="4"/>
  <c r="BS19" i="4"/>
  <c r="BR19" i="4"/>
  <c r="BS18" i="4"/>
  <c r="BR18" i="4"/>
  <c r="BS14" i="4"/>
  <c r="BR14" i="4"/>
  <c r="BS11" i="4"/>
  <c r="BR11" i="4"/>
  <c r="BS8" i="4"/>
  <c r="BR8" i="4"/>
  <c r="BR17" i="4" l="1"/>
  <c r="BR34" i="4"/>
  <c r="BS17" i="4"/>
  <c r="BS34" i="4"/>
  <c r="EE66" i="1"/>
  <c r="EF66" i="1"/>
  <c r="EF55" i="1"/>
  <c r="EE55" i="1"/>
  <c r="ED55" i="1"/>
  <c r="EC55" i="1"/>
  <c r="EF52" i="1"/>
  <c r="EE52" i="1"/>
  <c r="ED52" i="1"/>
  <c r="EC52" i="1"/>
  <c r="EF49" i="1"/>
  <c r="EE49" i="1"/>
  <c r="ED49" i="1"/>
  <c r="EC49" i="1"/>
  <c r="EF46" i="1"/>
  <c r="EE46" i="1"/>
  <c r="ED46" i="1"/>
  <c r="EC46" i="1"/>
  <c r="EF43" i="1"/>
  <c r="EE43" i="1"/>
  <c r="ED43" i="1"/>
  <c r="EC43" i="1"/>
  <c r="EF40" i="1"/>
  <c r="EE40" i="1"/>
  <c r="ED40" i="1"/>
  <c r="EC40" i="1"/>
  <c r="EF37" i="1"/>
  <c r="EE37" i="1"/>
  <c r="ED37" i="1"/>
  <c r="EC37" i="1"/>
  <c r="EF26" i="1"/>
  <c r="EE26" i="1"/>
  <c r="ED26" i="1"/>
  <c r="EC26" i="1"/>
  <c r="EF23" i="1"/>
  <c r="EE23" i="1"/>
  <c r="ED23" i="1"/>
  <c r="EC23" i="1"/>
  <c r="EF20" i="1"/>
  <c r="EE20" i="1"/>
  <c r="ED20" i="1"/>
  <c r="EC20" i="1"/>
  <c r="EF17" i="1"/>
  <c r="EE17" i="1"/>
  <c r="ED17" i="1"/>
  <c r="EC17" i="1"/>
  <c r="EF14" i="1"/>
  <c r="EE14" i="1"/>
  <c r="ED14" i="1"/>
  <c r="EC14" i="1"/>
  <c r="EF11" i="1"/>
  <c r="EE11" i="1"/>
  <c r="ED11" i="1"/>
  <c r="EC11" i="1"/>
  <c r="EF8" i="1"/>
  <c r="EE8" i="1"/>
  <c r="ED8" i="1"/>
  <c r="EC8" i="1"/>
  <c r="EF29" i="1"/>
  <c r="EE29" i="1"/>
  <c r="EO29" i="1" l="1"/>
  <c r="EO8" i="1"/>
  <c r="EO26" i="1"/>
  <c r="EO40" i="1"/>
  <c r="EO46" i="1"/>
  <c r="EO52" i="1"/>
  <c r="EO20" i="1"/>
  <c r="EO14" i="1"/>
  <c r="EO17" i="1"/>
  <c r="EO23" i="1"/>
  <c r="EO37" i="1"/>
  <c r="EO43" i="1"/>
  <c r="EO49" i="1"/>
  <c r="EO55" i="1"/>
  <c r="EO11" i="1"/>
  <c r="DD54" i="13"/>
  <c r="DE54" i="13"/>
  <c r="DE25" i="13"/>
  <c r="DD25" i="13"/>
  <c r="DE24" i="13"/>
  <c r="DD24" i="13"/>
  <c r="DE8" i="13"/>
  <c r="DD8" i="13"/>
  <c r="DE11" i="13"/>
  <c r="DD11" i="13"/>
  <c r="DE14" i="13"/>
  <c r="DD14" i="13"/>
  <c r="DC14" i="13"/>
  <c r="DO14" i="13" s="1"/>
  <c r="DE17" i="13"/>
  <c r="DD17" i="13"/>
  <c r="DE20" i="13"/>
  <c r="DD20" i="13"/>
  <c r="DE48" i="13"/>
  <c r="DE47" i="13"/>
  <c r="DE43" i="13"/>
  <c r="DE40" i="13"/>
  <c r="DE37" i="13"/>
  <c r="DE34" i="13"/>
  <c r="DE31" i="13"/>
  <c r="DE46" i="13" l="1"/>
  <c r="DE23" i="13"/>
  <c r="DD23" i="13"/>
  <c r="FE42" i="9"/>
  <c r="FF42" i="9"/>
  <c r="FF36" i="9"/>
  <c r="FE36" i="9"/>
  <c r="FF35" i="9"/>
  <c r="FF34" i="9" s="1"/>
  <c r="FE35" i="9"/>
  <c r="FF31" i="9"/>
  <c r="FE31" i="9"/>
  <c r="FF28" i="9"/>
  <c r="FE28" i="9"/>
  <c r="FF25" i="9"/>
  <c r="FE25" i="9"/>
  <c r="FF19" i="9"/>
  <c r="FE19" i="9"/>
  <c r="FF18" i="9"/>
  <c r="FE18" i="9"/>
  <c r="FF14" i="9"/>
  <c r="FE14" i="9"/>
  <c r="FF11" i="9"/>
  <c r="FE11" i="9"/>
  <c r="FF8" i="9"/>
  <c r="FE8" i="9"/>
  <c r="FE34" i="9" l="1"/>
  <c r="FF17" i="9"/>
  <c r="FE17" i="9"/>
  <c r="CR30" i="12"/>
  <c r="CS30" i="12"/>
  <c r="CS24" i="12"/>
  <c r="CR24" i="12"/>
  <c r="CS23" i="12"/>
  <c r="CR23" i="12"/>
  <c r="CS19" i="12"/>
  <c r="CR19" i="12"/>
  <c r="CS13" i="12"/>
  <c r="CR13" i="12"/>
  <c r="CS12" i="12"/>
  <c r="CR12" i="12"/>
  <c r="CS8" i="12"/>
  <c r="CR8" i="12"/>
  <c r="CS22" i="12" l="1"/>
  <c r="CR11" i="12"/>
  <c r="CS11" i="12"/>
  <c r="CR22" i="12"/>
  <c r="DE48" i="11"/>
  <c r="DF48" i="11"/>
  <c r="DF42" i="11"/>
  <c r="DF40" i="11" s="1"/>
  <c r="DE42" i="11"/>
  <c r="DF41" i="11"/>
  <c r="DE41" i="11"/>
  <c r="DF37" i="11"/>
  <c r="DE37" i="11"/>
  <c r="DF34" i="11"/>
  <c r="DE34" i="11"/>
  <c r="DF31" i="11"/>
  <c r="DE31" i="11"/>
  <c r="DF28" i="11"/>
  <c r="DE28" i="11"/>
  <c r="DF22" i="11"/>
  <c r="DE22" i="11"/>
  <c r="DF21" i="11"/>
  <c r="DE21" i="11"/>
  <c r="DF17" i="11"/>
  <c r="DE17" i="11"/>
  <c r="DF14" i="11"/>
  <c r="DE14" i="11"/>
  <c r="DF11" i="11"/>
  <c r="DE11" i="11"/>
  <c r="DF8" i="11"/>
  <c r="DE8" i="11"/>
  <c r="DE20" i="11" l="1"/>
  <c r="DF20" i="11"/>
  <c r="DE40" i="11"/>
  <c r="GF37" i="10"/>
  <c r="GE37" i="10"/>
  <c r="GF36" i="10"/>
  <c r="GE36" i="10"/>
  <c r="GF32" i="10"/>
  <c r="GE32" i="10"/>
  <c r="GF29" i="10"/>
  <c r="GE29" i="10"/>
  <c r="GF26" i="10"/>
  <c r="GE26" i="10"/>
  <c r="GF19" i="10"/>
  <c r="GE19" i="10"/>
  <c r="GF18" i="10"/>
  <c r="GE18" i="10"/>
  <c r="GF14" i="10"/>
  <c r="GE14" i="10"/>
  <c r="GF11" i="10"/>
  <c r="GE11" i="10"/>
  <c r="GF8" i="10"/>
  <c r="GE8" i="10"/>
  <c r="GF35" i="10" l="1"/>
  <c r="GE17" i="10"/>
  <c r="GF17" i="10"/>
  <c r="GE35" i="10"/>
  <c r="AR36" i="14"/>
  <c r="AS36" i="14"/>
  <c r="AR30" i="14"/>
  <c r="AR29" i="14"/>
  <c r="AR28" i="14" s="1"/>
  <c r="AR25" i="14"/>
  <c r="AR22" i="14"/>
  <c r="CE42" i="2" l="1"/>
  <c r="CF42" i="2"/>
  <c r="CG42" i="2"/>
  <c r="CG36" i="2"/>
  <c r="CF36" i="2"/>
  <c r="CE36" i="2"/>
  <c r="CG35" i="2"/>
  <c r="CF35" i="2"/>
  <c r="CE35" i="2"/>
  <c r="CG31" i="2"/>
  <c r="CF31" i="2"/>
  <c r="CE31" i="2"/>
  <c r="CG28" i="2"/>
  <c r="CF28" i="2"/>
  <c r="CE28" i="2"/>
  <c r="CG25" i="2"/>
  <c r="CF25" i="2"/>
  <c r="CE25" i="2"/>
  <c r="CG19" i="2"/>
  <c r="CF19" i="2"/>
  <c r="CE19" i="2"/>
  <c r="CG18" i="2"/>
  <c r="CF18" i="2"/>
  <c r="CF17" i="2" s="1"/>
  <c r="CE18" i="2"/>
  <c r="CE17" i="2" s="1"/>
  <c r="CG14" i="2"/>
  <c r="CF14" i="2"/>
  <c r="CE14" i="2"/>
  <c r="CG11" i="2"/>
  <c r="CF11" i="2"/>
  <c r="CE11" i="2"/>
  <c r="CG8" i="2"/>
  <c r="CF8" i="2"/>
  <c r="CE8" i="2"/>
  <c r="CG34" i="2" l="1"/>
  <c r="CF34" i="2"/>
  <c r="CE34" i="2"/>
  <c r="CG17" i="2"/>
  <c r="BS24" i="5"/>
  <c r="BR24" i="5"/>
  <c r="BS23" i="5"/>
  <c r="BR23" i="5"/>
  <c r="BR22" i="5" s="1"/>
  <c r="BS19" i="5"/>
  <c r="BR19" i="5"/>
  <c r="BS13" i="5"/>
  <c r="BR13" i="5"/>
  <c r="BS12" i="5"/>
  <c r="BR12" i="5"/>
  <c r="BR11" i="5" s="1"/>
  <c r="BS8" i="5"/>
  <c r="BR8" i="5"/>
  <c r="BS11" i="5" l="1"/>
  <c r="BS22" i="5"/>
  <c r="CR43" i="7"/>
  <c r="CS43" i="7"/>
  <c r="CS37" i="7"/>
  <c r="CR37" i="7"/>
  <c r="CS36" i="7"/>
  <c r="CS35" i="7" s="1"/>
  <c r="CR36" i="7"/>
  <c r="CS32" i="7"/>
  <c r="CR32" i="7"/>
  <c r="CS29" i="7"/>
  <c r="CR29" i="7"/>
  <c r="CS26" i="7"/>
  <c r="CR26" i="7"/>
  <c r="CS19" i="7"/>
  <c r="CR19" i="7"/>
  <c r="CS18" i="7"/>
  <c r="CR18" i="7"/>
  <c r="CS14" i="7"/>
  <c r="CR14" i="7"/>
  <c r="CS11" i="7"/>
  <c r="CR11" i="7"/>
  <c r="CS8" i="7"/>
  <c r="CR8" i="7"/>
  <c r="CR35" i="7" l="1"/>
  <c r="CR17" i="7"/>
  <c r="CS17" i="7"/>
  <c r="BE48" i="3"/>
  <c r="BF48" i="3"/>
  <c r="BF42" i="3"/>
  <c r="BE42" i="3"/>
  <c r="BF41" i="3"/>
  <c r="BF40" i="3" s="1"/>
  <c r="BE41" i="3"/>
  <c r="BF37" i="3"/>
  <c r="BE37" i="3"/>
  <c r="BF34" i="3"/>
  <c r="BE34" i="3"/>
  <c r="BF31" i="3"/>
  <c r="BE31" i="3"/>
  <c r="BF28" i="3"/>
  <c r="BE28" i="3"/>
  <c r="BD8" i="3"/>
  <c r="BE8" i="3"/>
  <c r="BF8" i="3"/>
  <c r="BE40" i="3" l="1"/>
  <c r="AQ36" i="14"/>
  <c r="BD48" i="3" l="1"/>
  <c r="CQ30" i="12" l="1"/>
  <c r="CD42" i="2" l="1"/>
  <c r="BQ42" i="4" l="1"/>
  <c r="CQ43" i="7" l="1"/>
  <c r="DD48" i="11" l="1"/>
  <c r="ED66" i="1" l="1"/>
  <c r="ED55" i="6" l="1"/>
  <c r="FD42" i="9" l="1"/>
  <c r="GN43" i="10" l="1"/>
  <c r="GM43" i="10"/>
  <c r="GL43" i="10"/>
  <c r="GK43" i="10"/>
  <c r="GJ43" i="10"/>
  <c r="GI43" i="10"/>
  <c r="GH43" i="10"/>
  <c r="GG43" i="10"/>
  <c r="GF43" i="10"/>
  <c r="GE43" i="10"/>
  <c r="GD43" i="10"/>
  <c r="GM37" i="10"/>
  <c r="GL37" i="10"/>
  <c r="GK37" i="10"/>
  <c r="GJ37" i="10"/>
  <c r="GH37" i="10"/>
  <c r="GG37" i="10"/>
  <c r="GD37" i="10"/>
  <c r="GM36" i="10"/>
  <c r="GL36" i="10"/>
  <c r="GK36" i="10"/>
  <c r="GJ36" i="10"/>
  <c r="GH36" i="10"/>
  <c r="GG36" i="10"/>
  <c r="GD36" i="10"/>
  <c r="GL32" i="10"/>
  <c r="GK32" i="10"/>
  <c r="GJ32" i="10"/>
  <c r="GH32" i="10"/>
  <c r="GD32" i="10"/>
  <c r="GL29" i="10"/>
  <c r="GK29" i="10"/>
  <c r="GJ29" i="10"/>
  <c r="GH29" i="10"/>
  <c r="GD29" i="10"/>
  <c r="GM26" i="10"/>
  <c r="GL26" i="10"/>
  <c r="GK26" i="10"/>
  <c r="GJ26" i="10"/>
  <c r="GH26" i="10"/>
  <c r="GG26" i="10"/>
  <c r="GD26" i="10"/>
  <c r="GM19" i="10"/>
  <c r="GL19" i="10"/>
  <c r="GK19" i="10"/>
  <c r="GJ19" i="10"/>
  <c r="GH19" i="10"/>
  <c r="GG19" i="10"/>
  <c r="GD19" i="10"/>
  <c r="GM18" i="10"/>
  <c r="GL18" i="10"/>
  <c r="GK18" i="10"/>
  <c r="GJ18" i="10"/>
  <c r="GH18" i="10"/>
  <c r="GG18" i="10"/>
  <c r="GD18" i="10"/>
  <c r="GL14" i="10"/>
  <c r="GK14" i="10"/>
  <c r="GJ14" i="10"/>
  <c r="GH14" i="10"/>
  <c r="GD14" i="10"/>
  <c r="GL11" i="10"/>
  <c r="GK11" i="10"/>
  <c r="GJ11" i="10"/>
  <c r="GH11" i="10"/>
  <c r="GD11" i="10"/>
  <c r="GN8" i="10"/>
  <c r="GM8" i="10"/>
  <c r="GL8" i="10"/>
  <c r="GK8" i="10"/>
  <c r="GJ8" i="10"/>
  <c r="GH8" i="10"/>
  <c r="GG8" i="10"/>
  <c r="GD8" i="10"/>
  <c r="GG35" i="10" l="1"/>
  <c r="GD17" i="10"/>
  <c r="GH17" i="10"/>
  <c r="GM17" i="10"/>
  <c r="GG17" i="10"/>
  <c r="GK17" i="10"/>
  <c r="GM35" i="10"/>
  <c r="GL35" i="10"/>
  <c r="GL17" i="10"/>
  <c r="GD35" i="10"/>
  <c r="GJ35" i="10"/>
  <c r="GJ17" i="10"/>
  <c r="GK35" i="10"/>
  <c r="GH35" i="10"/>
  <c r="BP19" i="5"/>
  <c r="CB19" i="5" s="1"/>
  <c r="BP8" i="5"/>
  <c r="CB8" i="5" s="1"/>
  <c r="BP30" i="5" l="1"/>
  <c r="CB30" i="5" s="1"/>
  <c r="BP23" i="5"/>
  <c r="CB23" i="5" s="1"/>
  <c r="BP24" i="5"/>
  <c r="CB24" i="5" s="1"/>
  <c r="BP12" i="5"/>
  <c r="BP13" i="5"/>
  <c r="CB13" i="5" s="1"/>
  <c r="AP25" i="14"/>
  <c r="BB25" i="14" s="1"/>
  <c r="AP22" i="14"/>
  <c r="BB22" i="14" s="1"/>
  <c r="AP29" i="14"/>
  <c r="BB29" i="14" s="1"/>
  <c r="AP30" i="14"/>
  <c r="AP11" i="14"/>
  <c r="BB11" i="14" s="1"/>
  <c r="AP8" i="14"/>
  <c r="BB8" i="14" s="1"/>
  <c r="AP15" i="14"/>
  <c r="AP16" i="14"/>
  <c r="BB16" i="14" s="1"/>
  <c r="AP36" i="14"/>
  <c r="BB36" i="14" s="1"/>
  <c r="AP14" i="14" l="1"/>
  <c r="BB14" i="14" s="1"/>
  <c r="BB15" i="14"/>
  <c r="BP11" i="5"/>
  <c r="CB11" i="5" s="1"/>
  <c r="CB12" i="5"/>
  <c r="AP28" i="14"/>
  <c r="BB28" i="14" s="1"/>
  <c r="BB30" i="14"/>
  <c r="BP22" i="5"/>
  <c r="CB22" i="5" s="1"/>
  <c r="BC37" i="3"/>
  <c r="BO37" i="3" s="1"/>
  <c r="BC34" i="3"/>
  <c r="BO34" i="3" s="1"/>
  <c r="BC31" i="3"/>
  <c r="BO31" i="3" s="1"/>
  <c r="BC28" i="3"/>
  <c r="BO28" i="3" s="1"/>
  <c r="BC41" i="3"/>
  <c r="BC42" i="3"/>
  <c r="BO42" i="3" s="1"/>
  <c r="BC17" i="3"/>
  <c r="BO17" i="3" s="1"/>
  <c r="BC14" i="3"/>
  <c r="BO14" i="3" s="1"/>
  <c r="BC11" i="3"/>
  <c r="BO11" i="3" s="1"/>
  <c r="BC8" i="3"/>
  <c r="BO8" i="3" s="1"/>
  <c r="BC21" i="3"/>
  <c r="BO21" i="3" s="1"/>
  <c r="BC22" i="3"/>
  <c r="BO22" i="3" s="1"/>
  <c r="BC48" i="3"/>
  <c r="BO48" i="3" s="1"/>
  <c r="BC40" i="3" l="1"/>
  <c r="BO40" i="3" s="1"/>
  <c r="BO41" i="3"/>
  <c r="BC20" i="3"/>
  <c r="BO20" i="3" s="1"/>
  <c r="BP42" i="4" l="1"/>
  <c r="CB42" i="4" s="1"/>
  <c r="BP35" i="4"/>
  <c r="CB35" i="4" s="1"/>
  <c r="BP36" i="4"/>
  <c r="CB36" i="4" s="1"/>
  <c r="BP31" i="4"/>
  <c r="CB31" i="4" s="1"/>
  <c r="BP28" i="4"/>
  <c r="CB28" i="4" s="1"/>
  <c r="BP25" i="4"/>
  <c r="CB25" i="4" s="1"/>
  <c r="BP14" i="4"/>
  <c r="CB14" i="4" s="1"/>
  <c r="BP11" i="4"/>
  <c r="CB11" i="4" s="1"/>
  <c r="BP8" i="4"/>
  <c r="CB8" i="4" s="1"/>
  <c r="BP18" i="4"/>
  <c r="CB18" i="4" s="1"/>
  <c r="BP19" i="4"/>
  <c r="CB19" i="4" s="1"/>
  <c r="BP17" i="4" l="1"/>
  <c r="CB17" i="4" s="1"/>
  <c r="BP34" i="4"/>
  <c r="CB34" i="4" s="1"/>
  <c r="CC31" i="2"/>
  <c r="CO31" i="2" s="1"/>
  <c r="CC28" i="2"/>
  <c r="CO28" i="2" s="1"/>
  <c r="CC25" i="2"/>
  <c r="CO25" i="2" s="1"/>
  <c r="CC14" i="2"/>
  <c r="CO14" i="2" s="1"/>
  <c r="CC11" i="2"/>
  <c r="CO11" i="2" s="1"/>
  <c r="CC8" i="2"/>
  <c r="CO8" i="2" s="1"/>
  <c r="CC42" i="2"/>
  <c r="CO42" i="2" s="1"/>
  <c r="CC18" i="2"/>
  <c r="CO18" i="2" s="1"/>
  <c r="CC19" i="2"/>
  <c r="CC35" i="2"/>
  <c r="CC36" i="2"/>
  <c r="CO36" i="2" s="1"/>
  <c r="CC34" i="2" l="1"/>
  <c r="CO34" i="2" s="1"/>
  <c r="CO35" i="2"/>
  <c r="CC17" i="2"/>
  <c r="CO17" i="2" s="1"/>
  <c r="CO19" i="2"/>
  <c r="CP26" i="7"/>
  <c r="DB26" i="7" s="1"/>
  <c r="CP29" i="7"/>
  <c r="DB29" i="7" s="1"/>
  <c r="CP32" i="7"/>
  <c r="DB32" i="7" s="1"/>
  <c r="CP36" i="7"/>
  <c r="DB36" i="7" s="1"/>
  <c r="CP37" i="7"/>
  <c r="DB37" i="7" s="1"/>
  <c r="CP14" i="7"/>
  <c r="DB14" i="7" s="1"/>
  <c r="CP11" i="7"/>
  <c r="DB11" i="7" s="1"/>
  <c r="CP8" i="7"/>
  <c r="DB8" i="7" s="1"/>
  <c r="CP18" i="7"/>
  <c r="DB18" i="7" s="1"/>
  <c r="CP19" i="7"/>
  <c r="DB19" i="7" s="1"/>
  <c r="CP43" i="7"/>
  <c r="DB43" i="7" s="1"/>
  <c r="CP35" i="7" l="1"/>
  <c r="DB35" i="7" s="1"/>
  <c r="CP17" i="7"/>
  <c r="DB17" i="7" s="1"/>
  <c r="CP23" i="12"/>
  <c r="DB23" i="12" s="1"/>
  <c r="CP24" i="12"/>
  <c r="DB24" i="12" s="1"/>
  <c r="CP19" i="12"/>
  <c r="DB19" i="12" s="1"/>
  <c r="CP12" i="12"/>
  <c r="DB12" i="12" s="1"/>
  <c r="CP13" i="12"/>
  <c r="DB13" i="12" s="1"/>
  <c r="CP8" i="12"/>
  <c r="DB8" i="12" s="1"/>
  <c r="CP30" i="12"/>
  <c r="DB30" i="12" s="1"/>
  <c r="CP11" i="12" l="1"/>
  <c r="DB11" i="12" s="1"/>
  <c r="CP22" i="12"/>
  <c r="DB22" i="12" s="1"/>
  <c r="DC43" i="13"/>
  <c r="DO43" i="13" s="1"/>
  <c r="DC40" i="13"/>
  <c r="DO40" i="13" s="1"/>
  <c r="DC37" i="13"/>
  <c r="DO37" i="13" s="1"/>
  <c r="DC34" i="13"/>
  <c r="DO34" i="13" s="1"/>
  <c r="DC31" i="13"/>
  <c r="DO31" i="13" s="1"/>
  <c r="DC47" i="13"/>
  <c r="DO47" i="13" s="1"/>
  <c r="DC48" i="13"/>
  <c r="DO48" i="13" s="1"/>
  <c r="DC24" i="13"/>
  <c r="DC25" i="13"/>
  <c r="DO25" i="13" s="1"/>
  <c r="DC20" i="13"/>
  <c r="DO20" i="13" s="1"/>
  <c r="DC17" i="13"/>
  <c r="DO17" i="13" s="1"/>
  <c r="DC11" i="13"/>
  <c r="DO11" i="13" s="1"/>
  <c r="DC8" i="13"/>
  <c r="DO8" i="13" s="1"/>
  <c r="DC54" i="13"/>
  <c r="DC23" i="13" l="1"/>
  <c r="DO23" i="13" s="1"/>
  <c r="DO24" i="13"/>
  <c r="DC46" i="13"/>
  <c r="DO46" i="13" s="1"/>
  <c r="DC37" i="11"/>
  <c r="DO37" i="11" s="1"/>
  <c r="DC34" i="11"/>
  <c r="DO34" i="11" s="1"/>
  <c r="DC31" i="11"/>
  <c r="DO31" i="11" s="1"/>
  <c r="DC28" i="11"/>
  <c r="DO28" i="11" s="1"/>
  <c r="DC41" i="11"/>
  <c r="DC42" i="11"/>
  <c r="DO42" i="11" s="1"/>
  <c r="DC22" i="11"/>
  <c r="DO22" i="11" s="1"/>
  <c r="DC21" i="11"/>
  <c r="DC17" i="11"/>
  <c r="DO17" i="11" s="1"/>
  <c r="DC14" i="11"/>
  <c r="DO14" i="11" s="1"/>
  <c r="DC11" i="11"/>
  <c r="DO11" i="11" s="1"/>
  <c r="DC8" i="11"/>
  <c r="DO8" i="11" s="1"/>
  <c r="DC48" i="11"/>
  <c r="DO48" i="11" s="1"/>
  <c r="DC40" i="11" l="1"/>
  <c r="DO40" i="11" s="1"/>
  <c r="DO41" i="11"/>
  <c r="DC20" i="11"/>
  <c r="DO20" i="11" s="1"/>
  <c r="DO21" i="11"/>
  <c r="EC66" i="1"/>
  <c r="EO66" i="1" s="1"/>
  <c r="EC55" i="6"/>
  <c r="EO55" i="6" s="1"/>
  <c r="EC44" i="6"/>
  <c r="EO44" i="6" s="1"/>
  <c r="EC41" i="6"/>
  <c r="EO41" i="6" s="1"/>
  <c r="EC38" i="6"/>
  <c r="EO38" i="6" s="1"/>
  <c r="EC35" i="6"/>
  <c r="EO35" i="6" s="1"/>
  <c r="EC32" i="6"/>
  <c r="EO32" i="6" s="1"/>
  <c r="EC48" i="6"/>
  <c r="EO48" i="6" s="1"/>
  <c r="EC49" i="6"/>
  <c r="EO49" i="6" s="1"/>
  <c r="EC25" i="6"/>
  <c r="EO25" i="6" s="1"/>
  <c r="EC24" i="6"/>
  <c r="DZ20" i="6"/>
  <c r="EA20" i="6"/>
  <c r="EC20" i="6"/>
  <c r="EO20" i="6" s="1"/>
  <c r="DZ17" i="6"/>
  <c r="EA17" i="6"/>
  <c r="EC17" i="6"/>
  <c r="EO17" i="6" s="1"/>
  <c r="DZ14" i="6"/>
  <c r="EA14" i="6"/>
  <c r="EC14" i="6"/>
  <c r="EO14" i="6" s="1"/>
  <c r="DZ11" i="6"/>
  <c r="EA11" i="6"/>
  <c r="EC11" i="6"/>
  <c r="EO11" i="6" s="1"/>
  <c r="EC8" i="6"/>
  <c r="EO8" i="6" s="1"/>
  <c r="DY8" i="6"/>
  <c r="DZ8" i="6"/>
  <c r="EA8" i="6"/>
  <c r="EC23" i="6" l="1"/>
  <c r="EO23" i="6" s="1"/>
  <c r="EO24" i="6"/>
  <c r="EC47" i="6"/>
  <c r="EO47" i="6" s="1"/>
  <c r="FC42" i="9"/>
  <c r="FO42" i="9" s="1"/>
  <c r="FC36" i="9"/>
  <c r="FO36" i="9" s="1"/>
  <c r="FC35" i="9"/>
  <c r="FO35" i="9" s="1"/>
  <c r="FC31" i="9"/>
  <c r="FO31" i="9" s="1"/>
  <c r="FC28" i="9"/>
  <c r="FO28" i="9" s="1"/>
  <c r="FC25" i="9"/>
  <c r="FO25" i="9" s="1"/>
  <c r="FC8" i="9"/>
  <c r="FO8" i="9" s="1"/>
  <c r="FC11" i="9"/>
  <c r="FO11" i="9" s="1"/>
  <c r="FC14" i="9"/>
  <c r="FO14" i="9" s="1"/>
  <c r="FC19" i="9"/>
  <c r="FO19" i="9" s="1"/>
  <c r="FC18" i="9"/>
  <c r="FO18" i="9" s="1"/>
  <c r="FC34" i="9" l="1"/>
  <c r="FO34" i="9" s="1"/>
  <c r="FC17" i="9"/>
  <c r="FO17" i="9" s="1"/>
  <c r="GC43" i="10" l="1"/>
  <c r="GC37" i="10"/>
  <c r="GC36" i="10"/>
  <c r="GC32" i="10"/>
  <c r="GC29" i="10"/>
  <c r="GC26" i="10"/>
  <c r="GC19" i="10"/>
  <c r="GC18" i="10"/>
  <c r="GC11" i="10"/>
  <c r="GC14" i="10"/>
  <c r="GC8" i="10"/>
  <c r="GC35" i="10" l="1"/>
  <c r="GC17" i="10"/>
  <c r="GO44" i="10" l="1"/>
  <c r="GO45" i="10"/>
  <c r="GO43" i="10"/>
  <c r="GO27" i="10"/>
  <c r="GO28" i="10"/>
  <c r="GO29" i="10"/>
  <c r="GO30" i="10"/>
  <c r="GO31" i="10"/>
  <c r="GO33" i="10"/>
  <c r="GO34" i="10"/>
  <c r="GO35" i="10"/>
  <c r="GO36" i="10"/>
  <c r="GO37" i="10"/>
  <c r="GO26" i="10"/>
  <c r="GO9" i="10"/>
  <c r="GO10" i="10"/>
  <c r="GO11" i="10"/>
  <c r="GO12" i="10"/>
  <c r="GO13" i="10"/>
  <c r="GO14" i="10"/>
  <c r="GO15" i="10"/>
  <c r="GO16" i="10"/>
  <c r="GO17" i="10"/>
  <c r="GO18" i="10"/>
  <c r="GO19" i="10"/>
  <c r="GO8" i="10"/>
  <c r="DB55" i="13" l="1"/>
  <c r="DB56" i="13"/>
  <c r="CO55" i="13"/>
  <c r="CO56" i="13"/>
  <c r="CB55" i="13"/>
  <c r="CB56" i="13"/>
  <c r="BB55" i="13"/>
  <c r="BB56" i="13"/>
  <c r="AO55" i="13"/>
  <c r="AO56" i="13"/>
  <c r="AB55" i="13"/>
  <c r="AB56" i="13"/>
  <c r="O55" i="13"/>
  <c r="O56" i="13"/>
  <c r="AM16" i="14" l="1"/>
  <c r="AN16" i="14"/>
  <c r="AM15" i="14"/>
  <c r="AM14" i="14" l="1"/>
  <c r="AZ42" i="3" l="1"/>
  <c r="AZ41" i="3"/>
  <c r="BB50" i="3"/>
  <c r="BB49" i="3"/>
  <c r="AY21" i="3"/>
  <c r="AZ21" i="3"/>
  <c r="BA21" i="3"/>
  <c r="AY22" i="3"/>
  <c r="AZ22" i="3"/>
  <c r="BA22" i="3"/>
  <c r="AZ40" i="3" l="1"/>
  <c r="BX36" i="2"/>
  <c r="BY36" i="2"/>
  <c r="BZ36" i="2"/>
  <c r="CA36" i="2"/>
  <c r="BW36" i="2"/>
  <c r="BW35" i="2"/>
  <c r="BX35" i="2"/>
  <c r="BY35" i="2"/>
  <c r="BZ35" i="2"/>
  <c r="CA35" i="2"/>
  <c r="BV35" i="2"/>
  <c r="CA34" i="2"/>
  <c r="BZ34" i="2" l="1"/>
  <c r="DB50" i="11"/>
  <c r="DB49" i="11"/>
  <c r="DZ66" i="1" l="1"/>
  <c r="EA66" i="1"/>
  <c r="EZ42" i="9" l="1"/>
  <c r="CL12" i="12" l="1"/>
  <c r="CM12" i="12"/>
  <c r="CL13" i="12"/>
  <c r="CM13" i="12"/>
  <c r="CZ21" i="11" l="1"/>
  <c r="CZ22" i="11"/>
  <c r="CZ20" i="11" l="1"/>
  <c r="AY17" i="3"/>
  <c r="AX17" i="3"/>
  <c r="AY14" i="3"/>
  <c r="AX14" i="3"/>
  <c r="AY11" i="3"/>
  <c r="AY8" i="3"/>
  <c r="AX11" i="3"/>
  <c r="AX8" i="3"/>
  <c r="DX30" i="1" l="1"/>
  <c r="DX31" i="1"/>
  <c r="DX29" i="1" l="1"/>
  <c r="BL31" i="4"/>
  <c r="BK31" i="4"/>
  <c r="BL28" i="4"/>
  <c r="BK28" i="4"/>
  <c r="BL25" i="4"/>
  <c r="BK25" i="4"/>
  <c r="BL8" i="5" l="1"/>
  <c r="BK8" i="5"/>
  <c r="DY20" i="6" l="1"/>
  <c r="DX20" i="6"/>
  <c r="DY17" i="6"/>
  <c r="DX17" i="6"/>
  <c r="DY14" i="6"/>
  <c r="DY11" i="6"/>
  <c r="DX14" i="6"/>
  <c r="DX11" i="6"/>
  <c r="DX8" i="6"/>
  <c r="EY14" i="9" l="1"/>
  <c r="EX14" i="9"/>
  <c r="EY11" i="9"/>
  <c r="EX11" i="9"/>
  <c r="EY8" i="9"/>
  <c r="EX8" i="9"/>
  <c r="CX47" i="13" l="1"/>
  <c r="CY47" i="13"/>
  <c r="CP27" i="13"/>
  <c r="CX24" i="13"/>
  <c r="CY46" i="13" l="1"/>
  <c r="CX46" i="13"/>
  <c r="BO32" i="5" l="1"/>
  <c r="BB32" i="5"/>
  <c r="AO32" i="5"/>
  <c r="AB32" i="5"/>
  <c r="O32" i="5"/>
  <c r="BO31" i="5"/>
  <c r="BO30" i="5" s="1"/>
  <c r="BB31" i="5"/>
  <c r="AO31" i="5"/>
  <c r="AB31" i="5"/>
  <c r="O31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BN24" i="5"/>
  <c r="BL24" i="5"/>
  <c r="BK24" i="5"/>
  <c r="BJ24" i="5"/>
  <c r="BI24" i="5"/>
  <c r="BH24" i="5"/>
  <c r="BG24" i="5"/>
  <c r="BF24" i="5"/>
  <c r="BF22" i="5" s="1"/>
  <c r="BE24" i="5"/>
  <c r="BD24" i="5"/>
  <c r="BC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N24" i="5"/>
  <c r="AN22" i="5" s="1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BN23" i="5"/>
  <c r="BL23" i="5"/>
  <c r="BK23" i="5"/>
  <c r="BJ23" i="5"/>
  <c r="BJ22" i="5" s="1"/>
  <c r="BI23" i="5"/>
  <c r="BH23" i="5"/>
  <c r="BH22" i="5" s="1"/>
  <c r="BG23" i="5"/>
  <c r="BF23" i="5"/>
  <c r="BE23" i="5"/>
  <c r="BD23" i="5"/>
  <c r="BC23" i="5"/>
  <c r="BA23" i="5"/>
  <c r="AZ23" i="5"/>
  <c r="AZ22" i="5" s="1"/>
  <c r="AY23" i="5"/>
  <c r="AY22" i="5" s="1"/>
  <c r="AX23" i="5"/>
  <c r="AW23" i="5"/>
  <c r="AV23" i="5"/>
  <c r="AU23" i="5"/>
  <c r="AT23" i="5"/>
  <c r="AS23" i="5"/>
  <c r="AR23" i="5"/>
  <c r="AR22" i="5" s="1"/>
  <c r="AQ23" i="5"/>
  <c r="AQ22" i="5" s="1"/>
  <c r="AP23" i="5"/>
  <c r="AN23" i="5"/>
  <c r="AM23" i="5"/>
  <c r="AL23" i="5"/>
  <c r="AL22" i="5" s="1"/>
  <c r="AK23" i="5"/>
  <c r="AJ23" i="5"/>
  <c r="AJ22" i="5" s="1"/>
  <c r="AI23" i="5"/>
  <c r="AI22" i="5" s="1"/>
  <c r="AH23" i="5"/>
  <c r="AH22" i="5" s="1"/>
  <c r="AG23" i="5"/>
  <c r="AF23" i="5"/>
  <c r="AE23" i="5"/>
  <c r="AD23" i="5"/>
  <c r="AD22" i="5" s="1"/>
  <c r="AC23" i="5"/>
  <c r="AA23" i="5"/>
  <c r="AA22" i="5" s="1"/>
  <c r="Z23" i="5"/>
  <c r="Z22" i="5" s="1"/>
  <c r="Y23" i="5"/>
  <c r="Y22" i="5" s="1"/>
  <c r="X23" i="5"/>
  <c r="W23" i="5"/>
  <c r="V23" i="5"/>
  <c r="U23" i="5"/>
  <c r="T23" i="5"/>
  <c r="T22" i="5" s="1"/>
  <c r="S23" i="5"/>
  <c r="S22" i="5" s="1"/>
  <c r="R23" i="5"/>
  <c r="R22" i="5" s="1"/>
  <c r="Q23" i="5"/>
  <c r="P23" i="5"/>
  <c r="N23" i="5"/>
  <c r="M23" i="5"/>
  <c r="L23" i="5"/>
  <c r="L22" i="5" s="1"/>
  <c r="K23" i="5"/>
  <c r="K22" i="5" s="1"/>
  <c r="J23" i="5"/>
  <c r="J22" i="5" s="1"/>
  <c r="I23" i="5"/>
  <c r="I22" i="5" s="1"/>
  <c r="H23" i="5"/>
  <c r="H22" i="5" s="1"/>
  <c r="G23" i="5"/>
  <c r="F23" i="5"/>
  <c r="E23" i="5"/>
  <c r="D23" i="5"/>
  <c r="D22" i="5" s="1"/>
  <c r="C23" i="5"/>
  <c r="C22" i="5" s="1"/>
  <c r="BD22" i="5"/>
  <c r="AU22" i="5"/>
  <c r="BO21" i="5"/>
  <c r="BO24" i="5" s="1"/>
  <c r="BB21" i="5"/>
  <c r="BB24" i="5" s="1"/>
  <c r="AO21" i="5"/>
  <c r="AO24" i="5" s="1"/>
  <c r="AB21" i="5"/>
  <c r="AB24" i="5" s="1"/>
  <c r="O21" i="5"/>
  <c r="O24" i="5" s="1"/>
  <c r="BO20" i="5"/>
  <c r="BO23" i="5" s="1"/>
  <c r="BB20" i="5"/>
  <c r="BB23" i="5" s="1"/>
  <c r="AO20" i="5"/>
  <c r="AO23" i="5" s="1"/>
  <c r="AB20" i="5"/>
  <c r="AB23" i="5" s="1"/>
  <c r="O20" i="5"/>
  <c r="O23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E13" i="5"/>
  <c r="E11" i="5" s="1"/>
  <c r="D13" i="5"/>
  <c r="C13" i="5"/>
  <c r="BN12" i="5"/>
  <c r="BL12" i="5"/>
  <c r="BK12" i="5"/>
  <c r="BJ12" i="5"/>
  <c r="BI12" i="5"/>
  <c r="BH12" i="5"/>
  <c r="BH11" i="5" s="1"/>
  <c r="BG12" i="5"/>
  <c r="BF12" i="5"/>
  <c r="BE12" i="5"/>
  <c r="BD12" i="5"/>
  <c r="BC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A12" i="5"/>
  <c r="Z12" i="5"/>
  <c r="Y12" i="5"/>
  <c r="Y11" i="5" s="1"/>
  <c r="X12" i="5"/>
  <c r="W12" i="5"/>
  <c r="V12" i="5"/>
  <c r="U12" i="5"/>
  <c r="T12" i="5"/>
  <c r="S12" i="5"/>
  <c r="R12" i="5"/>
  <c r="Q12" i="5"/>
  <c r="Q11" i="5" s="1"/>
  <c r="P12" i="5"/>
  <c r="N12" i="5"/>
  <c r="M12" i="5"/>
  <c r="L12" i="5"/>
  <c r="K12" i="5"/>
  <c r="J12" i="5"/>
  <c r="I12" i="5"/>
  <c r="I11" i="5" s="1"/>
  <c r="H12" i="5"/>
  <c r="H11" i="5" s="1"/>
  <c r="G12" i="5"/>
  <c r="F12" i="5"/>
  <c r="E12" i="5"/>
  <c r="D12" i="5"/>
  <c r="C12" i="5"/>
  <c r="BO10" i="5"/>
  <c r="BO13" i="5" s="1"/>
  <c r="BB10" i="5"/>
  <c r="BB13" i="5" s="1"/>
  <c r="AO10" i="5"/>
  <c r="AO13" i="5" s="1"/>
  <c r="AB10" i="5"/>
  <c r="AB13" i="5" s="1"/>
  <c r="O10" i="5"/>
  <c r="O13" i="5" s="1"/>
  <c r="BO9" i="5"/>
  <c r="BO12" i="5" s="1"/>
  <c r="BB9" i="5"/>
  <c r="BB12" i="5" s="1"/>
  <c r="AO9" i="5"/>
  <c r="AO12" i="5" s="1"/>
  <c r="AB9" i="5"/>
  <c r="AB12" i="5" s="1"/>
  <c r="AB11" i="5" s="1"/>
  <c r="O9" i="5"/>
  <c r="O12" i="5" s="1"/>
  <c r="BO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AO38" i="14"/>
  <c r="AB38" i="14"/>
  <c r="O38" i="14"/>
  <c r="AO37" i="14"/>
  <c r="AB37" i="14"/>
  <c r="O37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N29" i="14"/>
  <c r="AL29" i="14"/>
  <c r="AK29" i="14"/>
  <c r="AJ29" i="14"/>
  <c r="AI29" i="14"/>
  <c r="AH29" i="14"/>
  <c r="AG29" i="14"/>
  <c r="AF29" i="14"/>
  <c r="AE29" i="14"/>
  <c r="AD29" i="14"/>
  <c r="AD28" i="14" s="1"/>
  <c r="AC29" i="14"/>
  <c r="AA29" i="14"/>
  <c r="Z29" i="14"/>
  <c r="Y29" i="14"/>
  <c r="X29" i="14"/>
  <c r="W29" i="14"/>
  <c r="V29" i="14"/>
  <c r="U29" i="14"/>
  <c r="U28" i="14" s="1"/>
  <c r="T29" i="14"/>
  <c r="T28" i="14" s="1"/>
  <c r="S29" i="14"/>
  <c r="R29" i="14"/>
  <c r="Q29" i="14"/>
  <c r="P29" i="14"/>
  <c r="N29" i="14"/>
  <c r="M29" i="14"/>
  <c r="L29" i="14"/>
  <c r="L28" i="14" s="1"/>
  <c r="K29" i="14"/>
  <c r="K28" i="14" s="1"/>
  <c r="J29" i="14"/>
  <c r="I29" i="14"/>
  <c r="H29" i="14"/>
  <c r="G29" i="14"/>
  <c r="F29" i="14"/>
  <c r="E29" i="14"/>
  <c r="D29" i="14"/>
  <c r="D28" i="14" s="1"/>
  <c r="C29" i="14"/>
  <c r="AO27" i="14"/>
  <c r="AB27" i="14"/>
  <c r="O27" i="14"/>
  <c r="AO26" i="14"/>
  <c r="AB26" i="14"/>
  <c r="O26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AO24" i="14"/>
  <c r="AB24" i="14"/>
  <c r="O24" i="14"/>
  <c r="AO23" i="14"/>
  <c r="AB23" i="14"/>
  <c r="O23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AN15" i="14"/>
  <c r="AN14" i="14" s="1"/>
  <c r="AL15" i="14"/>
  <c r="AK15" i="14"/>
  <c r="AJ15" i="14"/>
  <c r="AI15" i="14"/>
  <c r="AH15" i="14"/>
  <c r="AG15" i="14"/>
  <c r="AF15" i="14"/>
  <c r="AE15" i="14"/>
  <c r="AD15" i="14"/>
  <c r="AC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N15" i="14"/>
  <c r="M15" i="14"/>
  <c r="L15" i="14"/>
  <c r="K15" i="14"/>
  <c r="J15" i="14"/>
  <c r="I15" i="14"/>
  <c r="H15" i="14"/>
  <c r="H14" i="14" s="1"/>
  <c r="G15" i="14"/>
  <c r="F15" i="14"/>
  <c r="E15" i="14"/>
  <c r="D15" i="14"/>
  <c r="C15" i="14"/>
  <c r="AO13" i="14"/>
  <c r="AB13" i="14"/>
  <c r="O13" i="14"/>
  <c r="AO12" i="14"/>
  <c r="AB12" i="14"/>
  <c r="O12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AO10" i="14"/>
  <c r="AB10" i="14"/>
  <c r="O10" i="14"/>
  <c r="AO9" i="14"/>
  <c r="AB9" i="14"/>
  <c r="O9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AO50" i="3"/>
  <c r="AB50" i="3"/>
  <c r="O50" i="3"/>
  <c r="BB48" i="3"/>
  <c r="AO49" i="3"/>
  <c r="AB49" i="3"/>
  <c r="O49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BA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BA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N41" i="3"/>
  <c r="M41" i="3"/>
  <c r="L41" i="3"/>
  <c r="K41" i="3"/>
  <c r="J41" i="3"/>
  <c r="I41" i="3"/>
  <c r="H41" i="3"/>
  <c r="G41" i="3"/>
  <c r="F41" i="3"/>
  <c r="E41" i="3"/>
  <c r="D41" i="3"/>
  <c r="C41" i="3"/>
  <c r="BB39" i="3"/>
  <c r="AO39" i="3"/>
  <c r="AB39" i="3"/>
  <c r="O39" i="3"/>
  <c r="BB38" i="3"/>
  <c r="AO38" i="3"/>
  <c r="AB38" i="3"/>
  <c r="O38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BB36" i="3"/>
  <c r="AO36" i="3"/>
  <c r="AB36" i="3"/>
  <c r="O36" i="3"/>
  <c r="BB35" i="3"/>
  <c r="AO35" i="3"/>
  <c r="AB35" i="3"/>
  <c r="O35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BB33" i="3"/>
  <c r="AO33" i="3"/>
  <c r="AB33" i="3"/>
  <c r="O33" i="3"/>
  <c r="BB32" i="3"/>
  <c r="AO32" i="3"/>
  <c r="AB32" i="3"/>
  <c r="O32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BB30" i="3"/>
  <c r="AO30" i="3"/>
  <c r="AB30" i="3"/>
  <c r="O30" i="3"/>
  <c r="BB29" i="3"/>
  <c r="AO29" i="3"/>
  <c r="AB29" i="3"/>
  <c r="O29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Y21" i="3"/>
  <c r="X21" i="3"/>
  <c r="W21" i="3"/>
  <c r="V21" i="3"/>
  <c r="U21" i="3"/>
  <c r="T21" i="3"/>
  <c r="S21" i="3"/>
  <c r="R21" i="3"/>
  <c r="Q21" i="3"/>
  <c r="P21" i="3"/>
  <c r="N21" i="3"/>
  <c r="M21" i="3"/>
  <c r="L21" i="3"/>
  <c r="K21" i="3"/>
  <c r="J21" i="3"/>
  <c r="I21" i="3"/>
  <c r="H21" i="3"/>
  <c r="G21" i="3"/>
  <c r="F21" i="3"/>
  <c r="E21" i="3"/>
  <c r="D21" i="3"/>
  <c r="C21" i="3"/>
  <c r="BA20" i="3"/>
  <c r="BB19" i="3"/>
  <c r="AO19" i="3"/>
  <c r="AB19" i="3"/>
  <c r="O19" i="3"/>
  <c r="BB18" i="3"/>
  <c r="AO18" i="3"/>
  <c r="AB18" i="3"/>
  <c r="O18" i="3"/>
  <c r="BB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BB16" i="3"/>
  <c r="AO16" i="3"/>
  <c r="AB16" i="3"/>
  <c r="O16" i="3"/>
  <c r="BB15" i="3"/>
  <c r="AO15" i="3"/>
  <c r="AB15" i="3"/>
  <c r="O15" i="3"/>
  <c r="BB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BB13" i="3"/>
  <c r="AO13" i="3"/>
  <c r="AB13" i="3"/>
  <c r="O13" i="3"/>
  <c r="BB12" i="3"/>
  <c r="AO12" i="3"/>
  <c r="AB12" i="3"/>
  <c r="O12" i="3"/>
  <c r="BB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BB10" i="3"/>
  <c r="AO10" i="3"/>
  <c r="AB10" i="3"/>
  <c r="O10" i="3"/>
  <c r="BB9" i="3"/>
  <c r="AO9" i="3"/>
  <c r="AB9" i="3"/>
  <c r="O9" i="3"/>
  <c r="BB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AO45" i="4"/>
  <c r="BO44" i="4"/>
  <c r="BB44" i="4"/>
  <c r="AO44" i="4"/>
  <c r="AB44" i="4"/>
  <c r="O44" i="4"/>
  <c r="BO43" i="4"/>
  <c r="BB43" i="4"/>
  <c r="AO43" i="4"/>
  <c r="AB43" i="4"/>
  <c r="O43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BN36" i="4"/>
  <c r="BL36" i="4"/>
  <c r="BK36" i="4"/>
  <c r="BJ36" i="4"/>
  <c r="BI36" i="4"/>
  <c r="BH36" i="4"/>
  <c r="BG36" i="4"/>
  <c r="BF36" i="4"/>
  <c r="BE36" i="4"/>
  <c r="BE34" i="4" s="1"/>
  <c r="BD36" i="4"/>
  <c r="BC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BN35" i="4"/>
  <c r="BL35" i="4"/>
  <c r="BK35" i="4"/>
  <c r="BJ35" i="4"/>
  <c r="BI35" i="4"/>
  <c r="BH35" i="4"/>
  <c r="BG35" i="4"/>
  <c r="BF35" i="4"/>
  <c r="BE35" i="4"/>
  <c r="BD35" i="4"/>
  <c r="BC35" i="4"/>
  <c r="BA35" i="4"/>
  <c r="AZ35" i="4"/>
  <c r="AY35" i="4"/>
  <c r="AX35" i="4"/>
  <c r="AW35" i="4"/>
  <c r="AV35" i="4"/>
  <c r="AU35" i="4"/>
  <c r="AU34" i="4" s="1"/>
  <c r="AT35" i="4"/>
  <c r="AS35" i="4"/>
  <c r="AR35" i="4"/>
  <c r="AQ35" i="4"/>
  <c r="AP35" i="4"/>
  <c r="AN35" i="4"/>
  <c r="AM35" i="4"/>
  <c r="AL35" i="4"/>
  <c r="AL34" i="4" s="1"/>
  <c r="AK35" i="4"/>
  <c r="AJ35" i="4"/>
  <c r="AI35" i="4"/>
  <c r="AH35" i="4"/>
  <c r="AG35" i="4"/>
  <c r="AF35" i="4"/>
  <c r="AE35" i="4"/>
  <c r="AD35" i="4"/>
  <c r="AC35" i="4"/>
  <c r="AA35" i="4"/>
  <c r="Z35" i="4"/>
  <c r="Y35" i="4"/>
  <c r="X35" i="4"/>
  <c r="W35" i="4"/>
  <c r="V35" i="4"/>
  <c r="U35" i="4"/>
  <c r="T35" i="4"/>
  <c r="S35" i="4"/>
  <c r="R35" i="4"/>
  <c r="R34" i="4" s="1"/>
  <c r="Q35" i="4"/>
  <c r="P35" i="4"/>
  <c r="N35" i="4"/>
  <c r="M35" i="4"/>
  <c r="L35" i="4"/>
  <c r="K35" i="4"/>
  <c r="J35" i="4"/>
  <c r="J34" i="4" s="1"/>
  <c r="I35" i="4"/>
  <c r="I34" i="4" s="1"/>
  <c r="H35" i="4"/>
  <c r="G35" i="4"/>
  <c r="F35" i="4"/>
  <c r="E35" i="4"/>
  <c r="D35" i="4"/>
  <c r="C35" i="4"/>
  <c r="BG34" i="4"/>
  <c r="BO33" i="4"/>
  <c r="BB33" i="4"/>
  <c r="AO33" i="4"/>
  <c r="AB33" i="4"/>
  <c r="O33" i="4"/>
  <c r="BO32" i="4"/>
  <c r="BB32" i="4"/>
  <c r="AO32" i="4"/>
  <c r="AB32" i="4"/>
  <c r="O32" i="4"/>
  <c r="BO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BO30" i="4"/>
  <c r="BB30" i="4"/>
  <c r="AO30" i="4"/>
  <c r="AB30" i="4"/>
  <c r="O30" i="4"/>
  <c r="BO29" i="4"/>
  <c r="BB29" i="4"/>
  <c r="AO29" i="4"/>
  <c r="AB29" i="4"/>
  <c r="O29" i="4"/>
  <c r="BO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BO27" i="4"/>
  <c r="BB27" i="4"/>
  <c r="AO27" i="4"/>
  <c r="AO36" i="4" s="1"/>
  <c r="AB27" i="4"/>
  <c r="AB36" i="4" s="1"/>
  <c r="O27" i="4"/>
  <c r="O36" i="4" s="1"/>
  <c r="BO26" i="4"/>
  <c r="BB26" i="4"/>
  <c r="AO26" i="4"/>
  <c r="AO35" i="4" s="1"/>
  <c r="AB26" i="4"/>
  <c r="AB35" i="4" s="1"/>
  <c r="O26" i="4"/>
  <c r="BO25" i="4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BN18" i="4"/>
  <c r="BL18" i="4"/>
  <c r="BK18" i="4"/>
  <c r="BJ18" i="4"/>
  <c r="BI18" i="4"/>
  <c r="BH18" i="4"/>
  <c r="BH17" i="4" s="1"/>
  <c r="BG18" i="4"/>
  <c r="BF18" i="4"/>
  <c r="BE18" i="4"/>
  <c r="BD18" i="4"/>
  <c r="BC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A18" i="4"/>
  <c r="Z18" i="4"/>
  <c r="Y18" i="4"/>
  <c r="X18" i="4"/>
  <c r="W18" i="4"/>
  <c r="V18" i="4"/>
  <c r="U18" i="4"/>
  <c r="T18" i="4"/>
  <c r="S18" i="4"/>
  <c r="R18" i="4"/>
  <c r="Q18" i="4"/>
  <c r="P18" i="4"/>
  <c r="N18" i="4"/>
  <c r="M18" i="4"/>
  <c r="L18" i="4"/>
  <c r="K18" i="4"/>
  <c r="J18" i="4"/>
  <c r="I18" i="4"/>
  <c r="H18" i="4"/>
  <c r="G18" i="4"/>
  <c r="F18" i="4"/>
  <c r="E18" i="4"/>
  <c r="D18" i="4"/>
  <c r="C18" i="4"/>
  <c r="BO16" i="4"/>
  <c r="BB16" i="4"/>
  <c r="AO16" i="4"/>
  <c r="AB16" i="4"/>
  <c r="O16" i="4"/>
  <c r="BO15" i="4"/>
  <c r="BB15" i="4"/>
  <c r="AO15" i="4"/>
  <c r="AB15" i="4"/>
  <c r="O15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BO13" i="4"/>
  <c r="BB13" i="4"/>
  <c r="AO13" i="4"/>
  <c r="AB13" i="4"/>
  <c r="O13" i="4"/>
  <c r="BO12" i="4"/>
  <c r="BB12" i="4"/>
  <c r="AO12" i="4"/>
  <c r="AB12" i="4"/>
  <c r="O12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BO10" i="4"/>
  <c r="BB10" i="4"/>
  <c r="BB19" i="4" s="1"/>
  <c r="AO10" i="4"/>
  <c r="AB10" i="4"/>
  <c r="AB19" i="4" s="1"/>
  <c r="O10" i="4"/>
  <c r="O19" i="4" s="1"/>
  <c r="BO9" i="4"/>
  <c r="BB9" i="4"/>
  <c r="BB18" i="4" s="1"/>
  <c r="AO9" i="4"/>
  <c r="AO18" i="4" s="1"/>
  <c r="AB9" i="4"/>
  <c r="AB18" i="4" s="1"/>
  <c r="O9" i="4"/>
  <c r="O1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CB44" i="2"/>
  <c r="BO44" i="2"/>
  <c r="BB44" i="2"/>
  <c r="AO44" i="2"/>
  <c r="AB44" i="2"/>
  <c r="O44" i="2"/>
  <c r="CB43" i="2"/>
  <c r="BO43" i="2"/>
  <c r="BB43" i="2"/>
  <c r="AO43" i="2"/>
  <c r="AB43" i="2"/>
  <c r="O43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BV36" i="2"/>
  <c r="BV34" i="2" s="1"/>
  <c r="BU36" i="2"/>
  <c r="BT36" i="2"/>
  <c r="BS36" i="2"/>
  <c r="BR36" i="2"/>
  <c r="BQ36" i="2"/>
  <c r="BP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BU35" i="2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CB33" i="2"/>
  <c r="BO33" i="2"/>
  <c r="BB33" i="2"/>
  <c r="AO33" i="2"/>
  <c r="AB33" i="2"/>
  <c r="O33" i="2"/>
  <c r="CB32" i="2"/>
  <c r="BO32" i="2"/>
  <c r="BB32" i="2"/>
  <c r="AO32" i="2"/>
  <c r="AB32" i="2"/>
  <c r="O32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CB30" i="2"/>
  <c r="BO30" i="2"/>
  <c r="BB30" i="2"/>
  <c r="AO30" i="2"/>
  <c r="AB30" i="2"/>
  <c r="O30" i="2"/>
  <c r="CB29" i="2"/>
  <c r="BO29" i="2"/>
  <c r="BB29" i="2"/>
  <c r="AO29" i="2"/>
  <c r="AB29" i="2"/>
  <c r="O29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CB27" i="2"/>
  <c r="BO27" i="2"/>
  <c r="BB27" i="2"/>
  <c r="AO27" i="2"/>
  <c r="AB27" i="2"/>
  <c r="O27" i="2"/>
  <c r="CB26" i="2"/>
  <c r="BO26" i="2"/>
  <c r="BB26" i="2"/>
  <c r="AO26" i="2"/>
  <c r="AB26" i="2"/>
  <c r="O26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CA19" i="2"/>
  <c r="BY19" i="2"/>
  <c r="BX19" i="2"/>
  <c r="BW19" i="2"/>
  <c r="BV19" i="2"/>
  <c r="BU19" i="2"/>
  <c r="BT19" i="2"/>
  <c r="BS19" i="2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CA18" i="2"/>
  <c r="BY18" i="2"/>
  <c r="BX18" i="2"/>
  <c r="BW18" i="2"/>
  <c r="BV18" i="2"/>
  <c r="BU18" i="2"/>
  <c r="BT18" i="2"/>
  <c r="BS18" i="2"/>
  <c r="BR18" i="2"/>
  <c r="BQ18" i="2"/>
  <c r="BP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P18" i="2"/>
  <c r="N18" i="2"/>
  <c r="M18" i="2"/>
  <c r="L18" i="2"/>
  <c r="K18" i="2"/>
  <c r="J18" i="2"/>
  <c r="I18" i="2"/>
  <c r="H18" i="2"/>
  <c r="G18" i="2"/>
  <c r="F18" i="2"/>
  <c r="E18" i="2"/>
  <c r="D18" i="2"/>
  <c r="C18" i="2"/>
  <c r="CB16" i="2"/>
  <c r="BO16" i="2"/>
  <c r="BB16" i="2"/>
  <c r="AO16" i="2"/>
  <c r="AB16" i="2"/>
  <c r="O16" i="2"/>
  <c r="CB15" i="2"/>
  <c r="BO15" i="2"/>
  <c r="BB15" i="2"/>
  <c r="AO15" i="2"/>
  <c r="AB15" i="2"/>
  <c r="O15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CB13" i="2"/>
  <c r="BO13" i="2"/>
  <c r="BB13" i="2"/>
  <c r="AO13" i="2"/>
  <c r="AB13" i="2"/>
  <c r="O13" i="2"/>
  <c r="CB12" i="2"/>
  <c r="BO12" i="2"/>
  <c r="BB12" i="2"/>
  <c r="AO12" i="2"/>
  <c r="AB12" i="2"/>
  <c r="O12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CB10" i="2"/>
  <c r="BO10" i="2"/>
  <c r="BB10" i="2"/>
  <c r="AO10" i="2"/>
  <c r="AB10" i="2"/>
  <c r="O10" i="2"/>
  <c r="CB9" i="2"/>
  <c r="BO9" i="2"/>
  <c r="BB9" i="2"/>
  <c r="AO9" i="2"/>
  <c r="AB9" i="2"/>
  <c r="O9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CO45" i="7"/>
  <c r="CB45" i="7"/>
  <c r="BO45" i="7"/>
  <c r="BB45" i="7"/>
  <c r="AO45" i="7"/>
  <c r="AB45" i="7"/>
  <c r="O45" i="7"/>
  <c r="CO44" i="7"/>
  <c r="CB44" i="7"/>
  <c r="BO44" i="7"/>
  <c r="BB44" i="7"/>
  <c r="AO44" i="7"/>
  <c r="AB44" i="7"/>
  <c r="O44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C37" i="7"/>
  <c r="CN36" i="7"/>
  <c r="CL36" i="7"/>
  <c r="CK36" i="7"/>
  <c r="CJ36" i="7"/>
  <c r="CI36" i="7"/>
  <c r="CH36" i="7"/>
  <c r="CG36" i="7"/>
  <c r="CF36" i="7"/>
  <c r="CE36" i="7"/>
  <c r="CD36" i="7"/>
  <c r="CC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A36" i="7"/>
  <c r="Z36" i="7"/>
  <c r="Y36" i="7"/>
  <c r="X36" i="7"/>
  <c r="W36" i="7"/>
  <c r="V36" i="7"/>
  <c r="U36" i="7"/>
  <c r="T36" i="7"/>
  <c r="S36" i="7"/>
  <c r="R36" i="7"/>
  <c r="Q36" i="7"/>
  <c r="P36" i="7"/>
  <c r="N36" i="7"/>
  <c r="M36" i="7"/>
  <c r="L36" i="7"/>
  <c r="K36" i="7"/>
  <c r="J36" i="7"/>
  <c r="I36" i="7"/>
  <c r="H36" i="7"/>
  <c r="G36" i="7"/>
  <c r="F36" i="7"/>
  <c r="E36" i="7"/>
  <c r="D36" i="7"/>
  <c r="C36" i="7"/>
  <c r="CO34" i="7"/>
  <c r="CB34" i="7"/>
  <c r="BO34" i="7"/>
  <c r="BB34" i="7"/>
  <c r="AO34" i="7"/>
  <c r="AB34" i="7"/>
  <c r="O34" i="7"/>
  <c r="CO33" i="7"/>
  <c r="CB33" i="7"/>
  <c r="BO33" i="7"/>
  <c r="BB33" i="7"/>
  <c r="AO33" i="7"/>
  <c r="AB33" i="7"/>
  <c r="O33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CO31" i="7"/>
  <c r="CB31" i="7"/>
  <c r="BO31" i="7"/>
  <c r="BB31" i="7"/>
  <c r="AO31" i="7"/>
  <c r="AB31" i="7"/>
  <c r="O31" i="7"/>
  <c r="CO30" i="7"/>
  <c r="CB30" i="7"/>
  <c r="BO30" i="7"/>
  <c r="BB30" i="7"/>
  <c r="AO30" i="7"/>
  <c r="AB30" i="7"/>
  <c r="O30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CO28" i="7"/>
  <c r="CB28" i="7"/>
  <c r="BO28" i="7"/>
  <c r="BB28" i="7"/>
  <c r="AO28" i="7"/>
  <c r="AB28" i="7"/>
  <c r="O28" i="7"/>
  <c r="CO27" i="7"/>
  <c r="CB27" i="7"/>
  <c r="BO27" i="7"/>
  <c r="BB27" i="7"/>
  <c r="AO27" i="7"/>
  <c r="AB27" i="7"/>
  <c r="O27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CN18" i="7"/>
  <c r="CL18" i="7"/>
  <c r="CK18" i="7"/>
  <c r="CJ18" i="7"/>
  <c r="CI18" i="7"/>
  <c r="CH18" i="7"/>
  <c r="CG18" i="7"/>
  <c r="CF18" i="7"/>
  <c r="CE18" i="7"/>
  <c r="CD18" i="7"/>
  <c r="CC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A18" i="7"/>
  <c r="Z18" i="7"/>
  <c r="Y18" i="7"/>
  <c r="X18" i="7"/>
  <c r="W18" i="7"/>
  <c r="V18" i="7"/>
  <c r="U18" i="7"/>
  <c r="T18" i="7"/>
  <c r="S18" i="7"/>
  <c r="R18" i="7"/>
  <c r="Q18" i="7"/>
  <c r="P18" i="7"/>
  <c r="N18" i="7"/>
  <c r="M18" i="7"/>
  <c r="L18" i="7"/>
  <c r="K18" i="7"/>
  <c r="J18" i="7"/>
  <c r="I18" i="7"/>
  <c r="H18" i="7"/>
  <c r="G18" i="7"/>
  <c r="G17" i="7" s="1"/>
  <c r="F18" i="7"/>
  <c r="E18" i="7"/>
  <c r="D18" i="7"/>
  <c r="C18" i="7"/>
  <c r="CO16" i="7"/>
  <c r="CB16" i="7"/>
  <c r="BO16" i="7"/>
  <c r="BB16" i="7"/>
  <c r="AO16" i="7"/>
  <c r="AB16" i="7"/>
  <c r="O16" i="7"/>
  <c r="CO15" i="7"/>
  <c r="CB15" i="7"/>
  <c r="BO15" i="7"/>
  <c r="BB15" i="7"/>
  <c r="AO15" i="7"/>
  <c r="AB15" i="7"/>
  <c r="O15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CO13" i="7"/>
  <c r="CB13" i="7"/>
  <c r="BO13" i="7"/>
  <c r="BB13" i="7"/>
  <c r="AO13" i="7"/>
  <c r="AB13" i="7"/>
  <c r="O13" i="7"/>
  <c r="CO12" i="7"/>
  <c r="CB12" i="7"/>
  <c r="BO12" i="7"/>
  <c r="BB12" i="7"/>
  <c r="AO12" i="7"/>
  <c r="AB12" i="7"/>
  <c r="O12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CO10" i="7"/>
  <c r="CB10" i="7"/>
  <c r="BO10" i="7"/>
  <c r="BB10" i="7"/>
  <c r="AO10" i="7"/>
  <c r="AB10" i="7"/>
  <c r="O10" i="7"/>
  <c r="CO9" i="7"/>
  <c r="CB9" i="7"/>
  <c r="BO9" i="7"/>
  <c r="BB9" i="7"/>
  <c r="AO9" i="7"/>
  <c r="AB9" i="7"/>
  <c r="O9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CO32" i="12"/>
  <c r="CB32" i="12"/>
  <c r="BO32" i="12"/>
  <c r="BB32" i="12"/>
  <c r="AO32" i="12"/>
  <c r="AB32" i="12"/>
  <c r="O32" i="12"/>
  <c r="CO31" i="12"/>
  <c r="CB31" i="12"/>
  <c r="BO31" i="12"/>
  <c r="BB31" i="12"/>
  <c r="AO31" i="12"/>
  <c r="AB31" i="12"/>
  <c r="O31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CO20" i="12"/>
  <c r="CO23" i="12" s="1"/>
  <c r="CB20" i="12"/>
  <c r="CB23" i="12" s="1"/>
  <c r="BO20" i="12"/>
  <c r="BO23" i="12" s="1"/>
  <c r="BB20" i="12"/>
  <c r="BB23" i="12" s="1"/>
  <c r="AO20" i="12"/>
  <c r="AO23" i="12" s="1"/>
  <c r="AB20" i="12"/>
  <c r="AB23" i="12" s="1"/>
  <c r="O20" i="12"/>
  <c r="O23" i="12" s="1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CN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CN12" i="12"/>
  <c r="CK12" i="12"/>
  <c r="CJ12" i="12"/>
  <c r="CI12" i="12"/>
  <c r="CH12" i="12"/>
  <c r="CG12" i="12"/>
  <c r="CF12" i="12"/>
  <c r="CE12" i="12"/>
  <c r="CD12" i="12"/>
  <c r="CC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N12" i="12"/>
  <c r="AM12" i="12"/>
  <c r="AL12" i="12"/>
  <c r="AK12" i="12"/>
  <c r="AJ12" i="12"/>
  <c r="AI12" i="12"/>
  <c r="AI11" i="12" s="1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CM11" i="12"/>
  <c r="CL11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O9" i="12"/>
  <c r="O12" i="12" s="1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BO56" i="13"/>
  <c r="BO55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DA48" i="13"/>
  <c r="CW48" i="13"/>
  <c r="CV48" i="13"/>
  <c r="CU48" i="13"/>
  <c r="CT48" i="13"/>
  <c r="CS48" i="13"/>
  <c r="CR48" i="13"/>
  <c r="CQ48" i="13"/>
  <c r="CP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DA47" i="13"/>
  <c r="CW47" i="13"/>
  <c r="CV47" i="13"/>
  <c r="CU47" i="13"/>
  <c r="CT47" i="13"/>
  <c r="CS47" i="13"/>
  <c r="CR47" i="13"/>
  <c r="CQ47" i="13"/>
  <c r="CP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DB45" i="13"/>
  <c r="CO45" i="13"/>
  <c r="CB45" i="13"/>
  <c r="BO45" i="13"/>
  <c r="BB45" i="13"/>
  <c r="AO45" i="13"/>
  <c r="AB45" i="13"/>
  <c r="O45" i="13"/>
  <c r="DB44" i="13"/>
  <c r="CO44" i="13"/>
  <c r="CB44" i="13"/>
  <c r="BO44" i="13"/>
  <c r="BB44" i="13"/>
  <c r="AO44" i="13"/>
  <c r="AB44" i="13"/>
  <c r="O44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DB42" i="13"/>
  <c r="CO42" i="13"/>
  <c r="CB42" i="13"/>
  <c r="BO42" i="13"/>
  <c r="BB42" i="13"/>
  <c r="AO42" i="13"/>
  <c r="AB42" i="13"/>
  <c r="O42" i="13"/>
  <c r="DB41" i="13"/>
  <c r="CO41" i="13"/>
  <c r="CB41" i="13"/>
  <c r="BO41" i="13"/>
  <c r="BB41" i="13"/>
  <c r="AO41" i="13"/>
  <c r="AB41" i="13"/>
  <c r="O41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DB39" i="13"/>
  <c r="CO39" i="13"/>
  <c r="CB39" i="13"/>
  <c r="BO39" i="13"/>
  <c r="BB39" i="13"/>
  <c r="AO39" i="13"/>
  <c r="AB39" i="13"/>
  <c r="O39" i="13"/>
  <c r="DB38" i="13"/>
  <c r="CO38" i="13"/>
  <c r="CB38" i="13"/>
  <c r="BO38" i="13"/>
  <c r="BB38" i="13"/>
  <c r="AO38" i="13"/>
  <c r="AB38" i="13"/>
  <c r="O38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DB36" i="13"/>
  <c r="CO36" i="13"/>
  <c r="CB36" i="13"/>
  <c r="BO36" i="13"/>
  <c r="BB36" i="13"/>
  <c r="AO36" i="13"/>
  <c r="AB36" i="13"/>
  <c r="O36" i="13"/>
  <c r="DB35" i="13"/>
  <c r="CO35" i="13"/>
  <c r="CB35" i="13"/>
  <c r="BO35" i="13"/>
  <c r="BB35" i="13"/>
  <c r="AO35" i="13"/>
  <c r="AB35" i="13"/>
  <c r="O35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DB33" i="13"/>
  <c r="CO33" i="13"/>
  <c r="CB33" i="13"/>
  <c r="BO33" i="13"/>
  <c r="BB33" i="13"/>
  <c r="AO33" i="13"/>
  <c r="AB33" i="13"/>
  <c r="O33" i="13"/>
  <c r="DB32" i="13"/>
  <c r="CO32" i="13"/>
  <c r="CB32" i="13"/>
  <c r="BO32" i="13"/>
  <c r="BB32" i="13"/>
  <c r="AO32" i="13"/>
  <c r="AB32" i="13"/>
  <c r="O32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DA25" i="13"/>
  <c r="CY25" i="13"/>
  <c r="CX25" i="13"/>
  <c r="CX23" i="13" s="1"/>
  <c r="CW25" i="13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F25" i="13"/>
  <c r="CE25" i="13"/>
  <c r="CD25" i="13"/>
  <c r="CC25" i="13"/>
  <c r="CA25" i="13"/>
  <c r="BZ25" i="13"/>
  <c r="BY25" i="13"/>
  <c r="BX25" i="13"/>
  <c r="BW25" i="13"/>
  <c r="BV25" i="13"/>
  <c r="BU25" i="13"/>
  <c r="BT25" i="13"/>
  <c r="BS25" i="13"/>
  <c r="BR25" i="13"/>
  <c r="BQ25" i="13"/>
  <c r="BP25" i="13"/>
  <c r="BN25" i="13"/>
  <c r="BM25" i="13"/>
  <c r="BL25" i="13"/>
  <c r="BK25" i="13"/>
  <c r="BJ25" i="13"/>
  <c r="BI25" i="13"/>
  <c r="BH25" i="13"/>
  <c r="BG25" i="13"/>
  <c r="BF25" i="13"/>
  <c r="BE25" i="13"/>
  <c r="BD25" i="13"/>
  <c r="BC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DA24" i="13"/>
  <c r="CY24" i="13"/>
  <c r="CW24" i="13"/>
  <c r="CV24" i="13"/>
  <c r="CU24" i="13"/>
  <c r="CT24" i="13"/>
  <c r="CS24" i="13"/>
  <c r="CR24" i="13"/>
  <c r="CQ24" i="13"/>
  <c r="CP24" i="13"/>
  <c r="CN24" i="13"/>
  <c r="CM24" i="13"/>
  <c r="CL24" i="13"/>
  <c r="CK24" i="13"/>
  <c r="CJ24" i="13"/>
  <c r="CI24" i="13"/>
  <c r="CH24" i="13"/>
  <c r="CG24" i="13"/>
  <c r="CF24" i="13"/>
  <c r="CE24" i="13"/>
  <c r="CD24" i="13"/>
  <c r="CC24" i="13"/>
  <c r="CA24" i="13"/>
  <c r="BZ24" i="13"/>
  <c r="BY24" i="13"/>
  <c r="BX24" i="13"/>
  <c r="BW24" i="13"/>
  <c r="BV24" i="13"/>
  <c r="BU24" i="13"/>
  <c r="BT24" i="13"/>
  <c r="BS24" i="13"/>
  <c r="BR24" i="13"/>
  <c r="BQ24" i="13"/>
  <c r="BP24" i="13"/>
  <c r="BN24" i="13"/>
  <c r="BM24" i="13"/>
  <c r="BL24" i="13"/>
  <c r="BK24" i="13"/>
  <c r="BJ24" i="13"/>
  <c r="BI24" i="13"/>
  <c r="BH24" i="13"/>
  <c r="BG24" i="13"/>
  <c r="BF24" i="13"/>
  <c r="BE24" i="13"/>
  <c r="BD24" i="13"/>
  <c r="BC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DB22" i="13"/>
  <c r="CO22" i="13"/>
  <c r="CB22" i="13"/>
  <c r="BO22" i="13"/>
  <c r="BB22" i="13"/>
  <c r="AO22" i="13"/>
  <c r="AB22" i="13"/>
  <c r="O22" i="13"/>
  <c r="DB21" i="13"/>
  <c r="CO21" i="13"/>
  <c r="CB21" i="13"/>
  <c r="BO21" i="13"/>
  <c r="BB21" i="13"/>
  <c r="AO21" i="13"/>
  <c r="AB21" i="13"/>
  <c r="O21" i="13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DB19" i="13"/>
  <c r="CO19" i="13"/>
  <c r="CB19" i="13"/>
  <c r="BO19" i="13"/>
  <c r="BB19" i="13"/>
  <c r="AO19" i="13"/>
  <c r="AB19" i="13"/>
  <c r="O19" i="13"/>
  <c r="DB18" i="13"/>
  <c r="CO18" i="13"/>
  <c r="CB18" i="13"/>
  <c r="BO18" i="13"/>
  <c r="BB18" i="13"/>
  <c r="AO18" i="13"/>
  <c r="AB18" i="13"/>
  <c r="O18" i="13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DB16" i="13"/>
  <c r="CO16" i="13"/>
  <c r="CB16" i="13"/>
  <c r="BO16" i="13"/>
  <c r="BB16" i="13"/>
  <c r="AO16" i="13"/>
  <c r="AB16" i="13"/>
  <c r="O16" i="13"/>
  <c r="DB15" i="13"/>
  <c r="CO15" i="13"/>
  <c r="CB15" i="13"/>
  <c r="BO15" i="13"/>
  <c r="BB15" i="13"/>
  <c r="AO15" i="13"/>
  <c r="AB15" i="13"/>
  <c r="O15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DB13" i="13"/>
  <c r="CO13" i="13"/>
  <c r="CB13" i="13"/>
  <c r="BO13" i="13"/>
  <c r="BB13" i="13"/>
  <c r="AO13" i="13"/>
  <c r="AB13" i="13"/>
  <c r="O13" i="13"/>
  <c r="DB12" i="13"/>
  <c r="CO12" i="13"/>
  <c r="CB12" i="13"/>
  <c r="BO12" i="13"/>
  <c r="BB12" i="13"/>
  <c r="AO12" i="13"/>
  <c r="AB12" i="13"/>
  <c r="O12" i="13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DB10" i="13"/>
  <c r="CO10" i="13"/>
  <c r="CB10" i="13"/>
  <c r="BO10" i="13"/>
  <c r="BB10" i="13"/>
  <c r="AO10" i="13"/>
  <c r="AB10" i="13"/>
  <c r="O10" i="13"/>
  <c r="DB9" i="13"/>
  <c r="CO9" i="13"/>
  <c r="CB9" i="13"/>
  <c r="BO9" i="13"/>
  <c r="BB9" i="13"/>
  <c r="AO9" i="13"/>
  <c r="AB9" i="13"/>
  <c r="O9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CO50" i="11"/>
  <c r="CB50" i="11"/>
  <c r="BO50" i="11"/>
  <c r="BB50" i="11"/>
  <c r="AO50" i="11"/>
  <c r="AB50" i="11"/>
  <c r="O50" i="11"/>
  <c r="CO49" i="11"/>
  <c r="CB49" i="11"/>
  <c r="BO49" i="11"/>
  <c r="BB49" i="11"/>
  <c r="BB48" i="11" s="1"/>
  <c r="AO49" i="11"/>
  <c r="AB49" i="11"/>
  <c r="O49" i="1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DA41" i="11"/>
  <c r="CY41" i="11"/>
  <c r="CX41" i="11"/>
  <c r="CW41" i="11"/>
  <c r="CV41" i="11"/>
  <c r="CU41" i="11"/>
  <c r="CT41" i="11"/>
  <c r="CS41" i="11"/>
  <c r="CR41" i="11"/>
  <c r="CQ41" i="11"/>
  <c r="CP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DB39" i="11"/>
  <c r="CO39" i="11"/>
  <c r="CB39" i="11"/>
  <c r="BO39" i="11"/>
  <c r="BB39" i="11"/>
  <c r="AO39" i="11"/>
  <c r="AB39" i="11"/>
  <c r="O39" i="11"/>
  <c r="DB38" i="11"/>
  <c r="CO38" i="11"/>
  <c r="CB38" i="11"/>
  <c r="BO38" i="11"/>
  <c r="BB38" i="11"/>
  <c r="AO38" i="11"/>
  <c r="AB38" i="11"/>
  <c r="O38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DB36" i="11"/>
  <c r="CO36" i="11"/>
  <c r="CB36" i="11"/>
  <c r="BO36" i="11"/>
  <c r="BB36" i="11"/>
  <c r="AO36" i="11"/>
  <c r="AB36" i="11"/>
  <c r="O36" i="11"/>
  <c r="DB35" i="11"/>
  <c r="CO35" i="11"/>
  <c r="CB35" i="11"/>
  <c r="BO35" i="11"/>
  <c r="BB35" i="11"/>
  <c r="AO35" i="11"/>
  <c r="AB35" i="11"/>
  <c r="O35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DB33" i="11"/>
  <c r="CO33" i="11"/>
  <c r="CB33" i="11"/>
  <c r="BO33" i="11"/>
  <c r="BB33" i="11"/>
  <c r="AO33" i="11"/>
  <c r="AB33" i="11"/>
  <c r="O33" i="11"/>
  <c r="DB32" i="11"/>
  <c r="CO32" i="11"/>
  <c r="CB32" i="11"/>
  <c r="BO32" i="11"/>
  <c r="BB32" i="11"/>
  <c r="AO32" i="11"/>
  <c r="AB32" i="11"/>
  <c r="O32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DB30" i="11"/>
  <c r="CO30" i="11"/>
  <c r="CB30" i="11"/>
  <c r="BO30" i="11"/>
  <c r="BB30" i="11"/>
  <c r="AO30" i="11"/>
  <c r="AB30" i="11"/>
  <c r="O30" i="11"/>
  <c r="DB29" i="11"/>
  <c r="CO29" i="11"/>
  <c r="CB29" i="11"/>
  <c r="BO29" i="11"/>
  <c r="BB29" i="11"/>
  <c r="AO29" i="11"/>
  <c r="AB29" i="11"/>
  <c r="O29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DA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DA21" i="11"/>
  <c r="CY21" i="11"/>
  <c r="CX21" i="11"/>
  <c r="CW21" i="11"/>
  <c r="CV21" i="11"/>
  <c r="CV20" i="11" s="1"/>
  <c r="CU21" i="11"/>
  <c r="CT21" i="11"/>
  <c r="CS21" i="11"/>
  <c r="CR21" i="11"/>
  <c r="CQ21" i="11"/>
  <c r="CP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DB19" i="11"/>
  <c r="CO19" i="11"/>
  <c r="CB19" i="11"/>
  <c r="BO19" i="11"/>
  <c r="BB19" i="11"/>
  <c r="AO19" i="11"/>
  <c r="AB19" i="11"/>
  <c r="O19" i="11"/>
  <c r="DB18" i="11"/>
  <c r="CO18" i="11"/>
  <c r="CB18" i="11"/>
  <c r="BO18" i="11"/>
  <c r="BB18" i="11"/>
  <c r="AO18" i="11"/>
  <c r="AB18" i="11"/>
  <c r="O18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DB16" i="11"/>
  <c r="CO16" i="11"/>
  <c r="CB16" i="11"/>
  <c r="BO16" i="11"/>
  <c r="BB16" i="11"/>
  <c r="AO16" i="11"/>
  <c r="AB16" i="11"/>
  <c r="O16" i="11"/>
  <c r="DB15" i="11"/>
  <c r="CO15" i="11"/>
  <c r="CB15" i="11"/>
  <c r="BO15" i="11"/>
  <c r="BB15" i="11"/>
  <c r="AO15" i="11"/>
  <c r="AB15" i="11"/>
  <c r="O15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DB13" i="11"/>
  <c r="CO13" i="11"/>
  <c r="CB13" i="11"/>
  <c r="BO13" i="11"/>
  <c r="BB13" i="11"/>
  <c r="AO13" i="11"/>
  <c r="AB13" i="11"/>
  <c r="O13" i="11"/>
  <c r="DB12" i="11"/>
  <c r="CO12" i="11"/>
  <c r="CB12" i="11"/>
  <c r="BO12" i="11"/>
  <c r="BB12" i="11"/>
  <c r="AO12" i="11"/>
  <c r="AB12" i="11"/>
  <c r="O12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DB10" i="11"/>
  <c r="CO10" i="11"/>
  <c r="CB10" i="11"/>
  <c r="BO10" i="11"/>
  <c r="BB10" i="11"/>
  <c r="AO10" i="11"/>
  <c r="AB10" i="11"/>
  <c r="O10" i="11"/>
  <c r="DB9" i="11"/>
  <c r="CO9" i="11"/>
  <c r="CB9" i="11"/>
  <c r="BO9" i="11"/>
  <c r="BB9" i="11"/>
  <c r="AO9" i="11"/>
  <c r="AB9" i="11"/>
  <c r="O9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EB68" i="1"/>
  <c r="DO68" i="1"/>
  <c r="DB68" i="1"/>
  <c r="CO68" i="1"/>
  <c r="CB68" i="1"/>
  <c r="BO68" i="1"/>
  <c r="BB68" i="1"/>
  <c r="AF68" i="1"/>
  <c r="AO68" i="1" s="1"/>
  <c r="AB68" i="1"/>
  <c r="O68" i="1"/>
  <c r="EB67" i="1"/>
  <c r="DO67" i="1"/>
  <c r="DB67" i="1"/>
  <c r="CO67" i="1"/>
  <c r="CB67" i="1"/>
  <c r="BO67" i="1"/>
  <c r="BB67" i="1"/>
  <c r="AF67" i="1"/>
  <c r="AO67" i="1" s="1"/>
  <c r="AB67" i="1"/>
  <c r="O67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EA59" i="1"/>
  <c r="DY59" i="1"/>
  <c r="DX59" i="1"/>
  <c r="DW59" i="1"/>
  <c r="DV59" i="1"/>
  <c r="DU59" i="1"/>
  <c r="DT59" i="1"/>
  <c r="DS59" i="1"/>
  <c r="DR59" i="1"/>
  <c r="DQ59" i="1"/>
  <c r="DP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A59" i="1"/>
  <c r="Z59" i="1"/>
  <c r="Y59" i="1"/>
  <c r="X59" i="1"/>
  <c r="W59" i="1"/>
  <c r="V59" i="1"/>
  <c r="U59" i="1"/>
  <c r="T59" i="1"/>
  <c r="S59" i="1"/>
  <c r="R59" i="1"/>
  <c r="Q59" i="1"/>
  <c r="P59" i="1"/>
  <c r="N59" i="1"/>
  <c r="EB57" i="1"/>
  <c r="DO57" i="1"/>
  <c r="DB57" i="1"/>
  <c r="CO57" i="1"/>
  <c r="CB57" i="1"/>
  <c r="BO57" i="1"/>
  <c r="BB57" i="1"/>
  <c r="AO57" i="1"/>
  <c r="AB57" i="1"/>
  <c r="O57" i="1"/>
  <c r="EB56" i="1"/>
  <c r="DO56" i="1"/>
  <c r="DB56" i="1"/>
  <c r="CO56" i="1"/>
  <c r="CB56" i="1"/>
  <c r="BO56" i="1"/>
  <c r="BB56" i="1"/>
  <c r="AO56" i="1"/>
  <c r="AB56" i="1"/>
  <c r="O56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EB54" i="1"/>
  <c r="DO54" i="1"/>
  <c r="DB54" i="1"/>
  <c r="CO54" i="1"/>
  <c r="CB54" i="1"/>
  <c r="BO54" i="1"/>
  <c r="BB54" i="1"/>
  <c r="AO54" i="1"/>
  <c r="AB54" i="1"/>
  <c r="O54" i="1"/>
  <c r="EB53" i="1"/>
  <c r="DO53" i="1"/>
  <c r="DB53" i="1"/>
  <c r="CO53" i="1"/>
  <c r="CB53" i="1"/>
  <c r="BO53" i="1"/>
  <c r="BB53" i="1"/>
  <c r="AO53" i="1"/>
  <c r="AB53" i="1"/>
  <c r="O53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EB51" i="1"/>
  <c r="DO51" i="1"/>
  <c r="DB51" i="1"/>
  <c r="CO51" i="1"/>
  <c r="CB51" i="1"/>
  <c r="BO51" i="1"/>
  <c r="BB51" i="1"/>
  <c r="AO51" i="1"/>
  <c r="AB51" i="1"/>
  <c r="O51" i="1"/>
  <c r="EB50" i="1"/>
  <c r="DO50" i="1"/>
  <c r="DB50" i="1"/>
  <c r="CO50" i="1"/>
  <c r="CB50" i="1"/>
  <c r="BO50" i="1"/>
  <c r="BB50" i="1"/>
  <c r="AO50" i="1"/>
  <c r="AB50" i="1"/>
  <c r="O50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EB48" i="1"/>
  <c r="DO48" i="1"/>
  <c r="DB48" i="1"/>
  <c r="CO48" i="1"/>
  <c r="CB48" i="1"/>
  <c r="BO48" i="1"/>
  <c r="BB48" i="1"/>
  <c r="AO48" i="1"/>
  <c r="AB48" i="1"/>
  <c r="O48" i="1"/>
  <c r="EB47" i="1"/>
  <c r="DO47" i="1"/>
  <c r="DB47" i="1"/>
  <c r="CO47" i="1"/>
  <c r="CB47" i="1"/>
  <c r="BO47" i="1"/>
  <c r="BB47" i="1"/>
  <c r="AO47" i="1"/>
  <c r="AB47" i="1"/>
  <c r="O47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EB45" i="1"/>
  <c r="DO45" i="1"/>
  <c r="DB45" i="1"/>
  <c r="CO45" i="1"/>
  <c r="CB45" i="1"/>
  <c r="BO45" i="1"/>
  <c r="BB45" i="1"/>
  <c r="AO45" i="1"/>
  <c r="AB45" i="1"/>
  <c r="O45" i="1"/>
  <c r="EB44" i="1"/>
  <c r="DO44" i="1"/>
  <c r="DB44" i="1"/>
  <c r="CO44" i="1"/>
  <c r="CB44" i="1"/>
  <c r="BO44" i="1"/>
  <c r="BB44" i="1"/>
  <c r="AO44" i="1"/>
  <c r="AB44" i="1"/>
  <c r="O44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EB42" i="1"/>
  <c r="DO42" i="1"/>
  <c r="DB42" i="1"/>
  <c r="CO42" i="1"/>
  <c r="CB42" i="1"/>
  <c r="BO42" i="1"/>
  <c r="BB42" i="1"/>
  <c r="AO42" i="1"/>
  <c r="AB42" i="1"/>
  <c r="O42" i="1"/>
  <c r="EB41" i="1"/>
  <c r="DO41" i="1"/>
  <c r="DB41" i="1"/>
  <c r="CO41" i="1"/>
  <c r="CB41" i="1"/>
  <c r="BO41" i="1"/>
  <c r="BB41" i="1"/>
  <c r="AO41" i="1"/>
  <c r="AB41" i="1"/>
  <c r="O41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EB39" i="1"/>
  <c r="DO39" i="1"/>
  <c r="DB39" i="1"/>
  <c r="CO39" i="1"/>
  <c r="CB39" i="1"/>
  <c r="BO39" i="1"/>
  <c r="BB39" i="1"/>
  <c r="AO39" i="1"/>
  <c r="AB39" i="1"/>
  <c r="O39" i="1"/>
  <c r="EB38" i="1"/>
  <c r="DO38" i="1"/>
  <c r="DB38" i="1"/>
  <c r="CO38" i="1"/>
  <c r="CB38" i="1"/>
  <c r="BO38" i="1"/>
  <c r="BB38" i="1"/>
  <c r="AO38" i="1"/>
  <c r="AB38" i="1"/>
  <c r="O38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EA31" i="1"/>
  <c r="DY31" i="1"/>
  <c r="DW31" i="1"/>
  <c r="DV31" i="1"/>
  <c r="DU31" i="1"/>
  <c r="DT31" i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EA30" i="1"/>
  <c r="DY30" i="1"/>
  <c r="DW30" i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A30" i="1"/>
  <c r="Z30" i="1"/>
  <c r="Y30" i="1"/>
  <c r="X30" i="1"/>
  <c r="W30" i="1"/>
  <c r="V30" i="1"/>
  <c r="U30" i="1"/>
  <c r="T30" i="1"/>
  <c r="S30" i="1"/>
  <c r="R30" i="1"/>
  <c r="Q30" i="1"/>
  <c r="P30" i="1"/>
  <c r="N30" i="1"/>
  <c r="EB28" i="1"/>
  <c r="DO28" i="1"/>
  <c r="DB28" i="1"/>
  <c r="CO28" i="1"/>
  <c r="CB28" i="1"/>
  <c r="BO28" i="1"/>
  <c r="BB28" i="1"/>
  <c r="AO28" i="1"/>
  <c r="AB28" i="1"/>
  <c r="O28" i="1"/>
  <c r="EB27" i="1"/>
  <c r="DO27" i="1"/>
  <c r="DB27" i="1"/>
  <c r="CO27" i="1"/>
  <c r="CB27" i="1"/>
  <c r="BO27" i="1"/>
  <c r="BB27" i="1"/>
  <c r="AO27" i="1"/>
  <c r="AB27" i="1"/>
  <c r="O27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EB25" i="1"/>
  <c r="DO25" i="1"/>
  <c r="DB25" i="1"/>
  <c r="CO25" i="1"/>
  <c r="CB25" i="1"/>
  <c r="BO25" i="1"/>
  <c r="BB25" i="1"/>
  <c r="AO25" i="1"/>
  <c r="AB25" i="1"/>
  <c r="O25" i="1"/>
  <c r="EB24" i="1"/>
  <c r="DO24" i="1"/>
  <c r="DB24" i="1"/>
  <c r="CO24" i="1"/>
  <c r="CB24" i="1"/>
  <c r="BO24" i="1"/>
  <c r="BB24" i="1"/>
  <c r="AO24" i="1"/>
  <c r="AB24" i="1"/>
  <c r="O24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EB22" i="1"/>
  <c r="DO22" i="1"/>
  <c r="DB22" i="1"/>
  <c r="CO22" i="1"/>
  <c r="CB22" i="1"/>
  <c r="BO22" i="1"/>
  <c r="BB22" i="1"/>
  <c r="AO22" i="1"/>
  <c r="AB22" i="1"/>
  <c r="O22" i="1"/>
  <c r="EB21" i="1"/>
  <c r="DO21" i="1"/>
  <c r="DB21" i="1"/>
  <c r="CO21" i="1"/>
  <c r="CB21" i="1"/>
  <c r="BO21" i="1"/>
  <c r="BB21" i="1"/>
  <c r="AO21" i="1"/>
  <c r="AB21" i="1"/>
  <c r="O21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EB19" i="1"/>
  <c r="DO19" i="1"/>
  <c r="DB19" i="1"/>
  <c r="CO19" i="1"/>
  <c r="CB19" i="1"/>
  <c r="BO19" i="1"/>
  <c r="BB19" i="1"/>
  <c r="AO19" i="1"/>
  <c r="AB19" i="1"/>
  <c r="O19" i="1"/>
  <c r="EB18" i="1"/>
  <c r="DO18" i="1"/>
  <c r="DB18" i="1"/>
  <c r="CO18" i="1"/>
  <c r="CB18" i="1"/>
  <c r="BO18" i="1"/>
  <c r="BB18" i="1"/>
  <c r="AO18" i="1"/>
  <c r="AB18" i="1"/>
  <c r="O18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EB16" i="1"/>
  <c r="DO16" i="1"/>
  <c r="DB16" i="1"/>
  <c r="CO16" i="1"/>
  <c r="CB16" i="1"/>
  <c r="BO16" i="1"/>
  <c r="BB16" i="1"/>
  <c r="AO16" i="1"/>
  <c r="AB16" i="1"/>
  <c r="O16" i="1"/>
  <c r="EB15" i="1"/>
  <c r="DO15" i="1"/>
  <c r="DB15" i="1"/>
  <c r="CO15" i="1"/>
  <c r="CB15" i="1"/>
  <c r="BO15" i="1"/>
  <c r="BB15" i="1"/>
  <c r="AO15" i="1"/>
  <c r="AB15" i="1"/>
  <c r="O15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EB13" i="1"/>
  <c r="DO13" i="1"/>
  <c r="DB13" i="1"/>
  <c r="CO13" i="1"/>
  <c r="CB13" i="1"/>
  <c r="BO13" i="1"/>
  <c r="BB13" i="1"/>
  <c r="AO13" i="1"/>
  <c r="AB13" i="1"/>
  <c r="O13" i="1"/>
  <c r="EB12" i="1"/>
  <c r="DO12" i="1"/>
  <c r="DB12" i="1"/>
  <c r="CO12" i="1"/>
  <c r="CB12" i="1"/>
  <c r="BO12" i="1"/>
  <c r="BB12" i="1"/>
  <c r="AO12" i="1"/>
  <c r="AB12" i="1"/>
  <c r="O12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EB10" i="1"/>
  <c r="DO10" i="1"/>
  <c r="DB10" i="1"/>
  <c r="CO10" i="1"/>
  <c r="CB10" i="1"/>
  <c r="BO10" i="1"/>
  <c r="BB10" i="1"/>
  <c r="AO10" i="1"/>
  <c r="AB10" i="1"/>
  <c r="O10" i="1"/>
  <c r="EB9" i="1"/>
  <c r="DO9" i="1"/>
  <c r="DB9" i="1"/>
  <c r="CO9" i="1"/>
  <c r="CB9" i="1"/>
  <c r="BO9" i="1"/>
  <c r="BB9" i="1"/>
  <c r="AO9" i="1"/>
  <c r="AB9" i="1"/>
  <c r="O9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EB56" i="6"/>
  <c r="DO56" i="6"/>
  <c r="DB56" i="6"/>
  <c r="CO56" i="6"/>
  <c r="CB56" i="6"/>
  <c r="BE56" i="6"/>
  <c r="BD56" i="6"/>
  <c r="AT56" i="6"/>
  <c r="BB56" i="6" s="1"/>
  <c r="AF56" i="6"/>
  <c r="AB56" i="6"/>
  <c r="O56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EB46" i="6"/>
  <c r="DO46" i="6"/>
  <c r="DB46" i="6"/>
  <c r="CO46" i="6"/>
  <c r="CB46" i="6"/>
  <c r="BO46" i="6"/>
  <c r="BB46" i="6"/>
  <c r="AO46" i="6"/>
  <c r="AB46" i="6"/>
  <c r="O46" i="6"/>
  <c r="EB45" i="6"/>
  <c r="DO45" i="6"/>
  <c r="DB45" i="6"/>
  <c r="CO45" i="6"/>
  <c r="CB45" i="6"/>
  <c r="BO45" i="6"/>
  <c r="BB45" i="6"/>
  <c r="AO45" i="6"/>
  <c r="AB45" i="6"/>
  <c r="O45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EB43" i="6"/>
  <c r="DO43" i="6"/>
  <c r="DB43" i="6"/>
  <c r="CO43" i="6"/>
  <c r="CB43" i="6"/>
  <c r="BO43" i="6"/>
  <c r="BB43" i="6"/>
  <c r="AO43" i="6"/>
  <c r="AB43" i="6"/>
  <c r="O43" i="6"/>
  <c r="EB42" i="6"/>
  <c r="DO42" i="6"/>
  <c r="DB42" i="6"/>
  <c r="CO42" i="6"/>
  <c r="CB42" i="6"/>
  <c r="BO42" i="6"/>
  <c r="BB42" i="6"/>
  <c r="AO42" i="6"/>
  <c r="AB42" i="6"/>
  <c r="O42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EB40" i="6"/>
  <c r="DO40" i="6"/>
  <c r="DB40" i="6"/>
  <c r="CO40" i="6"/>
  <c r="CB40" i="6"/>
  <c r="BO40" i="6"/>
  <c r="BB40" i="6"/>
  <c r="AO40" i="6"/>
  <c r="AB40" i="6"/>
  <c r="O40" i="6"/>
  <c r="EB39" i="6"/>
  <c r="DO39" i="6"/>
  <c r="DB39" i="6"/>
  <c r="CO39" i="6"/>
  <c r="CB39" i="6"/>
  <c r="BO39" i="6"/>
  <c r="BB39" i="6"/>
  <c r="AO39" i="6"/>
  <c r="AB39" i="6"/>
  <c r="O39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EB37" i="6"/>
  <c r="DO37" i="6"/>
  <c r="DB37" i="6"/>
  <c r="CO37" i="6"/>
  <c r="CB37" i="6"/>
  <c r="BO37" i="6"/>
  <c r="BB37" i="6"/>
  <c r="AO37" i="6"/>
  <c r="AB37" i="6"/>
  <c r="O37" i="6"/>
  <c r="EB36" i="6"/>
  <c r="DO36" i="6"/>
  <c r="DB36" i="6"/>
  <c r="CO36" i="6"/>
  <c r="CB36" i="6"/>
  <c r="BO36" i="6"/>
  <c r="BB36" i="6"/>
  <c r="AO36" i="6"/>
  <c r="AB36" i="6"/>
  <c r="O36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EB34" i="6"/>
  <c r="DO34" i="6"/>
  <c r="DB34" i="6"/>
  <c r="CO34" i="6"/>
  <c r="CB34" i="6"/>
  <c r="BO34" i="6"/>
  <c r="BB34" i="6"/>
  <c r="AO34" i="6"/>
  <c r="AB34" i="6"/>
  <c r="O34" i="6"/>
  <c r="EB33" i="6"/>
  <c r="DO33" i="6"/>
  <c r="DB33" i="6"/>
  <c r="CO33" i="6"/>
  <c r="CB33" i="6"/>
  <c r="BO33" i="6"/>
  <c r="BB33" i="6"/>
  <c r="AO33" i="6"/>
  <c r="AB33" i="6"/>
  <c r="O33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EB22" i="6"/>
  <c r="DO22" i="6"/>
  <c r="DB22" i="6"/>
  <c r="CO22" i="6"/>
  <c r="CB22" i="6"/>
  <c r="BO22" i="6"/>
  <c r="BB22" i="6"/>
  <c r="AO22" i="6"/>
  <c r="AB22" i="6"/>
  <c r="O22" i="6"/>
  <c r="EB21" i="6"/>
  <c r="DO21" i="6"/>
  <c r="DB21" i="6"/>
  <c r="CO21" i="6"/>
  <c r="CB21" i="6"/>
  <c r="BO21" i="6"/>
  <c r="BB21" i="6"/>
  <c r="AO21" i="6"/>
  <c r="AB21" i="6"/>
  <c r="O21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EB19" i="6"/>
  <c r="DO19" i="6"/>
  <c r="DB19" i="6"/>
  <c r="CO19" i="6"/>
  <c r="CB19" i="6"/>
  <c r="BO19" i="6"/>
  <c r="BB19" i="6"/>
  <c r="AO19" i="6"/>
  <c r="AB19" i="6"/>
  <c r="O19" i="6"/>
  <c r="EB18" i="6"/>
  <c r="DO18" i="6"/>
  <c r="DB18" i="6"/>
  <c r="CO18" i="6"/>
  <c r="CB18" i="6"/>
  <c r="BO18" i="6"/>
  <c r="BB18" i="6"/>
  <c r="AO18" i="6"/>
  <c r="AB18" i="6"/>
  <c r="O18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EB16" i="6"/>
  <c r="DO16" i="6"/>
  <c r="DB16" i="6"/>
  <c r="CO16" i="6"/>
  <c r="CB16" i="6"/>
  <c r="BO16" i="6"/>
  <c r="BB16" i="6"/>
  <c r="AO16" i="6"/>
  <c r="AB16" i="6"/>
  <c r="O16" i="6"/>
  <c r="EB15" i="6"/>
  <c r="DO15" i="6"/>
  <c r="DB15" i="6"/>
  <c r="CO15" i="6"/>
  <c r="CB15" i="6"/>
  <c r="BO15" i="6"/>
  <c r="BB15" i="6"/>
  <c r="AO15" i="6"/>
  <c r="AB15" i="6"/>
  <c r="O15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EB13" i="6"/>
  <c r="DO13" i="6"/>
  <c r="DB13" i="6"/>
  <c r="CO13" i="6"/>
  <c r="CB13" i="6"/>
  <c r="BO13" i="6"/>
  <c r="BB13" i="6"/>
  <c r="AO13" i="6"/>
  <c r="AB13" i="6"/>
  <c r="O13" i="6"/>
  <c r="EB12" i="6"/>
  <c r="DO12" i="6"/>
  <c r="DB12" i="6"/>
  <c r="CO12" i="6"/>
  <c r="CB12" i="6"/>
  <c r="BO12" i="6"/>
  <c r="BB12" i="6"/>
  <c r="AO12" i="6"/>
  <c r="AB12" i="6"/>
  <c r="O12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EB10" i="6"/>
  <c r="DO10" i="6"/>
  <c r="DB10" i="6"/>
  <c r="CO10" i="6"/>
  <c r="CB10" i="6"/>
  <c r="BO10" i="6"/>
  <c r="BB10" i="6"/>
  <c r="AO10" i="6"/>
  <c r="AB10" i="6"/>
  <c r="O10" i="6"/>
  <c r="EB9" i="6"/>
  <c r="DO9" i="6"/>
  <c r="DB9" i="6"/>
  <c r="CO9" i="6"/>
  <c r="CB9" i="6"/>
  <c r="BO9" i="6"/>
  <c r="BB9" i="6"/>
  <c r="AO9" i="6"/>
  <c r="AB9" i="6"/>
  <c r="O9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4" i="9"/>
  <c r="EO44" i="9"/>
  <c r="EB44" i="9"/>
  <c r="DO44" i="9"/>
  <c r="DB44" i="9"/>
  <c r="CO44" i="9"/>
  <c r="CB44" i="9"/>
  <c r="BO44" i="9"/>
  <c r="BB44" i="9"/>
  <c r="AO44" i="9"/>
  <c r="AB44" i="9"/>
  <c r="O44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FA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N35" i="9"/>
  <c r="AM35" i="9"/>
  <c r="AL35" i="9"/>
  <c r="AK35" i="9"/>
  <c r="AJ35" i="9"/>
  <c r="AI35" i="9"/>
  <c r="AH35" i="9"/>
  <c r="AG35" i="9"/>
  <c r="AF35" i="9"/>
  <c r="AE35" i="9"/>
  <c r="AD35" i="9"/>
  <c r="AD34" i="9" s="1"/>
  <c r="AC35" i="9"/>
  <c r="AA35" i="9"/>
  <c r="Z35" i="9"/>
  <c r="Y35" i="9"/>
  <c r="X35" i="9"/>
  <c r="W35" i="9"/>
  <c r="V35" i="9"/>
  <c r="U35" i="9"/>
  <c r="T35" i="9"/>
  <c r="S35" i="9"/>
  <c r="R35" i="9"/>
  <c r="Q35" i="9"/>
  <c r="P35" i="9"/>
  <c r="N35" i="9"/>
  <c r="M35" i="9"/>
  <c r="L35" i="9"/>
  <c r="L34" i="9" s="1"/>
  <c r="K35" i="9"/>
  <c r="J35" i="9"/>
  <c r="I35" i="9"/>
  <c r="H35" i="9"/>
  <c r="G35" i="9"/>
  <c r="F35" i="9"/>
  <c r="E35" i="9"/>
  <c r="D35" i="9"/>
  <c r="D34" i="9" s="1"/>
  <c r="C35" i="9"/>
  <c r="EF34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FB27" i="9"/>
  <c r="EO27" i="9"/>
  <c r="EB27" i="9"/>
  <c r="DO27" i="9"/>
  <c r="DB27" i="9"/>
  <c r="CO27" i="9"/>
  <c r="CB27" i="9"/>
  <c r="BO27" i="9"/>
  <c r="BB27" i="9"/>
  <c r="AO27" i="9"/>
  <c r="AB27" i="9"/>
  <c r="O27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FA18" i="9"/>
  <c r="EY18" i="9"/>
  <c r="EX18" i="9"/>
  <c r="EW18" i="9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E18" i="9"/>
  <c r="ED18" i="9"/>
  <c r="EC18" i="9"/>
  <c r="DY18" i="9"/>
  <c r="DX18" i="9"/>
  <c r="DW18" i="9"/>
  <c r="DV18" i="9"/>
  <c r="DU18" i="9"/>
  <c r="DT18" i="9"/>
  <c r="DS18" i="9"/>
  <c r="DR18" i="9"/>
  <c r="DQ18" i="9"/>
  <c r="DP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A18" i="9"/>
  <c r="Z18" i="9"/>
  <c r="Y18" i="9"/>
  <c r="X18" i="9"/>
  <c r="W18" i="9"/>
  <c r="V18" i="9"/>
  <c r="U18" i="9"/>
  <c r="T18" i="9"/>
  <c r="S18" i="9"/>
  <c r="R18" i="9"/>
  <c r="Q18" i="9"/>
  <c r="P18" i="9"/>
  <c r="N18" i="9"/>
  <c r="M18" i="9"/>
  <c r="L18" i="9"/>
  <c r="K18" i="9"/>
  <c r="J18" i="9"/>
  <c r="I18" i="9"/>
  <c r="H18" i="9"/>
  <c r="G18" i="9"/>
  <c r="F18" i="9"/>
  <c r="E18" i="9"/>
  <c r="D18" i="9"/>
  <c r="C18" i="9"/>
  <c r="EF17" i="9"/>
  <c r="EA17" i="9"/>
  <c r="DZ17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FB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FB11" i="9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FB10" i="9"/>
  <c r="EO10" i="9"/>
  <c r="EB10" i="9"/>
  <c r="DO10" i="9"/>
  <c r="DB10" i="9"/>
  <c r="CO10" i="9"/>
  <c r="CB10" i="9"/>
  <c r="BO10" i="9"/>
  <c r="BB10" i="9"/>
  <c r="AO10" i="9"/>
  <c r="AB10" i="9"/>
  <c r="O10" i="9"/>
  <c r="FB9" i="9"/>
  <c r="EO9" i="9"/>
  <c r="EB9" i="9"/>
  <c r="DO9" i="9"/>
  <c r="DB9" i="9"/>
  <c r="CO9" i="9"/>
  <c r="CB9" i="9"/>
  <c r="BO9" i="9"/>
  <c r="BB9" i="9"/>
  <c r="AO9" i="9"/>
  <c r="AB9" i="9"/>
  <c r="O9" i="9"/>
  <c r="FB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GA36" i="10"/>
  <c r="FW36" i="10"/>
  <c r="FV36" i="10"/>
  <c r="FU36" i="10"/>
  <c r="FT36" i="10"/>
  <c r="FS36" i="10"/>
  <c r="FR36" i="10"/>
  <c r="FQ36" i="10"/>
  <c r="FP36" i="10"/>
  <c r="FN36" i="10"/>
  <c r="FM36" i="10"/>
  <c r="FL36" i="10"/>
  <c r="FK36" i="10"/>
  <c r="FJ36" i="10"/>
  <c r="FI36" i="10"/>
  <c r="FH36" i="10"/>
  <c r="FG36" i="10"/>
  <c r="FF36" i="10"/>
  <c r="FE36" i="10"/>
  <c r="FD36" i="10"/>
  <c r="FC36" i="10"/>
  <c r="FA36" i="10"/>
  <c r="EZ36" i="10"/>
  <c r="EY36" i="10"/>
  <c r="EX36" i="10"/>
  <c r="EW36" i="10"/>
  <c r="EW35" i="10" s="1"/>
  <c r="EV36" i="10"/>
  <c r="EU36" i="10"/>
  <c r="ET36" i="10"/>
  <c r="ES36" i="10"/>
  <c r="ER36" i="10"/>
  <c r="EQ36" i="10"/>
  <c r="EP36" i="10"/>
  <c r="EN36" i="10"/>
  <c r="EM36" i="10"/>
  <c r="EL36" i="10"/>
  <c r="EK36" i="10"/>
  <c r="EJ36" i="10"/>
  <c r="EI36" i="10"/>
  <c r="EH36" i="10"/>
  <c r="EG36" i="10"/>
  <c r="EF36" i="10"/>
  <c r="EE36" i="10"/>
  <c r="ED36" i="10"/>
  <c r="EC36" i="10"/>
  <c r="EA36" i="10"/>
  <c r="DZ36" i="10"/>
  <c r="DY36" i="10"/>
  <c r="DX36" i="10"/>
  <c r="DW36" i="10"/>
  <c r="DV36" i="10"/>
  <c r="DU36" i="10"/>
  <c r="DT36" i="10"/>
  <c r="DS36" i="10"/>
  <c r="DR36" i="10"/>
  <c r="DQ36" i="10"/>
  <c r="DP36" i="10"/>
  <c r="DN36" i="10"/>
  <c r="DM36" i="10"/>
  <c r="DL36" i="10"/>
  <c r="DK36" i="10"/>
  <c r="DJ36" i="10"/>
  <c r="DI36" i="10"/>
  <c r="DH36" i="10"/>
  <c r="DG36" i="10"/>
  <c r="DF36" i="10"/>
  <c r="DE36" i="10"/>
  <c r="DD36" i="10"/>
  <c r="DC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GB28" i="10"/>
  <c r="FO28" i="10"/>
  <c r="FB28" i="10"/>
  <c r="EO28" i="10"/>
  <c r="EB28" i="10"/>
  <c r="DO28" i="10"/>
  <c r="DB28" i="10"/>
  <c r="CO28" i="10"/>
  <c r="CB28" i="10"/>
  <c r="BO28" i="10"/>
  <c r="BB28" i="10"/>
  <c r="AO28" i="10"/>
  <c r="AB28" i="10"/>
  <c r="O28" i="10"/>
  <c r="GB27" i="10"/>
  <c r="FO27" i="10"/>
  <c r="FB27" i="10"/>
  <c r="EO27" i="10"/>
  <c r="EB27" i="10"/>
  <c r="DO27" i="10"/>
  <c r="DB27" i="10"/>
  <c r="CO27" i="10"/>
  <c r="CB27" i="10"/>
  <c r="BO27" i="10"/>
  <c r="BB27" i="10"/>
  <c r="AO27" i="10"/>
  <c r="AB27" i="10"/>
  <c r="O27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GA19" i="10"/>
  <c r="FY19" i="10"/>
  <c r="FX19" i="10"/>
  <c r="FW19" i="10"/>
  <c r="FV19" i="10"/>
  <c r="FU19" i="10"/>
  <c r="FT19" i="10"/>
  <c r="FS19" i="10"/>
  <c r="FR19" i="10"/>
  <c r="FQ19" i="10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GA18" i="10"/>
  <c r="FY18" i="10"/>
  <c r="FX18" i="10"/>
  <c r="FW18" i="10"/>
  <c r="FV18" i="10"/>
  <c r="FU18" i="10"/>
  <c r="FT18" i="10"/>
  <c r="FS18" i="10"/>
  <c r="FR18" i="10"/>
  <c r="FQ18" i="10"/>
  <c r="FP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GB10" i="10"/>
  <c r="FO10" i="10"/>
  <c r="FB10" i="10"/>
  <c r="EO10" i="10"/>
  <c r="EB10" i="10"/>
  <c r="DO10" i="10"/>
  <c r="DB10" i="10"/>
  <c r="CO10" i="10"/>
  <c r="CB10" i="10"/>
  <c r="BO10" i="10"/>
  <c r="BB10" i="10"/>
  <c r="AO10" i="10"/>
  <c r="AB10" i="10"/>
  <c r="O10" i="10"/>
  <c r="GB9" i="10"/>
  <c r="FO9" i="10"/>
  <c r="FB9" i="10"/>
  <c r="EO9" i="10"/>
  <c r="EB9" i="10"/>
  <c r="DO9" i="10"/>
  <c r="DB9" i="10"/>
  <c r="CO9" i="10"/>
  <c r="CB9" i="10"/>
  <c r="BO9" i="10"/>
  <c r="BB9" i="10"/>
  <c r="AO9" i="10"/>
  <c r="AB9" i="10"/>
  <c r="O9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C23" i="6" l="1"/>
  <c r="S35" i="10"/>
  <c r="AA35" i="10"/>
  <c r="AP34" i="9"/>
  <c r="FP35" i="10"/>
  <c r="CP20" i="11"/>
  <c r="BI34" i="2"/>
  <c r="AZ47" i="6"/>
  <c r="CC22" i="12"/>
  <c r="CK22" i="12"/>
  <c r="BS29" i="1"/>
  <c r="DA29" i="1"/>
  <c r="D17" i="4"/>
  <c r="L17" i="4"/>
  <c r="U17" i="4"/>
  <c r="AD17" i="4"/>
  <c r="AL17" i="4"/>
  <c r="AU17" i="4"/>
  <c r="BD17" i="4"/>
  <c r="BL17" i="4"/>
  <c r="BK29" i="1"/>
  <c r="DK29" i="1"/>
  <c r="O66" i="1"/>
  <c r="X34" i="2"/>
  <c r="BP34" i="2"/>
  <c r="AF66" i="1"/>
  <c r="R47" i="6"/>
  <c r="BI47" i="6"/>
  <c r="AT58" i="1"/>
  <c r="DC58" i="1"/>
  <c r="Y20" i="11"/>
  <c r="BZ58" i="1"/>
  <c r="CI58" i="1"/>
  <c r="CR58" i="1"/>
  <c r="CZ58" i="1"/>
  <c r="DI58" i="1"/>
  <c r="DR58" i="1"/>
  <c r="EA58" i="1"/>
  <c r="F34" i="2"/>
  <c r="N34" i="2"/>
  <c r="W34" i="2"/>
  <c r="AF34" i="2"/>
  <c r="AW34" i="2"/>
  <c r="BF34" i="2"/>
  <c r="BN34" i="2"/>
  <c r="D23" i="13"/>
  <c r="L23" i="13"/>
  <c r="CU23" i="13"/>
  <c r="H35" i="7"/>
  <c r="Q35" i="7"/>
  <c r="Y35" i="7"/>
  <c r="AH35" i="7"/>
  <c r="AQ35" i="7"/>
  <c r="AY35" i="7"/>
  <c r="BH35" i="7"/>
  <c r="BQ35" i="7"/>
  <c r="BY35" i="7"/>
  <c r="CH35" i="7"/>
  <c r="V34" i="4"/>
  <c r="AE34" i="4"/>
  <c r="AM34" i="4"/>
  <c r="AV34" i="4"/>
  <c r="BN34" i="4"/>
  <c r="E28" i="14"/>
  <c r="M28" i="14"/>
  <c r="V28" i="14"/>
  <c r="AE28" i="14"/>
  <c r="AN28" i="14"/>
  <c r="AL34" i="9"/>
  <c r="BD34" i="9"/>
  <c r="BL34" i="9"/>
  <c r="BU34" i="9"/>
  <c r="CD34" i="9"/>
  <c r="CL34" i="9"/>
  <c r="CU34" i="9"/>
  <c r="DD34" i="9"/>
  <c r="DU34" i="9"/>
  <c r="ED34" i="9"/>
  <c r="H35" i="10"/>
  <c r="Q35" i="10"/>
  <c r="AH35" i="10"/>
  <c r="BH35" i="10"/>
  <c r="EQ35" i="10"/>
  <c r="EY35" i="10"/>
  <c r="FQ35" i="10"/>
  <c r="AL23" i="6"/>
  <c r="G11" i="5"/>
  <c r="EI17" i="10"/>
  <c r="J47" i="6"/>
  <c r="CG22" i="12"/>
  <c r="G17" i="4"/>
  <c r="AP17" i="4"/>
  <c r="AX17" i="4"/>
  <c r="BG17" i="4"/>
  <c r="G34" i="4"/>
  <c r="AX34" i="4"/>
  <c r="AQ34" i="9"/>
  <c r="AY34" i="9"/>
  <c r="BH34" i="9"/>
  <c r="BQ34" i="9"/>
  <c r="BY34" i="9"/>
  <c r="CH34" i="9"/>
  <c r="CQ34" i="9"/>
  <c r="CY34" i="9"/>
  <c r="DH34" i="9"/>
  <c r="DQ34" i="9"/>
  <c r="DY34" i="9"/>
  <c r="EJ34" i="9"/>
  <c r="ES34" i="9"/>
  <c r="BE58" i="1"/>
  <c r="BV58" i="1"/>
  <c r="CV58" i="1"/>
  <c r="AQ17" i="4"/>
  <c r="H28" i="14"/>
  <c r="Y28" i="14"/>
  <c r="R35" i="10"/>
  <c r="DW17" i="9"/>
  <c r="CM23" i="6"/>
  <c r="AW47" i="6"/>
  <c r="CF47" i="6"/>
  <c r="DN47" i="6"/>
  <c r="BF22" i="12"/>
  <c r="BW22" i="12"/>
  <c r="E40" i="3"/>
  <c r="AE40" i="3"/>
  <c r="AN40" i="3"/>
  <c r="AW40" i="3"/>
  <c r="Z35" i="10"/>
  <c r="BW20" i="11"/>
  <c r="CW58" i="1"/>
  <c r="Q34" i="2"/>
  <c r="FA17" i="10"/>
  <c r="N35" i="10"/>
  <c r="AG35" i="10"/>
  <c r="DK35" i="10"/>
  <c r="DT35" i="10"/>
  <c r="EC35" i="10"/>
  <c r="EK35" i="10"/>
  <c r="ET35" i="10"/>
  <c r="FC35" i="10"/>
  <c r="FK35" i="10"/>
  <c r="FT35" i="10"/>
  <c r="U35" i="10"/>
  <c r="CL35" i="10"/>
  <c r="DL35" i="10"/>
  <c r="EL35" i="10"/>
  <c r="FD35" i="10"/>
  <c r="T47" i="6"/>
  <c r="DK23" i="6"/>
  <c r="AM23" i="13"/>
  <c r="CE23" i="13"/>
  <c r="AO22" i="12"/>
  <c r="AX20" i="11"/>
  <c r="BX20" i="11"/>
  <c r="V40" i="11"/>
  <c r="CM40" i="11"/>
  <c r="F11" i="12"/>
  <c r="W11" i="12"/>
  <c r="BB22" i="12"/>
  <c r="D20" i="3"/>
  <c r="AU20" i="3"/>
  <c r="I17" i="10"/>
  <c r="AI17" i="10"/>
  <c r="AZ17" i="10"/>
  <c r="BR17" i="10"/>
  <c r="CR17" i="10"/>
  <c r="FI17" i="10"/>
  <c r="BY17" i="9"/>
  <c r="CQ17" i="9"/>
  <c r="DQ17" i="9"/>
  <c r="AJ58" i="1"/>
  <c r="CA58" i="1"/>
  <c r="AJ17" i="10"/>
  <c r="AS17" i="10"/>
  <c r="BA17" i="10"/>
  <c r="BS17" i="10"/>
  <c r="CA17" i="10"/>
  <c r="CJ17" i="10"/>
  <c r="CS17" i="10"/>
  <c r="DA17" i="10"/>
  <c r="DJ17" i="10"/>
  <c r="DS17" i="10"/>
  <c r="EA17" i="10"/>
  <c r="R17" i="9"/>
  <c r="Z17" i="9"/>
  <c r="AR17" i="9"/>
  <c r="AZ17" i="9"/>
  <c r="BI17" i="9"/>
  <c r="BR17" i="9"/>
  <c r="BZ17" i="9"/>
  <c r="CI17" i="9"/>
  <c r="CR17" i="9"/>
  <c r="CZ17" i="9"/>
  <c r="DI17" i="9"/>
  <c r="DR17" i="9"/>
  <c r="CM17" i="9"/>
  <c r="DM17" i="9"/>
  <c r="AU34" i="9"/>
  <c r="AW23" i="6"/>
  <c r="AG23" i="6"/>
  <c r="W29" i="1"/>
  <c r="AC29" i="1"/>
  <c r="AR20" i="11"/>
  <c r="CJ23" i="13"/>
  <c r="CS23" i="13"/>
  <c r="S11" i="12"/>
  <c r="AA11" i="12"/>
  <c r="AJ11" i="12"/>
  <c r="BJ11" i="12"/>
  <c r="BS11" i="12"/>
  <c r="CA11" i="12"/>
  <c r="CJ11" i="12"/>
  <c r="CD17" i="7"/>
  <c r="BI17" i="7"/>
  <c r="CI17" i="7"/>
  <c r="F28" i="14"/>
  <c r="N28" i="14"/>
  <c r="W28" i="14"/>
  <c r="AF28" i="14"/>
  <c r="BM23" i="13"/>
  <c r="AJ40" i="3"/>
  <c r="DG34" i="9"/>
  <c r="G20" i="11"/>
  <c r="BG20" i="11"/>
  <c r="CG20" i="11"/>
  <c r="N11" i="12"/>
  <c r="L20" i="3"/>
  <c r="R17" i="10"/>
  <c r="AR17" i="10"/>
  <c r="CI17" i="10"/>
  <c r="DI17" i="10"/>
  <c r="ER17" i="10"/>
  <c r="FR17" i="10"/>
  <c r="BH17" i="9"/>
  <c r="CH17" i="9"/>
  <c r="DH17" i="9"/>
  <c r="AF40" i="11"/>
  <c r="BF40" i="11"/>
  <c r="BG11" i="12"/>
  <c r="F35" i="10"/>
  <c r="W35" i="10"/>
  <c r="AF35" i="10"/>
  <c r="AN35" i="10"/>
  <c r="AW35" i="10"/>
  <c r="BF35" i="10"/>
  <c r="BN35" i="10"/>
  <c r="BW35" i="10"/>
  <c r="CF35" i="10"/>
  <c r="CN35" i="10"/>
  <c r="CW35" i="10"/>
  <c r="DF35" i="10"/>
  <c r="DN35" i="10"/>
  <c r="DW35" i="10"/>
  <c r="EF35" i="10"/>
  <c r="EN35" i="10"/>
  <c r="FF35" i="10"/>
  <c r="FN35" i="10"/>
  <c r="FW35" i="10"/>
  <c r="DI47" i="6"/>
  <c r="AG29" i="1"/>
  <c r="BG29" i="1"/>
  <c r="CP29" i="1"/>
  <c r="Z22" i="12"/>
  <c r="AR22" i="12"/>
  <c r="E17" i="7"/>
  <c r="M17" i="7"/>
  <c r="V17" i="7"/>
  <c r="AE17" i="7"/>
  <c r="AM17" i="7"/>
  <c r="AV17" i="7"/>
  <c r="BE17" i="7"/>
  <c r="BM17" i="7"/>
  <c r="BV17" i="7"/>
  <c r="E23" i="13"/>
  <c r="BE23" i="13"/>
  <c r="CD23" i="6"/>
  <c r="AP20" i="11"/>
  <c r="BP20" i="11"/>
  <c r="AF11" i="12"/>
  <c r="Z17" i="10"/>
  <c r="BI17" i="10"/>
  <c r="BZ17" i="10"/>
  <c r="CZ17" i="10"/>
  <c r="EZ17" i="10"/>
  <c r="GA17" i="10"/>
  <c r="BQ17" i="9"/>
  <c r="CY17" i="9"/>
  <c r="DY17" i="9"/>
  <c r="CF58" i="1"/>
  <c r="X11" i="12"/>
  <c r="AO48" i="3"/>
  <c r="G35" i="10"/>
  <c r="AP35" i="10"/>
  <c r="BP35" i="10"/>
  <c r="BX35" i="10"/>
  <c r="CX35" i="10"/>
  <c r="DG35" i="10"/>
  <c r="EG35" i="10"/>
  <c r="EP35" i="10"/>
  <c r="GA35" i="10"/>
  <c r="C34" i="9"/>
  <c r="K34" i="9"/>
  <c r="T34" i="9"/>
  <c r="AC34" i="9"/>
  <c r="AK34" i="9"/>
  <c r="BC34" i="9"/>
  <c r="BK34" i="9"/>
  <c r="BT34" i="9"/>
  <c r="CC34" i="9"/>
  <c r="CK34" i="9"/>
  <c r="CT34" i="9"/>
  <c r="DC34" i="9"/>
  <c r="DK34" i="9"/>
  <c r="DT34" i="9"/>
  <c r="EC34" i="9"/>
  <c r="EM34" i="9"/>
  <c r="EV34" i="9"/>
  <c r="Q29" i="1"/>
  <c r="Y29" i="1"/>
  <c r="AH29" i="1"/>
  <c r="AQ29" i="1"/>
  <c r="AY29" i="1"/>
  <c r="BQ29" i="1"/>
  <c r="BY29" i="1"/>
  <c r="CH29" i="1"/>
  <c r="CQ29" i="1"/>
  <c r="CY29" i="1"/>
  <c r="DH29" i="1"/>
  <c r="DQ29" i="1"/>
  <c r="EA29" i="1"/>
  <c r="CS40" i="11"/>
  <c r="D11" i="12"/>
  <c r="L11" i="12"/>
  <c r="U11" i="12"/>
  <c r="AL11" i="12"/>
  <c r="BD11" i="12"/>
  <c r="BL11" i="12"/>
  <c r="W17" i="7"/>
  <c r="EB66" i="1"/>
  <c r="DF58" i="1"/>
  <c r="DA58" i="1"/>
  <c r="CG58" i="1"/>
  <c r="CP58" i="1"/>
  <c r="BP58" i="1"/>
  <c r="BJ58" i="1"/>
  <c r="DW29" i="1"/>
  <c r="DF29" i="1"/>
  <c r="BF29" i="1"/>
  <c r="AK29" i="1"/>
  <c r="AN34" i="2"/>
  <c r="J34" i="2"/>
  <c r="CA17" i="2"/>
  <c r="AP17" i="2"/>
  <c r="X17" i="2"/>
  <c r="P17" i="2"/>
  <c r="BO35" i="4"/>
  <c r="AI34" i="4"/>
  <c r="DU47" i="6"/>
  <c r="DC47" i="6"/>
  <c r="DD47" i="6"/>
  <c r="DK47" i="6"/>
  <c r="DL47" i="6"/>
  <c r="CU47" i="6"/>
  <c r="CR47" i="6"/>
  <c r="CT47" i="6"/>
  <c r="CC47" i="6"/>
  <c r="CD47" i="6"/>
  <c r="CL47" i="6"/>
  <c r="CK47" i="6"/>
  <c r="BT47" i="6"/>
  <c r="BU47" i="6"/>
  <c r="BC47" i="6"/>
  <c r="BD47" i="6"/>
  <c r="BK47" i="6"/>
  <c r="BL47" i="6"/>
  <c r="AT47" i="6"/>
  <c r="AV47" i="6"/>
  <c r="AC47" i="6"/>
  <c r="AK47" i="6"/>
  <c r="AD47" i="6"/>
  <c r="AL47" i="6"/>
  <c r="D47" i="6"/>
  <c r="C47" i="6"/>
  <c r="K47" i="6"/>
  <c r="L47" i="6"/>
  <c r="EB17" i="6"/>
  <c r="DF23" i="6"/>
  <c r="DN23" i="6"/>
  <c r="BW23" i="6"/>
  <c r="BM23" i="6"/>
  <c r="N23" i="6"/>
  <c r="K23" i="6"/>
  <c r="CE35" i="7"/>
  <c r="CN35" i="7"/>
  <c r="CF35" i="7"/>
  <c r="CC35" i="7"/>
  <c r="BV35" i="7"/>
  <c r="BE35" i="7"/>
  <c r="BM35" i="7"/>
  <c r="BC35" i="7"/>
  <c r="AV35" i="7"/>
  <c r="AT35" i="7"/>
  <c r="AM35" i="7"/>
  <c r="AK35" i="7"/>
  <c r="V35" i="7"/>
  <c r="C35" i="7"/>
  <c r="K35" i="7"/>
  <c r="M35" i="7"/>
  <c r="BO19" i="7"/>
  <c r="BB18" i="7"/>
  <c r="ES17" i="9"/>
  <c r="EW17" i="9"/>
  <c r="ET17" i="9"/>
  <c r="EQ17" i="9"/>
  <c r="EY17" i="9"/>
  <c r="EP17" i="9"/>
  <c r="EJ17" i="9"/>
  <c r="EK17" i="9"/>
  <c r="EH17" i="9"/>
  <c r="DT17" i="9"/>
  <c r="DL34" i="9"/>
  <c r="BX34" i="9"/>
  <c r="BC17" i="9"/>
  <c r="AT34" i="9"/>
  <c r="AQ17" i="9"/>
  <c r="AY17" i="9"/>
  <c r="U34" i="9"/>
  <c r="AH17" i="9"/>
  <c r="AI17" i="9"/>
  <c r="Q17" i="9"/>
  <c r="Y17" i="9"/>
  <c r="H17" i="9"/>
  <c r="I17" i="9"/>
  <c r="FS35" i="10"/>
  <c r="FR35" i="10"/>
  <c r="FI35" i="10"/>
  <c r="FJ35" i="10"/>
  <c r="ES35" i="10"/>
  <c r="FA35" i="10"/>
  <c r="ER35" i="10"/>
  <c r="EZ35" i="10"/>
  <c r="EI35" i="10"/>
  <c r="EJ35" i="10"/>
  <c r="DS35" i="10"/>
  <c r="EA35" i="10"/>
  <c r="DZ35" i="10"/>
  <c r="DR35" i="10"/>
  <c r="DJ35" i="10"/>
  <c r="DI35" i="10"/>
  <c r="CR35" i="10"/>
  <c r="CS35" i="10"/>
  <c r="DA35" i="10"/>
  <c r="CZ35" i="10"/>
  <c r="CI35" i="10"/>
  <c r="CJ35" i="10"/>
  <c r="BS35" i="10"/>
  <c r="CA35" i="10"/>
  <c r="BR35" i="10"/>
  <c r="BZ35" i="10"/>
  <c r="BI35" i="10"/>
  <c r="BJ35" i="10"/>
  <c r="AS35" i="10"/>
  <c r="BA35" i="10"/>
  <c r="AR35" i="10"/>
  <c r="AZ35" i="10"/>
  <c r="AJ35" i="10"/>
  <c r="AI35" i="10"/>
  <c r="T35" i="10"/>
  <c r="J35" i="10"/>
  <c r="I35" i="10"/>
  <c r="FS17" i="10"/>
  <c r="FJ17" i="10"/>
  <c r="ES17" i="10"/>
  <c r="DR17" i="10"/>
  <c r="DZ17" i="10"/>
  <c r="S17" i="10"/>
  <c r="AA17" i="10"/>
  <c r="J17" i="10"/>
  <c r="AB48" i="11"/>
  <c r="CJ40" i="11"/>
  <c r="BJ40" i="11"/>
  <c r="F40" i="11"/>
  <c r="BD20" i="11"/>
  <c r="AO21" i="11"/>
  <c r="AO22" i="11"/>
  <c r="AG20" i="11"/>
  <c r="P20" i="11"/>
  <c r="X20" i="11"/>
  <c r="CQ46" i="13"/>
  <c r="CH46" i="13"/>
  <c r="CI46" i="13"/>
  <c r="CB47" i="13"/>
  <c r="BQ46" i="13"/>
  <c r="CC23" i="13"/>
  <c r="CK23" i="13"/>
  <c r="BT23" i="13"/>
  <c r="BU23" i="13"/>
  <c r="BC23" i="13"/>
  <c r="BK23" i="13"/>
  <c r="BD23" i="13"/>
  <c r="BL23" i="13"/>
  <c r="BH23" i="13"/>
  <c r="AU23" i="13"/>
  <c r="AT23" i="13"/>
  <c r="AC23" i="13"/>
  <c r="AK23" i="13"/>
  <c r="AD23" i="13"/>
  <c r="AL23" i="13"/>
  <c r="T23" i="13"/>
  <c r="U23" i="13"/>
  <c r="C23" i="13"/>
  <c r="K23" i="13"/>
  <c r="O16" i="14"/>
  <c r="BO30" i="12"/>
  <c r="BT22" i="12"/>
  <c r="BX22" i="12"/>
  <c r="BG22" i="12"/>
  <c r="AT22" i="12"/>
  <c r="AP22" i="12"/>
  <c r="AC22" i="12"/>
  <c r="AK22" i="12"/>
  <c r="AF22" i="12"/>
  <c r="T22" i="12"/>
  <c r="C22" i="12"/>
  <c r="K22" i="12"/>
  <c r="L22" i="12"/>
  <c r="AZ11" i="12"/>
  <c r="AS11" i="12"/>
  <c r="BA11" i="12"/>
  <c r="AU40" i="3"/>
  <c r="AT40" i="3"/>
  <c r="AR40" i="3"/>
  <c r="AK40" i="3"/>
  <c r="S40" i="3"/>
  <c r="AA40" i="3"/>
  <c r="V40" i="3"/>
  <c r="X40" i="3"/>
  <c r="Y40" i="3"/>
  <c r="J40" i="3"/>
  <c r="H40" i="3"/>
  <c r="AR20" i="3"/>
  <c r="U20" i="3"/>
  <c r="V20" i="3"/>
  <c r="AA20" i="11"/>
  <c r="BJ20" i="11"/>
  <c r="H20" i="11"/>
  <c r="Q20" i="11"/>
  <c r="AH20" i="11"/>
  <c r="AQ20" i="11"/>
  <c r="AY20" i="11"/>
  <c r="BH20" i="11"/>
  <c r="BQ20" i="11"/>
  <c r="BY20" i="11"/>
  <c r="CH20" i="11"/>
  <c r="CQ20" i="11"/>
  <c r="S20" i="11"/>
  <c r="BA20" i="11"/>
  <c r="D20" i="11"/>
  <c r="CD20" i="11"/>
  <c r="CL20" i="11"/>
  <c r="J20" i="11"/>
  <c r="AJ20" i="11"/>
  <c r="CJ20" i="11"/>
  <c r="F20" i="11"/>
  <c r="N20" i="11"/>
  <c r="BF20" i="11"/>
  <c r="CN20" i="11"/>
  <c r="AS20" i="11"/>
  <c r="CS20" i="11"/>
  <c r="BV40" i="11"/>
  <c r="AG40" i="11"/>
  <c r="BG40" i="11"/>
  <c r="BX40" i="11"/>
  <c r="R40" i="11"/>
  <c r="Z40" i="11"/>
  <c r="AI40" i="11"/>
  <c r="AR40" i="11"/>
  <c r="AZ40" i="11"/>
  <c r="BR40" i="11"/>
  <c r="BZ40" i="11"/>
  <c r="CR40" i="11"/>
  <c r="E40" i="11"/>
  <c r="BE40" i="11"/>
  <c r="X40" i="11"/>
  <c r="BP40" i="11"/>
  <c r="CP40" i="11"/>
  <c r="BM40" i="11"/>
  <c r="CV40" i="11"/>
  <c r="G40" i="11"/>
  <c r="AP40" i="11"/>
  <c r="CG40" i="11"/>
  <c r="M40" i="11"/>
  <c r="AV40" i="11"/>
  <c r="CE40" i="11"/>
  <c r="P40" i="11"/>
  <c r="AX40" i="11"/>
  <c r="CX40" i="11"/>
  <c r="I46" i="13"/>
  <c r="Z46" i="13"/>
  <c r="AI46" i="13"/>
  <c r="AZ46" i="13"/>
  <c r="BI46" i="13"/>
  <c r="BZ46" i="13"/>
  <c r="C46" i="13"/>
  <c r="K46" i="13"/>
  <c r="T46" i="13"/>
  <c r="AC46" i="13"/>
  <c r="AK46" i="13"/>
  <c r="AT46" i="13"/>
  <c r="BC46" i="13"/>
  <c r="BK46" i="13"/>
  <c r="BT46" i="13"/>
  <c r="CC46" i="13"/>
  <c r="CK46" i="13"/>
  <c r="CT46" i="13"/>
  <c r="BX46" i="13"/>
  <c r="H17" i="2"/>
  <c r="Y17" i="2"/>
  <c r="D34" i="2"/>
  <c r="Q17" i="2"/>
  <c r="BH17" i="2"/>
  <c r="AH17" i="2"/>
  <c r="L34" i="2"/>
  <c r="M47" i="6"/>
  <c r="CE47" i="6"/>
  <c r="DM47" i="6"/>
  <c r="T40" i="11"/>
  <c r="BK40" i="11"/>
  <c r="CT40" i="11"/>
  <c r="U20" i="11"/>
  <c r="CU20" i="11"/>
  <c r="AB11" i="12"/>
  <c r="AJ17" i="2"/>
  <c r="BJ17" i="2"/>
  <c r="AC17" i="10"/>
  <c r="CC17" i="10"/>
  <c r="DK17" i="10"/>
  <c r="M20" i="11"/>
  <c r="AV20" i="11"/>
  <c r="CE20" i="11"/>
  <c r="M40" i="3"/>
  <c r="CA23" i="6"/>
  <c r="DA23" i="6"/>
  <c r="AX29" i="1"/>
  <c r="CG29" i="1"/>
  <c r="CX29" i="1"/>
  <c r="DG29" i="1"/>
  <c r="D46" i="13"/>
  <c r="L46" i="13"/>
  <c r="U46" i="13"/>
  <c r="AD46" i="13"/>
  <c r="AL46" i="13"/>
  <c r="AU46" i="13"/>
  <c r="BD46" i="13"/>
  <c r="BL46" i="13"/>
  <c r="BU46" i="13"/>
  <c r="CD46" i="13"/>
  <c r="CL46" i="13"/>
  <c r="CU46" i="13"/>
  <c r="BM47" i="6"/>
  <c r="CM47" i="6"/>
  <c r="K40" i="11"/>
  <c r="AT40" i="11"/>
  <c r="CC40" i="11"/>
  <c r="AL20" i="11"/>
  <c r="BU20" i="11"/>
  <c r="BS17" i="2"/>
  <c r="AB22" i="3"/>
  <c r="AT17" i="10"/>
  <c r="ET17" i="10"/>
  <c r="AE20" i="11"/>
  <c r="BV20" i="11"/>
  <c r="CC23" i="6"/>
  <c r="P40" i="3"/>
  <c r="E47" i="6"/>
  <c r="BV47" i="6"/>
  <c r="DE47" i="6"/>
  <c r="AC40" i="11"/>
  <c r="BC40" i="11"/>
  <c r="CK40" i="11"/>
  <c r="AD20" i="11"/>
  <c r="BA17" i="2"/>
  <c r="CT17" i="10"/>
  <c r="FK17" i="10"/>
  <c r="E20" i="11"/>
  <c r="AM20" i="11"/>
  <c r="BM20" i="11"/>
  <c r="CU23" i="6"/>
  <c r="BE47" i="6"/>
  <c r="CV47" i="6"/>
  <c r="C40" i="11"/>
  <c r="AK40" i="11"/>
  <c r="BT40" i="11"/>
  <c r="L20" i="11"/>
  <c r="BL20" i="11"/>
  <c r="J17" i="2"/>
  <c r="AS17" i="2"/>
  <c r="K17" i="10"/>
  <c r="EC17" i="10"/>
  <c r="V20" i="11"/>
  <c r="BE20" i="11"/>
  <c r="CM20" i="11"/>
  <c r="DB18" i="9"/>
  <c r="BB19" i="9"/>
  <c r="J40" i="11"/>
  <c r="S40" i="11"/>
  <c r="AA40" i="11"/>
  <c r="AJ40" i="11"/>
  <c r="AD20" i="3"/>
  <c r="AL20" i="3"/>
  <c r="BE34" i="2"/>
  <c r="F17" i="10"/>
  <c r="N17" i="10"/>
  <c r="W17" i="10"/>
  <c r="AF17" i="10"/>
  <c r="AN17" i="10"/>
  <c r="AW17" i="10"/>
  <c r="BF17" i="10"/>
  <c r="BN17" i="10"/>
  <c r="BW17" i="10"/>
  <c r="CF17" i="10"/>
  <c r="CN17" i="10"/>
  <c r="CW17" i="10"/>
  <c r="DF17" i="10"/>
  <c r="DN17" i="10"/>
  <c r="DW17" i="10"/>
  <c r="EF17" i="10"/>
  <c r="EN17" i="10"/>
  <c r="EW17" i="10"/>
  <c r="FF17" i="10"/>
  <c r="FN17" i="10"/>
  <c r="FW17" i="10"/>
  <c r="P47" i="6"/>
  <c r="X47" i="6"/>
  <c r="AG47" i="6"/>
  <c r="AP47" i="6"/>
  <c r="AX47" i="6"/>
  <c r="BG47" i="6"/>
  <c r="BP47" i="6"/>
  <c r="BX47" i="6"/>
  <c r="CG47" i="6"/>
  <c r="CP47" i="6"/>
  <c r="CX47" i="6"/>
  <c r="DG47" i="6"/>
  <c r="DP47" i="6"/>
  <c r="T58" i="1"/>
  <c r="AC58" i="1"/>
  <c r="AK58" i="1"/>
  <c r="BC58" i="1"/>
  <c r="BK58" i="1"/>
  <c r="BT58" i="1"/>
  <c r="CC58" i="1"/>
  <c r="CK58" i="1"/>
  <c r="CT58" i="1"/>
  <c r="DK58" i="1"/>
  <c r="DT58" i="1"/>
  <c r="CX58" i="1"/>
  <c r="AF20" i="11"/>
  <c r="AN20" i="11"/>
  <c r="AW20" i="11"/>
  <c r="BN20" i="11"/>
  <c r="CF20" i="11"/>
  <c r="CW20" i="11"/>
  <c r="CO42" i="11"/>
  <c r="E22" i="12"/>
  <c r="M22" i="12"/>
  <c r="BV22" i="12"/>
  <c r="I22" i="12"/>
  <c r="AI22" i="12"/>
  <c r="BI22" i="12"/>
  <c r="O30" i="12"/>
  <c r="G40" i="3"/>
  <c r="AH40" i="3"/>
  <c r="AQ40" i="3"/>
  <c r="AY40" i="3"/>
  <c r="AB48" i="3"/>
  <c r="AB16" i="14"/>
  <c r="C17" i="9"/>
  <c r="AK17" i="9"/>
  <c r="BT17" i="9"/>
  <c r="DC17" i="9"/>
  <c r="EE17" i="9"/>
  <c r="EN17" i="9"/>
  <c r="G34" i="9"/>
  <c r="P34" i="9"/>
  <c r="X34" i="9"/>
  <c r="AG34" i="9"/>
  <c r="AX34" i="9"/>
  <c r="BG34" i="9"/>
  <c r="BP34" i="9"/>
  <c r="CG34" i="9"/>
  <c r="CP34" i="9"/>
  <c r="CX34" i="9"/>
  <c r="DP34" i="9"/>
  <c r="DX34" i="9"/>
  <c r="EI34" i="9"/>
  <c r="ER34" i="9"/>
  <c r="FA34" i="9"/>
  <c r="N40" i="11"/>
  <c r="AN40" i="11"/>
  <c r="AW40" i="11"/>
  <c r="BN40" i="11"/>
  <c r="BW40" i="11"/>
  <c r="CF40" i="11"/>
  <c r="CN40" i="11"/>
  <c r="AN22" i="12"/>
  <c r="BN22" i="12"/>
  <c r="CF22" i="12"/>
  <c r="AR35" i="7"/>
  <c r="AN17" i="2"/>
  <c r="AW17" i="2"/>
  <c r="E17" i="4"/>
  <c r="M17" i="4"/>
  <c r="V17" i="4"/>
  <c r="AE17" i="4"/>
  <c r="AM17" i="4"/>
  <c r="AV17" i="4"/>
  <c r="F34" i="4"/>
  <c r="N34" i="4"/>
  <c r="W34" i="4"/>
  <c r="AF34" i="4"/>
  <c r="AN34" i="4"/>
  <c r="AW34" i="4"/>
  <c r="BF34" i="4"/>
  <c r="W20" i="3"/>
  <c r="I20" i="3"/>
  <c r="R20" i="3"/>
  <c r="Z20" i="3"/>
  <c r="M11" i="5"/>
  <c r="V11" i="5"/>
  <c r="AE11" i="5"/>
  <c r="AM11" i="5"/>
  <c r="AV11" i="5"/>
  <c r="BE11" i="5"/>
  <c r="BN11" i="5"/>
  <c r="AS11" i="5"/>
  <c r="AY17" i="4"/>
  <c r="Z34" i="4"/>
  <c r="AX23" i="6"/>
  <c r="CP23" i="6"/>
  <c r="I47" i="6"/>
  <c r="Z47" i="6"/>
  <c r="AI47" i="6"/>
  <c r="AR47" i="6"/>
  <c r="BR47" i="6"/>
  <c r="BZ47" i="6"/>
  <c r="CZ47" i="6"/>
  <c r="EA47" i="6"/>
  <c r="V29" i="1"/>
  <c r="AE29" i="1"/>
  <c r="AM29" i="1"/>
  <c r="AV29" i="1"/>
  <c r="BE29" i="1"/>
  <c r="BM29" i="1"/>
  <c r="BV29" i="1"/>
  <c r="CE29" i="1"/>
  <c r="CM29" i="1"/>
  <c r="DE29" i="1"/>
  <c r="DM29" i="1"/>
  <c r="BO66" i="1"/>
  <c r="O41" i="11"/>
  <c r="O42" i="11"/>
  <c r="E11" i="12"/>
  <c r="AV11" i="12"/>
  <c r="BE11" i="12"/>
  <c r="BT11" i="12"/>
  <c r="BB30" i="12"/>
  <c r="BG35" i="7"/>
  <c r="AJ34" i="2"/>
  <c r="AS34" i="2"/>
  <c r="BA34" i="2"/>
  <c r="BJ34" i="2"/>
  <c r="BH34" i="2"/>
  <c r="BQ34" i="2"/>
  <c r="G20" i="3"/>
  <c r="P20" i="3"/>
  <c r="X20" i="3"/>
  <c r="AG20" i="3"/>
  <c r="AP20" i="3"/>
  <c r="F14" i="14"/>
  <c r="N14" i="14"/>
  <c r="W14" i="14"/>
  <c r="AF14" i="14"/>
  <c r="AT11" i="5"/>
  <c r="BW29" i="1"/>
  <c r="AT29" i="1"/>
  <c r="BC29" i="1"/>
  <c r="CC29" i="1"/>
  <c r="CK29" i="1"/>
  <c r="DC29" i="1"/>
  <c r="N58" i="1"/>
  <c r="W58" i="1"/>
  <c r="AF58" i="1"/>
  <c r="AN58" i="1"/>
  <c r="AW58" i="1"/>
  <c r="BF58" i="1"/>
  <c r="BN58" i="1"/>
  <c r="CN58" i="1"/>
  <c r="DN58" i="1"/>
  <c r="DW58" i="1"/>
  <c r="CS58" i="1"/>
  <c r="BB66" i="1"/>
  <c r="H22" i="12"/>
  <c r="Q22" i="12"/>
  <c r="Y22" i="12"/>
  <c r="AH22" i="12"/>
  <c r="AQ22" i="12"/>
  <c r="AY22" i="12"/>
  <c r="BH22" i="12"/>
  <c r="BQ22" i="12"/>
  <c r="BY22" i="12"/>
  <c r="CH22" i="12"/>
  <c r="T17" i="7"/>
  <c r="AC17" i="7"/>
  <c r="AK17" i="7"/>
  <c r="AT17" i="7"/>
  <c r="BC17" i="7"/>
  <c r="BK17" i="7"/>
  <c r="Y17" i="7"/>
  <c r="G17" i="2"/>
  <c r="AG17" i="2"/>
  <c r="AX17" i="2"/>
  <c r="BP17" i="2"/>
  <c r="G14" i="14"/>
  <c r="P14" i="14"/>
  <c r="X14" i="14"/>
  <c r="AG14" i="14"/>
  <c r="J23" i="13"/>
  <c r="S23" i="13"/>
  <c r="AA23" i="13"/>
  <c r="AJ23" i="13"/>
  <c r="AS23" i="13"/>
  <c r="BA23" i="13"/>
  <c r="BJ23" i="13"/>
  <c r="F46" i="13"/>
  <c r="CF46" i="13"/>
  <c r="AX46" i="13"/>
  <c r="BG46" i="13"/>
  <c r="R46" i="13"/>
  <c r="AR46" i="13"/>
  <c r="BR46" i="13"/>
  <c r="CB48" i="13"/>
  <c r="CB46" i="13" s="1"/>
  <c r="H40" i="11"/>
  <c r="AK35" i="10"/>
  <c r="AT23" i="6"/>
  <c r="BK23" i="6"/>
  <c r="CK23" i="6"/>
  <c r="CT23" i="6"/>
  <c r="DC23" i="6"/>
  <c r="AD17" i="2"/>
  <c r="V17" i="9"/>
  <c r="AV17" i="9"/>
  <c r="CE17" i="9"/>
  <c r="U17" i="2"/>
  <c r="BD17" i="2"/>
  <c r="G17" i="10"/>
  <c r="X17" i="10"/>
  <c r="AP17" i="10"/>
  <c r="BG17" i="10"/>
  <c r="BX17" i="10"/>
  <c r="CP17" i="10"/>
  <c r="CX17" i="10"/>
  <c r="DP17" i="10"/>
  <c r="EG17" i="10"/>
  <c r="EX17" i="10"/>
  <c r="FP17" i="10"/>
  <c r="L23" i="6"/>
  <c r="AD23" i="6"/>
  <c r="AU23" i="6"/>
  <c r="BL23" i="6"/>
  <c r="DL23" i="6"/>
  <c r="CI47" i="6"/>
  <c r="U58" i="1"/>
  <c r="AL58" i="1"/>
  <c r="BD58" i="1"/>
  <c r="BU58" i="1"/>
  <c r="CL58" i="1"/>
  <c r="M23" i="13"/>
  <c r="AE23" i="13"/>
  <c r="CM23" i="13"/>
  <c r="CO48" i="13"/>
  <c r="E17" i="2"/>
  <c r="V17" i="2"/>
  <c r="AE17" i="2"/>
  <c r="AV17" i="2"/>
  <c r="BM17" i="2"/>
  <c r="C35" i="10"/>
  <c r="K35" i="10"/>
  <c r="AC35" i="10"/>
  <c r="AT35" i="10"/>
  <c r="BC35" i="10"/>
  <c r="BK35" i="10"/>
  <c r="BT35" i="10"/>
  <c r="CC35" i="10"/>
  <c r="CK35" i="10"/>
  <c r="CT35" i="10"/>
  <c r="DC35" i="10"/>
  <c r="EB14" i="6"/>
  <c r="S47" i="6"/>
  <c r="AA47" i="6"/>
  <c r="AJ47" i="6"/>
  <c r="AS47" i="6"/>
  <c r="BA47" i="6"/>
  <c r="BJ47" i="6"/>
  <c r="BS47" i="6"/>
  <c r="CA47" i="6"/>
  <c r="CJ47" i="6"/>
  <c r="CS47" i="6"/>
  <c r="DA47" i="6"/>
  <c r="DJ47" i="6"/>
  <c r="DB55" i="6"/>
  <c r="BE55" i="6"/>
  <c r="P29" i="1"/>
  <c r="X29" i="1"/>
  <c r="AP29" i="1"/>
  <c r="DP29" i="1"/>
  <c r="N46" i="13"/>
  <c r="W46" i="13"/>
  <c r="AF46" i="13"/>
  <c r="AN46" i="13"/>
  <c r="AW46" i="13"/>
  <c r="BF46" i="13"/>
  <c r="BN46" i="13"/>
  <c r="BW46" i="13"/>
  <c r="CW46" i="13"/>
  <c r="AB30" i="12"/>
  <c r="BB11" i="12"/>
  <c r="L17" i="2"/>
  <c r="AL17" i="2"/>
  <c r="BL17" i="2"/>
  <c r="P17" i="10"/>
  <c r="AG17" i="10"/>
  <c r="AX17" i="10"/>
  <c r="BP17" i="10"/>
  <c r="CG17" i="10"/>
  <c r="DG17" i="10"/>
  <c r="DX17" i="10"/>
  <c r="EP17" i="10"/>
  <c r="FG17" i="10"/>
  <c r="FX17" i="10"/>
  <c r="D23" i="6"/>
  <c r="U23" i="6"/>
  <c r="BD23" i="6"/>
  <c r="BU23" i="6"/>
  <c r="CL23" i="6"/>
  <c r="DD23" i="6"/>
  <c r="DR47" i="6"/>
  <c r="AD58" i="1"/>
  <c r="AU58" i="1"/>
  <c r="BL58" i="1"/>
  <c r="DU58" i="1"/>
  <c r="V23" i="13"/>
  <c r="AV23" i="13"/>
  <c r="CV23" i="13"/>
  <c r="CO47" i="13"/>
  <c r="M17" i="2"/>
  <c r="AM17" i="2"/>
  <c r="BE17" i="2"/>
  <c r="BV17" i="2"/>
  <c r="BO36" i="2"/>
  <c r="D35" i="10"/>
  <c r="L35" i="10"/>
  <c r="AD35" i="10"/>
  <c r="AL35" i="10"/>
  <c r="BD35" i="10"/>
  <c r="BL35" i="10"/>
  <c r="DU35" i="10"/>
  <c r="D17" i="9"/>
  <c r="L17" i="9"/>
  <c r="U17" i="9"/>
  <c r="AD17" i="9"/>
  <c r="AL17" i="9"/>
  <c r="AU17" i="9"/>
  <c r="BD17" i="9"/>
  <c r="BL17" i="9"/>
  <c r="BU17" i="9"/>
  <c r="CD17" i="9"/>
  <c r="CL17" i="9"/>
  <c r="CU17" i="9"/>
  <c r="DD17" i="9"/>
  <c r="DL17" i="9"/>
  <c r="DU17" i="9"/>
  <c r="EG17" i="9"/>
  <c r="EX17" i="9"/>
  <c r="G23" i="13"/>
  <c r="P23" i="13"/>
  <c r="X23" i="13"/>
  <c r="AG23" i="13"/>
  <c r="BG23" i="13"/>
  <c r="BP23" i="13"/>
  <c r="BX23" i="13"/>
  <c r="CG23" i="13"/>
  <c r="CP23" i="13"/>
  <c r="G46" i="13"/>
  <c r="P46" i="13"/>
  <c r="X46" i="13"/>
  <c r="AG46" i="13"/>
  <c r="AP46" i="13"/>
  <c r="CG46" i="13"/>
  <c r="C14" i="14"/>
  <c r="AO36" i="14"/>
  <c r="D17" i="2"/>
  <c r="AU17" i="2"/>
  <c r="BU17" i="2"/>
  <c r="E17" i="9"/>
  <c r="M17" i="9"/>
  <c r="AE17" i="9"/>
  <c r="AM17" i="9"/>
  <c r="BE17" i="9"/>
  <c r="BM17" i="9"/>
  <c r="BV17" i="9"/>
  <c r="CV17" i="9"/>
  <c r="DE17" i="9"/>
  <c r="DV17" i="9"/>
  <c r="J34" i="9"/>
  <c r="S34" i="9"/>
  <c r="AA34" i="9"/>
  <c r="AJ34" i="9"/>
  <c r="AS34" i="9"/>
  <c r="BA34" i="9"/>
  <c r="BJ34" i="9"/>
  <c r="BS34" i="9"/>
  <c r="CA34" i="9"/>
  <c r="CJ34" i="9"/>
  <c r="CS34" i="9"/>
  <c r="DA34" i="9"/>
  <c r="DJ34" i="9"/>
  <c r="DS34" i="9"/>
  <c r="EA34" i="9"/>
  <c r="EL34" i="9"/>
  <c r="EU34" i="9"/>
  <c r="V47" i="6"/>
  <c r="P58" i="1"/>
  <c r="X58" i="1"/>
  <c r="AG58" i="1"/>
  <c r="AP58" i="1"/>
  <c r="AX58" i="1"/>
  <c r="BX58" i="1"/>
  <c r="DG58" i="1"/>
  <c r="DP58" i="1"/>
  <c r="AB21" i="11"/>
  <c r="AB22" i="11"/>
  <c r="G35" i="7"/>
  <c r="P35" i="7"/>
  <c r="X35" i="7"/>
  <c r="AG35" i="7"/>
  <c r="AP35" i="7"/>
  <c r="AX35" i="7"/>
  <c r="BP35" i="7"/>
  <c r="BX35" i="7"/>
  <c r="CG35" i="7"/>
  <c r="Q14" i="14"/>
  <c r="AH14" i="14"/>
  <c r="N47" i="6"/>
  <c r="BT29" i="1"/>
  <c r="CT29" i="1"/>
  <c r="CO66" i="1"/>
  <c r="I20" i="11"/>
  <c r="DA20" i="11"/>
  <c r="O43" i="7"/>
  <c r="P34" i="4"/>
  <c r="X34" i="4"/>
  <c r="AG34" i="4"/>
  <c r="AP34" i="4"/>
  <c r="J11" i="5"/>
  <c r="AJ11" i="5"/>
  <c r="BA11" i="5"/>
  <c r="BJ11" i="5"/>
  <c r="U47" i="6"/>
  <c r="AB55" i="6"/>
  <c r="U29" i="1"/>
  <c r="AD29" i="1"/>
  <c r="AL29" i="1"/>
  <c r="AU29" i="1"/>
  <c r="BD29" i="1"/>
  <c r="BL29" i="1"/>
  <c r="BU29" i="1"/>
  <c r="CD29" i="1"/>
  <c r="CL29" i="1"/>
  <c r="CU29" i="1"/>
  <c r="DU29" i="1"/>
  <c r="AB59" i="1"/>
  <c r="DB60" i="1"/>
  <c r="BB43" i="1"/>
  <c r="CB43" i="1"/>
  <c r="DE58" i="1"/>
  <c r="DM58" i="1"/>
  <c r="DV58" i="1"/>
  <c r="AO66" i="1"/>
  <c r="BI40" i="11"/>
  <c r="DA40" i="11"/>
  <c r="R22" i="12"/>
  <c r="AZ22" i="12"/>
  <c r="BR22" i="12"/>
  <c r="BZ22" i="12"/>
  <c r="O18" i="7"/>
  <c r="AB19" i="7"/>
  <c r="O36" i="7"/>
  <c r="AB37" i="7"/>
  <c r="J17" i="4"/>
  <c r="AO22" i="3"/>
  <c r="J20" i="3"/>
  <c r="AJ20" i="3"/>
  <c r="AS20" i="3"/>
  <c r="BB41" i="3"/>
  <c r="F11" i="5"/>
  <c r="N11" i="5"/>
  <c r="W11" i="5"/>
  <c r="AF11" i="5"/>
  <c r="DV29" i="1"/>
  <c r="O21" i="11"/>
  <c r="O22" i="11"/>
  <c r="AA46" i="13"/>
  <c r="H11" i="12"/>
  <c r="Q11" i="12"/>
  <c r="Y11" i="12"/>
  <c r="AH11" i="12"/>
  <c r="AQ11" i="12"/>
  <c r="AY11" i="12"/>
  <c r="BH11" i="12"/>
  <c r="BQ11" i="12"/>
  <c r="BY11" i="12"/>
  <c r="CH11" i="12"/>
  <c r="J22" i="12"/>
  <c r="S22" i="12"/>
  <c r="AA22" i="12"/>
  <c r="AJ22" i="12"/>
  <c r="AS22" i="12"/>
  <c r="BA22" i="12"/>
  <c r="BJ22" i="12"/>
  <c r="CJ22" i="12"/>
  <c r="H17" i="7"/>
  <c r="Q17" i="7"/>
  <c r="AH17" i="7"/>
  <c r="BH17" i="7"/>
  <c r="BQ17" i="7"/>
  <c r="BY17" i="7"/>
  <c r="CH17" i="7"/>
  <c r="AB36" i="7"/>
  <c r="AB35" i="7" s="1"/>
  <c r="AO37" i="7"/>
  <c r="AB18" i="2"/>
  <c r="BB19" i="2"/>
  <c r="F17" i="4"/>
  <c r="N17" i="4"/>
  <c r="W17" i="4"/>
  <c r="AF17" i="4"/>
  <c r="AN17" i="4"/>
  <c r="BF17" i="4"/>
  <c r="C17" i="4"/>
  <c r="D34" i="4"/>
  <c r="L34" i="4"/>
  <c r="AD34" i="4"/>
  <c r="BD34" i="4"/>
  <c r="BL34" i="4"/>
  <c r="T20" i="3"/>
  <c r="AC20" i="3"/>
  <c r="AK20" i="3"/>
  <c r="AT20" i="3"/>
  <c r="F20" i="3"/>
  <c r="O42" i="3"/>
  <c r="AI40" i="3"/>
  <c r="P11" i="5"/>
  <c r="X11" i="5"/>
  <c r="AG11" i="5"/>
  <c r="S58" i="1"/>
  <c r="AA58" i="1"/>
  <c r="AS58" i="1"/>
  <c r="BA58" i="1"/>
  <c r="BS58" i="1"/>
  <c r="CJ58" i="1"/>
  <c r="DJ58" i="1"/>
  <c r="DS58" i="1"/>
  <c r="CW40" i="11"/>
  <c r="BO48" i="11"/>
  <c r="CB48" i="11"/>
  <c r="F23" i="13"/>
  <c r="N23" i="13"/>
  <c r="W23" i="13"/>
  <c r="AF23" i="13"/>
  <c r="AN23" i="13"/>
  <c r="AW23" i="13"/>
  <c r="BW23" i="13"/>
  <c r="CF23" i="13"/>
  <c r="CN23" i="13"/>
  <c r="CW23" i="13"/>
  <c r="C11" i="12"/>
  <c r="K11" i="12"/>
  <c r="T11" i="12"/>
  <c r="AC11" i="12"/>
  <c r="AK11" i="12"/>
  <c r="AT11" i="12"/>
  <c r="BC11" i="12"/>
  <c r="BK11" i="12"/>
  <c r="CC11" i="12"/>
  <c r="CK11" i="12"/>
  <c r="E34" i="2"/>
  <c r="M34" i="2"/>
  <c r="V34" i="2"/>
  <c r="AE34" i="2"/>
  <c r="AM34" i="2"/>
  <c r="AV34" i="2"/>
  <c r="BM34" i="2"/>
  <c r="I40" i="3"/>
  <c r="R40" i="3"/>
  <c r="Z40" i="3"/>
  <c r="AS40" i="3"/>
  <c r="AB22" i="5"/>
  <c r="AN11" i="12"/>
  <c r="X22" i="12"/>
  <c r="BP22" i="12"/>
  <c r="I17" i="7"/>
  <c r="R17" i="7"/>
  <c r="Z17" i="7"/>
  <c r="AR17" i="7"/>
  <c r="AZ17" i="7"/>
  <c r="BR17" i="7"/>
  <c r="BZ17" i="7"/>
  <c r="T35" i="7"/>
  <c r="AC35" i="7"/>
  <c r="BT35" i="7"/>
  <c r="AB19" i="2"/>
  <c r="AZ17" i="2"/>
  <c r="BR17" i="2"/>
  <c r="H34" i="2"/>
  <c r="Y34" i="2"/>
  <c r="AH34" i="2"/>
  <c r="P17" i="4"/>
  <c r="X17" i="4"/>
  <c r="O15" i="14"/>
  <c r="O14" i="14" s="1"/>
  <c r="L14" i="14"/>
  <c r="U14" i="14"/>
  <c r="AD14" i="14"/>
  <c r="Q28" i="14"/>
  <c r="AH28" i="14"/>
  <c r="O36" i="14"/>
  <c r="AW22" i="5"/>
  <c r="AS40" i="11"/>
  <c r="BA40" i="11"/>
  <c r="BS40" i="11"/>
  <c r="CA40" i="11"/>
  <c r="O48" i="11"/>
  <c r="BS23" i="13"/>
  <c r="CA23" i="13"/>
  <c r="CR46" i="13"/>
  <c r="G11" i="12"/>
  <c r="P11" i="12"/>
  <c r="AG11" i="12"/>
  <c r="AP11" i="12"/>
  <c r="BP11" i="12"/>
  <c r="BX11" i="12"/>
  <c r="CG11" i="12"/>
  <c r="O18" i="2"/>
  <c r="AO19" i="2"/>
  <c r="I34" i="2"/>
  <c r="R34" i="2"/>
  <c r="Z34" i="2"/>
  <c r="AR34" i="2"/>
  <c r="AZ34" i="2"/>
  <c r="BR34" i="2"/>
  <c r="H17" i="4"/>
  <c r="AH17" i="4"/>
  <c r="AR34" i="4"/>
  <c r="AZ34" i="4"/>
  <c r="E14" i="14"/>
  <c r="M14" i="14"/>
  <c r="V14" i="14"/>
  <c r="AE14" i="14"/>
  <c r="AB36" i="14"/>
  <c r="CJ17" i="7"/>
  <c r="BU17" i="7"/>
  <c r="F35" i="7"/>
  <c r="N35" i="7"/>
  <c r="W35" i="7"/>
  <c r="AW35" i="7"/>
  <c r="BF35" i="7"/>
  <c r="BN35" i="7"/>
  <c r="BW35" i="7"/>
  <c r="AH23" i="6"/>
  <c r="BY23" i="6"/>
  <c r="CY23" i="6"/>
  <c r="CB55" i="6"/>
  <c r="Q23" i="6"/>
  <c r="BQ23" i="6"/>
  <c r="DY23" i="6"/>
  <c r="DV47" i="6"/>
  <c r="J23" i="6"/>
  <c r="S23" i="6"/>
  <c r="AA23" i="6"/>
  <c r="BJ23" i="6"/>
  <c r="BS23" i="6"/>
  <c r="CS23" i="6"/>
  <c r="DS23" i="6"/>
  <c r="F47" i="6"/>
  <c r="AF47" i="6"/>
  <c r="AN47" i="6"/>
  <c r="BF47" i="6"/>
  <c r="BN47" i="6"/>
  <c r="BW47" i="6"/>
  <c r="CN47" i="6"/>
  <c r="CW47" i="6"/>
  <c r="DF47" i="6"/>
  <c r="H23" i="6"/>
  <c r="AQ23" i="6"/>
  <c r="CH23" i="6"/>
  <c r="DQ23" i="6"/>
  <c r="T23" i="6"/>
  <c r="DO48" i="6"/>
  <c r="BH23" i="6"/>
  <c r="DH23" i="6"/>
  <c r="Y23" i="6"/>
  <c r="AY23" i="6"/>
  <c r="CQ23" i="6"/>
  <c r="EB8" i="6"/>
  <c r="E23" i="6"/>
  <c r="M23" i="6"/>
  <c r="V23" i="6"/>
  <c r="AE23" i="6"/>
  <c r="AM23" i="6"/>
  <c r="AV23" i="6"/>
  <c r="BE23" i="6"/>
  <c r="BV23" i="6"/>
  <c r="CE23" i="6"/>
  <c r="CV23" i="6"/>
  <c r="DE23" i="6"/>
  <c r="DM23" i="6"/>
  <c r="DV23" i="6"/>
  <c r="DO49" i="6"/>
  <c r="BO36" i="7"/>
  <c r="CB37" i="7"/>
  <c r="CB36" i="7"/>
  <c r="AF35" i="7"/>
  <c r="AN35" i="7"/>
  <c r="J17" i="7"/>
  <c r="AJ17" i="7"/>
  <c r="AS17" i="7"/>
  <c r="BA17" i="7"/>
  <c r="BJ17" i="7"/>
  <c r="BS17" i="7"/>
  <c r="CA17" i="7"/>
  <c r="D35" i="7"/>
  <c r="L35" i="7"/>
  <c r="D40" i="11"/>
  <c r="L40" i="11"/>
  <c r="AD40" i="11"/>
  <c r="AL40" i="11"/>
  <c r="BD40" i="11"/>
  <c r="BL40" i="11"/>
  <c r="BU40" i="11"/>
  <c r="CD40" i="11"/>
  <c r="CL40" i="11"/>
  <c r="CU40" i="11"/>
  <c r="I11" i="12"/>
  <c r="AR11" i="12"/>
  <c r="BI11" i="12"/>
  <c r="BR11" i="12"/>
  <c r="BZ11" i="12"/>
  <c r="CI11" i="12"/>
  <c r="P22" i="12"/>
  <c r="J35" i="7"/>
  <c r="S35" i="7"/>
  <c r="AA35" i="7"/>
  <c r="AJ35" i="7"/>
  <c r="AS35" i="7"/>
  <c r="BA35" i="7"/>
  <c r="BJ35" i="7"/>
  <c r="T17" i="2"/>
  <c r="AC17" i="2"/>
  <c r="AK17" i="2"/>
  <c r="AT17" i="2"/>
  <c r="BT17" i="2"/>
  <c r="AB36" i="2"/>
  <c r="K17" i="4"/>
  <c r="T17" i="4"/>
  <c r="AC17" i="4"/>
  <c r="AK17" i="4"/>
  <c r="AT17" i="4"/>
  <c r="BC17" i="4"/>
  <c r="N20" i="3"/>
  <c r="AF20" i="3"/>
  <c r="AN20" i="3"/>
  <c r="AW20" i="3"/>
  <c r="BB11" i="5"/>
  <c r="AE22" i="5"/>
  <c r="AM22" i="5"/>
  <c r="BE22" i="5"/>
  <c r="BN22" i="5"/>
  <c r="AO30" i="5"/>
  <c r="FL35" i="10"/>
  <c r="EQ34" i="9"/>
  <c r="O11" i="12"/>
  <c r="O48" i="3"/>
  <c r="F22" i="5"/>
  <c r="N22" i="5"/>
  <c r="W22" i="5"/>
  <c r="E35" i="10"/>
  <c r="M35" i="10"/>
  <c r="C20" i="11"/>
  <c r="K20" i="11"/>
  <c r="T20" i="11"/>
  <c r="AT20" i="11"/>
  <c r="BT20" i="11"/>
  <c r="CC20" i="11"/>
  <c r="CK20" i="11"/>
  <c r="CT20" i="11"/>
  <c r="AE46" i="13"/>
  <c r="BM46" i="13"/>
  <c r="BV46" i="13"/>
  <c r="P34" i="2"/>
  <c r="AG34" i="2"/>
  <c r="AP34" i="2"/>
  <c r="AX34" i="2"/>
  <c r="N17" i="9"/>
  <c r="AN17" i="9"/>
  <c r="AW17" i="9"/>
  <c r="BF17" i="9"/>
  <c r="BN17" i="9"/>
  <c r="BW17" i="9"/>
  <c r="CF17" i="9"/>
  <c r="CN17" i="9"/>
  <c r="CW17" i="9"/>
  <c r="DF17" i="9"/>
  <c r="DN17" i="9"/>
  <c r="BR29" i="1"/>
  <c r="DB66" i="1"/>
  <c r="CB66" i="1"/>
  <c r="AO48" i="11"/>
  <c r="AD11" i="12"/>
  <c r="AU11" i="12"/>
  <c r="F17" i="2"/>
  <c r="N17" i="2"/>
  <c r="AF17" i="2"/>
  <c r="BF17" i="2"/>
  <c r="BN17" i="2"/>
  <c r="O17" i="4"/>
  <c r="Q22" i="5"/>
  <c r="BJ17" i="10"/>
  <c r="EJ17" i="10"/>
  <c r="M11" i="12"/>
  <c r="V11" i="12"/>
  <c r="AE11" i="12"/>
  <c r="AM11" i="12"/>
  <c r="BM11" i="12"/>
  <c r="CE11" i="12"/>
  <c r="F17" i="7"/>
  <c r="N17" i="7"/>
  <c r="AF17" i="7"/>
  <c r="AN17" i="7"/>
  <c r="AW17" i="7"/>
  <c r="BF17" i="7"/>
  <c r="BN17" i="7"/>
  <c r="J14" i="14"/>
  <c r="S14" i="14"/>
  <c r="AA14" i="14"/>
  <c r="BK17" i="10"/>
  <c r="H47" i="6"/>
  <c r="Q47" i="6"/>
  <c r="Y47" i="6"/>
  <c r="AH47" i="6"/>
  <c r="AQ47" i="6"/>
  <c r="AY47" i="6"/>
  <c r="BH47" i="6"/>
  <c r="BQ47" i="6"/>
  <c r="BY47" i="6"/>
  <c r="CH47" i="6"/>
  <c r="DH47" i="6"/>
  <c r="DQ47" i="6"/>
  <c r="Q58" i="1"/>
  <c r="Y58" i="1"/>
  <c r="AH58" i="1"/>
  <c r="AQ58" i="1"/>
  <c r="AY58" i="1"/>
  <c r="BH58" i="1"/>
  <c r="DQ58" i="1"/>
  <c r="H23" i="13"/>
  <c r="Q23" i="13"/>
  <c r="Y23" i="13"/>
  <c r="AH23" i="13"/>
  <c r="AQ23" i="13"/>
  <c r="AY23" i="13"/>
  <c r="BQ23" i="13"/>
  <c r="BY23" i="13"/>
  <c r="CH23" i="13"/>
  <c r="AW11" i="12"/>
  <c r="BW11" i="12"/>
  <c r="D22" i="12"/>
  <c r="U22" i="12"/>
  <c r="AD22" i="12"/>
  <c r="AL22" i="12"/>
  <c r="BD22" i="12"/>
  <c r="BL22" i="12"/>
  <c r="BU22" i="12"/>
  <c r="CD22" i="12"/>
  <c r="K14" i="14"/>
  <c r="AC14" i="14"/>
  <c r="O24" i="13"/>
  <c r="O25" i="13"/>
  <c r="C34" i="2"/>
  <c r="K34" i="2"/>
  <c r="T34" i="2"/>
  <c r="AC34" i="2"/>
  <c r="AK34" i="2"/>
  <c r="AT34" i="2"/>
  <c r="BT34" i="2"/>
  <c r="S34" i="4"/>
  <c r="AA34" i="4"/>
  <c r="BJ34" i="4"/>
  <c r="G28" i="14"/>
  <c r="DI23" i="6"/>
  <c r="CO48" i="11"/>
  <c r="AB24" i="13"/>
  <c r="AB25" i="13"/>
  <c r="F22" i="12"/>
  <c r="N22" i="12"/>
  <c r="CI35" i="7"/>
  <c r="U34" i="2"/>
  <c r="AD34" i="2"/>
  <c r="AL34" i="2"/>
  <c r="BD34" i="2"/>
  <c r="BL34" i="2"/>
  <c r="BU34" i="2"/>
  <c r="S17" i="4"/>
  <c r="AA17" i="4"/>
  <c r="AJ17" i="4"/>
  <c r="AS17" i="4"/>
  <c r="BA17" i="4"/>
  <c r="BJ17" i="4"/>
  <c r="K34" i="4"/>
  <c r="E20" i="3"/>
  <c r="M20" i="3"/>
  <c r="AE20" i="3"/>
  <c r="AM20" i="3"/>
  <c r="AV20" i="3"/>
  <c r="K40" i="3"/>
  <c r="AL40" i="3"/>
  <c r="AN11" i="5"/>
  <c r="AW11" i="5"/>
  <c r="BF11" i="5"/>
  <c r="T11" i="5"/>
  <c r="AC11" i="5"/>
  <c r="AK11" i="5"/>
  <c r="BC11" i="5"/>
  <c r="BK11" i="5"/>
  <c r="H17" i="10"/>
  <c r="Q17" i="10"/>
  <c r="Y17" i="10"/>
  <c r="AH17" i="10"/>
  <c r="AQ17" i="10"/>
  <c r="AY17" i="10"/>
  <c r="BH17" i="10"/>
  <c r="BQ17" i="10"/>
  <c r="BY17" i="10"/>
  <c r="CH17" i="10"/>
  <c r="CQ17" i="10"/>
  <c r="CY17" i="10"/>
  <c r="DH17" i="10"/>
  <c r="DQ17" i="10"/>
  <c r="DY17" i="10"/>
  <c r="EH17" i="10"/>
  <c r="EQ17" i="10"/>
  <c r="EY17" i="10"/>
  <c r="FH17" i="10"/>
  <c r="FQ17" i="10"/>
  <c r="FY17" i="10"/>
  <c r="BO36" i="10"/>
  <c r="FO36" i="10"/>
  <c r="CO37" i="10"/>
  <c r="F17" i="9"/>
  <c r="W17" i="9"/>
  <c r="AF17" i="9"/>
  <c r="AU35" i="10"/>
  <c r="BU35" i="10"/>
  <c r="CD35" i="10"/>
  <c r="CU35" i="10"/>
  <c r="DD35" i="10"/>
  <c r="ED35" i="10"/>
  <c r="AO56" i="6"/>
  <c r="AO55" i="6" s="1"/>
  <c r="AF55" i="6"/>
  <c r="T17" i="10"/>
  <c r="AK17" i="10"/>
  <c r="BC17" i="10"/>
  <c r="BT17" i="10"/>
  <c r="CK17" i="10"/>
  <c r="DC17" i="10"/>
  <c r="DT17" i="10"/>
  <c r="EK17" i="10"/>
  <c r="FC17" i="10"/>
  <c r="FT17" i="10"/>
  <c r="C17" i="10"/>
  <c r="D17" i="10"/>
  <c r="L17" i="10"/>
  <c r="U17" i="10"/>
  <c r="AD17" i="10"/>
  <c r="AL17" i="10"/>
  <c r="AU17" i="10"/>
  <c r="BD17" i="10"/>
  <c r="BL17" i="10"/>
  <c r="BU17" i="10"/>
  <c r="CD17" i="10"/>
  <c r="CL17" i="10"/>
  <c r="CU17" i="10"/>
  <c r="DD17" i="10"/>
  <c r="DL17" i="10"/>
  <c r="DU17" i="10"/>
  <c r="ED17" i="10"/>
  <c r="EL17" i="10"/>
  <c r="EU17" i="10"/>
  <c r="FD17" i="10"/>
  <c r="FL17" i="10"/>
  <c r="FU17" i="10"/>
  <c r="E17" i="10"/>
  <c r="M17" i="10"/>
  <c r="V17" i="10"/>
  <c r="AE17" i="10"/>
  <c r="AM17" i="10"/>
  <c r="AV17" i="10"/>
  <c r="BE17" i="10"/>
  <c r="BM17" i="10"/>
  <c r="BV17" i="10"/>
  <c r="CE17" i="10"/>
  <c r="CM17" i="10"/>
  <c r="CV17" i="10"/>
  <c r="DE17" i="10"/>
  <c r="DM17" i="10"/>
  <c r="DV17" i="10"/>
  <c r="EE17" i="10"/>
  <c r="EM17" i="10"/>
  <c r="EV17" i="10"/>
  <c r="FE17" i="10"/>
  <c r="FM17" i="10"/>
  <c r="FV17" i="10"/>
  <c r="AB36" i="10"/>
  <c r="EB36" i="10"/>
  <c r="BB37" i="10"/>
  <c r="FB37" i="10"/>
  <c r="Y35" i="10"/>
  <c r="AQ35" i="10"/>
  <c r="E46" i="13"/>
  <c r="M46" i="13"/>
  <c r="V46" i="13"/>
  <c r="AM46" i="13"/>
  <c r="BE46" i="13"/>
  <c r="CE46" i="13"/>
  <c r="CM46" i="13"/>
  <c r="V35" i="10"/>
  <c r="AE35" i="10"/>
  <c r="AM35" i="10"/>
  <c r="AV35" i="10"/>
  <c r="BE35" i="10"/>
  <c r="BM35" i="10"/>
  <c r="BV35" i="10"/>
  <c r="CE35" i="10"/>
  <c r="CM35" i="10"/>
  <c r="I23" i="6"/>
  <c r="R23" i="6"/>
  <c r="Z23" i="6"/>
  <c r="AI23" i="6"/>
  <c r="AR23" i="6"/>
  <c r="AZ23" i="6"/>
  <c r="BI23" i="6"/>
  <c r="BR23" i="6"/>
  <c r="BZ23" i="6"/>
  <c r="CI23" i="6"/>
  <c r="CR23" i="6"/>
  <c r="CZ23" i="6"/>
  <c r="DR23" i="6"/>
  <c r="EA23" i="6"/>
  <c r="DY47" i="6"/>
  <c r="AC20" i="11"/>
  <c r="AK20" i="11"/>
  <c r="U40" i="11"/>
  <c r="AU40" i="11"/>
  <c r="AO24" i="13"/>
  <c r="AO25" i="13"/>
  <c r="I23" i="13"/>
  <c r="R23" i="13"/>
  <c r="Z23" i="13"/>
  <c r="AI23" i="13"/>
  <c r="AR23" i="13"/>
  <c r="AZ23" i="13"/>
  <c r="BI23" i="13"/>
  <c r="BR23" i="13"/>
  <c r="BZ23" i="13"/>
  <c r="CR23" i="13"/>
  <c r="O47" i="13"/>
  <c r="O48" i="13"/>
  <c r="O34" i="13"/>
  <c r="V22" i="12"/>
  <c r="AE22" i="12"/>
  <c r="AM22" i="12"/>
  <c r="AV22" i="12"/>
  <c r="BE22" i="12"/>
  <c r="BM22" i="12"/>
  <c r="CE22" i="12"/>
  <c r="C34" i="4"/>
  <c r="AO22" i="5"/>
  <c r="H34" i="9"/>
  <c r="Q34" i="9"/>
  <c r="Y34" i="9"/>
  <c r="AH34" i="9"/>
  <c r="BO8" i="1"/>
  <c r="CO21" i="11"/>
  <c r="CO22" i="11"/>
  <c r="BO41" i="11"/>
  <c r="BO42" i="11"/>
  <c r="BB24" i="13"/>
  <c r="BB25" i="13"/>
  <c r="CQ23" i="13"/>
  <c r="AB54" i="13"/>
  <c r="EU35" i="10"/>
  <c r="FU35" i="10"/>
  <c r="EC17" i="9"/>
  <c r="EL17" i="9"/>
  <c r="EU17" i="9"/>
  <c r="F34" i="9"/>
  <c r="N34" i="9"/>
  <c r="W34" i="9"/>
  <c r="AF34" i="9"/>
  <c r="AN34" i="9"/>
  <c r="AW34" i="9"/>
  <c r="BF34" i="9"/>
  <c r="BN34" i="9"/>
  <c r="BW34" i="9"/>
  <c r="CF34" i="9"/>
  <c r="CN34" i="9"/>
  <c r="CW34" i="9"/>
  <c r="DF34" i="9"/>
  <c r="DN34" i="9"/>
  <c r="DW34" i="9"/>
  <c r="EH34" i="9"/>
  <c r="EY34" i="9"/>
  <c r="I34" i="9"/>
  <c r="R34" i="9"/>
  <c r="Z34" i="9"/>
  <c r="AI34" i="9"/>
  <c r="AR34" i="9"/>
  <c r="AZ34" i="9"/>
  <c r="BI34" i="9"/>
  <c r="BR34" i="9"/>
  <c r="BZ34" i="9"/>
  <c r="CI34" i="9"/>
  <c r="CR34" i="9"/>
  <c r="CZ34" i="9"/>
  <c r="DI34" i="9"/>
  <c r="DR34" i="9"/>
  <c r="DZ34" i="9"/>
  <c r="EK34" i="9"/>
  <c r="ET34" i="9"/>
  <c r="AB24" i="6"/>
  <c r="DB25" i="6"/>
  <c r="CB41" i="11"/>
  <c r="CB42" i="11"/>
  <c r="AV46" i="13"/>
  <c r="AO54" i="13"/>
  <c r="AY35" i="10"/>
  <c r="BQ35" i="10"/>
  <c r="BY35" i="10"/>
  <c r="CH35" i="10"/>
  <c r="CQ35" i="10"/>
  <c r="CY35" i="10"/>
  <c r="DH35" i="10"/>
  <c r="DQ35" i="10"/>
  <c r="DY35" i="10"/>
  <c r="EH35" i="10"/>
  <c r="FH35" i="10"/>
  <c r="J17" i="9"/>
  <c r="S17" i="9"/>
  <c r="AA17" i="9"/>
  <c r="AJ17" i="9"/>
  <c r="AS17" i="9"/>
  <c r="BA17" i="9"/>
  <c r="BJ17" i="9"/>
  <c r="BS17" i="9"/>
  <c r="CA17" i="9"/>
  <c r="CJ17" i="9"/>
  <c r="CS17" i="9"/>
  <c r="DA17" i="9"/>
  <c r="DJ17" i="9"/>
  <c r="DS17" i="9"/>
  <c r="AO24" i="6"/>
  <c r="O25" i="6"/>
  <c r="DO25" i="6"/>
  <c r="CB59" i="1"/>
  <c r="CB11" i="12"/>
  <c r="BU11" i="12"/>
  <c r="CD11" i="12"/>
  <c r="CN11" i="12"/>
  <c r="CO30" i="12"/>
  <c r="AO18" i="7"/>
  <c r="BB19" i="7"/>
  <c r="K17" i="9"/>
  <c r="T17" i="9"/>
  <c r="AC17" i="9"/>
  <c r="AT17" i="9"/>
  <c r="BK17" i="9"/>
  <c r="CC17" i="9"/>
  <c r="CK17" i="9"/>
  <c r="CT17" i="9"/>
  <c r="DK17" i="9"/>
  <c r="AB32" i="6"/>
  <c r="CO32" i="6"/>
  <c r="DB32" i="6"/>
  <c r="CO38" i="6"/>
  <c r="AB44" i="6"/>
  <c r="CO55" i="6"/>
  <c r="Z29" i="1"/>
  <c r="BI29" i="1"/>
  <c r="BZ29" i="1"/>
  <c r="DI29" i="1"/>
  <c r="BO60" i="1"/>
  <c r="CP46" i="13"/>
  <c r="DA46" i="13"/>
  <c r="J46" i="13"/>
  <c r="S46" i="13"/>
  <c r="AJ46" i="13"/>
  <c r="AS46" i="13"/>
  <c r="BA46" i="13"/>
  <c r="BJ46" i="13"/>
  <c r="BS46" i="13"/>
  <c r="CA46" i="13"/>
  <c r="CS46" i="13"/>
  <c r="E35" i="7"/>
  <c r="BB48" i="6"/>
  <c r="AB49" i="6"/>
  <c r="AB8" i="11"/>
  <c r="BB8" i="11"/>
  <c r="CB8" i="11"/>
  <c r="R20" i="11"/>
  <c r="Z20" i="11"/>
  <c r="AI20" i="11"/>
  <c r="AZ20" i="11"/>
  <c r="BR20" i="11"/>
  <c r="BZ20" i="11"/>
  <c r="H46" i="13"/>
  <c r="Q46" i="13"/>
  <c r="Y46" i="13"/>
  <c r="AH46" i="13"/>
  <c r="AQ46" i="13"/>
  <c r="AY46" i="13"/>
  <c r="BH46" i="13"/>
  <c r="BY46" i="13"/>
  <c r="AW22" i="12"/>
  <c r="CN22" i="12"/>
  <c r="BO18" i="7"/>
  <c r="CB19" i="7"/>
  <c r="EP34" i="9"/>
  <c r="EX34" i="9"/>
  <c r="EB20" i="6"/>
  <c r="BB54" i="13"/>
  <c r="AG22" i="12"/>
  <c r="AX22" i="12"/>
  <c r="CB18" i="7"/>
  <c r="O8" i="2"/>
  <c r="AO18" i="2"/>
  <c r="AO17" i="2" s="1"/>
  <c r="BO19" i="2"/>
  <c r="O14" i="2"/>
  <c r="AO14" i="2"/>
  <c r="BC17" i="2"/>
  <c r="BK17" i="2"/>
  <c r="O35" i="2"/>
  <c r="G34" i="2"/>
  <c r="AB42" i="3"/>
  <c r="C40" i="3"/>
  <c r="T40" i="3"/>
  <c r="AC40" i="3"/>
  <c r="C28" i="14"/>
  <c r="AC28" i="14"/>
  <c r="G22" i="5"/>
  <c r="AG22" i="5"/>
  <c r="AP22" i="5"/>
  <c r="AX22" i="5"/>
  <c r="BG22" i="5"/>
  <c r="U35" i="7"/>
  <c r="AD35" i="7"/>
  <c r="AL35" i="7"/>
  <c r="AU35" i="7"/>
  <c r="BU35" i="7"/>
  <c r="CD35" i="7"/>
  <c r="BB18" i="2"/>
  <c r="BB17" i="2" s="1"/>
  <c r="AB35" i="2"/>
  <c r="BB36" i="2"/>
  <c r="BO42" i="2"/>
  <c r="AB14" i="4"/>
  <c r="D40" i="3"/>
  <c r="L40" i="3"/>
  <c r="U40" i="3"/>
  <c r="AD40" i="3"/>
  <c r="AM40" i="3"/>
  <c r="AV40" i="3"/>
  <c r="AO35" i="2"/>
  <c r="AO34" i="4"/>
  <c r="O22" i="3"/>
  <c r="AB15" i="14"/>
  <c r="BG11" i="5"/>
  <c r="V22" i="5"/>
  <c r="CF17" i="7"/>
  <c r="BT17" i="7"/>
  <c r="CC17" i="7"/>
  <c r="CK17" i="7"/>
  <c r="O37" i="7"/>
  <c r="I35" i="7"/>
  <c r="R35" i="7"/>
  <c r="Z35" i="7"/>
  <c r="AI35" i="7"/>
  <c r="AZ35" i="7"/>
  <c r="BI35" i="7"/>
  <c r="BR35" i="7"/>
  <c r="BZ35" i="7"/>
  <c r="W17" i="2"/>
  <c r="BB35" i="2"/>
  <c r="CB36" i="2"/>
  <c r="AJ34" i="4"/>
  <c r="AB30" i="14"/>
  <c r="I28" i="14"/>
  <c r="R28" i="14"/>
  <c r="Z28" i="14"/>
  <c r="AI28" i="14"/>
  <c r="AQ11" i="5"/>
  <c r="AV22" i="5"/>
  <c r="P17" i="7"/>
  <c r="X17" i="7"/>
  <c r="AG17" i="7"/>
  <c r="AP17" i="7"/>
  <c r="AX17" i="7"/>
  <c r="BP17" i="7"/>
  <c r="BX17" i="7"/>
  <c r="CG17" i="7"/>
  <c r="U17" i="7"/>
  <c r="AD17" i="7"/>
  <c r="AL17" i="7"/>
  <c r="AU17" i="7"/>
  <c r="BD17" i="7"/>
  <c r="BL17" i="7"/>
  <c r="CJ35" i="7"/>
  <c r="AO28" i="2"/>
  <c r="BK17" i="4"/>
  <c r="T34" i="4"/>
  <c r="AT34" i="4"/>
  <c r="BC34" i="4"/>
  <c r="H34" i="4"/>
  <c r="Q34" i="4"/>
  <c r="Y34" i="4"/>
  <c r="AH34" i="4"/>
  <c r="AQ34" i="4"/>
  <c r="AY34" i="4"/>
  <c r="AB42" i="4"/>
  <c r="AB41" i="3"/>
  <c r="T14" i="14"/>
  <c r="J28" i="14"/>
  <c r="S28" i="14"/>
  <c r="AA28" i="14"/>
  <c r="AJ28" i="14"/>
  <c r="P28" i="14"/>
  <c r="X28" i="14"/>
  <c r="AG28" i="14"/>
  <c r="D11" i="5"/>
  <c r="L11" i="5"/>
  <c r="U11" i="5"/>
  <c r="AD11" i="5"/>
  <c r="AL11" i="5"/>
  <c r="AU11" i="5"/>
  <c r="BD11" i="5"/>
  <c r="BL11" i="5"/>
  <c r="AI11" i="5"/>
  <c r="AR11" i="5"/>
  <c r="AZ11" i="5"/>
  <c r="BI11" i="5"/>
  <c r="AF22" i="5"/>
  <c r="AC22" i="5"/>
  <c r="AK22" i="5"/>
  <c r="AT22" i="5"/>
  <c r="BC22" i="5"/>
  <c r="O30" i="5"/>
  <c r="BB30" i="5"/>
  <c r="R17" i="2"/>
  <c r="Z17" i="2"/>
  <c r="AI17" i="2"/>
  <c r="AR17" i="2"/>
  <c r="BI17" i="2"/>
  <c r="AU34" i="2"/>
  <c r="I17" i="4"/>
  <c r="R17" i="4"/>
  <c r="Z17" i="4"/>
  <c r="AI17" i="4"/>
  <c r="AR17" i="4"/>
  <c r="AZ17" i="4"/>
  <c r="BI17" i="4"/>
  <c r="R14" i="14"/>
  <c r="Z14" i="14"/>
  <c r="AI14" i="14"/>
  <c r="H20" i="3"/>
  <c r="Q20" i="3"/>
  <c r="Y20" i="3"/>
  <c r="AH20" i="3"/>
  <c r="AQ20" i="3"/>
  <c r="F40" i="3"/>
  <c r="N40" i="3"/>
  <c r="W40" i="3"/>
  <c r="AF40" i="3"/>
  <c r="AP40" i="3"/>
  <c r="BB22" i="3"/>
  <c r="O37" i="3"/>
  <c r="BO57" i="6"/>
  <c r="CD58" i="1"/>
  <c r="CU58" i="1"/>
  <c r="DD58" i="1"/>
  <c r="DL58" i="1"/>
  <c r="N29" i="1"/>
  <c r="AW29" i="1"/>
  <c r="BN29" i="1"/>
  <c r="CF29" i="1"/>
  <c r="CN29" i="1"/>
  <c r="CW29" i="1"/>
  <c r="DN29" i="1"/>
  <c r="V58" i="1"/>
  <c r="AE58" i="1"/>
  <c r="AM58" i="1"/>
  <c r="BM58" i="1"/>
  <c r="DB17" i="1"/>
  <c r="DB26" i="1"/>
  <c r="CO14" i="1"/>
  <c r="BO46" i="1"/>
  <c r="CB11" i="1"/>
  <c r="R29" i="1"/>
  <c r="AI29" i="1"/>
  <c r="AR29" i="1"/>
  <c r="AZ29" i="1"/>
  <c r="CI29" i="1"/>
  <c r="DR29" i="1"/>
  <c r="BQ58" i="1"/>
  <c r="BY58" i="1"/>
  <c r="CH58" i="1"/>
  <c r="CQ58" i="1"/>
  <c r="CY58" i="1"/>
  <c r="S29" i="1"/>
  <c r="AA29" i="1"/>
  <c r="AJ29" i="1"/>
  <c r="AS29" i="1"/>
  <c r="BA29" i="1"/>
  <c r="BJ29" i="1"/>
  <c r="CA29" i="1"/>
  <c r="CS29" i="1"/>
  <c r="DJ29" i="1"/>
  <c r="DS29" i="1"/>
  <c r="R58" i="1"/>
  <c r="Z58" i="1"/>
  <c r="AI58" i="1"/>
  <c r="AR58" i="1"/>
  <c r="AZ58" i="1"/>
  <c r="BI58" i="1"/>
  <c r="BR58" i="1"/>
  <c r="I40" i="11"/>
  <c r="DT47" i="6"/>
  <c r="F23" i="6"/>
  <c r="BF23" i="6"/>
  <c r="BN23" i="6"/>
  <c r="DW23" i="6"/>
  <c r="BB44" i="6"/>
  <c r="BO44" i="6"/>
  <c r="DB44" i="6"/>
  <c r="AP23" i="6"/>
  <c r="BG23" i="6"/>
  <c r="CX23" i="6"/>
  <c r="DG23" i="6"/>
  <c r="EB11" i="6"/>
  <c r="DJ23" i="6"/>
  <c r="BB11" i="6"/>
  <c r="DS47" i="6"/>
  <c r="DO55" i="6"/>
  <c r="AO29" i="14"/>
  <c r="BA40" i="3"/>
  <c r="BB21" i="3"/>
  <c r="DB47" i="13"/>
  <c r="DB48" i="13"/>
  <c r="AO36" i="10"/>
  <c r="EO36" i="10"/>
  <c r="BO37" i="10"/>
  <c r="BO35" i="10" s="1"/>
  <c r="FO37" i="10"/>
  <c r="FO35" i="10" s="1"/>
  <c r="DB35" i="9"/>
  <c r="BB36" i="9"/>
  <c r="CO18" i="10"/>
  <c r="O19" i="10"/>
  <c r="DO19" i="10"/>
  <c r="G17" i="9"/>
  <c r="P17" i="9"/>
  <c r="X17" i="9"/>
  <c r="AG17" i="9"/>
  <c r="AP17" i="9"/>
  <c r="AX17" i="9"/>
  <c r="BG17" i="9"/>
  <c r="BP17" i="9"/>
  <c r="BX17" i="9"/>
  <c r="CG17" i="9"/>
  <c r="CP17" i="9"/>
  <c r="CX17" i="9"/>
  <c r="DG17" i="9"/>
  <c r="DP17" i="9"/>
  <c r="DX17" i="9"/>
  <c r="EI17" i="9"/>
  <c r="ER17" i="9"/>
  <c r="FA17" i="9"/>
  <c r="O35" i="9"/>
  <c r="DO35" i="9"/>
  <c r="BO36" i="9"/>
  <c r="O28" i="9"/>
  <c r="AO28" i="9"/>
  <c r="BO28" i="9"/>
  <c r="CO28" i="9"/>
  <c r="DO28" i="9"/>
  <c r="AB42" i="9"/>
  <c r="AO42" i="9"/>
  <c r="BB42" i="9"/>
  <c r="CB42" i="9"/>
  <c r="DB42" i="9"/>
  <c r="EB42" i="9"/>
  <c r="BO29" i="10"/>
  <c r="CO29" i="10"/>
  <c r="DO29" i="10"/>
  <c r="O18" i="10"/>
  <c r="DO18" i="10"/>
  <c r="AO19" i="10"/>
  <c r="EO19" i="10"/>
  <c r="O11" i="10"/>
  <c r="BB11" i="10"/>
  <c r="DO11" i="10"/>
  <c r="EB11" i="10"/>
  <c r="FB11" i="10"/>
  <c r="P35" i="10"/>
  <c r="X35" i="10"/>
  <c r="AX35" i="10"/>
  <c r="BG35" i="10"/>
  <c r="CG35" i="10"/>
  <c r="CP35" i="10"/>
  <c r="DP35" i="10"/>
  <c r="DX35" i="10"/>
  <c r="EX35" i="10"/>
  <c r="FG35" i="10"/>
  <c r="BO18" i="9"/>
  <c r="O19" i="9"/>
  <c r="DO19" i="9"/>
  <c r="EN34" i="9"/>
  <c r="EW34" i="9"/>
  <c r="AB18" i="10"/>
  <c r="EB18" i="10"/>
  <c r="BB19" i="10"/>
  <c r="FB19" i="10"/>
  <c r="DB36" i="10"/>
  <c r="AB37" i="10"/>
  <c r="EB37" i="10"/>
  <c r="ED17" i="9"/>
  <c r="EM17" i="9"/>
  <c r="EV17" i="9"/>
  <c r="BB18" i="10"/>
  <c r="BB17" i="10" s="1"/>
  <c r="FB18" i="10"/>
  <c r="FB17" i="10" s="1"/>
  <c r="CB19" i="10"/>
  <c r="GB19" i="10"/>
  <c r="CO18" i="9"/>
  <c r="AO19" i="9"/>
  <c r="EO19" i="9"/>
  <c r="CB35" i="9"/>
  <c r="AB36" i="9"/>
  <c r="EB36" i="9"/>
  <c r="O42" i="9"/>
  <c r="CV35" i="10"/>
  <c r="DE35" i="10"/>
  <c r="DM35" i="10"/>
  <c r="DV35" i="10"/>
  <c r="EE35" i="10"/>
  <c r="EM35" i="10"/>
  <c r="EV35" i="10"/>
  <c r="FE35" i="10"/>
  <c r="FM35" i="10"/>
  <c r="FV35" i="10"/>
  <c r="AB43" i="10"/>
  <c r="BB43" i="10"/>
  <c r="EB43" i="10"/>
  <c r="AB11" i="6"/>
  <c r="BO11" i="6"/>
  <c r="BO17" i="6"/>
  <c r="CB8" i="1"/>
  <c r="CO8" i="1"/>
  <c r="CO30" i="1"/>
  <c r="BO31" i="1"/>
  <c r="CO11" i="1"/>
  <c r="DB11" i="1"/>
  <c r="DB14" i="1"/>
  <c r="AB17" i="1"/>
  <c r="BB17" i="1"/>
  <c r="CB17" i="1"/>
  <c r="BH29" i="1"/>
  <c r="CB49" i="1"/>
  <c r="BO52" i="1"/>
  <c r="CO52" i="1"/>
  <c r="AV58" i="1"/>
  <c r="AO8" i="6"/>
  <c r="AO14" i="6"/>
  <c r="AO20" i="6"/>
  <c r="BB20" i="6"/>
  <c r="CB20" i="6"/>
  <c r="DB20" i="6"/>
  <c r="W23" i="6"/>
  <c r="AF23" i="6"/>
  <c r="AN23" i="6"/>
  <c r="CF23" i="6"/>
  <c r="CN23" i="6"/>
  <c r="CW23" i="6"/>
  <c r="O30" i="1"/>
  <c r="DO30" i="1"/>
  <c r="CO31" i="1"/>
  <c r="CO23" i="1"/>
  <c r="AB37" i="1"/>
  <c r="BB37" i="1"/>
  <c r="AO59" i="1"/>
  <c r="O60" i="1"/>
  <c r="DO60" i="1"/>
  <c r="AO40" i="1"/>
  <c r="BO40" i="1"/>
  <c r="BB49" i="1"/>
  <c r="Q40" i="11"/>
  <c r="Y40" i="11"/>
  <c r="AH40" i="11"/>
  <c r="AQ40" i="11"/>
  <c r="AY40" i="11"/>
  <c r="BH40" i="11"/>
  <c r="BQ40" i="11"/>
  <c r="BY40" i="11"/>
  <c r="CH40" i="11"/>
  <c r="CQ40" i="11"/>
  <c r="BS34" i="2"/>
  <c r="AB8" i="6"/>
  <c r="BB24" i="6"/>
  <c r="AB25" i="6"/>
  <c r="AB20" i="6"/>
  <c r="G23" i="6"/>
  <c r="P23" i="6"/>
  <c r="X23" i="6"/>
  <c r="BP23" i="6"/>
  <c r="BX23" i="6"/>
  <c r="CG23" i="6"/>
  <c r="DP23" i="6"/>
  <c r="BO35" i="6"/>
  <c r="BO38" i="6"/>
  <c r="AO41" i="6"/>
  <c r="DB41" i="6"/>
  <c r="AB30" i="1"/>
  <c r="DB31" i="1"/>
  <c r="BB20" i="1"/>
  <c r="CB20" i="1"/>
  <c r="DB20" i="1"/>
  <c r="CB26" i="1"/>
  <c r="AF29" i="1"/>
  <c r="AN29" i="1"/>
  <c r="T29" i="1"/>
  <c r="DT29" i="1"/>
  <c r="BB59" i="1"/>
  <c r="AB60" i="1"/>
  <c r="AB43" i="1"/>
  <c r="AO46" i="1"/>
  <c r="BB55" i="1"/>
  <c r="BO55" i="1"/>
  <c r="CR20" i="11"/>
  <c r="BQ17" i="2"/>
  <c r="O11" i="6"/>
  <c r="CO24" i="6"/>
  <c r="CO25" i="6"/>
  <c r="O17" i="6"/>
  <c r="BB17" i="6"/>
  <c r="CB17" i="6"/>
  <c r="BB41" i="6"/>
  <c r="AB8" i="1"/>
  <c r="BB8" i="1"/>
  <c r="AO11" i="1"/>
  <c r="AB14" i="1"/>
  <c r="BB14" i="1"/>
  <c r="AO17" i="1"/>
  <c r="BO17" i="1"/>
  <c r="CO17" i="1"/>
  <c r="BO23" i="1"/>
  <c r="DD29" i="1"/>
  <c r="DL29" i="1"/>
  <c r="DB37" i="1"/>
  <c r="AB49" i="1"/>
  <c r="AO49" i="1"/>
  <c r="AO52" i="1"/>
  <c r="BB52" i="1"/>
  <c r="DH58" i="1"/>
  <c r="I17" i="2"/>
  <c r="CB24" i="6"/>
  <c r="BB25" i="6"/>
  <c r="CO11" i="6"/>
  <c r="DB17" i="6"/>
  <c r="AO32" i="6"/>
  <c r="CO48" i="6"/>
  <c r="BO49" i="6"/>
  <c r="AB38" i="6"/>
  <c r="AO38" i="6"/>
  <c r="DB38" i="6"/>
  <c r="O44" i="6"/>
  <c r="BB30" i="1"/>
  <c r="AB31" i="1"/>
  <c r="BB26" i="1"/>
  <c r="BO26" i="1"/>
  <c r="CO26" i="1"/>
  <c r="CV29" i="1"/>
  <c r="BB60" i="1"/>
  <c r="DB43" i="1"/>
  <c r="AB46" i="1"/>
  <c r="AB52" i="1"/>
  <c r="O8" i="6"/>
  <c r="CO8" i="6"/>
  <c r="BO25" i="6"/>
  <c r="AB14" i="6"/>
  <c r="BB14" i="6"/>
  <c r="CO14" i="6"/>
  <c r="DB14" i="6"/>
  <c r="O20" i="6"/>
  <c r="CO20" i="6"/>
  <c r="AJ23" i="6"/>
  <c r="AS23" i="6"/>
  <c r="BA23" i="6"/>
  <c r="CJ23" i="6"/>
  <c r="DB48" i="6"/>
  <c r="CB49" i="6"/>
  <c r="DW47" i="6"/>
  <c r="BB55" i="6"/>
  <c r="O55" i="6"/>
  <c r="DB8" i="1"/>
  <c r="BO30" i="1"/>
  <c r="BO29" i="1" s="1"/>
  <c r="AO31" i="1"/>
  <c r="AO23" i="1"/>
  <c r="BB23" i="1"/>
  <c r="CB23" i="1"/>
  <c r="DB23" i="1"/>
  <c r="CR29" i="1"/>
  <c r="CZ29" i="1"/>
  <c r="AO37" i="1"/>
  <c r="CB37" i="1"/>
  <c r="CO59" i="1"/>
  <c r="CO40" i="1"/>
  <c r="DB40" i="1"/>
  <c r="CO43" i="1"/>
  <c r="DB46" i="1"/>
  <c r="CE58" i="1"/>
  <c r="CM58" i="1"/>
  <c r="P22" i="5"/>
  <c r="X22" i="5"/>
  <c r="DB24" i="6"/>
  <c r="CB25" i="6"/>
  <c r="CB14" i="6"/>
  <c r="BO20" i="6"/>
  <c r="AC23" i="6"/>
  <c r="AK23" i="6"/>
  <c r="BC23" i="6"/>
  <c r="BT23" i="6"/>
  <c r="DT23" i="6"/>
  <c r="O48" i="6"/>
  <c r="CO49" i="6"/>
  <c r="O35" i="6"/>
  <c r="AB35" i="6"/>
  <c r="O49" i="6"/>
  <c r="CO41" i="6"/>
  <c r="DX47" i="6"/>
  <c r="AT55" i="6"/>
  <c r="CB30" i="1"/>
  <c r="AB20" i="1"/>
  <c r="AO20" i="1"/>
  <c r="BO20" i="1"/>
  <c r="CO20" i="1"/>
  <c r="CJ29" i="1"/>
  <c r="BP29" i="1"/>
  <c r="BX29" i="1"/>
  <c r="BO37" i="1"/>
  <c r="DB59" i="1"/>
  <c r="CB60" i="1"/>
  <c r="CB40" i="1"/>
  <c r="CB55" i="1"/>
  <c r="DB55" i="1"/>
  <c r="BG58" i="1"/>
  <c r="BW58" i="1"/>
  <c r="CF11" i="12"/>
  <c r="BB21" i="11"/>
  <c r="BB22" i="11"/>
  <c r="AB41" i="11"/>
  <c r="AB42" i="11"/>
  <c r="AO31" i="11"/>
  <c r="BB31" i="11"/>
  <c r="CB31" i="11"/>
  <c r="BO24" i="13"/>
  <c r="BO25" i="13"/>
  <c r="DA23" i="13"/>
  <c r="AB48" i="13"/>
  <c r="AB8" i="12"/>
  <c r="BB8" i="12"/>
  <c r="G22" i="12"/>
  <c r="W22" i="12"/>
  <c r="AO30" i="12"/>
  <c r="O8" i="7"/>
  <c r="BB11" i="7"/>
  <c r="BO11" i="7"/>
  <c r="AB14" i="7"/>
  <c r="AE35" i="7"/>
  <c r="S17" i="2"/>
  <c r="AA17" i="2"/>
  <c r="BC34" i="2"/>
  <c r="BK34" i="2"/>
  <c r="AO19" i="4"/>
  <c r="AO17" i="4" s="1"/>
  <c r="AB25" i="4"/>
  <c r="O28" i="4"/>
  <c r="AB28" i="4"/>
  <c r="BI34" i="4"/>
  <c r="AI20" i="3"/>
  <c r="AJ14" i="14"/>
  <c r="O22" i="14"/>
  <c r="O25" i="14"/>
  <c r="S11" i="5"/>
  <c r="AA11" i="5"/>
  <c r="BK22" i="5"/>
  <c r="BO21" i="11"/>
  <c r="BO22" i="11"/>
  <c r="AO14" i="11"/>
  <c r="AB28" i="11"/>
  <c r="BB28" i="11"/>
  <c r="AO41" i="11"/>
  <c r="AO42" i="11"/>
  <c r="CB24" i="13"/>
  <c r="CB25" i="13"/>
  <c r="O20" i="13"/>
  <c r="CI23" i="13"/>
  <c r="CT23" i="13"/>
  <c r="AO47" i="13"/>
  <c r="AO48" i="13"/>
  <c r="DB54" i="13"/>
  <c r="J11" i="12"/>
  <c r="CB22" i="12"/>
  <c r="AB8" i="7"/>
  <c r="AO11" i="7"/>
  <c r="CE17" i="7"/>
  <c r="CN17" i="7"/>
  <c r="AO43" i="7"/>
  <c r="BO43" i="7"/>
  <c r="AO11" i="2"/>
  <c r="C17" i="2"/>
  <c r="K17" i="2"/>
  <c r="AO25" i="2"/>
  <c r="O36" i="2"/>
  <c r="AS34" i="4"/>
  <c r="BA34" i="4"/>
  <c r="O21" i="3"/>
  <c r="AB14" i="3"/>
  <c r="S20" i="3"/>
  <c r="AA20" i="3"/>
  <c r="Q40" i="3"/>
  <c r="C11" i="5"/>
  <c r="K11" i="5"/>
  <c r="BI22" i="5"/>
  <c r="CB21" i="11"/>
  <c r="CB22" i="11"/>
  <c r="BO17" i="11"/>
  <c r="BB41" i="11"/>
  <c r="BB42" i="11"/>
  <c r="CO24" i="13"/>
  <c r="CO25" i="13"/>
  <c r="O17" i="13"/>
  <c r="CD23" i="13"/>
  <c r="CL23" i="13"/>
  <c r="BB47" i="13"/>
  <c r="BB48" i="13"/>
  <c r="CJ46" i="13"/>
  <c r="CV46" i="13"/>
  <c r="AB19" i="12"/>
  <c r="BB19" i="12"/>
  <c r="BG17" i="7"/>
  <c r="BW17" i="7"/>
  <c r="AO26" i="7"/>
  <c r="AO29" i="7"/>
  <c r="O32" i="7"/>
  <c r="AO32" i="7"/>
  <c r="BD35" i="7"/>
  <c r="BL35" i="7"/>
  <c r="AB17" i="4"/>
  <c r="AC34" i="4"/>
  <c r="AK34" i="4"/>
  <c r="AB21" i="3"/>
  <c r="C20" i="3"/>
  <c r="K20" i="3"/>
  <c r="D14" i="14"/>
  <c r="O8" i="5"/>
  <c r="AB8" i="5"/>
  <c r="AO11" i="5"/>
  <c r="AP11" i="5"/>
  <c r="AX11" i="5"/>
  <c r="AS22" i="5"/>
  <c r="BA22" i="5"/>
  <c r="AO8" i="11"/>
  <c r="BO8" i="11"/>
  <c r="AO34" i="11"/>
  <c r="DB24" i="13"/>
  <c r="DB25" i="13"/>
  <c r="O14" i="13"/>
  <c r="BV23" i="13"/>
  <c r="BO47" i="13"/>
  <c r="BO48" i="13"/>
  <c r="CN46" i="13"/>
  <c r="CI22" i="12"/>
  <c r="CB30" i="12"/>
  <c r="AB18" i="7"/>
  <c r="AO19" i="7"/>
  <c r="AQ17" i="7"/>
  <c r="AY17" i="7"/>
  <c r="BB36" i="7"/>
  <c r="BO37" i="7"/>
  <c r="AB29" i="7"/>
  <c r="BO32" i="7"/>
  <c r="O19" i="2"/>
  <c r="AO36" i="2"/>
  <c r="AB28" i="2"/>
  <c r="BB28" i="2"/>
  <c r="BG34" i="2"/>
  <c r="BW34" i="2"/>
  <c r="O42" i="2"/>
  <c r="O8" i="4"/>
  <c r="AO8" i="4"/>
  <c r="O11" i="4"/>
  <c r="AO14" i="4"/>
  <c r="BE17" i="4"/>
  <c r="BN17" i="4"/>
  <c r="U34" i="4"/>
  <c r="O41" i="3"/>
  <c r="O31" i="3"/>
  <c r="AB37" i="3"/>
  <c r="Y14" i="14"/>
  <c r="AB29" i="14"/>
  <c r="AH11" i="5"/>
  <c r="AB66" i="1"/>
  <c r="DO66" i="1"/>
  <c r="BO11" i="11"/>
  <c r="AB17" i="11"/>
  <c r="AO17" i="11"/>
  <c r="CB17" i="11"/>
  <c r="CO41" i="11"/>
  <c r="CO40" i="11" s="1"/>
  <c r="BO37" i="11"/>
  <c r="O11" i="13"/>
  <c r="BF23" i="13"/>
  <c r="BN23" i="13"/>
  <c r="O43" i="13"/>
  <c r="BP46" i="13"/>
  <c r="AO8" i="12"/>
  <c r="O22" i="12"/>
  <c r="BS22" i="12"/>
  <c r="CA22" i="12"/>
  <c r="AO8" i="7"/>
  <c r="BO8" i="7"/>
  <c r="O14" i="7"/>
  <c r="AO14" i="7"/>
  <c r="BO14" i="7"/>
  <c r="D17" i="7"/>
  <c r="L17" i="7"/>
  <c r="AI17" i="7"/>
  <c r="O26" i="7"/>
  <c r="AO8" i="2"/>
  <c r="AQ34" i="2"/>
  <c r="AY34" i="2"/>
  <c r="AW17" i="4"/>
  <c r="AB31" i="4"/>
  <c r="AO31" i="4"/>
  <c r="BH34" i="4"/>
  <c r="E34" i="4"/>
  <c r="M34" i="4"/>
  <c r="I14" i="14"/>
  <c r="R11" i="5"/>
  <c r="Z11" i="5"/>
  <c r="AB19" i="5"/>
  <c r="AO19" i="5"/>
  <c r="U22" i="5"/>
  <c r="AB14" i="11"/>
  <c r="BB14" i="11"/>
  <c r="AO28" i="11"/>
  <c r="BO28" i="11"/>
  <c r="O8" i="13"/>
  <c r="AP23" i="13"/>
  <c r="AX23" i="13"/>
  <c r="O54" i="13"/>
  <c r="BO54" i="13"/>
  <c r="CB54" i="13"/>
  <c r="BC22" i="12"/>
  <c r="BK22" i="12"/>
  <c r="S17" i="7"/>
  <c r="AA17" i="7"/>
  <c r="BS35" i="7"/>
  <c r="CA35" i="7"/>
  <c r="AB43" i="7"/>
  <c r="BB43" i="7"/>
  <c r="CB43" i="7"/>
  <c r="AB11" i="2"/>
  <c r="BB11" i="2"/>
  <c r="BG17" i="2"/>
  <c r="BW17" i="2"/>
  <c r="O25" i="2"/>
  <c r="O31" i="2"/>
  <c r="AO31" i="2"/>
  <c r="AI34" i="2"/>
  <c r="AG17" i="4"/>
  <c r="O25" i="4"/>
  <c r="O42" i="4"/>
  <c r="AB28" i="3"/>
  <c r="AO41" i="3"/>
  <c r="O30" i="14"/>
  <c r="O19" i="5"/>
  <c r="E22" i="5"/>
  <c r="M22" i="5"/>
  <c r="AO11" i="11"/>
  <c r="BB11" i="11"/>
  <c r="BI20" i="11"/>
  <c r="CI20" i="11"/>
  <c r="BO31" i="11"/>
  <c r="AO37" i="11"/>
  <c r="BB37" i="11"/>
  <c r="AX11" i="12"/>
  <c r="O19" i="12"/>
  <c r="AO19" i="12"/>
  <c r="AU22" i="12"/>
  <c r="C17" i="7"/>
  <c r="K17" i="7"/>
  <c r="AB26" i="7"/>
  <c r="BB26" i="7"/>
  <c r="O29" i="7"/>
  <c r="BO29" i="7"/>
  <c r="AB32" i="7"/>
  <c r="BK35" i="7"/>
  <c r="AQ17" i="2"/>
  <c r="AY17" i="2"/>
  <c r="S34" i="2"/>
  <c r="AA34" i="2"/>
  <c r="Q17" i="4"/>
  <c r="Y17" i="4"/>
  <c r="O8" i="14"/>
  <c r="AY11" i="5"/>
  <c r="AB11" i="10"/>
  <c r="AB8" i="10"/>
  <c r="AO8" i="10"/>
  <c r="BB8" i="10"/>
  <c r="CB8" i="10"/>
  <c r="EB8" i="10"/>
  <c r="CB11" i="10"/>
  <c r="E34" i="9"/>
  <c r="M34" i="9"/>
  <c r="V34" i="9"/>
  <c r="AE34" i="9"/>
  <c r="AM34" i="9"/>
  <c r="AV34" i="9"/>
  <c r="BE34" i="9"/>
  <c r="BM34" i="9"/>
  <c r="BV34" i="9"/>
  <c r="CE34" i="9"/>
  <c r="CM34" i="9"/>
  <c r="CV34" i="9"/>
  <c r="DE34" i="9"/>
  <c r="DM34" i="9"/>
  <c r="DV34" i="9"/>
  <c r="EE34" i="9"/>
  <c r="DB8" i="10"/>
  <c r="O8" i="10"/>
  <c r="BO8" i="10"/>
  <c r="CO8" i="10"/>
  <c r="DO8" i="10"/>
  <c r="DU23" i="6"/>
  <c r="BO18" i="10"/>
  <c r="FO18" i="10"/>
  <c r="CO19" i="10"/>
  <c r="AO11" i="10"/>
  <c r="BO11" i="10"/>
  <c r="CO11" i="10"/>
  <c r="EO11" i="10"/>
  <c r="CB36" i="10"/>
  <c r="GB36" i="10"/>
  <c r="DB37" i="10"/>
  <c r="O18" i="9"/>
  <c r="DO18" i="9"/>
  <c r="BO19" i="9"/>
  <c r="O11" i="9"/>
  <c r="AO11" i="9"/>
  <c r="BO11" i="9"/>
  <c r="CO11" i="9"/>
  <c r="DO11" i="9"/>
  <c r="AB35" i="9"/>
  <c r="EB35" i="9"/>
  <c r="CB36" i="9"/>
  <c r="BO8" i="6"/>
  <c r="AB17" i="6"/>
  <c r="BB38" i="6"/>
  <c r="CB18" i="10"/>
  <c r="GB18" i="10"/>
  <c r="DB19" i="10"/>
  <c r="CO36" i="10"/>
  <c r="O37" i="10"/>
  <c r="DO37" i="10"/>
  <c r="AB18" i="9"/>
  <c r="EB18" i="9"/>
  <c r="CB19" i="9"/>
  <c r="AB25" i="9"/>
  <c r="BB25" i="9"/>
  <c r="BO25" i="9"/>
  <c r="CB25" i="9"/>
  <c r="DB25" i="9"/>
  <c r="EB25" i="9"/>
  <c r="AO35" i="9"/>
  <c r="EO35" i="9"/>
  <c r="CO36" i="9"/>
  <c r="O31" i="9"/>
  <c r="AO31" i="9"/>
  <c r="BO31" i="9"/>
  <c r="CO31" i="9"/>
  <c r="DO31" i="9"/>
  <c r="O24" i="6"/>
  <c r="DO24" i="6"/>
  <c r="CB32" i="6"/>
  <c r="DB35" i="6"/>
  <c r="AB14" i="10"/>
  <c r="CB14" i="10"/>
  <c r="CO14" i="10"/>
  <c r="DB14" i="10"/>
  <c r="EB14" i="10"/>
  <c r="O43" i="10"/>
  <c r="AO43" i="10"/>
  <c r="CO43" i="10"/>
  <c r="DO43" i="10"/>
  <c r="EO43" i="10"/>
  <c r="FO43" i="10"/>
  <c r="AB8" i="9"/>
  <c r="BB8" i="9"/>
  <c r="CB8" i="9"/>
  <c r="DB8" i="9"/>
  <c r="EB8" i="9"/>
  <c r="AO18" i="9"/>
  <c r="AO17" i="9" s="1"/>
  <c r="EO18" i="9"/>
  <c r="CO19" i="9"/>
  <c r="AO14" i="9"/>
  <c r="BO14" i="9"/>
  <c r="CO14" i="9"/>
  <c r="DO14" i="9"/>
  <c r="BB35" i="9"/>
  <c r="DB36" i="9"/>
  <c r="CB11" i="6"/>
  <c r="DB11" i="6"/>
  <c r="DB18" i="10"/>
  <c r="AB19" i="10"/>
  <c r="EB19" i="10"/>
  <c r="O36" i="10"/>
  <c r="DO36" i="10"/>
  <c r="AO37" i="10"/>
  <c r="EO37" i="10"/>
  <c r="AB29" i="10"/>
  <c r="BB29" i="10"/>
  <c r="BB18" i="9"/>
  <c r="DB19" i="9"/>
  <c r="BO35" i="9"/>
  <c r="O36" i="9"/>
  <c r="DO36" i="9"/>
  <c r="AB28" i="9"/>
  <c r="BB28" i="9"/>
  <c r="CB28" i="9"/>
  <c r="DB28" i="9"/>
  <c r="EB28" i="9"/>
  <c r="BO42" i="9"/>
  <c r="CO42" i="9"/>
  <c r="DO42" i="9"/>
  <c r="EO42" i="9"/>
  <c r="BB8" i="6"/>
  <c r="CB8" i="6"/>
  <c r="DB8" i="6"/>
  <c r="BB32" i="6"/>
  <c r="CB35" i="6"/>
  <c r="O38" i="6"/>
  <c r="BO43" i="10"/>
  <c r="AB11" i="9"/>
  <c r="BB11" i="9"/>
  <c r="CB11" i="9"/>
  <c r="DB11" i="9"/>
  <c r="EB11" i="9"/>
  <c r="BO14" i="6"/>
  <c r="CO17" i="6"/>
  <c r="DB11" i="10"/>
  <c r="BB14" i="10"/>
  <c r="FB14" i="10"/>
  <c r="AB26" i="10"/>
  <c r="BB26" i="10"/>
  <c r="CB26" i="10"/>
  <c r="DB26" i="10"/>
  <c r="EB26" i="10"/>
  <c r="FB26" i="10"/>
  <c r="O32" i="10"/>
  <c r="AO32" i="10"/>
  <c r="BO32" i="10"/>
  <c r="CB32" i="10"/>
  <c r="CO32" i="10"/>
  <c r="DO32" i="10"/>
  <c r="EO32" i="10"/>
  <c r="CB18" i="9"/>
  <c r="AB19" i="9"/>
  <c r="EB19" i="9"/>
  <c r="O25" i="9"/>
  <c r="AO25" i="9"/>
  <c r="CO25" i="9"/>
  <c r="DO25" i="9"/>
  <c r="CO35" i="9"/>
  <c r="AO36" i="9"/>
  <c r="EO36" i="9"/>
  <c r="AB31" i="9"/>
  <c r="BB31" i="9"/>
  <c r="CB31" i="9"/>
  <c r="DB31" i="9"/>
  <c r="EB31" i="9"/>
  <c r="BO24" i="6"/>
  <c r="AO25" i="6"/>
  <c r="AO11" i="6"/>
  <c r="O14" i="6"/>
  <c r="AO17" i="6"/>
  <c r="BO32" i="6"/>
  <c r="BB35" i="6"/>
  <c r="CO35" i="6"/>
  <c r="EO8" i="10"/>
  <c r="FB8" i="10"/>
  <c r="AO18" i="10"/>
  <c r="AO17" i="10" s="1"/>
  <c r="EO18" i="10"/>
  <c r="BO19" i="10"/>
  <c r="FO19" i="10"/>
  <c r="O14" i="10"/>
  <c r="AO14" i="10"/>
  <c r="BO14" i="10"/>
  <c r="DO14" i="10"/>
  <c r="EO14" i="10"/>
  <c r="BB36" i="10"/>
  <c r="FB36" i="10"/>
  <c r="CB37" i="10"/>
  <c r="GB37" i="10"/>
  <c r="GB35" i="10" s="1"/>
  <c r="CB43" i="10"/>
  <c r="DB43" i="10"/>
  <c r="FB43" i="10"/>
  <c r="O8" i="9"/>
  <c r="AO8" i="9"/>
  <c r="BO8" i="9"/>
  <c r="CO8" i="9"/>
  <c r="DO8" i="9"/>
  <c r="O14" i="9"/>
  <c r="AB14" i="9"/>
  <c r="BB14" i="9"/>
  <c r="CB14" i="9"/>
  <c r="DB14" i="9"/>
  <c r="EB14" i="9"/>
  <c r="O32" i="6"/>
  <c r="AO35" i="6"/>
  <c r="AB48" i="6"/>
  <c r="EB48" i="6"/>
  <c r="DB49" i="6"/>
  <c r="AB41" i="6"/>
  <c r="CQ47" i="6"/>
  <c r="CY47" i="6"/>
  <c r="AO30" i="1"/>
  <c r="O31" i="1"/>
  <c r="DO31" i="1"/>
  <c r="BO11" i="1"/>
  <c r="CO46" i="1"/>
  <c r="DB49" i="1"/>
  <c r="AB55" i="1"/>
  <c r="AB11" i="11"/>
  <c r="CB14" i="11"/>
  <c r="BB17" i="11"/>
  <c r="W20" i="11"/>
  <c r="CI40" i="11"/>
  <c r="AO48" i="6"/>
  <c r="CB44" i="6"/>
  <c r="CB14" i="1"/>
  <c r="AB26" i="1"/>
  <c r="BO59" i="1"/>
  <c r="AO60" i="1"/>
  <c r="CB11" i="11"/>
  <c r="BO34" i="11"/>
  <c r="CB38" i="6"/>
  <c r="CB41" i="6"/>
  <c r="BD55" i="6"/>
  <c r="BO56" i="6"/>
  <c r="BO48" i="6"/>
  <c r="AO49" i="6"/>
  <c r="AO44" i="6"/>
  <c r="AO8" i="1"/>
  <c r="BB31" i="1"/>
  <c r="CO37" i="1"/>
  <c r="AB40" i="1"/>
  <c r="BB40" i="1"/>
  <c r="AO43" i="1"/>
  <c r="BO43" i="1"/>
  <c r="CB48" i="6"/>
  <c r="BB49" i="6"/>
  <c r="O41" i="6"/>
  <c r="CO44" i="6"/>
  <c r="AU47" i="6"/>
  <c r="AB11" i="1"/>
  <c r="BB11" i="1"/>
  <c r="BB46" i="1"/>
  <c r="CB46" i="1"/>
  <c r="BO49" i="1"/>
  <c r="CO49" i="1"/>
  <c r="AO55" i="1"/>
  <c r="BO14" i="11"/>
  <c r="BS20" i="11"/>
  <c r="CA20" i="11"/>
  <c r="AB37" i="11"/>
  <c r="AE40" i="11"/>
  <c r="AM40" i="11"/>
  <c r="BO41" i="6"/>
  <c r="AE47" i="6"/>
  <c r="AM47" i="6"/>
  <c r="DB30" i="1"/>
  <c r="CB31" i="1"/>
  <c r="AO14" i="1"/>
  <c r="BO14" i="1"/>
  <c r="AB23" i="1"/>
  <c r="AO26" i="1"/>
  <c r="O59" i="1"/>
  <c r="DO59" i="1"/>
  <c r="CO60" i="1"/>
  <c r="CB52" i="1"/>
  <c r="DB52" i="1"/>
  <c r="CO55" i="1"/>
  <c r="BC20" i="11"/>
  <c r="BK20" i="11"/>
  <c r="AB31" i="11"/>
  <c r="AB34" i="11"/>
  <c r="BB34" i="11"/>
  <c r="CB34" i="11"/>
  <c r="CB37" i="11"/>
  <c r="W40" i="11"/>
  <c r="G47" i="6"/>
  <c r="W47" i="6"/>
  <c r="AU20" i="11"/>
  <c r="CB28" i="11"/>
  <c r="O31" i="13"/>
  <c r="AB47" i="13"/>
  <c r="R11" i="12"/>
  <c r="Z11" i="12"/>
  <c r="BO22" i="12"/>
  <c r="BB29" i="7"/>
  <c r="AO8" i="5"/>
  <c r="AB11" i="7"/>
  <c r="AB34" i="4"/>
  <c r="BB8" i="2"/>
  <c r="AB25" i="2"/>
  <c r="BB25" i="2"/>
  <c r="AB42" i="2"/>
  <c r="BB42" i="2"/>
  <c r="AO11" i="4"/>
  <c r="O14" i="4"/>
  <c r="O35" i="4"/>
  <c r="O34" i="4" s="1"/>
  <c r="BB36" i="4"/>
  <c r="BB42" i="4"/>
  <c r="O34" i="3"/>
  <c r="O22" i="5"/>
  <c r="CO54" i="13"/>
  <c r="AO11" i="12"/>
  <c r="BB32" i="7"/>
  <c r="AB8" i="2"/>
  <c r="BB17" i="4"/>
  <c r="AB17" i="3"/>
  <c r="BO8" i="12"/>
  <c r="BV11" i="12"/>
  <c r="BO18" i="2"/>
  <c r="O11" i="2"/>
  <c r="BO35" i="2"/>
  <c r="O28" i="2"/>
  <c r="AO25" i="4"/>
  <c r="AB31" i="3"/>
  <c r="O40" i="13"/>
  <c r="BO11" i="12"/>
  <c r="BF11" i="12"/>
  <c r="BN11" i="12"/>
  <c r="AB22" i="12"/>
  <c r="BB8" i="7"/>
  <c r="O11" i="7"/>
  <c r="BB35" i="4"/>
  <c r="AO28" i="4"/>
  <c r="O31" i="4"/>
  <c r="AB11" i="3"/>
  <c r="BB22" i="5"/>
  <c r="O37" i="13"/>
  <c r="BO19" i="12"/>
  <c r="O19" i="7"/>
  <c r="BB14" i="7"/>
  <c r="BO26" i="7"/>
  <c r="AO36" i="7"/>
  <c r="BB37" i="7"/>
  <c r="AB14" i="2"/>
  <c r="BB14" i="2"/>
  <c r="AB31" i="2"/>
  <c r="BB31" i="2"/>
  <c r="AO42" i="2"/>
  <c r="AB8" i="4"/>
  <c r="AB11" i="4"/>
  <c r="AO42" i="4"/>
  <c r="AB8" i="3"/>
  <c r="AO21" i="3"/>
  <c r="O28" i="3"/>
  <c r="AO42" i="3"/>
  <c r="AB34" i="3"/>
  <c r="O11" i="14"/>
  <c r="O29" i="14"/>
  <c r="O11" i="5"/>
  <c r="BX34" i="2"/>
  <c r="BK34" i="4"/>
  <c r="CL22" i="12"/>
  <c r="AK28" i="14"/>
  <c r="BL22" i="5"/>
  <c r="CM22" i="12"/>
  <c r="CB42" i="2"/>
  <c r="EO29" i="10"/>
  <c r="O29" i="10"/>
  <c r="AO29" i="10"/>
  <c r="O26" i="10"/>
  <c r="BO26" i="10"/>
  <c r="CO26" i="10"/>
  <c r="DO26" i="10"/>
  <c r="AB32" i="10"/>
  <c r="BB32" i="10"/>
  <c r="DB32" i="10"/>
  <c r="EB32" i="10"/>
  <c r="FB32" i="10"/>
  <c r="EO26" i="10"/>
  <c r="AO26" i="10"/>
  <c r="CB29" i="10"/>
  <c r="DB29" i="10"/>
  <c r="EB29" i="10"/>
  <c r="FB29" i="10"/>
  <c r="EB24" i="6"/>
  <c r="AL28" i="14"/>
  <c r="AO30" i="14"/>
  <c r="AO16" i="14"/>
  <c r="AL14" i="14"/>
  <c r="AO15" i="14"/>
  <c r="AK14" i="14"/>
  <c r="BB42" i="3"/>
  <c r="AX40" i="3"/>
  <c r="AX20" i="3"/>
  <c r="AY20" i="3"/>
  <c r="EB59" i="1"/>
  <c r="EB60" i="1"/>
  <c r="DY58" i="1"/>
  <c r="DX58" i="1"/>
  <c r="EB30" i="1"/>
  <c r="EB31" i="1"/>
  <c r="DY29" i="1"/>
  <c r="BY34" i="2"/>
  <c r="CB35" i="2"/>
  <c r="CB19" i="2"/>
  <c r="BY17" i="2"/>
  <c r="CB18" i="2"/>
  <c r="BX17" i="2"/>
  <c r="BO42" i="4"/>
  <c r="BO36" i="4"/>
  <c r="BO34" i="4" s="1"/>
  <c r="BO19" i="4"/>
  <c r="BO18" i="4"/>
  <c r="BO22" i="5"/>
  <c r="BO11" i="5"/>
  <c r="EB55" i="6"/>
  <c r="EB49" i="6"/>
  <c r="DX23" i="6"/>
  <c r="EB25" i="6"/>
  <c r="CO43" i="7"/>
  <c r="CO36" i="7"/>
  <c r="CO37" i="7"/>
  <c r="CK35" i="7"/>
  <c r="CL35" i="7"/>
  <c r="CL17" i="7"/>
  <c r="CO18" i="7"/>
  <c r="CO19" i="7"/>
  <c r="FB42" i="9"/>
  <c r="FB36" i="9"/>
  <c r="FB35" i="9"/>
  <c r="FB19" i="9"/>
  <c r="FB18" i="9"/>
  <c r="GB43" i="10"/>
  <c r="DB41" i="11"/>
  <c r="DB42" i="11"/>
  <c r="CY40" i="11"/>
  <c r="DB21" i="11"/>
  <c r="DB22" i="11"/>
  <c r="CX20" i="11"/>
  <c r="CY20" i="11"/>
  <c r="CO22" i="12"/>
  <c r="CO11" i="12"/>
  <c r="CY23" i="13"/>
  <c r="BO17" i="2" l="1"/>
  <c r="O28" i="14"/>
  <c r="O34" i="9"/>
  <c r="AB23" i="6"/>
  <c r="BB29" i="1"/>
  <c r="DB23" i="6"/>
  <c r="AB17" i="2"/>
  <c r="AO28" i="14"/>
  <c r="DO23" i="6"/>
  <c r="BB17" i="9"/>
  <c r="O23" i="6"/>
  <c r="AO35" i="10"/>
  <c r="AB40" i="3"/>
  <c r="CB35" i="7"/>
  <c r="BB17" i="7"/>
  <c r="AB14" i="14"/>
  <c r="AO20" i="3"/>
  <c r="BO17" i="9"/>
  <c r="BO17" i="7"/>
  <c r="CO17" i="9"/>
  <c r="BB20" i="3"/>
  <c r="BO35" i="7"/>
  <c r="O20" i="11"/>
  <c r="AO35" i="7"/>
  <c r="CB34" i="9"/>
  <c r="BO34" i="9"/>
  <c r="BB34" i="9"/>
  <c r="CO17" i="10"/>
  <c r="AB17" i="10"/>
  <c r="AO20" i="11"/>
  <c r="AB20" i="3"/>
  <c r="O40" i="11"/>
  <c r="DB23" i="13"/>
  <c r="BB34" i="2"/>
  <c r="O17" i="2"/>
  <c r="CB29" i="1"/>
  <c r="DB17" i="10"/>
  <c r="DO17" i="9"/>
  <c r="O40" i="3"/>
  <c r="O20" i="3"/>
  <c r="O47" i="6"/>
  <c r="EB17" i="10"/>
  <c r="AB34" i="2"/>
  <c r="CO58" i="1"/>
  <c r="GB17" i="10"/>
  <c r="O17" i="9"/>
  <c r="BB23" i="6"/>
  <c r="EO17" i="9"/>
  <c r="EO35" i="10"/>
  <c r="DB46" i="13"/>
  <c r="BO55" i="6"/>
  <c r="FB35" i="10"/>
  <c r="DB17" i="9"/>
  <c r="CB17" i="10"/>
  <c r="DB35" i="10"/>
  <c r="CO29" i="1"/>
  <c r="BB35" i="10"/>
  <c r="EO17" i="10"/>
  <c r="O34" i="2"/>
  <c r="DB58" i="1"/>
  <c r="O46" i="13"/>
  <c r="AB58" i="1"/>
  <c r="AB34" i="9"/>
  <c r="O23" i="13"/>
  <c r="AB46" i="13"/>
  <c r="DO29" i="1"/>
  <c r="AB47" i="6"/>
  <c r="EB34" i="9"/>
  <c r="AO23" i="13"/>
  <c r="AB20" i="11"/>
  <c r="BO40" i="11"/>
  <c r="O17" i="7"/>
  <c r="CO34" i="9"/>
  <c r="O29" i="1"/>
  <c r="AB28" i="14"/>
  <c r="EB35" i="10"/>
  <c r="AO40" i="3"/>
  <c r="EB47" i="6"/>
  <c r="FB17" i="9"/>
  <c r="DO58" i="1"/>
  <c r="BO47" i="6"/>
  <c r="BO58" i="1"/>
  <c r="AO29" i="1"/>
  <c r="AO34" i="2"/>
  <c r="BB40" i="11"/>
  <c r="AB35" i="10"/>
  <c r="O35" i="7"/>
  <c r="BO23" i="6"/>
  <c r="O17" i="10"/>
  <c r="DB29" i="1"/>
  <c r="BB35" i="7"/>
  <c r="BO34" i="2"/>
  <c r="O58" i="1"/>
  <c r="DO34" i="9"/>
  <c r="DB34" i="9"/>
  <c r="CO35" i="10"/>
  <c r="AB17" i="7"/>
  <c r="DO47" i="6"/>
  <c r="CO46" i="13"/>
  <c r="DB47" i="6"/>
  <c r="AO23" i="6"/>
  <c r="CB47" i="6"/>
  <c r="AO17" i="7"/>
  <c r="CB17" i="7"/>
  <c r="BB46" i="13"/>
  <c r="CB58" i="1"/>
  <c r="CB40" i="11"/>
  <c r="AB23" i="13"/>
  <c r="BO46" i="13"/>
  <c r="CO23" i="13"/>
  <c r="BB20" i="11"/>
  <c r="AB29" i="1"/>
  <c r="BB47" i="6"/>
  <c r="CB17" i="9"/>
  <c r="O35" i="10"/>
  <c r="CO20" i="11"/>
  <c r="BB34" i="4"/>
  <c r="AO58" i="1"/>
  <c r="CO23" i="6"/>
  <c r="BB23" i="13"/>
  <c r="DO17" i="10"/>
  <c r="EB58" i="1"/>
  <c r="AO40" i="11"/>
  <c r="EB23" i="6"/>
  <c r="AO46" i="13"/>
  <c r="AB40" i="11"/>
  <c r="AO14" i="14"/>
  <c r="CB23" i="6"/>
  <c r="BB58" i="1"/>
  <c r="BO23" i="13"/>
  <c r="CB20" i="11"/>
  <c r="BO20" i="11"/>
  <c r="DB20" i="11"/>
  <c r="CB23" i="13"/>
  <c r="CO47" i="6"/>
  <c r="AO47" i="6"/>
  <c r="DO35" i="10"/>
  <c r="FO17" i="10"/>
  <c r="EO34" i="9"/>
  <c r="BO17" i="10"/>
  <c r="AB17" i="9"/>
  <c r="DB40" i="11"/>
  <c r="CO35" i="7"/>
  <c r="BB40" i="3"/>
  <c r="AO34" i="9"/>
  <c r="EB17" i="9"/>
  <c r="CB35" i="10"/>
  <c r="FB34" i="9"/>
  <c r="EB29" i="1"/>
  <c r="CB34" i="2"/>
  <c r="CB17" i="2"/>
  <c r="BO17" i="4"/>
  <c r="CO17" i="7"/>
  <c r="GO32" i="10"/>
  <c r="AM30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<sst xmlns="http://schemas.openxmlformats.org/spreadsheetml/2006/main" count="7962" uniqueCount="171">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</sst>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(* #,##0_);_(* \(#,##0\);_(* &quot;-&quot;??_);_(@_)"/>
  </numFmts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9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9" fontId="12" fillId="0" borderId="1" xfId="1" quotePrefix="1" applyNumberFormat="1" applyFont="1" applyBorder="1" applyAlignment="1">
      <alignment horizontal="center" vertical="center"/>
    </xf>
    <xf numFmtId="169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9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7" xfId="2" applyNumberFormat="1" applyFont="1" applyFill="1" applyBorder="1" applyAlignment="1">
      <alignment horizontal="center"/>
    </xf>
    <xf numFmtId="169" fontId="14" fillId="0" borderId="7" xfId="2" applyNumberFormat="1" applyFont="1" applyBorder="1" applyAlignment="1">
      <alignment horizontal="center"/>
    </xf>
    <xf numFmtId="169" fontId="14" fillId="0" borderId="14" xfId="2" applyNumberFormat="1" applyFont="1" applyBorder="1" applyAlignment="1">
      <alignment horizontal="center"/>
    </xf>
    <xf numFmtId="169" fontId="14" fillId="0" borderId="1" xfId="2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 vertical="center"/>
    </xf>
    <xf numFmtId="169" fontId="6" fillId="0" borderId="1" xfId="0" applyNumberFormat="1" applyFont="1" applyBorder="1"/>
    <xf numFmtId="169" fontId="13" fillId="4" borderId="7" xfId="2" applyNumberFormat="1" applyFont="1" applyFill="1" applyBorder="1" applyAlignment="1">
      <alignment horizontal="center"/>
    </xf>
    <xf numFmtId="169" fontId="13" fillId="0" borderId="7" xfId="2" applyNumberFormat="1" applyFont="1" applyBorder="1" applyAlignment="1">
      <alignment horizontal="center"/>
    </xf>
    <xf numFmtId="169" fontId="13" fillId="0" borderId="14" xfId="2" applyNumberFormat="1" applyFont="1" applyBorder="1" applyAlignment="1">
      <alignment horizontal="center"/>
    </xf>
    <xf numFmtId="169" fontId="13" fillId="0" borderId="1" xfId="2" applyNumberFormat="1" applyFont="1" applyBorder="1" applyAlignment="1">
      <alignment horizontal="center"/>
    </xf>
    <xf numFmtId="168" fontId="5" fillId="0" borderId="1" xfId="0" quotePrefix="1" applyNumberFormat="1" applyFont="1" applyBorder="1" applyAlignment="1">
      <alignment horizontal="center" vertical="center"/>
    </xf>
    <xf numFmtId="169" fontId="13" fillId="3" borderId="1" xfId="2" applyNumberFormat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8" fontId="5" fillId="0" borderId="1" xfId="2" applyNumberFormat="1" applyFont="1" applyBorder="1"/>
    <xf numFmtId="169" fontId="5" fillId="0" borderId="1" xfId="0" applyNumberFormat="1" applyFont="1" applyBorder="1"/>
    <xf numFmtId="169" fontId="13" fillId="0" borderId="18" xfId="2" applyNumberFormat="1" applyFont="1" applyBorder="1" applyAlignment="1">
      <alignment horizontal="center"/>
    </xf>
    <xf numFmtId="169" fontId="13" fillId="0" borderId="19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13" fillId="0" borderId="1" xfId="0" quotePrefix="1" applyNumberFormat="1" applyFont="1" applyBorder="1" applyAlignment="1">
      <alignment horizontal="center"/>
    </xf>
    <xf numFmtId="169" fontId="13" fillId="0" borderId="1" xfId="1" quotePrefix="1" applyNumberFormat="1" applyFont="1" applyBorder="1" applyAlignment="1">
      <alignment horizontal="center" vertical="center"/>
    </xf>
    <xf numFmtId="169" fontId="13" fillId="0" borderId="1" xfId="1" applyNumberFormat="1" applyFont="1" applyBorder="1" applyAlignment="1">
      <alignment horizontal="center" vertical="center"/>
    </xf>
    <xf numFmtId="169" fontId="6" fillId="0" borderId="1" xfId="0" quotePrefix="1" applyNumberFormat="1" applyFont="1" applyBorder="1" applyAlignment="1">
      <alignment horizontal="center"/>
    </xf>
    <xf numFmtId="169" fontId="14" fillId="0" borderId="1" xfId="0" quotePrefix="1" applyNumberFormat="1" applyFont="1" applyBorder="1" applyAlignment="1">
      <alignment horizontal="center"/>
    </xf>
    <xf numFmtId="169" fontId="5" fillId="3" borderId="1" xfId="0" applyNumberFormat="1" applyFont="1" applyFill="1" applyBorder="1" applyAlignment="1">
      <alignment horizontal="center"/>
    </xf>
    <xf numFmtId="169" fontId="6" fillId="0" borderId="1" xfId="0" quotePrefix="1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8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8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9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1" xfId="0" quotePrefix="1" applyNumberFormat="1" applyFont="1" applyBorder="1"/>
    <xf numFmtId="168" fontId="8" fillId="0" borderId="1" xfId="2" applyNumberFormat="1" applyFont="1" applyBorder="1" applyAlignment="1">
      <alignment vertical="center" wrapText="1"/>
    </xf>
    <xf numFmtId="168" fontId="12" fillId="0" borderId="1" xfId="1" quotePrefix="1" applyNumberFormat="1" applyFont="1" applyBorder="1" applyAlignment="1">
      <alignment horizontal="center" vertical="center"/>
    </xf>
    <xf numFmtId="168" fontId="12" fillId="0" borderId="1" xfId="1" applyNumberFormat="1" applyFont="1" applyBorder="1" applyAlignment="1">
      <alignment horizontal="center" vertical="center"/>
    </xf>
    <xf numFmtId="168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8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3" quotePrefix="1" applyNumberFormat="1" applyFont="1" applyBorder="1" applyAlignment="1">
      <alignment horizontal="center" vertical="center"/>
    </xf>
    <xf numFmtId="168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2" fillId="0" borderId="1" xfId="4" quotePrefix="1" applyNumberFormat="1" applyFont="1" applyBorder="1" applyAlignment="1">
      <alignment horizontal="center" vertical="center"/>
    </xf>
    <xf numFmtId="168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5" fillId="0" borderId="29" xfId="4" applyNumberFormat="1" applyFont="1" applyBorder="1" applyAlignment="1">
      <alignment vertical="center" wrapText="1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9" fontId="5" fillId="0" borderId="29" xfId="0" quotePrefix="1" applyNumberFormat="1" applyFont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168" fontId="5" fillId="0" borderId="1" xfId="4" applyNumberFormat="1" applyFont="1" applyBorder="1" applyAlignment="1">
      <alignment vertical="center" wrapText="1"/>
    </xf>
    <xf numFmtId="168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9" fontId="12" fillId="0" borderId="29" xfId="1" quotePrefix="1" applyNumberFormat="1" applyFont="1" applyBorder="1" applyAlignment="1">
      <alignment horizontal="center" vertical="center"/>
    </xf>
    <xf numFmtId="169" fontId="6" fillId="0" borderId="29" xfId="0" quotePrefix="1" applyNumberFormat="1" applyFont="1" applyBorder="1" applyAlignment="1">
      <alignment horizontal="center"/>
    </xf>
    <xf numFmtId="169" fontId="5" fillId="0" borderId="29" xfId="0" applyNumberFormat="1" applyFont="1" applyBorder="1" applyAlignment="1">
      <alignment horizontal="center"/>
    </xf>
    <xf numFmtId="169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/>
    </xf>
    <xf numFmtId="169" fontId="14" fillId="0" borderId="29" xfId="2" applyNumberFormat="1" applyFont="1" applyBorder="1" applyAlignment="1">
      <alignment horizontal="center"/>
    </xf>
    <xf numFmtId="169" fontId="13" fillId="0" borderId="29" xfId="2" applyNumberFormat="1" applyFont="1" applyBorder="1" applyAlignment="1">
      <alignment horizontal="center"/>
    </xf>
    <xf numFmtId="172" fontId="0" fillId="0" borderId="29" xfId="2" quotePrefix="1" applyNumberFormat="1" applyFont="1" applyBorder="1"/>
    <xf numFmtId="172" fontId="40" fillId="0" borderId="29" xfId="2" quotePrefix="1" applyNumberFormat="1" applyFont="1" applyBorder="1" applyAlignment="1">
      <alignment horizontal="center" vertical="center"/>
    </xf>
    <xf numFmtId="172" fontId="39" fillId="0" borderId="29" xfId="2" applyNumberFormat="1" applyFont="1" applyBorder="1" applyAlignment="1">
      <alignment horizontal="center" vertical="center"/>
    </xf>
    <xf numFmtId="172" fontId="0" fillId="0" borderId="29" xfId="2" applyNumberFormat="1" applyFont="1" applyBorder="1"/>
    <xf numFmtId="168" fontId="8" fillId="0" borderId="29" xfId="0" quotePrefix="1" applyNumberFormat="1" applyFont="1" applyBorder="1"/>
    <xf numFmtId="168" fontId="41" fillId="0" borderId="29" xfId="4" quotePrefix="1" applyNumberFormat="1" applyFont="1" applyBorder="1" applyAlignment="1">
      <alignment horizontal="center" vertical="center"/>
    </xf>
    <xf numFmtId="168" fontId="42" fillId="0" borderId="29" xfId="0" quotePrefix="1" applyNumberFormat="1" applyFont="1" applyBorder="1"/>
    <xf numFmtId="168" fontId="8" fillId="0" borderId="29" xfId="0" applyNumberFormat="1" applyFont="1" applyBorder="1"/>
    <xf numFmtId="168" fontId="41" fillId="0" borderId="29" xfId="4" applyNumberFormat="1" applyFont="1" applyBorder="1" applyAlignment="1">
      <alignment horizontal="center" vertical="center"/>
    </xf>
    <xf numFmtId="168" fontId="5" fillId="0" borderId="29" xfId="0" quotePrefix="1" applyNumberFormat="1" applyFont="1" applyBorder="1"/>
    <xf numFmtId="168" fontId="12" fillId="0" borderId="29" xfId="4" quotePrefix="1" applyNumberFormat="1" applyFont="1" applyBorder="1" applyAlignment="1">
      <alignment horizontal="center" vertical="center"/>
    </xf>
    <xf numFmtId="168" fontId="12" fillId="0" borderId="29" xfId="4" applyNumberFormat="1" applyFont="1" applyBorder="1" applyAlignment="1">
      <alignment horizontal="center" vertical="center"/>
    </xf>
    <xf numFmtId="168" fontId="6" fillId="0" borderId="29" xfId="0" quotePrefix="1" applyNumberFormat="1" applyFont="1" applyBorder="1"/>
    <xf numFmtId="168" fontId="5" fillId="0" borderId="29" xfId="0" applyNumberFormat="1" applyFont="1" applyBorder="1"/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7" fillId="5" borderId="0" xfId="5" applyFont="1" applyFill="1" applyBorder="1" applyAlignment="1">
      <alignment horizontal="center" vertical="center"/>
    </xf>
  </cellXfs>
  <cellStyles count="82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Calculation" xfId="39" xr:uid="{00000000-0005-0000-0000-00001B000000}"/>
    <cellStyle name="Calculation 2" xfId="73" xr:uid="{00000000-0005-0000-0000-00001C000000}"/>
    <cellStyle name="Cancel" xfId="40" xr:uid="{00000000-0005-0000-0000-00001D000000}"/>
    <cellStyle name="Check Cell" xfId="41" xr:uid="{00000000-0005-0000-0000-00001E000000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put" xfId="50" xr:uid="{00000000-0005-0000-0000-000029000000}"/>
    <cellStyle name="Input 2" xfId="74" xr:uid="{00000000-0005-0000-0000-00002A000000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oneda 3" xfId="11" xr:uid="{00000000-0005-0000-0000-000034000000}"/>
    <cellStyle name="Neutral 2" xfId="52" xr:uid="{00000000-0005-0000-0000-000035000000}"/>
    <cellStyle name="Neutral 3" xfId="53" xr:uid="{00000000-0005-0000-0000-000036000000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3" xfId="75" xr:uid="{00000000-0005-0000-0000-000049000000}"/>
    <cellStyle name="Output" xfId="63" xr:uid="{00000000-0005-0000-0000-00004A000000}"/>
    <cellStyle name="Output 2" xfId="77" xr:uid="{00000000-0005-0000-0000-00004B000000}"/>
    <cellStyle name="Title" xfId="64" xr:uid="{00000000-0005-0000-0000-00004C000000}"/>
    <cellStyle name="Total 2" xfId="65" xr:uid="{00000000-0005-0000-0000-00004D000000}"/>
    <cellStyle name="Total 2 2" xfId="78" xr:uid="{00000000-0005-0000-0000-00004E000000}"/>
    <cellStyle name="Total 3" xfId="66" xr:uid="{00000000-0005-0000-0000-00004F000000}"/>
    <cellStyle name="Total 3 2" xfId="79" xr:uid="{00000000-0005-0000-0000-000050000000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DO54"/>
  <sheetViews>
    <sheetView showGridLines="0" zoomScale="90" zoomScaleNormal="90" workbookViewId="0">
      <pane xSplit="2" ySplit="3" topLeftCell="DB4" activePane="bottomRight" state="frozen"/>
      <selection pane="topRight" activeCell="C1" sqref="C1"/>
      <selection pane="bottomLeft" activeCell="A4" sqref="A4"/>
      <selection pane="bottomRight" activeCell="DD49" sqref="DD4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6384" width="11.42578125" style="2"/>
  </cols>
  <sheetData>
    <row r="1" spans="1:119" ht="15" x14ac:dyDescent="0.25">
      <c r="A1" s="168" t="s">
        <v>136</v>
      </c>
      <c r="B1" s="168"/>
    </row>
    <row r="2" spans="1:119" ht="30" customHeight="1" x14ac:dyDescent="0.2">
      <c r="A2" s="169" t="s">
        <v>142</v>
      </c>
      <c r="B2" s="170"/>
    </row>
    <row r="3" spans="1:119" x14ac:dyDescent="0.2">
      <c r="A3" s="99" t="s">
        <v>69</v>
      </c>
    </row>
    <row r="5" spans="1:119" ht="15" x14ac:dyDescent="0.25">
      <c r="B5" s="5" t="s">
        <v>67</v>
      </c>
    </row>
    <row r="6" spans="1:119" ht="15" customHeight="1" x14ac:dyDescent="0.25">
      <c r="B6" s="171" t="s">
        <v>0</v>
      </c>
      <c r="C6" s="165">
        <v>2013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71" t="s">
        <v>90</v>
      </c>
      <c r="P6" s="165">
        <v>2014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71" t="s">
        <v>91</v>
      </c>
      <c r="AC6" s="165">
        <v>2015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71" t="s">
        <v>92</v>
      </c>
      <c r="AP6" s="165">
        <v>2016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71" t="s">
        <v>93</v>
      </c>
      <c r="BC6" s="165">
        <v>2017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104</v>
      </c>
      <c r="BP6" s="165">
        <v>2018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137</v>
      </c>
      <c r="CC6" s="165">
        <v>2019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161</v>
      </c>
      <c r="CP6" s="160">
        <v>2020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163" t="s">
        <v>169</v>
      </c>
      <c r="DC6" s="160">
        <v>2021</v>
      </c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2"/>
      <c r="DO6" s="163" t="s">
        <v>170</v>
      </c>
    </row>
    <row r="7" spans="1:119" ht="15" x14ac:dyDescent="0.25">
      <c r="B7" s="17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72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72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72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72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4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64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64"/>
    </row>
    <row r="8" spans="1:119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>SUM(BC9:BC10)</f>
        <v>107424</v>
      </c>
      <c r="BD8" s="14">
        <f t="shared" ref="BD8:BH8" si="1">SUM(BD9:BD10)</f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>
        <f>+SUM(DC8:DN8)</f>
        <v>186485</v>
      </c>
    </row>
    <row r="9" spans="1:119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</row>
    <row r="10" spans="1:119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</row>
    <row r="11" spans="1:119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>SUM(BC12:BC13)</f>
        <v>36504</v>
      </c>
      <c r="BD11" s="14">
        <f t="shared" ref="BD11:BH11" si="12">SUM(BD12:BD13)</f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>
        <f t="shared" ref="DO11:DO22" si="18">+SUM(DC11:DN11)</f>
        <v>70425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</row>
    <row r="13" spans="1:119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</row>
    <row r="14" spans="1:119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>SUM(BC15:BC16)</f>
        <v>43384</v>
      </c>
      <c r="BD14" s="14">
        <f t="shared" ref="BD14:BH14" si="20">SUM(BD15:BD16)</f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>
        <f t="shared" si="18"/>
        <v>78516</v>
      </c>
    </row>
    <row r="15" spans="1:119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</row>
    <row r="16" spans="1:119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</row>
    <row r="17" spans="2:119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>SUM(BC18:BC19)</f>
        <v>58722</v>
      </c>
      <c r="BD17" s="14">
        <f t="shared" ref="BD17:BH17" si="25">SUM(BD18:BD19)</f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25734</v>
      </c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>
        <f t="shared" si="18"/>
        <v>73312</v>
      </c>
    </row>
    <row r="18" spans="2:119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19037</v>
      </c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</row>
    <row r="19" spans="2:119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6697</v>
      </c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</row>
    <row r="20" spans="2:119" ht="15" x14ac:dyDescent="0.2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>SUM(BB21:BB22)</f>
        <v>2539298</v>
      </c>
      <c r="BC20" s="19">
        <f>SUM(BC21:BC22)</f>
        <v>246034</v>
      </c>
      <c r="BD20" s="19">
        <f t="shared" ref="BD20:BH20" si="32">SUM(BD21:BD22)</f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ref="BI20:BJ20" si="33">SUM(BI21:BI22)</f>
        <v>210524</v>
      </c>
      <c r="BJ20" s="19">
        <f t="shared" si="33"/>
        <v>233588</v>
      </c>
      <c r="BK20" s="19">
        <f t="shared" ref="BK20:BL20" si="34">SUM(BK21:BK22)</f>
        <v>220178</v>
      </c>
      <c r="BL20" s="19">
        <f t="shared" si="34"/>
        <v>217074</v>
      </c>
      <c r="BM20" s="19">
        <f t="shared" ref="BM20:BN20" si="35">SUM(BM21:BM22)</f>
        <v>216056</v>
      </c>
      <c r="BN20" s="19">
        <f t="shared" si="35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6">SUM(BQ21:BQ22)</f>
        <v>263426</v>
      </c>
      <c r="BR20" s="19">
        <f t="shared" si="36"/>
        <v>232840</v>
      </c>
      <c r="BS20" s="19">
        <f t="shared" si="36"/>
        <v>213438</v>
      </c>
      <c r="BT20" s="19">
        <f t="shared" si="36"/>
        <v>210286</v>
      </c>
      <c r="BU20" s="19">
        <f t="shared" si="36"/>
        <v>195916</v>
      </c>
      <c r="BV20" s="19">
        <f t="shared" si="36"/>
        <v>217834</v>
      </c>
      <c r="BW20" s="19">
        <f t="shared" si="36"/>
        <v>230000</v>
      </c>
      <c r="BX20" s="19">
        <f t="shared" si="36"/>
        <v>219760</v>
      </c>
      <c r="BY20" s="19">
        <f t="shared" si="36"/>
        <v>224104</v>
      </c>
      <c r="BZ20" s="19">
        <f t="shared" si="36"/>
        <v>220324</v>
      </c>
      <c r="CA20" s="19">
        <f t="shared" si="36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7">SUM(CD21:CD22)</f>
        <v>190536</v>
      </c>
      <c r="CE20" s="19">
        <f t="shared" si="37"/>
        <v>232774</v>
      </c>
      <c r="CF20" s="19">
        <f t="shared" si="37"/>
        <v>214082</v>
      </c>
      <c r="CG20" s="19">
        <f t="shared" si="37"/>
        <v>215502</v>
      </c>
      <c r="CH20" s="19">
        <f t="shared" si="37"/>
        <v>206370</v>
      </c>
      <c r="CI20" s="19">
        <f t="shared" si="37"/>
        <v>223120</v>
      </c>
      <c r="CJ20" s="19">
        <f t="shared" si="37"/>
        <v>254836</v>
      </c>
      <c r="CK20" s="19">
        <f t="shared" si="37"/>
        <v>271864</v>
      </c>
      <c r="CL20" s="19">
        <f t="shared" si="37"/>
        <v>262914</v>
      </c>
      <c r="CM20" s="19">
        <f t="shared" si="37"/>
        <v>247678</v>
      </c>
      <c r="CN20" s="19">
        <f t="shared" si="37"/>
        <v>273012</v>
      </c>
      <c r="CO20" s="19">
        <f t="shared" si="16"/>
        <v>2868854</v>
      </c>
      <c r="CP20" s="19">
        <f t="shared" ref="CP20:CQ20" si="38">SUM(CP21:CP22)</f>
        <v>283864</v>
      </c>
      <c r="CQ20" s="19">
        <f t="shared" si="38"/>
        <v>281804</v>
      </c>
      <c r="CR20" s="19">
        <f t="shared" ref="CR20:CS20" si="39">SUM(CR21:CR22)</f>
        <v>165880</v>
      </c>
      <c r="CS20" s="19">
        <f t="shared" si="39"/>
        <v>57866</v>
      </c>
      <c r="CT20" s="19">
        <f t="shared" ref="CT20:CV20" si="40">SUM(CT21:CT22)</f>
        <v>89840</v>
      </c>
      <c r="CU20" s="19">
        <f t="shared" si="40"/>
        <v>122780</v>
      </c>
      <c r="CV20" s="19">
        <f t="shared" si="40"/>
        <v>153860</v>
      </c>
      <c r="CW20" s="19">
        <f t="shared" ref="CW20:CY20" si="41">SUM(CW21:CW22)</f>
        <v>146130</v>
      </c>
      <c r="CX20" s="19">
        <f t="shared" si="41"/>
        <v>134265</v>
      </c>
      <c r="CY20" s="19">
        <f t="shared" si="41"/>
        <v>216601</v>
      </c>
      <c r="CZ20" s="19">
        <f t="shared" ref="CZ20:DA20" si="42">SUM(CZ21:CZ22)</f>
        <v>220716</v>
      </c>
      <c r="DA20" s="19">
        <f t="shared" si="42"/>
        <v>234063</v>
      </c>
      <c r="DB20" s="19">
        <f t="shared" si="17"/>
        <v>2107669</v>
      </c>
      <c r="DC20" s="19">
        <f t="shared" ref="DC20" si="43">SUM(DC21:DC22)</f>
        <v>236856</v>
      </c>
      <c r="DD20" s="19">
        <v>171882</v>
      </c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>
        <f t="shared" si="18"/>
        <v>408738</v>
      </c>
    </row>
    <row r="21" spans="2:119" x14ac:dyDescent="0.2">
      <c r="B21" s="15" t="s">
        <v>2</v>
      </c>
      <c r="C21" s="20">
        <f t="shared" ref="C21:N21" si="44">C9+C12+C15+C18</f>
        <v>0</v>
      </c>
      <c r="D21" s="20">
        <f t="shared" si="44"/>
        <v>0</v>
      </c>
      <c r="E21" s="20">
        <f t="shared" si="44"/>
        <v>104608</v>
      </c>
      <c r="F21" s="20">
        <f t="shared" si="44"/>
        <v>92432</v>
      </c>
      <c r="G21" s="20">
        <f t="shared" si="44"/>
        <v>94954</v>
      </c>
      <c r="H21" s="20">
        <f t="shared" si="44"/>
        <v>89382</v>
      </c>
      <c r="I21" s="20">
        <f t="shared" si="44"/>
        <v>96526</v>
      </c>
      <c r="J21" s="20">
        <f t="shared" si="44"/>
        <v>97932</v>
      </c>
      <c r="K21" s="20">
        <f t="shared" si="44"/>
        <v>95854</v>
      </c>
      <c r="L21" s="20">
        <f t="shared" si="44"/>
        <v>90946</v>
      </c>
      <c r="M21" s="20">
        <f t="shared" si="44"/>
        <v>91204</v>
      </c>
      <c r="N21" s="20">
        <f t="shared" si="44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45">Q9+Q12+Q15+Q18</f>
        <v>121868</v>
      </c>
      <c r="R21" s="20">
        <f t="shared" si="45"/>
        <v>99796</v>
      </c>
      <c r="S21" s="20">
        <f t="shared" si="45"/>
        <v>88870</v>
      </c>
      <c r="T21" s="20">
        <f t="shared" si="45"/>
        <v>87196</v>
      </c>
      <c r="U21" s="20">
        <f t="shared" si="45"/>
        <v>81796</v>
      </c>
      <c r="V21" s="20">
        <f t="shared" si="45"/>
        <v>94268</v>
      </c>
      <c r="W21" s="20">
        <f t="shared" si="45"/>
        <v>101172</v>
      </c>
      <c r="X21" s="20">
        <f t="shared" si="45"/>
        <v>95896</v>
      </c>
      <c r="Y21" s="20">
        <f t="shared" si="45"/>
        <v>96112</v>
      </c>
      <c r="Z21" s="20">
        <f t="shared" si="45"/>
        <v>94790</v>
      </c>
      <c r="AA21" s="20">
        <f t="shared" si="45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46">AE9+AE12+AE15+AE18</f>
        <v>111512</v>
      </c>
      <c r="AF21" s="20">
        <f t="shared" si="46"/>
        <v>114376</v>
      </c>
      <c r="AG21" s="20">
        <f t="shared" si="46"/>
        <v>106962</v>
      </c>
      <c r="AH21" s="20">
        <f t="shared" si="46"/>
        <v>93492</v>
      </c>
      <c r="AI21" s="20">
        <f t="shared" si="46"/>
        <v>106818</v>
      </c>
      <c r="AJ21" s="20">
        <f t="shared" si="46"/>
        <v>112612</v>
      </c>
      <c r="AK21" s="20">
        <f t="shared" si="46"/>
        <v>107908</v>
      </c>
      <c r="AL21" s="20">
        <f t="shared" si="46"/>
        <v>105008</v>
      </c>
      <c r="AM21" s="20">
        <f t="shared" si="46"/>
        <v>104464</v>
      </c>
      <c r="AN21" s="20">
        <f t="shared" si="46"/>
        <v>120636</v>
      </c>
      <c r="AO21" s="20">
        <f t="shared" si="46"/>
        <v>1354108</v>
      </c>
      <c r="AP21" s="20">
        <f t="shared" si="46"/>
        <v>142094</v>
      </c>
      <c r="AQ21" s="20">
        <f t="shared" si="46"/>
        <v>147742</v>
      </c>
      <c r="AR21" s="20">
        <f t="shared" si="46"/>
        <v>116006</v>
      </c>
      <c r="AS21" s="20">
        <f t="shared" si="46"/>
        <v>102724</v>
      </c>
      <c r="AT21" s="20">
        <f t="shared" si="46"/>
        <v>108956</v>
      </c>
      <c r="AU21" s="20">
        <f t="shared" si="46"/>
        <v>104724</v>
      </c>
      <c r="AV21" s="20">
        <f t="shared" si="46"/>
        <v>122294</v>
      </c>
      <c r="AW21" s="20">
        <f t="shared" si="46"/>
        <v>121298</v>
      </c>
      <c r="AX21" s="20">
        <f t="shared" si="46"/>
        <v>116396</v>
      </c>
      <c r="AY21" s="20">
        <f t="shared" si="46"/>
        <v>116418</v>
      </c>
      <c r="AZ21" s="20">
        <f t="shared" si="46"/>
        <v>114354</v>
      </c>
      <c r="BA21" s="20">
        <f t="shared" si="46"/>
        <v>135330</v>
      </c>
      <c r="BB21" s="20">
        <f t="shared" si="46"/>
        <v>1448336</v>
      </c>
      <c r="BC21" s="20">
        <f t="shared" ref="BC21:BI22" si="47">BC9+BC12+BC15+BC18</f>
        <v>157034</v>
      </c>
      <c r="BD21" s="20">
        <f t="shared" si="47"/>
        <v>160406</v>
      </c>
      <c r="BE21" s="20">
        <f t="shared" si="47"/>
        <v>128740</v>
      </c>
      <c r="BF21" s="20">
        <f t="shared" si="47"/>
        <v>120888</v>
      </c>
      <c r="BG21" s="20">
        <f t="shared" si="47"/>
        <v>121614</v>
      </c>
      <c r="BH21" s="20">
        <f t="shared" si="47"/>
        <v>115346</v>
      </c>
      <c r="BI21" s="20">
        <f t="shared" si="47"/>
        <v>133952</v>
      </c>
      <c r="BJ21" s="20">
        <f t="shared" ref="BJ21:BK21" si="48">BJ9+BJ12+BJ15+BJ18</f>
        <v>134732</v>
      </c>
      <c r="BK21" s="20">
        <f t="shared" si="48"/>
        <v>127258</v>
      </c>
      <c r="BL21" s="20">
        <f t="shared" ref="BL21:BM21" si="49">BL9+BL12+BL15+BL18</f>
        <v>122696</v>
      </c>
      <c r="BM21" s="20">
        <f t="shared" si="49"/>
        <v>122280</v>
      </c>
      <c r="BN21" s="20">
        <f t="shared" ref="BN21" si="50">BN9+BN12+BN15+BN18</f>
        <v>149308</v>
      </c>
      <c r="BO21" s="20">
        <f t="shared" si="5"/>
        <v>1594254</v>
      </c>
      <c r="BP21" s="20">
        <f t="shared" ref="BP21:CA22" si="51">BP9+BP12+BP15+BP18</f>
        <v>176756</v>
      </c>
      <c r="BQ21" s="20">
        <f t="shared" si="51"/>
        <v>176224</v>
      </c>
      <c r="BR21" s="20">
        <f t="shared" si="51"/>
        <v>140160</v>
      </c>
      <c r="BS21" s="20">
        <f t="shared" si="51"/>
        <v>123784</v>
      </c>
      <c r="BT21" s="20">
        <f t="shared" si="51"/>
        <v>120598</v>
      </c>
      <c r="BU21" s="20">
        <f t="shared" si="51"/>
        <v>112456</v>
      </c>
      <c r="BV21" s="20">
        <f t="shared" si="51"/>
        <v>130362</v>
      </c>
      <c r="BW21" s="20">
        <f t="shared" si="51"/>
        <v>137790</v>
      </c>
      <c r="BX21" s="20">
        <f t="shared" si="51"/>
        <v>131270</v>
      </c>
      <c r="BY21" s="20">
        <f t="shared" si="51"/>
        <v>131184</v>
      </c>
      <c r="BZ21" s="20">
        <f t="shared" si="51"/>
        <v>128426</v>
      </c>
      <c r="CA21" s="20">
        <f t="shared" si="51"/>
        <v>154034</v>
      </c>
      <c r="CB21" s="20">
        <f t="shared" si="6"/>
        <v>1663044</v>
      </c>
      <c r="CC21" s="20">
        <f t="shared" ref="CC21:CM21" si="52">CC9+CC12+CC15+CC18</f>
        <v>183498</v>
      </c>
      <c r="CD21" s="20">
        <f t="shared" si="52"/>
        <v>135002</v>
      </c>
      <c r="CE21" s="20">
        <f t="shared" si="52"/>
        <v>144716</v>
      </c>
      <c r="CF21" s="20">
        <f t="shared" si="52"/>
        <v>128914</v>
      </c>
      <c r="CG21" s="20">
        <f t="shared" si="52"/>
        <v>125194</v>
      </c>
      <c r="CH21" s="20">
        <f t="shared" si="52"/>
        <v>120054</v>
      </c>
      <c r="CI21" s="20">
        <f t="shared" si="52"/>
        <v>125892</v>
      </c>
      <c r="CJ21" s="20">
        <f t="shared" si="52"/>
        <v>140476</v>
      </c>
      <c r="CK21" s="20">
        <f t="shared" si="52"/>
        <v>151492</v>
      </c>
      <c r="CL21" s="20">
        <v>143128</v>
      </c>
      <c r="CM21" s="20">
        <f t="shared" si="52"/>
        <v>140016</v>
      </c>
      <c r="CN21" s="20">
        <f t="shared" ref="CN21:CP21" si="53">CN9+CN12+CN15+CN18</f>
        <v>165280</v>
      </c>
      <c r="CO21" s="20">
        <f t="shared" si="16"/>
        <v>1703662</v>
      </c>
      <c r="CP21" s="20">
        <f t="shared" si="53"/>
        <v>183766</v>
      </c>
      <c r="CQ21" s="20">
        <f t="shared" ref="CQ21:CS21" si="54">CQ9+CQ12+CQ15+CQ18</f>
        <v>186508</v>
      </c>
      <c r="CR21" s="20">
        <f t="shared" si="54"/>
        <v>97894</v>
      </c>
      <c r="CS21" s="20">
        <f t="shared" si="54"/>
        <v>17422</v>
      </c>
      <c r="CT21" s="20">
        <f t="shared" ref="CT21:CV21" si="55">CT9+CT12+CT15+CT18</f>
        <v>35934</v>
      </c>
      <c r="CU21" s="20">
        <f t="shared" si="55"/>
        <v>58628</v>
      </c>
      <c r="CV21" s="20">
        <f t="shared" si="55"/>
        <v>83620</v>
      </c>
      <c r="CW21" s="20">
        <f t="shared" ref="CW21:CY21" si="56">CW9+CW12+CW15+CW18</f>
        <v>81304</v>
      </c>
      <c r="CX21" s="20">
        <f t="shared" si="56"/>
        <v>76721</v>
      </c>
      <c r="CY21" s="20">
        <f t="shared" si="56"/>
        <v>126855</v>
      </c>
      <c r="CZ21" s="20">
        <f t="shared" ref="CZ21:DA21" si="57">CZ9+CZ12+CZ15+CZ18</f>
        <v>129810</v>
      </c>
      <c r="DA21" s="20">
        <f t="shared" si="57"/>
        <v>147904</v>
      </c>
      <c r="DB21" s="20">
        <f t="shared" si="17"/>
        <v>1226366</v>
      </c>
      <c r="DC21" s="20">
        <f t="shared" ref="DC21" si="58">DC9+DC12+DC15+DC18</f>
        <v>146628</v>
      </c>
      <c r="DD21" s="20">
        <v>96741</v>
      </c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>
        <f t="shared" si="18"/>
        <v>243369</v>
      </c>
    </row>
    <row r="22" spans="2:119" x14ac:dyDescent="0.2">
      <c r="B22" s="15" t="s">
        <v>3</v>
      </c>
      <c r="C22" s="20">
        <f t="shared" ref="C22:N22" si="59">C10+C13+C16+C19</f>
        <v>0</v>
      </c>
      <c r="D22" s="20">
        <f t="shared" si="59"/>
        <v>0</v>
      </c>
      <c r="E22" s="20">
        <f t="shared" si="59"/>
        <v>91298</v>
      </c>
      <c r="F22" s="20">
        <f t="shared" si="59"/>
        <v>89586</v>
      </c>
      <c r="G22" s="20">
        <f t="shared" si="59"/>
        <v>93030</v>
      </c>
      <c r="H22" s="20">
        <f t="shared" si="59"/>
        <v>88144</v>
      </c>
      <c r="I22" s="20">
        <f t="shared" si="59"/>
        <v>92916</v>
      </c>
      <c r="J22" s="20">
        <f t="shared" si="59"/>
        <v>98908</v>
      </c>
      <c r="K22" s="20">
        <f t="shared" si="59"/>
        <v>95710</v>
      </c>
      <c r="L22" s="20">
        <f t="shared" si="59"/>
        <v>101842</v>
      </c>
      <c r="M22" s="20">
        <f t="shared" si="59"/>
        <v>101264</v>
      </c>
      <c r="N22" s="20">
        <f t="shared" si="59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45"/>
        <v>98990</v>
      </c>
      <c r="R22" s="20">
        <f t="shared" si="45"/>
        <v>101816</v>
      </c>
      <c r="S22" s="20">
        <f t="shared" si="45"/>
        <v>94206</v>
      </c>
      <c r="T22" s="20">
        <f t="shared" si="45"/>
        <v>98362</v>
      </c>
      <c r="U22" s="20">
        <f t="shared" si="45"/>
        <v>91284</v>
      </c>
      <c r="V22" s="20">
        <f t="shared" si="45"/>
        <v>95700</v>
      </c>
      <c r="W22" s="20">
        <f t="shared" si="45"/>
        <v>102006</v>
      </c>
      <c r="X22" s="20">
        <f t="shared" si="45"/>
        <v>99410</v>
      </c>
      <c r="Y22" s="20">
        <f t="shared" si="45"/>
        <v>107478</v>
      </c>
      <c r="Z22" s="20">
        <f t="shared" si="45"/>
        <v>104228</v>
      </c>
      <c r="AA22" s="20">
        <f t="shared" si="45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60">AE10+AE13+AE16+AE19</f>
        <v>101242</v>
      </c>
      <c r="AF22" s="20">
        <f t="shared" si="60"/>
        <v>105144</v>
      </c>
      <c r="AG22" s="20">
        <f t="shared" si="60"/>
        <v>105084</v>
      </c>
      <c r="AH22" s="20">
        <f t="shared" si="60"/>
        <v>93676</v>
      </c>
      <c r="AI22" s="20">
        <f t="shared" si="60"/>
        <v>98748</v>
      </c>
      <c r="AJ22" s="20">
        <f t="shared" si="60"/>
        <v>104376</v>
      </c>
      <c r="AK22" s="20">
        <f t="shared" si="60"/>
        <v>103092</v>
      </c>
      <c r="AL22" s="20">
        <f t="shared" si="60"/>
        <v>102954</v>
      </c>
      <c r="AM22" s="20">
        <f t="shared" si="60"/>
        <v>101838</v>
      </c>
      <c r="AN22" s="20">
        <f t="shared" si="60"/>
        <v>97960</v>
      </c>
      <c r="AO22" s="20">
        <f t="shared" si="60"/>
        <v>1211810</v>
      </c>
      <c r="AP22" s="20">
        <f t="shared" si="60"/>
        <v>97292</v>
      </c>
      <c r="AQ22" s="20">
        <f t="shared" si="60"/>
        <v>93402</v>
      </c>
      <c r="AR22" s="20">
        <f t="shared" si="60"/>
        <v>93498</v>
      </c>
      <c r="AS22" s="20">
        <f t="shared" si="60"/>
        <v>89032</v>
      </c>
      <c r="AT22" s="20">
        <f t="shared" si="60"/>
        <v>91496</v>
      </c>
      <c r="AU22" s="20">
        <f t="shared" si="60"/>
        <v>82068</v>
      </c>
      <c r="AV22" s="20">
        <f t="shared" si="60"/>
        <v>85776</v>
      </c>
      <c r="AW22" s="20">
        <f t="shared" si="60"/>
        <v>89042</v>
      </c>
      <c r="AX22" s="20">
        <f t="shared" si="60"/>
        <v>88290</v>
      </c>
      <c r="AY22" s="20">
        <f t="shared" si="60"/>
        <v>93488</v>
      </c>
      <c r="AZ22" s="20">
        <f t="shared" si="60"/>
        <v>91724</v>
      </c>
      <c r="BA22" s="20">
        <f t="shared" si="60"/>
        <v>95854</v>
      </c>
      <c r="BB22" s="20">
        <f t="shared" si="60"/>
        <v>1090962</v>
      </c>
      <c r="BC22" s="20">
        <f t="shared" ref="BC22:BH22" si="61">BC10+BC13+BC16+BC19</f>
        <v>89000</v>
      </c>
      <c r="BD22" s="20">
        <f t="shared" si="61"/>
        <v>86942</v>
      </c>
      <c r="BE22" s="20">
        <f t="shared" si="61"/>
        <v>89782</v>
      </c>
      <c r="BF22" s="20">
        <f t="shared" si="61"/>
        <v>85458</v>
      </c>
      <c r="BG22" s="20">
        <f t="shared" si="61"/>
        <v>90112</v>
      </c>
      <c r="BH22" s="20">
        <f t="shared" si="61"/>
        <v>87516</v>
      </c>
      <c r="BI22" s="20">
        <f t="shared" si="47"/>
        <v>76572</v>
      </c>
      <c r="BJ22" s="20">
        <f t="shared" ref="BJ22:BK22" si="62">BJ10+BJ13+BJ16+BJ19</f>
        <v>98856</v>
      </c>
      <c r="BK22" s="20">
        <f t="shared" si="62"/>
        <v>92920</v>
      </c>
      <c r="BL22" s="20">
        <f t="shared" ref="BL22:BM22" si="63">BL10+BL13+BL16+BL19</f>
        <v>94378</v>
      </c>
      <c r="BM22" s="20">
        <f t="shared" si="63"/>
        <v>93776</v>
      </c>
      <c r="BN22" s="20">
        <f t="shared" ref="BN22" si="64">BN10+BN13+BN16+BN19</f>
        <v>94090</v>
      </c>
      <c r="BO22" s="20">
        <f t="shared" si="5"/>
        <v>1079402</v>
      </c>
      <c r="BP22" s="20">
        <f t="shared" ref="BP22:BZ22" si="65">BP10+BP13+BP16+BP19</f>
        <v>94202</v>
      </c>
      <c r="BQ22" s="20">
        <f t="shared" si="65"/>
        <v>87202</v>
      </c>
      <c r="BR22" s="20">
        <f t="shared" si="65"/>
        <v>92680</v>
      </c>
      <c r="BS22" s="20">
        <f t="shared" si="65"/>
        <v>89654</v>
      </c>
      <c r="BT22" s="20">
        <f t="shared" si="65"/>
        <v>89688</v>
      </c>
      <c r="BU22" s="20">
        <f t="shared" si="65"/>
        <v>83460</v>
      </c>
      <c r="BV22" s="20">
        <f t="shared" si="65"/>
        <v>87472</v>
      </c>
      <c r="BW22" s="20">
        <f t="shared" si="65"/>
        <v>92210</v>
      </c>
      <c r="BX22" s="20">
        <f t="shared" si="65"/>
        <v>88490</v>
      </c>
      <c r="BY22" s="20">
        <f t="shared" si="65"/>
        <v>92920</v>
      </c>
      <c r="BZ22" s="20">
        <f t="shared" si="65"/>
        <v>91898</v>
      </c>
      <c r="CA22" s="20">
        <f t="shared" si="51"/>
        <v>92268</v>
      </c>
      <c r="CB22" s="20">
        <f t="shared" si="6"/>
        <v>1082144</v>
      </c>
      <c r="CC22" s="20">
        <f t="shared" ref="CC22:CM22" si="66">CC10+CC13+CC16+CC19</f>
        <v>92668</v>
      </c>
      <c r="CD22" s="20">
        <f t="shared" si="66"/>
        <v>55534</v>
      </c>
      <c r="CE22" s="20">
        <f t="shared" si="66"/>
        <v>88058</v>
      </c>
      <c r="CF22" s="20">
        <f t="shared" si="66"/>
        <v>85168</v>
      </c>
      <c r="CG22" s="20">
        <f t="shared" si="66"/>
        <v>90308</v>
      </c>
      <c r="CH22" s="20">
        <f t="shared" si="66"/>
        <v>86316</v>
      </c>
      <c r="CI22" s="20">
        <f t="shared" si="66"/>
        <v>97228</v>
      </c>
      <c r="CJ22" s="20">
        <f t="shared" si="66"/>
        <v>114360</v>
      </c>
      <c r="CK22" s="20">
        <f t="shared" si="66"/>
        <v>120372</v>
      </c>
      <c r="CL22" s="20">
        <v>119786</v>
      </c>
      <c r="CM22" s="20">
        <f t="shared" si="66"/>
        <v>107662</v>
      </c>
      <c r="CN22" s="20">
        <f t="shared" ref="CN22:CP22" si="67">CN10+CN13+CN16+CN19</f>
        <v>107732</v>
      </c>
      <c r="CO22" s="20">
        <f t="shared" si="16"/>
        <v>1165192</v>
      </c>
      <c r="CP22" s="20">
        <f t="shared" si="67"/>
        <v>100098</v>
      </c>
      <c r="CQ22" s="20">
        <f t="shared" ref="CQ22:CS22" si="68">CQ10+CQ13+CQ16+CQ19</f>
        <v>95296</v>
      </c>
      <c r="CR22" s="20">
        <f t="shared" si="68"/>
        <v>67986</v>
      </c>
      <c r="CS22" s="20">
        <f t="shared" si="68"/>
        <v>40444</v>
      </c>
      <c r="CT22" s="20">
        <f t="shared" ref="CT22:CV22" si="69">CT10+CT13+CT16+CT19</f>
        <v>53906</v>
      </c>
      <c r="CU22" s="20">
        <f t="shared" si="69"/>
        <v>64152</v>
      </c>
      <c r="CV22" s="20">
        <f t="shared" si="69"/>
        <v>70240</v>
      </c>
      <c r="CW22" s="20">
        <f t="shared" ref="CW22:CY22" si="70">CW10+CW13+CW16+CW19</f>
        <v>64826</v>
      </c>
      <c r="CX22" s="20">
        <f t="shared" si="70"/>
        <v>57544</v>
      </c>
      <c r="CY22" s="20">
        <f t="shared" si="70"/>
        <v>89746</v>
      </c>
      <c r="CZ22" s="20">
        <f t="shared" ref="CZ22:DA22" si="71">CZ10+CZ13+CZ16+CZ19</f>
        <v>90906</v>
      </c>
      <c r="DA22" s="20">
        <f t="shared" si="71"/>
        <v>86159</v>
      </c>
      <c r="DB22" s="20">
        <f t="shared" si="17"/>
        <v>881303</v>
      </c>
      <c r="DC22" s="20">
        <f t="shared" ref="DC22" si="72">DC10+DC13+DC16+DC19</f>
        <v>90228</v>
      </c>
      <c r="DD22" s="20">
        <v>75141</v>
      </c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>
        <f t="shared" si="18"/>
        <v>165369</v>
      </c>
    </row>
    <row r="25" spans="2:119" ht="15" x14ac:dyDescent="0.25">
      <c r="B25" s="5" t="s">
        <v>68</v>
      </c>
    </row>
    <row r="26" spans="2:119" ht="15" customHeight="1" x14ac:dyDescent="0.25">
      <c r="B26" s="171" t="s">
        <v>0</v>
      </c>
      <c r="C26" s="165">
        <v>2013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7"/>
      <c r="O26" s="171" t="s">
        <v>90</v>
      </c>
      <c r="P26" s="165">
        <v>2014</v>
      </c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7"/>
      <c r="AB26" s="171" t="s">
        <v>91</v>
      </c>
      <c r="AC26" s="165">
        <v>2015</v>
      </c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7"/>
      <c r="AO26" s="171" t="s">
        <v>92</v>
      </c>
      <c r="AP26" s="165">
        <v>2016</v>
      </c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7"/>
      <c r="BB26" s="171" t="s">
        <v>93</v>
      </c>
      <c r="BC26" s="165">
        <v>2017</v>
      </c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7"/>
      <c r="BO26" s="163" t="s">
        <v>104</v>
      </c>
      <c r="BP26" s="165">
        <v>2018</v>
      </c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7"/>
      <c r="CB26" s="163" t="s">
        <v>137</v>
      </c>
      <c r="CC26" s="165">
        <v>2019</v>
      </c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7"/>
      <c r="CO26" s="163" t="s">
        <v>161</v>
      </c>
      <c r="CP26" s="160">
        <v>2020</v>
      </c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2"/>
      <c r="DB26" s="163" t="s">
        <v>169</v>
      </c>
      <c r="DC26" s="160">
        <v>2021</v>
      </c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2"/>
      <c r="DO26" s="163" t="s">
        <v>170</v>
      </c>
    </row>
    <row r="27" spans="2:119" ht="15" x14ac:dyDescent="0.25">
      <c r="B27" s="172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72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72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72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72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64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64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64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64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64"/>
    </row>
    <row r="28" spans="2:119" ht="15" x14ac:dyDescent="0.25">
      <c r="B28" s="13" t="s">
        <v>22</v>
      </c>
      <c r="C28" s="14">
        <f>SUM(C29:C30)</f>
        <v>0</v>
      </c>
      <c r="D28" s="14">
        <f t="shared" ref="D28:N28" si="73">SUM(D29:D30)</f>
        <v>0</v>
      </c>
      <c r="E28" s="14">
        <f t="shared" si="73"/>
        <v>88474</v>
      </c>
      <c r="F28" s="14">
        <f t="shared" si="73"/>
        <v>82046</v>
      </c>
      <c r="G28" s="14">
        <f t="shared" si="73"/>
        <v>86690</v>
      </c>
      <c r="H28" s="14">
        <f t="shared" si="73"/>
        <v>82368</v>
      </c>
      <c r="I28" s="14">
        <f t="shared" si="73"/>
        <v>205040</v>
      </c>
      <c r="J28" s="14">
        <f t="shared" si="73"/>
        <v>219488</v>
      </c>
      <c r="K28" s="14">
        <f t="shared" si="73"/>
        <v>208808</v>
      </c>
      <c r="L28" s="14">
        <f t="shared" si="73"/>
        <v>220856</v>
      </c>
      <c r="M28" s="14">
        <f t="shared" si="73"/>
        <v>227384</v>
      </c>
      <c r="N28" s="14">
        <f t="shared" si="73"/>
        <v>238894</v>
      </c>
      <c r="O28" s="14">
        <f>SUM(C28:N28)</f>
        <v>1660048</v>
      </c>
      <c r="P28" s="14">
        <f>SUM(P29:P30)</f>
        <v>254226</v>
      </c>
      <c r="Q28" s="14">
        <f t="shared" ref="Q28:AA28" si="74">SUM(Q29:Q30)</f>
        <v>252154</v>
      </c>
      <c r="R28" s="14">
        <f t="shared" si="74"/>
        <v>231380</v>
      </c>
      <c r="S28" s="14">
        <f t="shared" si="74"/>
        <v>218378</v>
      </c>
      <c r="T28" s="14">
        <f t="shared" si="74"/>
        <v>231996</v>
      </c>
      <c r="U28" s="14">
        <f t="shared" si="74"/>
        <v>218118</v>
      </c>
      <c r="V28" s="14">
        <f t="shared" si="74"/>
        <v>224152</v>
      </c>
      <c r="W28" s="14">
        <f t="shared" si="74"/>
        <v>234512</v>
      </c>
      <c r="X28" s="14">
        <f t="shared" si="74"/>
        <v>224288</v>
      </c>
      <c r="Y28" s="14">
        <f t="shared" si="74"/>
        <v>240990</v>
      </c>
      <c r="Z28" s="14">
        <f t="shared" si="74"/>
        <v>242848</v>
      </c>
      <c r="AA28" s="14">
        <f t="shared" si="74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 t="shared" ref="BE28:BH28" si="75">SUM(BE29:BE30)</f>
        <v>213588</v>
      </c>
      <c r="BF28" s="14">
        <f t="shared" si="75"/>
        <v>205848</v>
      </c>
      <c r="BG28" s="14">
        <f t="shared" si="75"/>
        <v>208884</v>
      </c>
      <c r="BH28" s="14">
        <f t="shared" si="75"/>
        <v>206234</v>
      </c>
      <c r="BI28" s="14">
        <f t="shared" ref="BI28:BN28" si="76">SUM(BI29:BI30)</f>
        <v>163548</v>
      </c>
      <c r="BJ28" s="14">
        <f t="shared" si="76"/>
        <v>243252</v>
      </c>
      <c r="BK28" s="14">
        <f t="shared" si="76"/>
        <v>224184</v>
      </c>
      <c r="BL28" s="14">
        <f t="shared" si="76"/>
        <v>228052</v>
      </c>
      <c r="BM28" s="14">
        <f t="shared" si="76"/>
        <v>228770</v>
      </c>
      <c r="BN28" s="14">
        <f t="shared" si="76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77">SUM(BR29:BR30)</f>
        <v>230834</v>
      </c>
      <c r="BS28" s="14">
        <f t="shared" si="77"/>
        <v>215794</v>
      </c>
      <c r="BT28" s="14">
        <f t="shared" si="77"/>
        <v>217084</v>
      </c>
      <c r="BU28" s="14">
        <f t="shared" si="77"/>
        <v>206260</v>
      </c>
      <c r="BV28" s="14">
        <f t="shared" si="77"/>
        <v>212296</v>
      </c>
      <c r="BW28" s="14">
        <f t="shared" si="77"/>
        <v>230394</v>
      </c>
      <c r="BX28" s="14">
        <f t="shared" si="77"/>
        <v>212556</v>
      </c>
      <c r="BY28" s="14">
        <f t="shared" si="77"/>
        <v>222088</v>
      </c>
      <c r="BZ28" s="14">
        <f t="shared" si="77"/>
        <v>225012</v>
      </c>
      <c r="CA28" s="14">
        <f t="shared" si="77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78">SUM(CE29:CE30)</f>
        <v>235220</v>
      </c>
      <c r="CF28" s="14">
        <f t="shared" si="78"/>
        <v>204438</v>
      </c>
      <c r="CG28" s="14">
        <f t="shared" si="78"/>
        <v>213236</v>
      </c>
      <c r="CH28" s="14">
        <f t="shared" si="78"/>
        <v>207576</v>
      </c>
      <c r="CI28" s="14">
        <f t="shared" si="78"/>
        <v>234634</v>
      </c>
      <c r="CJ28" s="14">
        <f t="shared" si="78"/>
        <v>252838</v>
      </c>
      <c r="CK28" s="14">
        <f t="shared" si="78"/>
        <v>254090</v>
      </c>
      <c r="CL28" s="14">
        <f t="shared" si="78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1">
        <v>221968</v>
      </c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>
        <f>+SUM(DC28:DN28)</f>
        <v>495932</v>
      </c>
    </row>
    <row r="29" spans="2:119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79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80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81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82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83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84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7">
        <v>41277</v>
      </c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</row>
    <row r="30" spans="2:119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79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80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81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82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83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84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40">
        <v>180691</v>
      </c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</row>
    <row r="31" spans="2:119" ht="15" x14ac:dyDescent="0.25">
      <c r="B31" s="13" t="s">
        <v>23</v>
      </c>
      <c r="C31" s="14">
        <f>SUM(C32:C33)</f>
        <v>0</v>
      </c>
      <c r="D31" s="14">
        <f t="shared" ref="D31:N31" si="85">SUM(D32:D33)</f>
        <v>0</v>
      </c>
      <c r="E31" s="14">
        <f t="shared" si="85"/>
        <v>99334</v>
      </c>
      <c r="F31" s="14">
        <f t="shared" si="85"/>
        <v>99494</v>
      </c>
      <c r="G31" s="14">
        <f t="shared" si="85"/>
        <v>102028</v>
      </c>
      <c r="H31" s="14">
        <f t="shared" si="85"/>
        <v>93808</v>
      </c>
      <c r="I31" s="14">
        <f t="shared" si="85"/>
        <v>95030</v>
      </c>
      <c r="J31" s="14">
        <f t="shared" si="85"/>
        <v>97964</v>
      </c>
      <c r="K31" s="14">
        <f t="shared" si="85"/>
        <v>92814</v>
      </c>
      <c r="L31" s="14">
        <f t="shared" si="85"/>
        <v>103912</v>
      </c>
      <c r="M31" s="14">
        <f t="shared" si="85"/>
        <v>100522</v>
      </c>
      <c r="N31" s="14">
        <f t="shared" si="85"/>
        <v>105122</v>
      </c>
      <c r="O31" s="14">
        <f t="shared" si="79"/>
        <v>990028</v>
      </c>
      <c r="P31" s="14">
        <f>SUM(P32:P33)</f>
        <v>97374</v>
      </c>
      <c r="Q31" s="14">
        <f t="shared" ref="Q31:AA31" si="86">SUM(Q32:Q33)</f>
        <v>94048</v>
      </c>
      <c r="R31" s="14">
        <f t="shared" si="86"/>
        <v>99914</v>
      </c>
      <c r="S31" s="14">
        <f t="shared" si="86"/>
        <v>90956</v>
      </c>
      <c r="T31" s="14">
        <f t="shared" si="86"/>
        <v>91600</v>
      </c>
      <c r="U31" s="14">
        <f t="shared" si="86"/>
        <v>81792</v>
      </c>
      <c r="V31" s="14">
        <f t="shared" si="86"/>
        <v>87822</v>
      </c>
      <c r="W31" s="14">
        <f t="shared" si="86"/>
        <v>93378</v>
      </c>
      <c r="X31" s="14">
        <f t="shared" si="86"/>
        <v>91522</v>
      </c>
      <c r="Y31" s="14">
        <f t="shared" si="86"/>
        <v>102602</v>
      </c>
      <c r="Z31" s="14">
        <f t="shared" si="86"/>
        <v>99252</v>
      </c>
      <c r="AA31" s="14">
        <f t="shared" si="86"/>
        <v>101954</v>
      </c>
      <c r="AB31" s="14">
        <f t="shared" si="80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81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82"/>
        <v>1088194</v>
      </c>
      <c r="BC31" s="14">
        <f>SUM(BC32:BC33)</f>
        <v>93296</v>
      </c>
      <c r="BD31" s="14">
        <v>93666</v>
      </c>
      <c r="BE31" s="14">
        <f t="shared" ref="BE31:BH31" si="87">SUM(BE32:BE33)</f>
        <v>94660</v>
      </c>
      <c r="BF31" s="14">
        <f t="shared" si="87"/>
        <v>90744</v>
      </c>
      <c r="BG31" s="14">
        <f t="shared" si="87"/>
        <v>98262</v>
      </c>
      <c r="BH31" s="14">
        <f t="shared" si="87"/>
        <v>93820</v>
      </c>
      <c r="BI31" s="14">
        <f t="shared" ref="BI31:BN31" si="88">SUM(BI32:BI33)</f>
        <v>88664</v>
      </c>
      <c r="BJ31" s="14">
        <f t="shared" si="88"/>
        <v>99694</v>
      </c>
      <c r="BK31" s="14">
        <f t="shared" si="88"/>
        <v>92756</v>
      </c>
      <c r="BL31" s="14">
        <f t="shared" si="88"/>
        <v>99180</v>
      </c>
      <c r="BM31" s="14">
        <f t="shared" si="88"/>
        <v>98012</v>
      </c>
      <c r="BN31" s="14">
        <f t="shared" si="88"/>
        <v>95412</v>
      </c>
      <c r="BO31" s="14">
        <f t="shared" si="83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89">SUM(BR32:BR33)</f>
        <v>90212</v>
      </c>
      <c r="BS31" s="14">
        <f t="shared" si="89"/>
        <v>90538</v>
      </c>
      <c r="BT31" s="14">
        <f t="shared" si="89"/>
        <v>91066</v>
      </c>
      <c r="BU31" s="14">
        <f t="shared" si="89"/>
        <v>84374</v>
      </c>
      <c r="BV31" s="14">
        <f t="shared" si="89"/>
        <v>93614</v>
      </c>
      <c r="BW31" s="14">
        <f t="shared" si="89"/>
        <v>95000</v>
      </c>
      <c r="BX31" s="14">
        <f t="shared" si="89"/>
        <v>91684</v>
      </c>
      <c r="BY31" s="14">
        <f t="shared" si="89"/>
        <v>98882</v>
      </c>
      <c r="BZ31" s="14">
        <f t="shared" si="89"/>
        <v>96300</v>
      </c>
      <c r="CA31" s="14">
        <f t="shared" si="89"/>
        <v>98062</v>
      </c>
      <c r="CB31" s="14">
        <f t="shared" si="84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90">SUM(CE32:CE33)</f>
        <v>90112</v>
      </c>
      <c r="CF31" s="14">
        <f t="shared" si="90"/>
        <v>93840</v>
      </c>
      <c r="CG31" s="14">
        <f t="shared" si="90"/>
        <v>100222</v>
      </c>
      <c r="CH31" s="14">
        <f t="shared" si="90"/>
        <v>94700</v>
      </c>
      <c r="CI31" s="14">
        <f t="shared" si="90"/>
        <v>102492</v>
      </c>
      <c r="CJ31" s="14">
        <f t="shared" si="90"/>
        <v>133460</v>
      </c>
      <c r="CK31" s="14">
        <f t="shared" si="90"/>
        <v>143292</v>
      </c>
      <c r="CL31" s="14">
        <f t="shared" si="90"/>
        <v>140524</v>
      </c>
      <c r="CM31" s="14">
        <v>117548</v>
      </c>
      <c r="CN31" s="14">
        <v>123198</v>
      </c>
      <c r="CO31" s="14">
        <f t="shared" ref="CO31:CO42" si="91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92">+SUM(CP31:DA31)</f>
        <v>992398</v>
      </c>
      <c r="DC31" s="14">
        <v>97727</v>
      </c>
      <c r="DD31" s="131">
        <v>86501</v>
      </c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>
        <f t="shared" ref="DO31:DO42" si="93">+SUM(DC31:DN31)</f>
        <v>184228</v>
      </c>
    </row>
    <row r="32" spans="2:119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79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80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81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82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83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84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7">
        <v>16855</v>
      </c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</row>
    <row r="33" spans="2:119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79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80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81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82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83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84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40">
        <v>69646</v>
      </c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</row>
    <row r="34" spans="2:119" ht="15" x14ac:dyDescent="0.25">
      <c r="B34" s="13" t="s">
        <v>24</v>
      </c>
      <c r="C34" s="14">
        <f>SUM(C35:C36)</f>
        <v>0</v>
      </c>
      <c r="D34" s="14">
        <f t="shared" ref="D34:N34" si="94">SUM(D35:D36)</f>
        <v>0</v>
      </c>
      <c r="E34" s="14">
        <f t="shared" si="94"/>
        <v>92162</v>
      </c>
      <c r="F34" s="14">
        <f t="shared" si="94"/>
        <v>90944</v>
      </c>
      <c r="G34" s="14">
        <f t="shared" si="94"/>
        <v>94672</v>
      </c>
      <c r="H34" s="14">
        <f t="shared" si="94"/>
        <v>87466</v>
      </c>
      <c r="I34" s="14">
        <f t="shared" si="94"/>
        <v>98904</v>
      </c>
      <c r="J34" s="14">
        <f t="shared" si="94"/>
        <v>103004</v>
      </c>
      <c r="K34" s="14">
        <f t="shared" si="94"/>
        <v>98418</v>
      </c>
      <c r="L34" s="14">
        <f t="shared" si="94"/>
        <v>108578</v>
      </c>
      <c r="M34" s="14">
        <f t="shared" si="94"/>
        <v>105106</v>
      </c>
      <c r="N34" s="14">
        <f t="shared" si="94"/>
        <v>108550</v>
      </c>
      <c r="O34" s="14">
        <f t="shared" si="79"/>
        <v>987804</v>
      </c>
      <c r="P34" s="14">
        <f>SUM(P35:P36)</f>
        <v>100930</v>
      </c>
      <c r="Q34" s="14">
        <f t="shared" ref="Q34:AA34" si="95">SUM(Q35:Q36)</f>
        <v>98896</v>
      </c>
      <c r="R34" s="14">
        <f t="shared" si="95"/>
        <v>106432</v>
      </c>
      <c r="S34" s="14">
        <f t="shared" si="95"/>
        <v>96744</v>
      </c>
      <c r="T34" s="14">
        <f t="shared" si="95"/>
        <v>97616</v>
      </c>
      <c r="U34" s="14">
        <f t="shared" si="95"/>
        <v>87716</v>
      </c>
      <c r="V34" s="14">
        <f t="shared" si="95"/>
        <v>93962</v>
      </c>
      <c r="W34" s="14">
        <f t="shared" si="95"/>
        <v>99652</v>
      </c>
      <c r="X34" s="14">
        <f t="shared" si="95"/>
        <v>98088</v>
      </c>
      <c r="Y34" s="14">
        <f t="shared" si="95"/>
        <v>109788</v>
      </c>
      <c r="Z34" s="14">
        <f t="shared" si="95"/>
        <v>104290</v>
      </c>
      <c r="AA34" s="14">
        <f t="shared" si="95"/>
        <v>108444</v>
      </c>
      <c r="AB34" s="14">
        <f t="shared" si="80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81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82"/>
        <v>1170296</v>
      </c>
      <c r="BC34" s="14">
        <f>SUM(BC35:BC36)</f>
        <v>102498</v>
      </c>
      <c r="BD34" s="14">
        <v>102034</v>
      </c>
      <c r="BE34" s="14">
        <f t="shared" ref="BE34:BH34" si="96">SUM(BE35:BE36)</f>
        <v>103970</v>
      </c>
      <c r="BF34" s="14">
        <f t="shared" si="96"/>
        <v>99700</v>
      </c>
      <c r="BG34" s="14">
        <f t="shared" si="96"/>
        <v>106776</v>
      </c>
      <c r="BH34" s="14">
        <f t="shared" si="96"/>
        <v>100586</v>
      </c>
      <c r="BI34" s="14">
        <f t="shared" ref="BI34:BN34" si="97">SUM(BI35:BI36)</f>
        <v>98232</v>
      </c>
      <c r="BJ34" s="14">
        <f t="shared" si="97"/>
        <v>111052</v>
      </c>
      <c r="BK34" s="14">
        <f t="shared" si="97"/>
        <v>99760</v>
      </c>
      <c r="BL34" s="14">
        <f t="shared" si="97"/>
        <v>103568</v>
      </c>
      <c r="BM34" s="14">
        <f t="shared" si="97"/>
        <v>101144</v>
      </c>
      <c r="BN34" s="14">
        <f t="shared" si="97"/>
        <v>103624</v>
      </c>
      <c r="BO34" s="14">
        <f t="shared" si="83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98">SUM(BR35:BR36)</f>
        <v>97796</v>
      </c>
      <c r="BS34" s="14">
        <f t="shared" si="98"/>
        <v>99768</v>
      </c>
      <c r="BT34" s="14">
        <f t="shared" si="98"/>
        <v>99022</v>
      </c>
      <c r="BU34" s="14">
        <f t="shared" si="98"/>
        <v>90638</v>
      </c>
      <c r="BV34" s="14">
        <f t="shared" si="98"/>
        <v>99794</v>
      </c>
      <c r="BW34" s="14">
        <f t="shared" si="98"/>
        <v>101574</v>
      </c>
      <c r="BX34" s="14">
        <f t="shared" si="98"/>
        <v>97928</v>
      </c>
      <c r="BY34" s="14">
        <f t="shared" si="98"/>
        <v>105802</v>
      </c>
      <c r="BZ34" s="14">
        <f t="shared" si="98"/>
        <v>104188</v>
      </c>
      <c r="CA34" s="14">
        <f t="shared" si="98"/>
        <v>104048</v>
      </c>
      <c r="CB34" s="14">
        <f t="shared" si="84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99">SUM(CE35:CE36)</f>
        <v>97166</v>
      </c>
      <c r="CF34" s="14">
        <f t="shared" si="99"/>
        <v>102074</v>
      </c>
      <c r="CG34" s="14">
        <f t="shared" si="99"/>
        <v>107614</v>
      </c>
      <c r="CH34" s="14">
        <f t="shared" si="99"/>
        <v>102700</v>
      </c>
      <c r="CI34" s="14">
        <f t="shared" si="99"/>
        <v>109640</v>
      </c>
      <c r="CJ34" s="14">
        <f t="shared" si="99"/>
        <v>139338</v>
      </c>
      <c r="CK34" s="14">
        <f t="shared" si="99"/>
        <v>150140</v>
      </c>
      <c r="CL34" s="14">
        <f t="shared" si="99"/>
        <v>146592</v>
      </c>
      <c r="CM34" s="14">
        <v>124068</v>
      </c>
      <c r="CN34" s="14">
        <v>137980</v>
      </c>
      <c r="CO34" s="14">
        <f t="shared" si="91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92"/>
        <v>1057696</v>
      </c>
      <c r="DC34" s="14">
        <v>104226</v>
      </c>
      <c r="DD34" s="131">
        <v>91808</v>
      </c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>
        <f t="shared" si="93"/>
        <v>196034</v>
      </c>
    </row>
    <row r="35" spans="2:119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79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80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81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82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83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84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7">
        <v>19572</v>
      </c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</row>
    <row r="36" spans="2:119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79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80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81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82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83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84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40">
        <v>72236</v>
      </c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</row>
    <row r="37" spans="2:119" ht="15" x14ac:dyDescent="0.25">
      <c r="B37" s="13" t="s">
        <v>25</v>
      </c>
      <c r="C37" s="14">
        <f>SUM(C38:C39)</f>
        <v>0</v>
      </c>
      <c r="D37" s="14">
        <f t="shared" ref="D37:N37" si="100">SUM(D38:D39)</f>
        <v>0</v>
      </c>
      <c r="E37" s="14">
        <f t="shared" si="100"/>
        <v>205166</v>
      </c>
      <c r="F37" s="14">
        <f t="shared" si="100"/>
        <v>196600</v>
      </c>
      <c r="G37" s="14">
        <f t="shared" si="100"/>
        <v>203556</v>
      </c>
      <c r="H37" s="14">
        <f t="shared" si="100"/>
        <v>199140</v>
      </c>
      <c r="I37" s="14">
        <f t="shared" si="100"/>
        <v>89118</v>
      </c>
      <c r="J37" s="14">
        <f t="shared" si="100"/>
        <v>94764</v>
      </c>
      <c r="K37" s="14">
        <f t="shared" si="100"/>
        <v>96232</v>
      </c>
      <c r="L37" s="14">
        <f t="shared" si="100"/>
        <v>92258</v>
      </c>
      <c r="M37" s="14">
        <f t="shared" si="100"/>
        <v>90610</v>
      </c>
      <c r="N37" s="14">
        <f t="shared" si="100"/>
        <v>101640</v>
      </c>
      <c r="O37" s="14">
        <f t="shared" si="79"/>
        <v>1369084</v>
      </c>
      <c r="P37" s="14">
        <f>SUM(P38:P39)</f>
        <v>94888</v>
      </c>
      <c r="Q37" s="14">
        <f t="shared" ref="Q37:AA37" si="101">SUM(Q38:Q39)</f>
        <v>88952</v>
      </c>
      <c r="R37" s="14">
        <f t="shared" si="101"/>
        <v>95266</v>
      </c>
      <c r="S37" s="14">
        <f t="shared" si="101"/>
        <v>84806</v>
      </c>
      <c r="T37" s="14">
        <f t="shared" si="101"/>
        <v>88474</v>
      </c>
      <c r="U37" s="14">
        <f t="shared" si="101"/>
        <v>82884</v>
      </c>
      <c r="V37" s="14">
        <f t="shared" si="101"/>
        <v>93286</v>
      </c>
      <c r="W37" s="14">
        <f t="shared" si="101"/>
        <v>101942</v>
      </c>
      <c r="X37" s="14">
        <f t="shared" si="101"/>
        <v>102514</v>
      </c>
      <c r="Y37" s="14">
        <f t="shared" si="101"/>
        <v>101010</v>
      </c>
      <c r="Z37" s="14">
        <f t="shared" si="101"/>
        <v>95514</v>
      </c>
      <c r="AA37" s="14">
        <f t="shared" si="101"/>
        <v>104976</v>
      </c>
      <c r="AB37" s="14">
        <f t="shared" si="80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81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82"/>
        <v>1187682</v>
      </c>
      <c r="BC37" s="14">
        <f>SUM(BC38:BC39)</f>
        <v>103116</v>
      </c>
      <c r="BD37" s="14">
        <v>99226</v>
      </c>
      <c r="BE37" s="14">
        <f t="shared" ref="BE37:BH37" si="102">SUM(BE38:BE39)</f>
        <v>106048</v>
      </c>
      <c r="BF37" s="14">
        <f t="shared" si="102"/>
        <v>96832</v>
      </c>
      <c r="BG37" s="14">
        <f t="shared" si="102"/>
        <v>100354</v>
      </c>
      <c r="BH37" s="14">
        <f t="shared" si="102"/>
        <v>94628</v>
      </c>
      <c r="BI37" s="14">
        <f t="shared" ref="BI37:BN37" si="103">SUM(BI38:BI39)</f>
        <v>104256</v>
      </c>
      <c r="BJ37" s="14">
        <f t="shared" si="103"/>
        <v>105900</v>
      </c>
      <c r="BK37" s="14">
        <f t="shared" si="103"/>
        <v>105850</v>
      </c>
      <c r="BL37" s="14">
        <f t="shared" si="103"/>
        <v>97644</v>
      </c>
      <c r="BM37" s="14">
        <f t="shared" si="103"/>
        <v>97258</v>
      </c>
      <c r="BN37" s="14">
        <f t="shared" si="103"/>
        <v>107130</v>
      </c>
      <c r="BO37" s="14">
        <f t="shared" si="83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104">SUM(BR38:BR39)</f>
        <v>113354</v>
      </c>
      <c r="BS37" s="14">
        <f t="shared" si="104"/>
        <v>101044</v>
      </c>
      <c r="BT37" s="14">
        <f t="shared" si="104"/>
        <v>99930</v>
      </c>
      <c r="BU37" s="14">
        <f t="shared" si="104"/>
        <v>93412</v>
      </c>
      <c r="BV37" s="14">
        <f t="shared" si="104"/>
        <v>100432</v>
      </c>
      <c r="BW37" s="14">
        <f t="shared" si="104"/>
        <v>104360</v>
      </c>
      <c r="BX37" s="14">
        <f t="shared" si="104"/>
        <v>106548</v>
      </c>
      <c r="BY37" s="14">
        <f t="shared" si="104"/>
        <v>103050</v>
      </c>
      <c r="BZ37" s="14">
        <f t="shared" si="104"/>
        <v>98712</v>
      </c>
      <c r="CA37" s="14">
        <f t="shared" si="104"/>
        <v>106862</v>
      </c>
      <c r="CB37" s="14">
        <f t="shared" si="84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105">SUM(CE38:CE39)</f>
        <v>100340</v>
      </c>
      <c r="CF37" s="14">
        <f t="shared" si="105"/>
        <v>95446</v>
      </c>
      <c r="CG37" s="14">
        <f t="shared" si="105"/>
        <v>96450</v>
      </c>
      <c r="CH37" s="14">
        <f t="shared" si="105"/>
        <v>90584</v>
      </c>
      <c r="CI37" s="14">
        <f t="shared" si="105"/>
        <v>105062</v>
      </c>
      <c r="CJ37" s="14">
        <f t="shared" si="105"/>
        <v>122472</v>
      </c>
      <c r="CK37" s="14">
        <f t="shared" si="105"/>
        <v>130468</v>
      </c>
      <c r="CL37" s="14">
        <f t="shared" si="105"/>
        <v>126748</v>
      </c>
      <c r="CM37" s="14">
        <v>117582</v>
      </c>
      <c r="CN37" s="14">
        <v>113874</v>
      </c>
      <c r="CO37" s="14">
        <f t="shared" si="91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92"/>
        <v>807979</v>
      </c>
      <c r="DC37" s="14">
        <v>77832</v>
      </c>
      <c r="DD37" s="131">
        <v>46167</v>
      </c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>
        <f t="shared" si="93"/>
        <v>123999</v>
      </c>
    </row>
    <row r="38" spans="2:119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79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80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81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82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83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84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7">
        <v>19037</v>
      </c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2:119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79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80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81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82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83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84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40">
        <v>27130</v>
      </c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</row>
    <row r="40" spans="2:119" ht="15" x14ac:dyDescent="0.2">
      <c r="B40" s="18" t="s">
        <v>10</v>
      </c>
      <c r="C40" s="19">
        <f>SUM(C41:C42)</f>
        <v>0</v>
      </c>
      <c r="D40" s="19">
        <f t="shared" ref="D40:N40" si="106">SUM(D41:D42)</f>
        <v>0</v>
      </c>
      <c r="E40" s="19">
        <f t="shared" si="106"/>
        <v>485136</v>
      </c>
      <c r="F40" s="19">
        <f t="shared" si="106"/>
        <v>469084</v>
      </c>
      <c r="G40" s="19">
        <f t="shared" si="106"/>
        <v>486946</v>
      </c>
      <c r="H40" s="19">
        <f t="shared" si="106"/>
        <v>462782</v>
      </c>
      <c r="I40" s="19">
        <f t="shared" si="106"/>
        <v>488092</v>
      </c>
      <c r="J40" s="19">
        <f t="shared" si="106"/>
        <v>515220</v>
      </c>
      <c r="K40" s="19">
        <f t="shared" si="106"/>
        <v>496272</v>
      </c>
      <c r="L40" s="19">
        <f t="shared" si="106"/>
        <v>525604</v>
      </c>
      <c r="M40" s="19">
        <f t="shared" si="106"/>
        <v>523622</v>
      </c>
      <c r="N40" s="19">
        <f t="shared" si="106"/>
        <v>554206</v>
      </c>
      <c r="O40" s="19">
        <f>SUM(O41:O42)</f>
        <v>5006964</v>
      </c>
      <c r="P40" s="19">
        <f>SUM(P41:P42)</f>
        <v>547418</v>
      </c>
      <c r="Q40" s="19">
        <f t="shared" ref="Q40:AA40" si="107">SUM(Q41:Q42)</f>
        <v>534050</v>
      </c>
      <c r="R40" s="19">
        <f t="shared" si="107"/>
        <v>532992</v>
      </c>
      <c r="S40" s="19">
        <f t="shared" si="107"/>
        <v>490884</v>
      </c>
      <c r="T40" s="19">
        <f t="shared" si="107"/>
        <v>509686</v>
      </c>
      <c r="U40" s="19">
        <f t="shared" si="107"/>
        <v>470510</v>
      </c>
      <c r="V40" s="19">
        <f t="shared" si="107"/>
        <v>499222</v>
      </c>
      <c r="W40" s="19">
        <f t="shared" si="107"/>
        <v>529484</v>
      </c>
      <c r="X40" s="19">
        <f t="shared" si="107"/>
        <v>516412</v>
      </c>
      <c r="Y40" s="19">
        <f t="shared" si="107"/>
        <v>554390</v>
      </c>
      <c r="Z40" s="19">
        <f t="shared" si="107"/>
        <v>541904</v>
      </c>
      <c r="AA40" s="19">
        <f t="shared" si="107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108">SUM(AK41:AK42)</f>
        <v>534014</v>
      </c>
      <c r="AL40" s="19">
        <f t="shared" si="108"/>
        <v>531902</v>
      </c>
      <c r="AM40" s="19">
        <f t="shared" si="108"/>
        <v>527882</v>
      </c>
      <c r="AN40" s="19">
        <f t="shared" si="108"/>
        <v>521654</v>
      </c>
      <c r="AO40" s="19">
        <f t="shared" si="108"/>
        <v>6384738</v>
      </c>
      <c r="AP40" s="19">
        <f t="shared" si="108"/>
        <v>532394</v>
      </c>
      <c r="AQ40" s="19">
        <f t="shared" si="108"/>
        <v>519946</v>
      </c>
      <c r="AR40" s="19">
        <f t="shared" si="108"/>
        <v>502164</v>
      </c>
      <c r="AS40" s="19">
        <f t="shared" si="108"/>
        <v>472936</v>
      </c>
      <c r="AT40" s="19">
        <f t="shared" si="108"/>
        <v>503830</v>
      </c>
      <c r="AU40" s="19">
        <f t="shared" si="108"/>
        <v>463450</v>
      </c>
      <c r="AV40" s="19">
        <f t="shared" si="108"/>
        <v>493944</v>
      </c>
      <c r="AW40" s="19">
        <f t="shared" si="108"/>
        <v>502830</v>
      </c>
      <c r="AX40" s="19">
        <f t="shared" si="108"/>
        <v>496256</v>
      </c>
      <c r="AY40" s="19">
        <f t="shared" si="108"/>
        <v>524818</v>
      </c>
      <c r="AZ40" s="19">
        <f t="shared" si="108"/>
        <v>516164</v>
      </c>
      <c r="BA40" s="19">
        <f t="shared" si="108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F40" si="109">SUM(BE41:BE42)</f>
        <v>518266</v>
      </c>
      <c r="BF40" s="19">
        <f t="shared" si="109"/>
        <v>493124</v>
      </c>
      <c r="BG40" s="19">
        <f t="shared" ref="BG40:BH40" si="110">SUM(BG41:BG42)</f>
        <v>514276</v>
      </c>
      <c r="BH40" s="19">
        <f t="shared" si="110"/>
        <v>495268</v>
      </c>
      <c r="BI40" s="19">
        <f t="shared" ref="BI40:BJ40" si="111">SUM(BI41:BI42)</f>
        <v>454700</v>
      </c>
      <c r="BJ40" s="19">
        <f t="shared" si="111"/>
        <v>559898</v>
      </c>
      <c r="BK40" s="19">
        <f t="shared" ref="BK40:BL40" si="112">SUM(BK41:BK42)</f>
        <v>522550</v>
      </c>
      <c r="BL40" s="19">
        <f t="shared" si="112"/>
        <v>528444</v>
      </c>
      <c r="BM40" s="19">
        <f t="shared" ref="BM40:BN40" si="113">SUM(BM41:BM42)</f>
        <v>525184</v>
      </c>
      <c r="BN40" s="19">
        <f t="shared" si="113"/>
        <v>554560</v>
      </c>
      <c r="BO40" s="19">
        <f t="shared" si="83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114">SUM(BR41:BR42)</f>
        <v>532196</v>
      </c>
      <c r="BS40" s="19">
        <f t="shared" si="114"/>
        <v>507144</v>
      </c>
      <c r="BT40" s="19">
        <f t="shared" si="114"/>
        <v>507102</v>
      </c>
      <c r="BU40" s="19">
        <f t="shared" si="114"/>
        <v>474684</v>
      </c>
      <c r="BV40" s="19">
        <f t="shared" si="114"/>
        <v>506136</v>
      </c>
      <c r="BW40" s="19">
        <f t="shared" si="114"/>
        <v>531328</v>
      </c>
      <c r="BX40" s="19">
        <f t="shared" si="114"/>
        <v>508716</v>
      </c>
      <c r="BY40" s="19">
        <f t="shared" si="114"/>
        <v>529822</v>
      </c>
      <c r="BZ40" s="19">
        <f t="shared" si="114"/>
        <v>524212</v>
      </c>
      <c r="CA40" s="19">
        <f t="shared" si="114"/>
        <v>551964</v>
      </c>
      <c r="CB40" s="19">
        <f t="shared" si="84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115">SUM(CE41:CE42)</f>
        <v>522838</v>
      </c>
      <c r="CF40" s="19">
        <f t="shared" si="115"/>
        <v>495798</v>
      </c>
      <c r="CG40" s="19">
        <f t="shared" si="115"/>
        <v>517522</v>
      </c>
      <c r="CH40" s="19">
        <f t="shared" si="115"/>
        <v>495560</v>
      </c>
      <c r="CI40" s="19">
        <f t="shared" si="115"/>
        <v>551828</v>
      </c>
      <c r="CJ40" s="19">
        <f t="shared" si="115"/>
        <v>648108</v>
      </c>
      <c r="CK40" s="19">
        <f t="shared" si="115"/>
        <v>677990</v>
      </c>
      <c r="CL40" s="19">
        <f t="shared" si="115"/>
        <v>663420</v>
      </c>
      <c r="CM40" s="19">
        <f t="shared" si="115"/>
        <v>606538</v>
      </c>
      <c r="CN40" s="19">
        <v>632462</v>
      </c>
      <c r="CO40" s="19">
        <f t="shared" si="91"/>
        <v>6759398</v>
      </c>
      <c r="CP40" s="19">
        <f t="shared" ref="CP40:CQ40" si="116">SUM(CP41:CP42)</f>
        <v>613926</v>
      </c>
      <c r="CQ40" s="19">
        <f t="shared" si="116"/>
        <v>598884</v>
      </c>
      <c r="CR40" s="19">
        <f t="shared" ref="CR40:CS40" si="117">SUM(CR41:CR42)</f>
        <v>401134</v>
      </c>
      <c r="CS40" s="19">
        <f t="shared" si="117"/>
        <v>208572</v>
      </c>
      <c r="CT40" s="19">
        <f t="shared" ref="CT40:CV40" si="118">SUM(CT41:CT42)</f>
        <v>290692</v>
      </c>
      <c r="CU40" s="19">
        <f t="shared" si="118"/>
        <v>362198</v>
      </c>
      <c r="CV40" s="19">
        <f t="shared" si="118"/>
        <v>413716</v>
      </c>
      <c r="CW40" s="19">
        <f t="shared" ref="CW40:CY40" si="119">SUM(CW41:CW42)</f>
        <v>383636</v>
      </c>
      <c r="CX40" s="19">
        <f t="shared" si="119"/>
        <v>345129</v>
      </c>
      <c r="CY40" s="19">
        <f t="shared" si="119"/>
        <v>542097</v>
      </c>
      <c r="CZ40" s="19">
        <f t="shared" ref="CZ40:DA40" si="120">SUM(CZ41:CZ42)</f>
        <v>546391</v>
      </c>
      <c r="DA40" s="19">
        <f t="shared" si="120"/>
        <v>535100</v>
      </c>
      <c r="DB40" s="19">
        <f t="shared" si="92"/>
        <v>5241475</v>
      </c>
      <c r="DC40" s="19">
        <f t="shared" ref="DC40" si="121">SUM(DC41:DC42)</f>
        <v>553749</v>
      </c>
      <c r="DD40" s="141">
        <v>446444</v>
      </c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>
        <f t="shared" si="93"/>
        <v>1000193</v>
      </c>
    </row>
    <row r="41" spans="2:119" x14ac:dyDescent="0.2">
      <c r="B41" s="15" t="s">
        <v>2</v>
      </c>
      <c r="C41" s="20">
        <f>C29+C32+C35+C38</f>
        <v>0</v>
      </c>
      <c r="D41" s="20">
        <f t="shared" ref="D41:N42" si="122">D29+D32+D35+D38</f>
        <v>0</v>
      </c>
      <c r="E41" s="20">
        <f t="shared" si="122"/>
        <v>104608</v>
      </c>
      <c r="F41" s="20">
        <f t="shared" si="122"/>
        <v>92432</v>
      </c>
      <c r="G41" s="20">
        <f t="shared" si="122"/>
        <v>94954</v>
      </c>
      <c r="H41" s="20">
        <f t="shared" si="122"/>
        <v>89382</v>
      </c>
      <c r="I41" s="20">
        <f t="shared" si="122"/>
        <v>96526</v>
      </c>
      <c r="J41" s="20">
        <f t="shared" si="122"/>
        <v>97932</v>
      </c>
      <c r="K41" s="20">
        <f t="shared" si="122"/>
        <v>95854</v>
      </c>
      <c r="L41" s="20">
        <f t="shared" si="122"/>
        <v>90946</v>
      </c>
      <c r="M41" s="20">
        <f t="shared" si="122"/>
        <v>91204</v>
      </c>
      <c r="N41" s="20">
        <f t="shared" si="122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123">Q29+Q32+Q35+Q38</f>
        <v>121868</v>
      </c>
      <c r="R41" s="20">
        <f t="shared" si="123"/>
        <v>99796</v>
      </c>
      <c r="S41" s="20">
        <f t="shared" si="123"/>
        <v>88870</v>
      </c>
      <c r="T41" s="20">
        <f t="shared" si="123"/>
        <v>87196</v>
      </c>
      <c r="U41" s="20">
        <f t="shared" si="123"/>
        <v>81796</v>
      </c>
      <c r="V41" s="20">
        <f t="shared" si="123"/>
        <v>94268</v>
      </c>
      <c r="W41" s="20">
        <f t="shared" si="123"/>
        <v>101172</v>
      </c>
      <c r="X41" s="20">
        <f t="shared" si="123"/>
        <v>95896</v>
      </c>
      <c r="Y41" s="20">
        <f t="shared" si="123"/>
        <v>96112</v>
      </c>
      <c r="Z41" s="20">
        <f t="shared" si="123"/>
        <v>94790</v>
      </c>
      <c r="AA41" s="20">
        <f t="shared" si="123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124">AD29+AD32+AD35+AD38</f>
        <v>135958</v>
      </c>
      <c r="AE41" s="20">
        <f t="shared" si="124"/>
        <v>111512</v>
      </c>
      <c r="AF41" s="20">
        <f t="shared" si="124"/>
        <v>114376</v>
      </c>
      <c r="AG41" s="20">
        <v>106962</v>
      </c>
      <c r="AH41" s="20">
        <f t="shared" ref="AH41:AJ42" si="125">AH29+AH32+AH35+AH38</f>
        <v>93492</v>
      </c>
      <c r="AI41" s="20">
        <f t="shared" si="125"/>
        <v>106818</v>
      </c>
      <c r="AJ41" s="20">
        <f t="shared" si="125"/>
        <v>112612</v>
      </c>
      <c r="AK41" s="20">
        <f t="shared" ref="AK41:BA41" si="126">AK29+AK32+AK35+AK38</f>
        <v>107908</v>
      </c>
      <c r="AL41" s="20">
        <f t="shared" si="126"/>
        <v>105008</v>
      </c>
      <c r="AM41" s="20">
        <f t="shared" si="126"/>
        <v>104464</v>
      </c>
      <c r="AN41" s="20">
        <f t="shared" si="126"/>
        <v>120636</v>
      </c>
      <c r="AO41" s="20">
        <f t="shared" si="126"/>
        <v>1354108</v>
      </c>
      <c r="AP41" s="20">
        <f t="shared" si="126"/>
        <v>142094</v>
      </c>
      <c r="AQ41" s="20">
        <f t="shared" si="126"/>
        <v>147742</v>
      </c>
      <c r="AR41" s="20">
        <f t="shared" si="126"/>
        <v>116006</v>
      </c>
      <c r="AS41" s="20">
        <f t="shared" si="126"/>
        <v>102724</v>
      </c>
      <c r="AT41" s="20">
        <f t="shared" si="126"/>
        <v>108956</v>
      </c>
      <c r="AU41" s="20">
        <f t="shared" si="126"/>
        <v>104724</v>
      </c>
      <c r="AV41" s="20">
        <f t="shared" si="126"/>
        <v>122294</v>
      </c>
      <c r="AW41" s="20">
        <f t="shared" si="126"/>
        <v>121298</v>
      </c>
      <c r="AX41" s="20">
        <f t="shared" si="126"/>
        <v>116396</v>
      </c>
      <c r="AY41" s="20">
        <f t="shared" si="126"/>
        <v>116418</v>
      </c>
      <c r="AZ41" s="20">
        <f t="shared" si="126"/>
        <v>114354</v>
      </c>
      <c r="BA41" s="20">
        <f t="shared" si="126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 t="shared" ref="BE41:BF42" si="127">BE29+BE32+BE35+BE38</f>
        <v>128740</v>
      </c>
      <c r="BF41" s="20">
        <f t="shared" si="127"/>
        <v>120888</v>
      </c>
      <c r="BG41" s="20">
        <f t="shared" ref="BG41:BI42" si="128">BG29+BG32+BG35+BG38</f>
        <v>121614</v>
      </c>
      <c r="BH41" s="20">
        <f t="shared" si="128"/>
        <v>115346</v>
      </c>
      <c r="BI41" s="20">
        <f t="shared" si="128"/>
        <v>133952</v>
      </c>
      <c r="BJ41" s="20">
        <f t="shared" ref="BJ41:BK41" si="129">BJ29+BJ32+BJ35+BJ38</f>
        <v>134732</v>
      </c>
      <c r="BK41" s="20">
        <f t="shared" si="129"/>
        <v>127258</v>
      </c>
      <c r="BL41" s="20">
        <f t="shared" ref="BL41:BM41" si="130">BL29+BL32+BL35+BL38</f>
        <v>122696</v>
      </c>
      <c r="BM41" s="20">
        <f t="shared" si="130"/>
        <v>122280</v>
      </c>
      <c r="BN41" s="20">
        <f t="shared" ref="BN41" si="131">BN29+BN32+BN35+BN38</f>
        <v>149308</v>
      </c>
      <c r="BO41" s="20">
        <f t="shared" si="83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132">BR29+BR32+BR35+BR38</f>
        <v>140160</v>
      </c>
      <c r="BS41" s="21">
        <f t="shared" si="132"/>
        <v>123784</v>
      </c>
      <c r="BT41" s="21">
        <f t="shared" si="132"/>
        <v>120598</v>
      </c>
      <c r="BU41" s="21">
        <f t="shared" si="132"/>
        <v>112456</v>
      </c>
      <c r="BV41" s="21">
        <f t="shared" si="132"/>
        <v>130362</v>
      </c>
      <c r="BW41" s="21">
        <f t="shared" si="132"/>
        <v>137790</v>
      </c>
      <c r="BX41" s="21">
        <f t="shared" si="132"/>
        <v>131270</v>
      </c>
      <c r="BY41" s="21">
        <f t="shared" si="132"/>
        <v>131184</v>
      </c>
      <c r="BZ41" s="21">
        <f t="shared" si="132"/>
        <v>128426</v>
      </c>
      <c r="CA41" s="21">
        <f t="shared" si="132"/>
        <v>154034</v>
      </c>
      <c r="CB41" s="22">
        <f t="shared" si="84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133">CE29+CE32+CE35+CE38</f>
        <v>144716</v>
      </c>
      <c r="CF41" s="21">
        <f t="shared" si="133"/>
        <v>128914</v>
      </c>
      <c r="CG41" s="21">
        <f t="shared" si="133"/>
        <v>125194</v>
      </c>
      <c r="CH41" s="21">
        <f t="shared" si="133"/>
        <v>120054</v>
      </c>
      <c r="CI41" s="21">
        <f t="shared" si="133"/>
        <v>125892</v>
      </c>
      <c r="CJ41" s="21">
        <f t="shared" si="133"/>
        <v>140476</v>
      </c>
      <c r="CK41" s="21">
        <f t="shared" si="133"/>
        <v>151492</v>
      </c>
      <c r="CL41" s="21">
        <f t="shared" si="133"/>
        <v>143128</v>
      </c>
      <c r="CM41" s="21">
        <f t="shared" si="133"/>
        <v>140016</v>
      </c>
      <c r="CN41" s="21">
        <v>165280</v>
      </c>
      <c r="CO41" s="22">
        <f t="shared" si="91"/>
        <v>1703662</v>
      </c>
      <c r="CP41" s="21">
        <f t="shared" ref="CP41:CQ41" si="134">CP29+CP32+CP35+CP38</f>
        <v>183766</v>
      </c>
      <c r="CQ41" s="21">
        <f t="shared" si="134"/>
        <v>186508</v>
      </c>
      <c r="CR41" s="21">
        <f t="shared" ref="CR41:CS41" si="135">CR29+CR32+CR35+CR38</f>
        <v>97894</v>
      </c>
      <c r="CS41" s="21">
        <f t="shared" si="135"/>
        <v>17422</v>
      </c>
      <c r="CT41" s="21">
        <f t="shared" ref="CT41:CV41" si="136">CT29+CT32+CT35+CT38</f>
        <v>35934</v>
      </c>
      <c r="CU41" s="21">
        <f t="shared" si="136"/>
        <v>58628</v>
      </c>
      <c r="CV41" s="21">
        <f t="shared" si="136"/>
        <v>83620</v>
      </c>
      <c r="CW41" s="21">
        <f t="shared" ref="CW41:CY41" si="137">CW29+CW32+CW35+CW38</f>
        <v>81304</v>
      </c>
      <c r="CX41" s="21">
        <f t="shared" si="137"/>
        <v>76721</v>
      </c>
      <c r="CY41" s="21">
        <f t="shared" si="137"/>
        <v>126855</v>
      </c>
      <c r="CZ41" s="21">
        <f t="shared" ref="CZ41:DA41" si="138">CZ29+CZ32+CZ35+CZ38</f>
        <v>129810</v>
      </c>
      <c r="DA41" s="21">
        <f t="shared" si="138"/>
        <v>147904</v>
      </c>
      <c r="DB41" s="20">
        <f t="shared" si="92"/>
        <v>1226366</v>
      </c>
      <c r="DC41" s="21">
        <f t="shared" ref="DC41" si="139">DC29+DC32+DC35+DC38</f>
        <v>146628</v>
      </c>
      <c r="DD41" s="143">
        <v>96741</v>
      </c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>
        <f t="shared" si="93"/>
        <v>243369</v>
      </c>
    </row>
    <row r="42" spans="2:119" x14ac:dyDescent="0.2">
      <c r="B42" s="15" t="s">
        <v>3</v>
      </c>
      <c r="C42" s="20">
        <f>C30+C33+C36+C39</f>
        <v>0</v>
      </c>
      <c r="D42" s="20">
        <f t="shared" si="122"/>
        <v>0</v>
      </c>
      <c r="E42" s="20">
        <f t="shared" si="122"/>
        <v>380528</v>
      </c>
      <c r="F42" s="20">
        <f t="shared" si="122"/>
        <v>376652</v>
      </c>
      <c r="G42" s="20">
        <f t="shared" si="122"/>
        <v>391992</v>
      </c>
      <c r="H42" s="20">
        <f t="shared" si="122"/>
        <v>373400</v>
      </c>
      <c r="I42" s="20">
        <f t="shared" si="122"/>
        <v>391566</v>
      </c>
      <c r="J42" s="20">
        <f t="shared" si="122"/>
        <v>417288</v>
      </c>
      <c r="K42" s="20">
        <f t="shared" si="122"/>
        <v>400418</v>
      </c>
      <c r="L42" s="20">
        <f t="shared" si="122"/>
        <v>434658</v>
      </c>
      <c r="M42" s="20">
        <f t="shared" si="122"/>
        <v>432418</v>
      </c>
      <c r="N42" s="20">
        <f t="shared" si="122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123"/>
        <v>412182</v>
      </c>
      <c r="R42" s="20">
        <f t="shared" si="123"/>
        <v>433196</v>
      </c>
      <c r="S42" s="20">
        <f t="shared" si="123"/>
        <v>402014</v>
      </c>
      <c r="T42" s="20">
        <f t="shared" si="123"/>
        <v>422490</v>
      </c>
      <c r="U42" s="20">
        <f t="shared" si="123"/>
        <v>388714</v>
      </c>
      <c r="V42" s="20">
        <f t="shared" si="123"/>
        <v>404954</v>
      </c>
      <c r="W42" s="20">
        <f t="shared" si="123"/>
        <v>428312</v>
      </c>
      <c r="X42" s="20">
        <f t="shared" si="123"/>
        <v>420516</v>
      </c>
      <c r="Y42" s="20">
        <f t="shared" si="123"/>
        <v>458278</v>
      </c>
      <c r="Z42" s="20">
        <f t="shared" si="123"/>
        <v>447114</v>
      </c>
      <c r="AA42" s="20">
        <f t="shared" si="123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124"/>
        <v>393036</v>
      </c>
      <c r="AE42" s="20">
        <f t="shared" si="124"/>
        <v>423528</v>
      </c>
      <c r="AF42" s="20">
        <f t="shared" si="124"/>
        <v>437764</v>
      </c>
      <c r="AG42" s="20">
        <v>441858</v>
      </c>
      <c r="AH42" s="20">
        <f t="shared" si="125"/>
        <v>392390</v>
      </c>
      <c r="AI42" s="20">
        <f t="shared" si="125"/>
        <v>410866</v>
      </c>
      <c r="AJ42" s="20">
        <f t="shared" si="125"/>
        <v>430434</v>
      </c>
      <c r="AK42" s="20">
        <f t="shared" ref="AK42:BA42" si="140">AK30+AK33+AK36+AK39</f>
        <v>426106</v>
      </c>
      <c r="AL42" s="20">
        <f t="shared" si="140"/>
        <v>426894</v>
      </c>
      <c r="AM42" s="20">
        <f t="shared" si="140"/>
        <v>423418</v>
      </c>
      <c r="AN42" s="20">
        <f t="shared" si="140"/>
        <v>401018</v>
      </c>
      <c r="AO42" s="20">
        <f t="shared" si="140"/>
        <v>5030630</v>
      </c>
      <c r="AP42" s="20">
        <f t="shared" si="140"/>
        <v>390300</v>
      </c>
      <c r="AQ42" s="20">
        <f t="shared" si="140"/>
        <v>372204</v>
      </c>
      <c r="AR42" s="20">
        <f t="shared" si="140"/>
        <v>386158</v>
      </c>
      <c r="AS42" s="20">
        <f t="shared" si="140"/>
        <v>370212</v>
      </c>
      <c r="AT42" s="20">
        <f t="shared" si="140"/>
        <v>394874</v>
      </c>
      <c r="AU42" s="20">
        <f t="shared" si="140"/>
        <v>358726</v>
      </c>
      <c r="AV42" s="20">
        <f t="shared" si="140"/>
        <v>371650</v>
      </c>
      <c r="AW42" s="20">
        <f t="shared" si="140"/>
        <v>381532</v>
      </c>
      <c r="AX42" s="20">
        <f t="shared" si="140"/>
        <v>379860</v>
      </c>
      <c r="AY42" s="20">
        <f t="shared" si="140"/>
        <v>408400</v>
      </c>
      <c r="AZ42" s="20">
        <f t="shared" si="140"/>
        <v>401810</v>
      </c>
      <c r="BA42" s="20">
        <f t="shared" si="140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 t="shared" si="127"/>
        <v>389526</v>
      </c>
      <c r="BF42" s="20">
        <f t="shared" si="127"/>
        <v>372236</v>
      </c>
      <c r="BG42" s="20">
        <f t="shared" ref="BG42:BH42" si="141">BG30+BG33+BG36+BG39</f>
        <v>392662</v>
      </c>
      <c r="BH42" s="20">
        <f t="shared" si="141"/>
        <v>379922</v>
      </c>
      <c r="BI42" s="20">
        <f t="shared" si="128"/>
        <v>320748</v>
      </c>
      <c r="BJ42" s="20">
        <f t="shared" ref="BJ42:BK42" si="142">BJ30+BJ33+BJ36+BJ39</f>
        <v>425166</v>
      </c>
      <c r="BK42" s="20">
        <f t="shared" si="142"/>
        <v>395292</v>
      </c>
      <c r="BL42" s="20">
        <f t="shared" ref="BL42:BM42" si="143">BL30+BL33+BL36+BL39</f>
        <v>405748</v>
      </c>
      <c r="BM42" s="20">
        <f t="shared" si="143"/>
        <v>402904</v>
      </c>
      <c r="BN42" s="20">
        <f t="shared" ref="BN42" si="144">BN30+BN33+BN36+BN39</f>
        <v>405252</v>
      </c>
      <c r="BO42" s="20">
        <f t="shared" si="83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145">BR30+BR33+BR36+BR39</f>
        <v>392036</v>
      </c>
      <c r="BS42" s="21">
        <f t="shared" si="145"/>
        <v>383360</v>
      </c>
      <c r="BT42" s="21">
        <f t="shared" si="145"/>
        <v>386504</v>
      </c>
      <c r="BU42" s="21">
        <f t="shared" si="145"/>
        <v>362228</v>
      </c>
      <c r="BV42" s="21">
        <f t="shared" si="145"/>
        <v>375774</v>
      </c>
      <c r="BW42" s="21">
        <f t="shared" si="145"/>
        <v>393538</v>
      </c>
      <c r="BX42" s="21">
        <f t="shared" si="145"/>
        <v>377446</v>
      </c>
      <c r="BY42" s="21">
        <f t="shared" si="145"/>
        <v>398638</v>
      </c>
      <c r="BZ42" s="21">
        <f t="shared" si="145"/>
        <v>395786</v>
      </c>
      <c r="CA42" s="21">
        <f t="shared" si="132"/>
        <v>397930</v>
      </c>
      <c r="CB42" s="22">
        <f t="shared" si="84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146">CE30+CE33+CE36+CE39</f>
        <v>378122</v>
      </c>
      <c r="CF42" s="21">
        <f t="shared" si="146"/>
        <v>366884</v>
      </c>
      <c r="CG42" s="21">
        <f t="shared" si="146"/>
        <v>392328</v>
      </c>
      <c r="CH42" s="21">
        <f t="shared" si="146"/>
        <v>375506</v>
      </c>
      <c r="CI42" s="21">
        <f t="shared" si="146"/>
        <v>425936</v>
      </c>
      <c r="CJ42" s="21">
        <f t="shared" si="146"/>
        <v>507632</v>
      </c>
      <c r="CK42" s="21">
        <f t="shared" si="146"/>
        <v>526498</v>
      </c>
      <c r="CL42" s="21">
        <f t="shared" si="146"/>
        <v>520292</v>
      </c>
      <c r="CM42" s="21">
        <f t="shared" si="146"/>
        <v>466522</v>
      </c>
      <c r="CN42" s="21">
        <v>467182</v>
      </c>
      <c r="CO42" s="22">
        <f t="shared" si="91"/>
        <v>5055736</v>
      </c>
      <c r="CP42" s="21">
        <f t="shared" ref="CP42:CQ42" si="147">CP30+CP33+CP36+CP39</f>
        <v>430160</v>
      </c>
      <c r="CQ42" s="21">
        <f t="shared" si="147"/>
        <v>412376</v>
      </c>
      <c r="CR42" s="21">
        <f t="shared" ref="CR42:CS42" si="148">CR30+CR33+CR36+CR39</f>
        <v>303240</v>
      </c>
      <c r="CS42" s="21">
        <f t="shared" si="148"/>
        <v>191150</v>
      </c>
      <c r="CT42" s="21">
        <f t="shared" ref="CT42:CV42" si="149">CT30+CT33+CT36+CT39</f>
        <v>254758</v>
      </c>
      <c r="CU42" s="21">
        <f t="shared" si="149"/>
        <v>303570</v>
      </c>
      <c r="CV42" s="21">
        <f t="shared" si="149"/>
        <v>330096</v>
      </c>
      <c r="CW42" s="21">
        <f t="shared" ref="CW42:CY42" si="150">CW30+CW33+CW36+CW39</f>
        <v>302332</v>
      </c>
      <c r="CX42" s="21">
        <f t="shared" si="150"/>
        <v>268408</v>
      </c>
      <c r="CY42" s="21">
        <f t="shared" si="150"/>
        <v>415242</v>
      </c>
      <c r="CZ42" s="21">
        <f t="shared" ref="CZ42:DA42" si="151">CZ30+CZ33+CZ36+CZ39</f>
        <v>416581</v>
      </c>
      <c r="DA42" s="21">
        <f t="shared" si="151"/>
        <v>387196</v>
      </c>
      <c r="DB42" s="20">
        <f t="shared" si="92"/>
        <v>4015109</v>
      </c>
      <c r="DC42" s="21">
        <f t="shared" ref="DC42" si="152">DC30+DC33+DC36+DC39</f>
        <v>407121</v>
      </c>
      <c r="DD42" s="143">
        <v>349703</v>
      </c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>
        <f t="shared" si="93"/>
        <v>756824</v>
      </c>
    </row>
    <row r="45" spans="2:119" ht="15" x14ac:dyDescent="0.25">
      <c r="B45" s="5" t="s">
        <v>82</v>
      </c>
    </row>
    <row r="46" spans="2:119" ht="15" customHeight="1" x14ac:dyDescent="0.25">
      <c r="B46" s="23" t="s">
        <v>158</v>
      </c>
      <c r="C46" s="165">
        <v>2013</v>
      </c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7"/>
      <c r="O46" s="171" t="s">
        <v>90</v>
      </c>
      <c r="P46" s="165">
        <v>2014</v>
      </c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7"/>
      <c r="AB46" s="171" t="s">
        <v>91</v>
      </c>
      <c r="AC46" s="165">
        <v>2015</v>
      </c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7"/>
      <c r="AO46" s="171" t="s">
        <v>92</v>
      </c>
      <c r="AP46" s="165">
        <v>2016</v>
      </c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7"/>
      <c r="BB46" s="171" t="s">
        <v>93</v>
      </c>
      <c r="BC46" s="165">
        <v>2017</v>
      </c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7"/>
      <c r="BO46" s="163" t="s">
        <v>104</v>
      </c>
      <c r="BP46" s="165">
        <v>2018</v>
      </c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7"/>
      <c r="CB46" s="163" t="s">
        <v>137</v>
      </c>
      <c r="CC46" s="165">
        <v>2019</v>
      </c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7"/>
      <c r="CO46" s="163" t="s">
        <v>161</v>
      </c>
      <c r="CP46" s="160">
        <v>2020</v>
      </c>
      <c r="CQ46" s="161"/>
      <c r="CR46" s="161"/>
      <c r="CS46" s="161"/>
      <c r="CT46" s="161"/>
      <c r="CU46" s="161"/>
      <c r="CV46" s="161"/>
      <c r="CW46" s="161"/>
      <c r="CX46" s="161"/>
      <c r="CY46" s="161"/>
      <c r="CZ46" s="161"/>
      <c r="DA46" s="162"/>
      <c r="DB46" s="163" t="s">
        <v>169</v>
      </c>
      <c r="DC46" s="160">
        <v>2021</v>
      </c>
      <c r="DD46" s="161"/>
      <c r="DE46" s="161"/>
      <c r="DF46" s="161"/>
      <c r="DG46" s="161"/>
      <c r="DH46" s="161"/>
      <c r="DI46" s="161"/>
      <c r="DJ46" s="161"/>
      <c r="DK46" s="161"/>
      <c r="DL46" s="161"/>
      <c r="DM46" s="161"/>
      <c r="DN46" s="162"/>
      <c r="DO46" s="163" t="s">
        <v>170</v>
      </c>
    </row>
    <row r="47" spans="2:119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72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72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72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72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64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64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64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64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64"/>
    </row>
    <row r="48" spans="2:119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53">SUM(F49:F50)</f>
        <v>1852612.2999999998</v>
      </c>
      <c r="G48" s="29">
        <f t="shared" si="153"/>
        <v>1922569.1500000001</v>
      </c>
      <c r="H48" s="29">
        <f t="shared" si="153"/>
        <v>1827043.35</v>
      </c>
      <c r="I48" s="29">
        <f t="shared" si="153"/>
        <v>1927889.7000000002</v>
      </c>
      <c r="J48" s="29">
        <f t="shared" si="153"/>
        <v>2032690.85</v>
      </c>
      <c r="K48" s="29">
        <f t="shared" si="153"/>
        <v>1958814.2000000002</v>
      </c>
      <c r="L48" s="29">
        <f t="shared" si="153"/>
        <v>2068360.3</v>
      </c>
      <c r="M48" s="29">
        <f t="shared" si="153"/>
        <v>2060917.8500000006</v>
      </c>
      <c r="N48" s="29">
        <f t="shared" si="153"/>
        <v>2186960.1</v>
      </c>
      <c r="O48" s="30">
        <f>+SUM(O49:O50)</f>
        <v>19759189.550000001</v>
      </c>
      <c r="P48" s="29">
        <f t="shared" si="153"/>
        <v>2169781.5999999996</v>
      </c>
      <c r="Q48" s="29">
        <f t="shared" si="153"/>
        <v>2119003.7000000002</v>
      </c>
      <c r="R48" s="29">
        <f t="shared" si="153"/>
        <v>2101912.2999999998</v>
      </c>
      <c r="S48" s="29">
        <f t="shared" si="153"/>
        <v>1934066.15</v>
      </c>
      <c r="T48" s="29">
        <f t="shared" si="153"/>
        <v>2005135.85</v>
      </c>
      <c r="U48" s="29">
        <f t="shared" si="153"/>
        <v>1851762.6</v>
      </c>
      <c r="V48" s="29">
        <f t="shared" si="153"/>
        <v>1969184.9</v>
      </c>
      <c r="W48" s="29">
        <f t="shared" si="153"/>
        <v>2089237.5499999998</v>
      </c>
      <c r="X48" s="29">
        <f t="shared" si="153"/>
        <v>2036022.4</v>
      </c>
      <c r="Y48" s="29">
        <f t="shared" si="153"/>
        <v>2181730.0499999998</v>
      </c>
      <c r="Z48" s="29">
        <f t="shared" si="153"/>
        <v>2133098.7000000002</v>
      </c>
      <c r="AA48" s="29">
        <f t="shared" si="153"/>
        <v>2225546.65</v>
      </c>
      <c r="AB48" s="30">
        <f>+SUM(AB49:AB50)</f>
        <v>22646700.849999994</v>
      </c>
      <c r="AC48" s="29">
        <f t="shared" si="153"/>
        <v>2216930.8999999994</v>
      </c>
      <c r="AD48" s="29">
        <f t="shared" si="153"/>
        <v>2107922.75</v>
      </c>
      <c r="AE48" s="29">
        <f t="shared" si="153"/>
        <v>2116651.35</v>
      </c>
      <c r="AF48" s="29">
        <f t="shared" si="153"/>
        <v>2183854.5</v>
      </c>
      <c r="AG48" s="29">
        <f t="shared" si="153"/>
        <v>2166747.7999999998</v>
      </c>
      <c r="AH48" s="29">
        <f t="shared" si="153"/>
        <v>1917572.1</v>
      </c>
      <c r="AI48" s="29">
        <f t="shared" si="153"/>
        <v>2047340.1999999997</v>
      </c>
      <c r="AJ48" s="29">
        <f t="shared" si="153"/>
        <v>2147946.15</v>
      </c>
      <c r="AK48" s="29">
        <f t="shared" si="153"/>
        <v>2110433.65</v>
      </c>
      <c r="AL48" s="29">
        <f t="shared" si="153"/>
        <v>2100747.4499999997</v>
      </c>
      <c r="AM48" s="29">
        <f t="shared" si="153"/>
        <v>2085012.0000000002</v>
      </c>
      <c r="AN48" s="29">
        <f t="shared" si="153"/>
        <v>2070804.45</v>
      </c>
      <c r="AO48" s="30">
        <f>+SUM(AO49:AO50)</f>
        <v>23055032.400000002</v>
      </c>
      <c r="AP48" s="29">
        <f t="shared" si="153"/>
        <v>2124540.7999999998</v>
      </c>
      <c r="AQ48" s="29">
        <f t="shared" si="153"/>
        <v>2080156.4</v>
      </c>
      <c r="AR48" s="29">
        <f t="shared" si="153"/>
        <v>1993306.95</v>
      </c>
      <c r="AS48" s="29">
        <f t="shared" si="153"/>
        <v>1873391.5</v>
      </c>
      <c r="AT48" s="29">
        <f t="shared" si="153"/>
        <v>1995574.85</v>
      </c>
      <c r="AU48" s="29">
        <f t="shared" si="153"/>
        <v>1838324.8499999999</v>
      </c>
      <c r="AV48" s="29">
        <f t="shared" si="153"/>
        <v>1965601.65</v>
      </c>
      <c r="AW48" s="29">
        <f t="shared" si="153"/>
        <v>1999036.7000000002</v>
      </c>
      <c r="AX48" s="29">
        <f t="shared" si="153"/>
        <v>1970945.8000000003</v>
      </c>
      <c r="AY48" s="29">
        <f t="shared" si="153"/>
        <v>2080467.9499999997</v>
      </c>
      <c r="AZ48" s="29">
        <f t="shared" si="153"/>
        <v>2059651.4</v>
      </c>
      <c r="BA48" s="29">
        <f t="shared" si="153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54">+SUM(BE49:BE50)</f>
        <v>2062619.4999999998</v>
      </c>
      <c r="BF48" s="29">
        <f t="shared" si="154"/>
        <v>1961615.5</v>
      </c>
      <c r="BG48" s="29">
        <f t="shared" si="154"/>
        <v>2043107.4</v>
      </c>
      <c r="BH48" s="29">
        <f t="shared" si="154"/>
        <v>1966542.05</v>
      </c>
      <c r="BI48" s="29">
        <f t="shared" si="154"/>
        <v>1822031.7000000002</v>
      </c>
      <c r="BJ48" s="29">
        <f t="shared" si="154"/>
        <v>2225721.0000000005</v>
      </c>
      <c r="BK48" s="29">
        <f t="shared" si="154"/>
        <v>1822031.7000000002</v>
      </c>
      <c r="BL48" s="29">
        <f t="shared" si="154"/>
        <v>2098053.9499999997</v>
      </c>
      <c r="BM48" s="29">
        <f t="shared" si="154"/>
        <v>2085301.7499999998</v>
      </c>
      <c r="BN48" s="29">
        <f t="shared" si="154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55">+SUM(BR49:BR50)</f>
        <v>2122767.15</v>
      </c>
      <c r="BS48" s="29">
        <f t="shared" si="155"/>
        <v>2017055.0999999996</v>
      </c>
      <c r="BT48" s="29">
        <f t="shared" si="155"/>
        <v>2015016.5</v>
      </c>
      <c r="BU48" s="29">
        <f t="shared" si="155"/>
        <v>1885975.5999999999</v>
      </c>
      <c r="BV48" s="29">
        <f t="shared" si="155"/>
        <v>2017113.7999999998</v>
      </c>
      <c r="BW48" s="29">
        <f>+SUM(BW49:BW50)</f>
        <v>2118091.4500000002</v>
      </c>
      <c r="BX48" s="29">
        <f t="shared" si="155"/>
        <v>2027503.3</v>
      </c>
      <c r="BY48" s="29">
        <f t="shared" si="155"/>
        <v>2108353</v>
      </c>
      <c r="BZ48" s="29">
        <f t="shared" si="155"/>
        <v>2085230.4000000001</v>
      </c>
      <c r="CA48" s="29">
        <f t="shared" si="155"/>
        <v>2206760.9</v>
      </c>
      <c r="CB48" s="29">
        <f>+SUM(BP48:CA48)</f>
        <v>25068508.599999994</v>
      </c>
      <c r="CC48" s="29">
        <f>+SUM(CC49:CC50)</f>
        <v>2323058.5999999992</v>
      </c>
      <c r="CD48" s="29">
        <f>+SUM(CD49:CD50)</f>
        <v>1496385.7</v>
      </c>
      <c r="CE48" s="29">
        <f t="shared" ref="CE48:CI48" si="156">+SUM(CE49:CE50)</f>
        <v>2089611.1500000013</v>
      </c>
      <c r="CF48" s="29">
        <f t="shared" si="156"/>
        <v>1976618.0499999996</v>
      </c>
      <c r="CG48" s="29">
        <f t="shared" si="156"/>
        <v>2057691.4499999993</v>
      </c>
      <c r="CH48" s="29">
        <f t="shared" si="156"/>
        <v>1970466.6999999983</v>
      </c>
      <c r="CI48" s="29">
        <f t="shared" si="156"/>
        <v>2189583.549999997</v>
      </c>
      <c r="CJ48" s="29">
        <f>+SUM(CJ49:CJ50)</f>
        <v>2567259.3499999996</v>
      </c>
      <c r="CK48" s="29">
        <f t="shared" ref="CK48:DC48" si="157">+SUM(CK49:CK50)</f>
        <v>2688304.7499999991</v>
      </c>
      <c r="CL48" s="29">
        <f>+SUM(CL49:CL50)</f>
        <v>2627499.7000000002</v>
      </c>
      <c r="CM48" s="29">
        <f t="shared" si="157"/>
        <v>2407604</v>
      </c>
      <c r="CN48" s="29">
        <f t="shared" si="157"/>
        <v>2521950.9499999997</v>
      </c>
      <c r="CO48" s="29">
        <f>+SUM(CC48:CN48)</f>
        <v>26916033.949999992</v>
      </c>
      <c r="CP48" s="29">
        <f t="shared" si="157"/>
        <v>2461839.65</v>
      </c>
      <c r="CQ48" s="29">
        <f t="shared" si="157"/>
        <v>2405802.75</v>
      </c>
      <c r="CR48" s="29">
        <f t="shared" si="157"/>
        <v>1595424.4</v>
      </c>
      <c r="CS48" s="29">
        <f t="shared" si="157"/>
        <v>809733.05</v>
      </c>
      <c r="CT48" s="29">
        <f t="shared" si="157"/>
        <v>276986.84999999998</v>
      </c>
      <c r="CU48" s="29">
        <f t="shared" si="157"/>
        <v>637180.55000000005</v>
      </c>
      <c r="CV48" s="29">
        <f t="shared" si="157"/>
        <v>1635202.6</v>
      </c>
      <c r="CW48" s="29">
        <f t="shared" si="157"/>
        <v>1518544.4</v>
      </c>
      <c r="CX48" s="29">
        <f t="shared" si="157"/>
        <v>2330471.6</v>
      </c>
      <c r="CY48" s="29">
        <f t="shared" si="157"/>
        <v>3384702.6000000006</v>
      </c>
      <c r="CZ48" s="29">
        <f t="shared" si="157"/>
        <v>3411337.8000000007</v>
      </c>
      <c r="DA48" s="29">
        <f t="shared" si="157"/>
        <v>3411337.8000000007</v>
      </c>
      <c r="DB48" s="29">
        <f>+SUM(CP48:DA48)</f>
        <v>23878564.050000001</v>
      </c>
      <c r="DC48" s="29">
        <f t="shared" si="157"/>
        <v>3478585.3</v>
      </c>
      <c r="DD48" s="144">
        <v>2918720.4</v>
      </c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>
        <f>+SUM(DC48:DN48)</f>
        <v>6397305.6999999993</v>
      </c>
    </row>
    <row r="49" spans="2:119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 t="shared" ref="DB49:DB50" si="158">+SUM(CP49:DA49)</f>
        <v>5967043.75</v>
      </c>
      <c r="DC49" s="38">
        <v>914758.3</v>
      </c>
      <c r="DD49" s="145">
        <v>643337</v>
      </c>
      <c r="DE49" s="38"/>
      <c r="DF49" s="35"/>
      <c r="DG49" s="38"/>
      <c r="DH49" s="35"/>
      <c r="DI49" s="38"/>
      <c r="DJ49" s="35"/>
      <c r="DK49" s="38"/>
      <c r="DL49" s="35"/>
      <c r="DM49" s="38"/>
      <c r="DN49" s="35"/>
      <c r="DO49" s="35">
        <f t="shared" ref="DO49:DO50" si="159">+SUM(DC49:DN49)</f>
        <v>1558095.3</v>
      </c>
    </row>
    <row r="50" spans="2:119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 t="shared" si="158"/>
        <v>17911520.300000004</v>
      </c>
      <c r="DC50" s="38">
        <v>2563827</v>
      </c>
      <c r="DD50" s="145">
        <v>2275383.4</v>
      </c>
      <c r="DE50" s="38"/>
      <c r="DF50" s="35"/>
      <c r="DG50" s="38"/>
      <c r="DH50" s="35"/>
      <c r="DI50" s="38"/>
      <c r="DJ50" s="35"/>
      <c r="DK50" s="38"/>
      <c r="DL50" s="35"/>
      <c r="DM50" s="38"/>
      <c r="DN50" s="35"/>
      <c r="DO50" s="35">
        <f t="shared" si="159"/>
        <v>4839210.4000000004</v>
      </c>
    </row>
    <row r="52" spans="2:119" ht="15" x14ac:dyDescent="0.25">
      <c r="B52" s="5"/>
    </row>
    <row r="54" spans="2:119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58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B37"/>
  <sheetViews>
    <sheetView showGridLines="0" zoomScale="90" zoomScaleNormal="90" workbookViewId="0">
      <pane xSplit="2" ySplit="3" topLeftCell="EK16" activePane="bottomRight" state="frozen"/>
      <selection pane="topRight" activeCell="C1" sqref="C1"/>
      <selection pane="bottomLeft" activeCell="A4" sqref="A4"/>
      <selection pane="bottomRight" activeCell="EQ30" sqref="EQ30:EQ3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58" ht="15" x14ac:dyDescent="0.25">
      <c r="A1" s="168" t="s">
        <v>136</v>
      </c>
      <c r="B1" s="168"/>
    </row>
    <row r="2" spans="1:158" ht="30" customHeight="1" x14ac:dyDescent="0.25">
      <c r="A2" s="169" t="s">
        <v>146</v>
      </c>
      <c r="B2" s="170"/>
    </row>
    <row r="3" spans="1:158" x14ac:dyDescent="0.2">
      <c r="A3" s="99" t="s">
        <v>79</v>
      </c>
    </row>
    <row r="5" spans="1:158" ht="15" x14ac:dyDescent="0.25">
      <c r="B5" s="5" t="s">
        <v>67</v>
      </c>
    </row>
    <row r="6" spans="1:158" ht="15" x14ac:dyDescent="0.25">
      <c r="B6" s="171" t="s">
        <v>0</v>
      </c>
      <c r="C6" s="173">
        <v>2010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63" t="s">
        <v>87</v>
      </c>
      <c r="P6" s="173">
        <v>2011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63" t="s">
        <v>88</v>
      </c>
      <c r="AC6" s="173">
        <v>2012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63" t="s">
        <v>89</v>
      </c>
      <c r="AP6" s="173">
        <v>2013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63" t="s">
        <v>90</v>
      </c>
      <c r="BC6" s="173">
        <v>2014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63" t="s">
        <v>91</v>
      </c>
      <c r="BP6" s="173">
        <v>2015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63" t="s">
        <v>92</v>
      </c>
      <c r="CC6" s="173">
        <v>2016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63" t="s">
        <v>93</v>
      </c>
      <c r="CP6" s="165">
        <v>2017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104</v>
      </c>
      <c r="DC6" s="165">
        <v>2018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137</v>
      </c>
      <c r="DP6" s="165">
        <v>2019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161</v>
      </c>
      <c r="EC6" s="128">
        <v>2020</v>
      </c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30"/>
      <c r="EO6" s="163" t="s">
        <v>169</v>
      </c>
      <c r="EP6" s="128">
        <v>2021</v>
      </c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30"/>
      <c r="FB6" s="163" t="s">
        <v>170</v>
      </c>
    </row>
    <row r="7" spans="1:158" ht="15" x14ac:dyDescent="0.25">
      <c r="B7" s="172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64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64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64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64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64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64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6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4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64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64"/>
    </row>
    <row r="8" spans="1:158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 t="shared" ref="CS8:CU8" si="4">SUM(CS9:CS10)</f>
        <v>6165</v>
      </c>
      <c r="CT8" s="47">
        <f t="shared" si="4"/>
        <v>8852</v>
      </c>
      <c r="CU8" s="47">
        <f t="shared" si="4"/>
        <v>9770</v>
      </c>
      <c r="CV8" s="47">
        <f t="shared" ref="CV8:DA8" si="5">SUM(CV9:CV10)</f>
        <v>12470</v>
      </c>
      <c r="CW8" s="47">
        <f t="shared" si="5"/>
        <v>11647</v>
      </c>
      <c r="CX8" s="47">
        <f t="shared" si="5"/>
        <v>11055</v>
      </c>
      <c r="CY8" s="47">
        <f t="shared" si="5"/>
        <v>11620</v>
      </c>
      <c r="CZ8" s="47">
        <f t="shared" si="5"/>
        <v>11523</v>
      </c>
      <c r="DA8" s="47">
        <f t="shared" si="5"/>
        <v>12352</v>
      </c>
      <c r="DB8" s="47">
        <f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7">SUM(DS9:DS10)</f>
        <v>10581</v>
      </c>
      <c r="DT8" s="47">
        <f t="shared" si="7"/>
        <v>12279</v>
      </c>
      <c r="DU8" s="47">
        <f t="shared" si="7"/>
        <v>12888</v>
      </c>
      <c r="DV8" s="47">
        <f t="shared" si="7"/>
        <v>15856</v>
      </c>
      <c r="DW8" s="47">
        <f t="shared" si="7"/>
        <v>15735</v>
      </c>
      <c r="DX8" s="47">
        <f t="shared" si="7"/>
        <v>13815</v>
      </c>
      <c r="DY8" s="47">
        <f t="shared" si="7"/>
        <v>13477</v>
      </c>
      <c r="DZ8" s="47">
        <f t="shared" si="7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8">+ED9+ED10</f>
        <v>11522</v>
      </c>
      <c r="EE8" s="47">
        <f t="shared" si="8"/>
        <v>7859</v>
      </c>
      <c r="EF8" s="47">
        <f t="shared" si="8"/>
        <v>2928</v>
      </c>
      <c r="EG8" s="47">
        <f t="shared" si="8"/>
        <v>3862</v>
      </c>
      <c r="EH8" s="47">
        <f t="shared" si="8"/>
        <v>5939</v>
      </c>
      <c r="EI8" s="47">
        <f t="shared" si="8"/>
        <v>9961</v>
      </c>
      <c r="EJ8" s="47">
        <f t="shared" si="8"/>
        <v>11350</v>
      </c>
      <c r="EK8" s="47">
        <f t="shared" si="8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>
        <f>+SUM(EP8:FA8)</f>
        <v>27552</v>
      </c>
    </row>
    <row r="9" spans="1:158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>+SUM(CP9:DA9)</f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>+SUM(DC9:DN9)</f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7"/>
    </row>
    <row r="10" spans="1:158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ref="DB10:DB13" si="9">+SUM(CP10:DA10)</f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ref="DO10:DO13" si="10">+SUM(DC10:DN10)</f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</row>
    <row r="11" spans="1:158" ht="15" x14ac:dyDescent="0.2">
      <c r="B11" s="18" t="s">
        <v>10</v>
      </c>
      <c r="C11" s="49">
        <f t="shared" ref="C11:BS11" si="11">SUM(C12:C13)</f>
        <v>0</v>
      </c>
      <c r="D11" s="49">
        <f t="shared" si="11"/>
        <v>0</v>
      </c>
      <c r="E11" s="49">
        <f>SUM(E12:E13)</f>
        <v>4028</v>
      </c>
      <c r="F11" s="49">
        <f t="shared" si="11"/>
        <v>4086</v>
      </c>
      <c r="G11" s="49">
        <f t="shared" si="11"/>
        <v>4498</v>
      </c>
      <c r="H11" s="49">
        <f t="shared" si="11"/>
        <v>5097</v>
      </c>
      <c r="I11" s="49">
        <f t="shared" si="11"/>
        <v>6524</v>
      </c>
      <c r="J11" s="49">
        <f t="shared" si="11"/>
        <v>6721</v>
      </c>
      <c r="K11" s="49">
        <f t="shared" si="11"/>
        <v>7688</v>
      </c>
      <c r="L11" s="49">
        <f>SUM(L12:L13)</f>
        <v>8267</v>
      </c>
      <c r="M11" s="49">
        <f>SUM(M12:M13)</f>
        <v>8113</v>
      </c>
      <c r="N11" s="49">
        <f t="shared" si="11"/>
        <v>8984</v>
      </c>
      <c r="O11" s="49">
        <f>SUM(O12:O13)</f>
        <v>64006</v>
      </c>
      <c r="P11" s="49">
        <f t="shared" si="11"/>
        <v>7427</v>
      </c>
      <c r="Q11" s="49">
        <f t="shared" si="11"/>
        <v>5831</v>
      </c>
      <c r="R11" s="49">
        <f>SUM(R12:R13)</f>
        <v>6871</v>
      </c>
      <c r="S11" s="49">
        <f t="shared" si="11"/>
        <v>5551</v>
      </c>
      <c r="T11" s="49">
        <f t="shared" si="11"/>
        <v>5557</v>
      </c>
      <c r="U11" s="49">
        <f t="shared" si="11"/>
        <v>5750</v>
      </c>
      <c r="V11" s="49">
        <f t="shared" si="11"/>
        <v>6673</v>
      </c>
      <c r="W11" s="49">
        <f t="shared" si="11"/>
        <v>6232</v>
      </c>
      <c r="X11" s="49">
        <f t="shared" si="11"/>
        <v>5781</v>
      </c>
      <c r="Y11" s="49">
        <f>SUM(Y12:Y13)</f>
        <v>6303</v>
      </c>
      <c r="Z11" s="49">
        <f>SUM(Z12:Z13)</f>
        <v>6120</v>
      </c>
      <c r="AA11" s="49">
        <f t="shared" si="11"/>
        <v>6532</v>
      </c>
      <c r="AB11" s="49">
        <f t="shared" si="11"/>
        <v>74628</v>
      </c>
      <c r="AC11" s="49">
        <f t="shared" si="11"/>
        <v>5874</v>
      </c>
      <c r="AD11" s="49">
        <f t="shared" si="11"/>
        <v>4345</v>
      </c>
      <c r="AE11" s="49">
        <f>SUM(AE12:AE13)</f>
        <v>4528</v>
      </c>
      <c r="AF11" s="49">
        <f t="shared" si="11"/>
        <v>4843</v>
      </c>
      <c r="AG11" s="49">
        <f t="shared" si="11"/>
        <v>5873</v>
      </c>
      <c r="AH11" s="49">
        <f t="shared" si="11"/>
        <v>6542</v>
      </c>
      <c r="AI11" s="49">
        <f t="shared" si="11"/>
        <v>8072</v>
      </c>
      <c r="AJ11" s="49">
        <f t="shared" si="11"/>
        <v>7333</v>
      </c>
      <c r="AK11" s="49">
        <f t="shared" si="11"/>
        <v>6546</v>
      </c>
      <c r="AL11" s="49">
        <f>SUM(AL12:AL13)</f>
        <v>7462</v>
      </c>
      <c r="AM11" s="49">
        <f>SUM(AM12:AM13)</f>
        <v>7256</v>
      </c>
      <c r="AN11" s="49">
        <f t="shared" si="11"/>
        <v>7469</v>
      </c>
      <c r="AO11" s="49">
        <f>SUM(AO12:AO13)</f>
        <v>76143</v>
      </c>
      <c r="AP11" s="49">
        <f t="shared" si="11"/>
        <v>7426</v>
      </c>
      <c r="AQ11" s="49">
        <f t="shared" si="11"/>
        <v>6334</v>
      </c>
      <c r="AR11" s="49">
        <f>SUM(AR12:AR13)</f>
        <v>6328</v>
      </c>
      <c r="AS11" s="49">
        <f t="shared" si="11"/>
        <v>7214</v>
      </c>
      <c r="AT11" s="49">
        <f t="shared" si="11"/>
        <v>7847</v>
      </c>
      <c r="AU11" s="49">
        <f t="shared" si="11"/>
        <v>7461</v>
      </c>
      <c r="AV11" s="49">
        <f t="shared" si="11"/>
        <v>9352</v>
      </c>
      <c r="AW11" s="49">
        <f t="shared" si="11"/>
        <v>8791</v>
      </c>
      <c r="AX11" s="49">
        <f t="shared" si="11"/>
        <v>7944</v>
      </c>
      <c r="AY11" s="49">
        <f>SUM(AY12:AY13)</f>
        <v>7823</v>
      </c>
      <c r="AZ11" s="49">
        <f>SUM(AZ12:AZ13)</f>
        <v>8345</v>
      </c>
      <c r="BA11" s="49">
        <f t="shared" si="11"/>
        <v>8377</v>
      </c>
      <c r="BB11" s="49">
        <f t="shared" si="11"/>
        <v>93242</v>
      </c>
      <c r="BC11" s="49">
        <f t="shared" si="11"/>
        <v>7942</v>
      </c>
      <c r="BD11" s="49">
        <f t="shared" si="11"/>
        <v>6429</v>
      </c>
      <c r="BE11" s="49">
        <f>SUM(BE12:BE13)</f>
        <v>6469</v>
      </c>
      <c r="BF11" s="49">
        <f t="shared" si="11"/>
        <v>7135</v>
      </c>
      <c r="BG11" s="49">
        <f t="shared" si="11"/>
        <v>7494</v>
      </c>
      <c r="BH11" s="49">
        <f t="shared" si="11"/>
        <v>7262</v>
      </c>
      <c r="BI11" s="49">
        <f t="shared" si="11"/>
        <v>8800</v>
      </c>
      <c r="BJ11" s="49">
        <f t="shared" si="11"/>
        <v>8237</v>
      </c>
      <c r="BK11" s="49">
        <f t="shared" si="11"/>
        <v>8228</v>
      </c>
      <c r="BL11" s="49">
        <f>SUM(BL12:BL13)</f>
        <v>8562</v>
      </c>
      <c r="BM11" s="49">
        <f>SUM(BM12:BM13)</f>
        <v>7959</v>
      </c>
      <c r="BN11" s="49">
        <f t="shared" si="11"/>
        <v>9030</v>
      </c>
      <c r="BO11" s="49">
        <f>SUM(BO12:BO13)</f>
        <v>93547</v>
      </c>
      <c r="BP11" s="49">
        <f t="shared" si="11"/>
        <v>8647</v>
      </c>
      <c r="BQ11" s="49">
        <f t="shared" si="11"/>
        <v>7097</v>
      </c>
      <c r="BR11" s="49">
        <f t="shared" si="11"/>
        <v>7237</v>
      </c>
      <c r="BS11" s="49">
        <f t="shared" si="11"/>
        <v>6499</v>
      </c>
      <c r="BT11" s="49">
        <f t="shared" ref="BT11:CN11" si="12">SUM(BT12:BT13)</f>
        <v>8184</v>
      </c>
      <c r="BU11" s="49">
        <f t="shared" si="12"/>
        <v>8589</v>
      </c>
      <c r="BV11" s="49">
        <f t="shared" si="12"/>
        <v>11041</v>
      </c>
      <c r="BW11" s="49">
        <f t="shared" si="12"/>
        <v>9702</v>
      </c>
      <c r="BX11" s="49">
        <f t="shared" si="12"/>
        <v>9832</v>
      </c>
      <c r="BY11" s="49">
        <f t="shared" si="12"/>
        <v>11084</v>
      </c>
      <c r="BZ11" s="49">
        <f t="shared" si="12"/>
        <v>11474</v>
      </c>
      <c r="CA11" s="49">
        <f t="shared" si="12"/>
        <v>10109</v>
      </c>
      <c r="CB11" s="49">
        <f t="shared" si="12"/>
        <v>109495</v>
      </c>
      <c r="CC11" s="49">
        <f t="shared" si="12"/>
        <v>9794</v>
      </c>
      <c r="CD11" s="49">
        <f t="shared" si="12"/>
        <v>7490</v>
      </c>
      <c r="CE11" s="49">
        <f t="shared" si="12"/>
        <v>7426</v>
      </c>
      <c r="CF11" s="49">
        <f t="shared" si="12"/>
        <v>8784</v>
      </c>
      <c r="CG11" s="49">
        <f t="shared" si="12"/>
        <v>9930</v>
      </c>
      <c r="CH11" s="49">
        <f t="shared" si="12"/>
        <v>9802</v>
      </c>
      <c r="CI11" s="49">
        <f t="shared" si="12"/>
        <v>12198</v>
      </c>
      <c r="CJ11" s="49">
        <f t="shared" si="12"/>
        <v>11139</v>
      </c>
      <c r="CK11" s="49">
        <f t="shared" si="12"/>
        <v>10858</v>
      </c>
      <c r="CL11" s="49">
        <f t="shared" si="12"/>
        <v>11140</v>
      </c>
      <c r="CM11" s="49">
        <f t="shared" si="12"/>
        <v>10651</v>
      </c>
      <c r="CN11" s="49">
        <f t="shared" si="12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>SUM(CR12:CR13)</f>
        <v>4696</v>
      </c>
      <c r="CS11" s="49">
        <f t="shared" ref="CS11:CT11" si="13">SUM(CS12:CS13)</f>
        <v>6165</v>
      </c>
      <c r="CT11" s="49">
        <f t="shared" si="13"/>
        <v>8852</v>
      </c>
      <c r="CU11" s="49">
        <f t="shared" ref="CU11" si="14">SUM(CU12:CU13)</f>
        <v>9770</v>
      </c>
      <c r="CV11" s="49">
        <f t="shared" ref="CV11:CW11" si="15">SUM(CV12:CV13)</f>
        <v>12470</v>
      </c>
      <c r="CW11" s="49">
        <f t="shared" si="15"/>
        <v>11647</v>
      </c>
      <c r="CX11" s="49">
        <f t="shared" ref="CX11:CY11" si="16">SUM(CX12:CX13)</f>
        <v>11055</v>
      </c>
      <c r="CY11" s="49">
        <f t="shared" si="16"/>
        <v>11620</v>
      </c>
      <c r="CZ11" s="49">
        <f t="shared" ref="CZ11:DA11" si="17">SUM(CZ12:CZ13)</f>
        <v>11523</v>
      </c>
      <c r="DA11" s="49">
        <f t="shared" si="17"/>
        <v>12352</v>
      </c>
      <c r="DB11" s="49">
        <f t="shared" si="9"/>
        <v>117517</v>
      </c>
      <c r="DC11" s="49">
        <f>SUM(DC12:DC13)</f>
        <v>12920</v>
      </c>
      <c r="DD11" s="49">
        <f t="shared" ref="DD11:DG11" si="18">SUM(DD12:DD13)</f>
        <v>9880</v>
      </c>
      <c r="DE11" s="49">
        <f t="shared" si="18"/>
        <v>11361</v>
      </c>
      <c r="DF11" s="49">
        <f t="shared" si="18"/>
        <v>10013</v>
      </c>
      <c r="DG11" s="49">
        <f t="shared" si="18"/>
        <v>11324</v>
      </c>
      <c r="DH11" s="49">
        <f t="shared" ref="DH11:DN11" si="19">SUM(DH12:DH13)</f>
        <v>10515</v>
      </c>
      <c r="DI11" s="49">
        <f t="shared" si="19"/>
        <v>13183</v>
      </c>
      <c r="DJ11" s="49">
        <f t="shared" si="19"/>
        <v>12750</v>
      </c>
      <c r="DK11" s="49">
        <f t="shared" si="19"/>
        <v>12049</v>
      </c>
      <c r="DL11" s="49">
        <f t="shared" si="19"/>
        <v>12864</v>
      </c>
      <c r="DM11" s="49">
        <f t="shared" si="19"/>
        <v>12932</v>
      </c>
      <c r="DN11" s="49">
        <f t="shared" si="19"/>
        <v>13853</v>
      </c>
      <c r="DO11" s="49">
        <f t="shared" si="10"/>
        <v>143644</v>
      </c>
      <c r="DP11" s="49">
        <f>SUM(DP12:DP13)</f>
        <v>13589</v>
      </c>
      <c r="DQ11" s="49">
        <f t="shared" ref="DQ11:EA11" si="20">SUM(DQ12:DQ13)</f>
        <v>9634</v>
      </c>
      <c r="DR11" s="49">
        <f t="shared" si="20"/>
        <v>9400</v>
      </c>
      <c r="DS11" s="49">
        <f t="shared" si="20"/>
        <v>10581</v>
      </c>
      <c r="DT11" s="49">
        <f t="shared" si="20"/>
        <v>12279</v>
      </c>
      <c r="DU11" s="49">
        <f t="shared" si="20"/>
        <v>12888</v>
      </c>
      <c r="DV11" s="49">
        <f t="shared" si="20"/>
        <v>15856</v>
      </c>
      <c r="DW11" s="49">
        <f t="shared" si="20"/>
        <v>15735</v>
      </c>
      <c r="DX11" s="49">
        <f t="shared" si="20"/>
        <v>13815</v>
      </c>
      <c r="DY11" s="49">
        <f t="shared" si="20"/>
        <v>13477</v>
      </c>
      <c r="DZ11" s="49">
        <f t="shared" si="20"/>
        <v>13250</v>
      </c>
      <c r="EA11" s="49">
        <f t="shared" si="20"/>
        <v>13007</v>
      </c>
      <c r="EB11" s="49">
        <f t="shared" ref="EB11:EB13" si="21">+SUM(DP11:EA11)</f>
        <v>153511</v>
      </c>
      <c r="EC11" s="49">
        <f t="shared" ref="EC11:EK11" si="22">SUM(EC12:EC13)</f>
        <v>13445</v>
      </c>
      <c r="ED11" s="49">
        <f t="shared" si="22"/>
        <v>11522</v>
      </c>
      <c r="EE11" s="49">
        <f t="shared" si="22"/>
        <v>7859</v>
      </c>
      <c r="EF11" s="49">
        <f t="shared" si="22"/>
        <v>2928</v>
      </c>
      <c r="EG11" s="49">
        <f t="shared" si="22"/>
        <v>3862</v>
      </c>
      <c r="EH11" s="49">
        <f t="shared" si="22"/>
        <v>5939</v>
      </c>
      <c r="EI11" s="49">
        <f t="shared" si="22"/>
        <v>9961</v>
      </c>
      <c r="EJ11" s="49">
        <f t="shared" si="22"/>
        <v>11350</v>
      </c>
      <c r="EK11" s="49">
        <f t="shared" si="22"/>
        <v>12358</v>
      </c>
      <c r="EL11" s="49">
        <f t="shared" ref="EL11:EN11" si="23">SUM(EL12:EL13)</f>
        <v>15109</v>
      </c>
      <c r="EM11" s="49">
        <f t="shared" si="23"/>
        <v>15072</v>
      </c>
      <c r="EN11" s="49">
        <f t="shared" si="23"/>
        <v>15027</v>
      </c>
      <c r="EO11" s="49">
        <f>+SUM(EC11:EN11)</f>
        <v>124432</v>
      </c>
      <c r="EP11" s="49">
        <f t="shared" ref="EP11" si="24">SUM(EP12:EP13)</f>
        <v>14766</v>
      </c>
      <c r="EQ11" s="49">
        <v>12786</v>
      </c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>
        <f>+SUM(EP11:FA11)</f>
        <v>27552</v>
      </c>
    </row>
    <row r="12" spans="1:158" x14ac:dyDescent="0.2">
      <c r="B12" s="15" t="s">
        <v>2</v>
      </c>
      <c r="C12" s="47">
        <f t="shared" ref="C12:AH12" si="25">C9</f>
        <v>0</v>
      </c>
      <c r="D12" s="47">
        <f t="shared" si="25"/>
        <v>0</v>
      </c>
      <c r="E12" s="47">
        <f t="shared" si="25"/>
        <v>1823</v>
      </c>
      <c r="F12" s="47">
        <f t="shared" si="25"/>
        <v>1911</v>
      </c>
      <c r="G12" s="47">
        <f t="shared" si="25"/>
        <v>2128</v>
      </c>
      <c r="H12" s="47">
        <f t="shared" si="25"/>
        <v>2428</v>
      </c>
      <c r="I12" s="47">
        <f t="shared" si="25"/>
        <v>3130</v>
      </c>
      <c r="J12" s="47">
        <f t="shared" si="25"/>
        <v>3166</v>
      </c>
      <c r="K12" s="47">
        <f t="shared" si="25"/>
        <v>3552</v>
      </c>
      <c r="L12" s="47">
        <f t="shared" si="25"/>
        <v>3773</v>
      </c>
      <c r="M12" s="47">
        <f t="shared" si="25"/>
        <v>3522</v>
      </c>
      <c r="N12" s="47">
        <f t="shared" si="25"/>
        <v>3472</v>
      </c>
      <c r="O12" s="47">
        <f t="shared" si="25"/>
        <v>28905</v>
      </c>
      <c r="P12" s="47">
        <f t="shared" si="25"/>
        <v>3220</v>
      </c>
      <c r="Q12" s="47">
        <f t="shared" si="25"/>
        <v>2551</v>
      </c>
      <c r="R12" s="47">
        <f t="shared" si="25"/>
        <v>2659</v>
      </c>
      <c r="S12" s="47">
        <f t="shared" si="25"/>
        <v>2723</v>
      </c>
      <c r="T12" s="47">
        <f t="shared" si="25"/>
        <v>2667</v>
      </c>
      <c r="U12" s="47">
        <f t="shared" si="25"/>
        <v>3102</v>
      </c>
      <c r="V12" s="47">
        <f t="shared" si="25"/>
        <v>3826</v>
      </c>
      <c r="W12" s="47">
        <f t="shared" si="25"/>
        <v>3468</v>
      </c>
      <c r="X12" s="47">
        <f t="shared" si="25"/>
        <v>3097</v>
      </c>
      <c r="Y12" s="47">
        <f t="shared" si="25"/>
        <v>3439</v>
      </c>
      <c r="Z12" s="47">
        <f t="shared" si="25"/>
        <v>3362</v>
      </c>
      <c r="AA12" s="47">
        <f t="shared" si="25"/>
        <v>3670</v>
      </c>
      <c r="AB12" s="47">
        <f t="shared" si="25"/>
        <v>37784</v>
      </c>
      <c r="AC12" s="47">
        <f t="shared" si="25"/>
        <v>3191</v>
      </c>
      <c r="AD12" s="47">
        <f t="shared" si="25"/>
        <v>2043</v>
      </c>
      <c r="AE12" s="47">
        <f t="shared" si="25"/>
        <v>2169</v>
      </c>
      <c r="AF12" s="47">
        <f t="shared" si="25"/>
        <v>2529</v>
      </c>
      <c r="AG12" s="47">
        <f t="shared" si="25"/>
        <v>3054</v>
      </c>
      <c r="AH12" s="47">
        <f t="shared" si="25"/>
        <v>3394</v>
      </c>
      <c r="AI12" s="47">
        <f t="shared" ref="AI12:BS12" si="26">AI9</f>
        <v>4305</v>
      </c>
      <c r="AJ12" s="47">
        <f t="shared" si="26"/>
        <v>3883</v>
      </c>
      <c r="AK12" s="47">
        <f t="shared" si="26"/>
        <v>3424</v>
      </c>
      <c r="AL12" s="47">
        <f t="shared" si="26"/>
        <v>4010</v>
      </c>
      <c r="AM12" s="47">
        <f t="shared" si="26"/>
        <v>3858</v>
      </c>
      <c r="AN12" s="47">
        <f t="shared" si="26"/>
        <v>4065</v>
      </c>
      <c r="AO12" s="47">
        <f t="shared" si="26"/>
        <v>39925</v>
      </c>
      <c r="AP12" s="47">
        <f t="shared" si="26"/>
        <v>3664</v>
      </c>
      <c r="AQ12" s="47">
        <f t="shared" si="26"/>
        <v>3032</v>
      </c>
      <c r="AR12" s="47">
        <f t="shared" si="26"/>
        <v>3239</v>
      </c>
      <c r="AS12" s="47">
        <f t="shared" si="26"/>
        <v>3541</v>
      </c>
      <c r="AT12" s="47">
        <f t="shared" si="26"/>
        <v>3907</v>
      </c>
      <c r="AU12" s="47">
        <f t="shared" si="26"/>
        <v>4060</v>
      </c>
      <c r="AV12" s="47">
        <f t="shared" si="26"/>
        <v>5160</v>
      </c>
      <c r="AW12" s="47">
        <f t="shared" si="26"/>
        <v>4762</v>
      </c>
      <c r="AX12" s="47">
        <f t="shared" si="26"/>
        <v>4345</v>
      </c>
      <c r="AY12" s="47">
        <f t="shared" si="26"/>
        <v>4453</v>
      </c>
      <c r="AZ12" s="47">
        <f t="shared" si="26"/>
        <v>4914</v>
      </c>
      <c r="BA12" s="47">
        <f t="shared" si="26"/>
        <v>4519</v>
      </c>
      <c r="BB12" s="47">
        <f t="shared" si="26"/>
        <v>49596</v>
      </c>
      <c r="BC12" s="47">
        <f t="shared" si="26"/>
        <v>4567</v>
      </c>
      <c r="BD12" s="47">
        <f t="shared" si="26"/>
        <v>3745</v>
      </c>
      <c r="BE12" s="47">
        <f t="shared" si="26"/>
        <v>3739</v>
      </c>
      <c r="BF12" s="47">
        <f t="shared" si="26"/>
        <v>4404</v>
      </c>
      <c r="BG12" s="47">
        <f t="shared" si="26"/>
        <v>4395</v>
      </c>
      <c r="BH12" s="47">
        <f t="shared" si="26"/>
        <v>4208</v>
      </c>
      <c r="BI12" s="47">
        <f t="shared" si="26"/>
        <v>5561</v>
      </c>
      <c r="BJ12" s="47">
        <f t="shared" si="26"/>
        <v>5019</v>
      </c>
      <c r="BK12" s="47">
        <f t="shared" si="26"/>
        <v>4880</v>
      </c>
      <c r="BL12" s="47">
        <f t="shared" si="26"/>
        <v>5267</v>
      </c>
      <c r="BM12" s="47">
        <f t="shared" si="26"/>
        <v>4818</v>
      </c>
      <c r="BN12" s="47">
        <f t="shared" si="26"/>
        <v>5428</v>
      </c>
      <c r="BO12" s="47">
        <f t="shared" si="26"/>
        <v>56031</v>
      </c>
      <c r="BP12" s="47">
        <f t="shared" si="26"/>
        <v>5571</v>
      </c>
      <c r="BQ12" s="47">
        <f t="shared" si="26"/>
        <v>4451</v>
      </c>
      <c r="BR12" s="47">
        <f t="shared" si="26"/>
        <v>4488</v>
      </c>
      <c r="BS12" s="47">
        <f t="shared" si="26"/>
        <v>3932</v>
      </c>
      <c r="BT12" s="47">
        <f t="shared" ref="BT12:CK13" si="27">BT9</f>
        <v>5344</v>
      </c>
      <c r="BU12" s="47">
        <f t="shared" si="27"/>
        <v>5452</v>
      </c>
      <c r="BV12" s="47">
        <f t="shared" si="27"/>
        <v>7272</v>
      </c>
      <c r="BW12" s="47">
        <f t="shared" si="27"/>
        <v>6203</v>
      </c>
      <c r="BX12" s="47">
        <f t="shared" si="27"/>
        <v>5664</v>
      </c>
      <c r="BY12" s="47">
        <f t="shared" si="27"/>
        <v>5783</v>
      </c>
      <c r="BZ12" s="47">
        <f t="shared" si="27"/>
        <v>6132</v>
      </c>
      <c r="CA12" s="47">
        <f t="shared" si="27"/>
        <v>6018</v>
      </c>
      <c r="CB12" s="47">
        <f t="shared" si="27"/>
        <v>66310</v>
      </c>
      <c r="CC12" s="47">
        <f t="shared" si="27"/>
        <v>5952</v>
      </c>
      <c r="CD12" s="47">
        <f t="shared" si="27"/>
        <v>4227</v>
      </c>
      <c r="CE12" s="47">
        <f t="shared" si="27"/>
        <v>4238</v>
      </c>
      <c r="CF12" s="47">
        <f t="shared" si="27"/>
        <v>5211</v>
      </c>
      <c r="CG12" s="47">
        <f t="shared" si="27"/>
        <v>5978</v>
      </c>
      <c r="CH12" s="47">
        <f t="shared" si="27"/>
        <v>6157</v>
      </c>
      <c r="CI12" s="47">
        <f t="shared" si="27"/>
        <v>8162</v>
      </c>
      <c r="CJ12" s="47">
        <f t="shared" si="27"/>
        <v>7179</v>
      </c>
      <c r="CK12" s="47">
        <f t="shared" si="27"/>
        <v>7014</v>
      </c>
      <c r="CL12" s="47">
        <f t="shared" ref="CL12:CM12" si="28">CL9</f>
        <v>7311</v>
      </c>
      <c r="CM12" s="47">
        <f t="shared" si="28"/>
        <v>6699</v>
      </c>
      <c r="CN12" s="47">
        <f t="shared" ref="CN12:CP13" si="29">CN9</f>
        <v>6968</v>
      </c>
      <c r="CO12" s="47">
        <f t="shared" si="29"/>
        <v>75096</v>
      </c>
      <c r="CP12" s="47">
        <f t="shared" si="29"/>
        <v>6875</v>
      </c>
      <c r="CQ12" s="47">
        <v>3914</v>
      </c>
      <c r="CR12" s="47">
        <f t="shared" ref="CR12:CS13" si="30">IF($B12="","",CR9)</f>
        <v>2618</v>
      </c>
      <c r="CS12" s="47">
        <f t="shared" si="30"/>
        <v>3620</v>
      </c>
      <c r="CT12" s="47">
        <f t="shared" ref="CT12:CV13" si="31">IF($B12="","",CT9)</f>
        <v>5168</v>
      </c>
      <c r="CU12" s="47">
        <f t="shared" si="31"/>
        <v>6121</v>
      </c>
      <c r="CV12" s="47">
        <f t="shared" si="31"/>
        <v>8324</v>
      </c>
      <c r="CW12" s="47">
        <f t="shared" ref="CW12:CX12" si="32">IF($B12="","",CW9)</f>
        <v>7368</v>
      </c>
      <c r="CX12" s="47">
        <f t="shared" si="32"/>
        <v>6992</v>
      </c>
      <c r="CY12" s="47">
        <f t="shared" ref="CY12:CZ12" si="33">IF($B12="","",CY9)</f>
        <v>7555</v>
      </c>
      <c r="CZ12" s="47">
        <f t="shared" si="33"/>
        <v>7405</v>
      </c>
      <c r="DA12" s="47">
        <f t="shared" ref="DA12" si="34">IF($B12="","",DA9)</f>
        <v>7906</v>
      </c>
      <c r="DB12" s="47">
        <f>+SUM(CP12:DA12)</f>
        <v>73866</v>
      </c>
      <c r="DC12" s="47">
        <f>DC9</f>
        <v>8315</v>
      </c>
      <c r="DD12" s="47">
        <f t="shared" ref="DD12:DG12" si="35">DD9</f>
        <v>6310</v>
      </c>
      <c r="DE12" s="47">
        <f t="shared" si="35"/>
        <v>7226</v>
      </c>
      <c r="DF12" s="47">
        <f t="shared" si="35"/>
        <v>6348</v>
      </c>
      <c r="DG12" s="47">
        <f t="shared" si="35"/>
        <v>7241</v>
      </c>
      <c r="DH12" s="47">
        <f t="shared" ref="DH12:DN13" si="36">IF($B12="","",DH9)</f>
        <v>6843</v>
      </c>
      <c r="DI12" s="47">
        <f t="shared" si="36"/>
        <v>8707</v>
      </c>
      <c r="DJ12" s="47">
        <f t="shared" si="36"/>
        <v>8191</v>
      </c>
      <c r="DK12" s="47">
        <f t="shared" si="36"/>
        <v>7781</v>
      </c>
      <c r="DL12" s="47">
        <f t="shared" si="36"/>
        <v>8201</v>
      </c>
      <c r="DM12" s="47">
        <f t="shared" si="36"/>
        <v>7959</v>
      </c>
      <c r="DN12" s="47">
        <f t="shared" si="36"/>
        <v>8424</v>
      </c>
      <c r="DO12" s="47">
        <f t="shared" si="10"/>
        <v>91546</v>
      </c>
      <c r="DP12" s="47">
        <f>DP9</f>
        <v>8589</v>
      </c>
      <c r="DQ12" s="47">
        <f t="shared" ref="DQ12:DT12" si="37">DQ9</f>
        <v>5879</v>
      </c>
      <c r="DR12" s="47">
        <f t="shared" si="37"/>
        <v>5383</v>
      </c>
      <c r="DS12" s="47">
        <f t="shared" si="37"/>
        <v>6459</v>
      </c>
      <c r="DT12" s="47">
        <f t="shared" si="37"/>
        <v>7182</v>
      </c>
      <c r="DU12" s="47">
        <f t="shared" ref="DU12:EA12" si="38">IF($B12="","",DU9)</f>
        <v>7285</v>
      </c>
      <c r="DV12" s="47">
        <f t="shared" si="38"/>
        <v>9409</v>
      </c>
      <c r="DW12" s="47">
        <f t="shared" si="38"/>
        <v>9150</v>
      </c>
      <c r="DX12" s="47">
        <f t="shared" si="38"/>
        <v>7758</v>
      </c>
      <c r="DY12" s="47">
        <f t="shared" si="38"/>
        <v>7765</v>
      </c>
      <c r="DZ12" s="47">
        <f t="shared" si="38"/>
        <v>7979</v>
      </c>
      <c r="EA12" s="47">
        <f t="shared" si="38"/>
        <v>8235</v>
      </c>
      <c r="EB12" s="47">
        <f t="shared" si="21"/>
        <v>91073</v>
      </c>
      <c r="EC12" s="47">
        <f t="shared" ref="EC12:EK12" si="39">IF($B12="","",EC9)</f>
        <v>8974</v>
      </c>
      <c r="ED12" s="47">
        <f t="shared" si="39"/>
        <v>7573</v>
      </c>
      <c r="EE12" s="47">
        <f t="shared" si="39"/>
        <v>5115</v>
      </c>
      <c r="EF12" s="47">
        <f t="shared" si="39"/>
        <v>1767</v>
      </c>
      <c r="EG12" s="47">
        <f t="shared" si="39"/>
        <v>2699</v>
      </c>
      <c r="EH12" s="47">
        <f t="shared" si="39"/>
        <v>4133</v>
      </c>
      <c r="EI12" s="47">
        <f t="shared" si="39"/>
        <v>7694</v>
      </c>
      <c r="EJ12" s="47">
        <f t="shared" si="39"/>
        <v>8692</v>
      </c>
      <c r="EK12" s="47">
        <f t="shared" si="39"/>
        <v>9153</v>
      </c>
      <c r="EL12" s="47">
        <f t="shared" ref="EL12:EP13" si="40">IF($B12="","",EL9)</f>
        <v>11045</v>
      </c>
      <c r="EM12" s="47">
        <f t="shared" si="40"/>
        <v>10639</v>
      </c>
      <c r="EN12" s="47">
        <f t="shared" si="40"/>
        <v>10843</v>
      </c>
      <c r="EO12" s="47">
        <f t="shared" ref="EO12:EO13" si="41">+SUM(EC12:EN12)</f>
        <v>88327</v>
      </c>
      <c r="EP12" s="47">
        <f t="shared" si="40"/>
        <v>10944</v>
      </c>
      <c r="EQ12" s="47">
        <v>9453</v>
      </c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>
        <f t="shared" ref="FB12:FB13" si="42">+SUM(EP12:FA12)</f>
        <v>20397</v>
      </c>
    </row>
    <row r="13" spans="1:158" x14ac:dyDescent="0.2">
      <c r="B13" s="15" t="s">
        <v>3</v>
      </c>
      <c r="C13" s="47">
        <f t="shared" ref="C13:BS13" si="43">C10</f>
        <v>0</v>
      </c>
      <c r="D13" s="47">
        <f t="shared" si="43"/>
        <v>0</v>
      </c>
      <c r="E13" s="47">
        <f t="shared" si="43"/>
        <v>2205</v>
      </c>
      <c r="F13" s="47">
        <f t="shared" si="43"/>
        <v>2175</v>
      </c>
      <c r="G13" s="47">
        <f t="shared" si="43"/>
        <v>2370</v>
      </c>
      <c r="H13" s="47">
        <f t="shared" si="43"/>
        <v>2669</v>
      </c>
      <c r="I13" s="47">
        <f t="shared" si="43"/>
        <v>3394</v>
      </c>
      <c r="J13" s="47">
        <f t="shared" si="43"/>
        <v>3555</v>
      </c>
      <c r="K13" s="47">
        <f t="shared" si="43"/>
        <v>4136</v>
      </c>
      <c r="L13" s="47">
        <f t="shared" si="43"/>
        <v>4494</v>
      </c>
      <c r="M13" s="47">
        <f t="shared" si="43"/>
        <v>4591</v>
      </c>
      <c r="N13" s="47">
        <f t="shared" si="43"/>
        <v>5512</v>
      </c>
      <c r="O13" s="47">
        <f>O10</f>
        <v>35101</v>
      </c>
      <c r="P13" s="47">
        <f t="shared" si="43"/>
        <v>4207</v>
      </c>
      <c r="Q13" s="47">
        <f t="shared" si="43"/>
        <v>3280</v>
      </c>
      <c r="R13" s="47">
        <f t="shared" si="43"/>
        <v>4212</v>
      </c>
      <c r="S13" s="47">
        <f t="shared" si="43"/>
        <v>2828</v>
      </c>
      <c r="T13" s="47">
        <f t="shared" si="43"/>
        <v>2890</v>
      </c>
      <c r="U13" s="47">
        <f t="shared" si="43"/>
        <v>2648</v>
      </c>
      <c r="V13" s="47">
        <f t="shared" si="43"/>
        <v>2847</v>
      </c>
      <c r="W13" s="47">
        <f t="shared" si="43"/>
        <v>2764</v>
      </c>
      <c r="X13" s="47">
        <f t="shared" si="43"/>
        <v>2684</v>
      </c>
      <c r="Y13" s="47">
        <f t="shared" si="43"/>
        <v>2864</v>
      </c>
      <c r="Z13" s="47">
        <f t="shared" si="43"/>
        <v>2758</v>
      </c>
      <c r="AA13" s="47">
        <f t="shared" si="43"/>
        <v>2862</v>
      </c>
      <c r="AB13" s="47">
        <f>AB10</f>
        <v>36844</v>
      </c>
      <c r="AC13" s="47">
        <f t="shared" si="43"/>
        <v>2683</v>
      </c>
      <c r="AD13" s="47">
        <f t="shared" si="43"/>
        <v>2302</v>
      </c>
      <c r="AE13" s="47">
        <f t="shared" si="43"/>
        <v>2359</v>
      </c>
      <c r="AF13" s="47">
        <f t="shared" si="43"/>
        <v>2314</v>
      </c>
      <c r="AG13" s="47">
        <f t="shared" si="43"/>
        <v>2819</v>
      </c>
      <c r="AH13" s="47">
        <f t="shared" si="43"/>
        <v>3148</v>
      </c>
      <c r="AI13" s="47">
        <f t="shared" si="43"/>
        <v>3767</v>
      </c>
      <c r="AJ13" s="47">
        <f t="shared" si="43"/>
        <v>3450</v>
      </c>
      <c r="AK13" s="47">
        <f t="shared" si="43"/>
        <v>3122</v>
      </c>
      <c r="AL13" s="47">
        <f t="shared" si="43"/>
        <v>3452</v>
      </c>
      <c r="AM13" s="47">
        <f t="shared" si="43"/>
        <v>3398</v>
      </c>
      <c r="AN13" s="47">
        <f t="shared" si="43"/>
        <v>3404</v>
      </c>
      <c r="AO13" s="47">
        <f t="shared" si="43"/>
        <v>36218</v>
      </c>
      <c r="AP13" s="47">
        <f t="shared" si="43"/>
        <v>3762</v>
      </c>
      <c r="AQ13" s="47">
        <f t="shared" si="43"/>
        <v>3302</v>
      </c>
      <c r="AR13" s="47">
        <f t="shared" si="43"/>
        <v>3089</v>
      </c>
      <c r="AS13" s="47">
        <f t="shared" si="43"/>
        <v>3673</v>
      </c>
      <c r="AT13" s="47">
        <f t="shared" si="43"/>
        <v>3940</v>
      </c>
      <c r="AU13" s="47">
        <f t="shared" si="43"/>
        <v>3401</v>
      </c>
      <c r="AV13" s="47">
        <f t="shared" si="43"/>
        <v>4192</v>
      </c>
      <c r="AW13" s="47">
        <f t="shared" si="43"/>
        <v>4029</v>
      </c>
      <c r="AX13" s="47">
        <f t="shared" si="43"/>
        <v>3599</v>
      </c>
      <c r="AY13" s="47">
        <f t="shared" si="43"/>
        <v>3370</v>
      </c>
      <c r="AZ13" s="47">
        <f t="shared" si="43"/>
        <v>3431</v>
      </c>
      <c r="BA13" s="47">
        <f t="shared" si="43"/>
        <v>3858</v>
      </c>
      <c r="BB13" s="47">
        <f>BB10</f>
        <v>43646</v>
      </c>
      <c r="BC13" s="47">
        <f t="shared" si="43"/>
        <v>3375</v>
      </c>
      <c r="BD13" s="47">
        <f t="shared" si="43"/>
        <v>2684</v>
      </c>
      <c r="BE13" s="47">
        <f t="shared" si="43"/>
        <v>2730</v>
      </c>
      <c r="BF13" s="47">
        <f t="shared" si="43"/>
        <v>2731</v>
      </c>
      <c r="BG13" s="47">
        <f t="shared" si="43"/>
        <v>3099</v>
      </c>
      <c r="BH13" s="47">
        <f t="shared" si="43"/>
        <v>3054</v>
      </c>
      <c r="BI13" s="47">
        <f t="shared" si="43"/>
        <v>3239</v>
      </c>
      <c r="BJ13" s="47">
        <f t="shared" si="43"/>
        <v>3218</v>
      </c>
      <c r="BK13" s="47">
        <f t="shared" si="43"/>
        <v>3348</v>
      </c>
      <c r="BL13" s="47">
        <f t="shared" si="43"/>
        <v>3295</v>
      </c>
      <c r="BM13" s="47">
        <f t="shared" si="43"/>
        <v>3141</v>
      </c>
      <c r="BN13" s="47">
        <f t="shared" si="43"/>
        <v>3602</v>
      </c>
      <c r="BO13" s="47">
        <f>BO10</f>
        <v>37516</v>
      </c>
      <c r="BP13" s="47">
        <f t="shared" si="43"/>
        <v>3076</v>
      </c>
      <c r="BQ13" s="47">
        <f t="shared" si="43"/>
        <v>2646</v>
      </c>
      <c r="BR13" s="47">
        <f t="shared" si="43"/>
        <v>2749</v>
      </c>
      <c r="BS13" s="47">
        <f t="shared" si="43"/>
        <v>2567</v>
      </c>
      <c r="BT13" s="47">
        <f t="shared" ref="BT13:CK13" si="44">BT10</f>
        <v>2840</v>
      </c>
      <c r="BU13" s="47">
        <f t="shared" si="44"/>
        <v>3137</v>
      </c>
      <c r="BV13" s="47">
        <f t="shared" si="44"/>
        <v>3769</v>
      </c>
      <c r="BW13" s="47">
        <f t="shared" si="44"/>
        <v>3499</v>
      </c>
      <c r="BX13" s="47">
        <f t="shared" si="44"/>
        <v>4168</v>
      </c>
      <c r="BY13" s="47">
        <f t="shared" si="44"/>
        <v>5301</v>
      </c>
      <c r="BZ13" s="47">
        <f t="shared" si="44"/>
        <v>5342</v>
      </c>
      <c r="CA13" s="47">
        <f t="shared" si="44"/>
        <v>4091</v>
      </c>
      <c r="CB13" s="47">
        <f t="shared" si="27"/>
        <v>43185</v>
      </c>
      <c r="CC13" s="47">
        <f t="shared" si="44"/>
        <v>3842</v>
      </c>
      <c r="CD13" s="47">
        <f t="shared" si="44"/>
        <v>3263</v>
      </c>
      <c r="CE13" s="47">
        <f t="shared" si="44"/>
        <v>3188</v>
      </c>
      <c r="CF13" s="47">
        <f t="shared" si="44"/>
        <v>3573</v>
      </c>
      <c r="CG13" s="47">
        <f t="shared" si="44"/>
        <v>3952</v>
      </c>
      <c r="CH13" s="47">
        <f t="shared" si="44"/>
        <v>3645</v>
      </c>
      <c r="CI13" s="47">
        <f t="shared" si="44"/>
        <v>4036</v>
      </c>
      <c r="CJ13" s="47">
        <f t="shared" si="44"/>
        <v>3960</v>
      </c>
      <c r="CK13" s="47">
        <f t="shared" si="44"/>
        <v>3844</v>
      </c>
      <c r="CL13" s="47">
        <f t="shared" ref="CL13:CM13" si="45">CL10</f>
        <v>3829</v>
      </c>
      <c r="CM13" s="47">
        <f t="shared" si="45"/>
        <v>3952</v>
      </c>
      <c r="CN13" s="47">
        <f t="shared" si="29"/>
        <v>3794</v>
      </c>
      <c r="CO13" s="47">
        <f t="shared" si="29"/>
        <v>44878</v>
      </c>
      <c r="CP13" s="47">
        <f t="shared" si="29"/>
        <v>3652</v>
      </c>
      <c r="CQ13" s="47">
        <v>2926</v>
      </c>
      <c r="CR13" s="47">
        <f t="shared" si="30"/>
        <v>2078</v>
      </c>
      <c r="CS13" s="47">
        <f t="shared" si="30"/>
        <v>2545</v>
      </c>
      <c r="CT13" s="47">
        <f t="shared" ref="CT13:CU13" si="46">IF($B13="","",CT10)</f>
        <v>3684</v>
      </c>
      <c r="CU13" s="47">
        <f t="shared" si="46"/>
        <v>3649</v>
      </c>
      <c r="CV13" s="47">
        <f t="shared" si="31"/>
        <v>4146</v>
      </c>
      <c r="CW13" s="47">
        <f t="shared" ref="CW13:CX13" si="47">IF($B13="","",CW10)</f>
        <v>4279</v>
      </c>
      <c r="CX13" s="47">
        <f t="shared" si="47"/>
        <v>4063</v>
      </c>
      <c r="CY13" s="47">
        <f t="shared" ref="CY13:CZ13" si="48">IF($B13="","",CY10)</f>
        <v>4065</v>
      </c>
      <c r="CZ13" s="47">
        <f t="shared" si="48"/>
        <v>4118</v>
      </c>
      <c r="DA13" s="47">
        <f t="shared" ref="DA13" si="49">IF($B13="","",DA10)</f>
        <v>4446</v>
      </c>
      <c r="DB13" s="47">
        <f t="shared" si="9"/>
        <v>43651</v>
      </c>
      <c r="DC13" s="47">
        <f t="shared" ref="DC13" si="50">DC10</f>
        <v>4605</v>
      </c>
      <c r="DD13" s="47">
        <f t="shared" ref="DD13:DG13" si="51">DD10</f>
        <v>3570</v>
      </c>
      <c r="DE13" s="47">
        <f t="shared" si="51"/>
        <v>4135</v>
      </c>
      <c r="DF13" s="47">
        <f t="shared" si="51"/>
        <v>3665</v>
      </c>
      <c r="DG13" s="47">
        <f t="shared" si="51"/>
        <v>4083</v>
      </c>
      <c r="DH13" s="47">
        <f t="shared" ref="DH13:DM13" si="52">IF($B13="","",DH10)</f>
        <v>3672</v>
      </c>
      <c r="DI13" s="47">
        <f t="shared" si="52"/>
        <v>4476</v>
      </c>
      <c r="DJ13" s="47">
        <f t="shared" si="52"/>
        <v>4559</v>
      </c>
      <c r="DK13" s="47">
        <f t="shared" si="52"/>
        <v>4268</v>
      </c>
      <c r="DL13" s="47">
        <f t="shared" si="52"/>
        <v>4663</v>
      </c>
      <c r="DM13" s="47">
        <f t="shared" si="52"/>
        <v>4973</v>
      </c>
      <c r="DN13" s="47">
        <f t="shared" si="36"/>
        <v>5429</v>
      </c>
      <c r="DO13" s="47">
        <f t="shared" si="10"/>
        <v>52098</v>
      </c>
      <c r="DP13" s="47">
        <f t="shared" ref="DP13:DT13" si="53">DP10</f>
        <v>5000</v>
      </c>
      <c r="DQ13" s="47">
        <f t="shared" si="53"/>
        <v>3755</v>
      </c>
      <c r="DR13" s="47">
        <f t="shared" si="53"/>
        <v>4017</v>
      </c>
      <c r="DS13" s="47">
        <f t="shared" si="53"/>
        <v>4122</v>
      </c>
      <c r="DT13" s="47">
        <f t="shared" si="53"/>
        <v>5097</v>
      </c>
      <c r="DU13" s="47">
        <f t="shared" ref="DU13:EA13" si="54">IF($B13="","",DU10)</f>
        <v>5603</v>
      </c>
      <c r="DV13" s="47">
        <f t="shared" si="54"/>
        <v>6447</v>
      </c>
      <c r="DW13" s="47">
        <f t="shared" si="54"/>
        <v>6585</v>
      </c>
      <c r="DX13" s="47">
        <f t="shared" si="54"/>
        <v>6057</v>
      </c>
      <c r="DY13" s="47">
        <f t="shared" si="54"/>
        <v>5712</v>
      </c>
      <c r="DZ13" s="47">
        <f t="shared" si="54"/>
        <v>5271</v>
      </c>
      <c r="EA13" s="47">
        <f t="shared" si="54"/>
        <v>4772</v>
      </c>
      <c r="EB13" s="47">
        <f t="shared" si="21"/>
        <v>62438</v>
      </c>
      <c r="EC13" s="47">
        <f t="shared" ref="EC13:EK13" si="55">IF($B13="","",EC10)</f>
        <v>4471</v>
      </c>
      <c r="ED13" s="47">
        <f t="shared" si="55"/>
        <v>3949</v>
      </c>
      <c r="EE13" s="47">
        <f t="shared" si="55"/>
        <v>2744</v>
      </c>
      <c r="EF13" s="47">
        <f t="shared" si="55"/>
        <v>1161</v>
      </c>
      <c r="EG13" s="47">
        <f t="shared" si="55"/>
        <v>1163</v>
      </c>
      <c r="EH13" s="47">
        <f t="shared" si="55"/>
        <v>1806</v>
      </c>
      <c r="EI13" s="47">
        <f t="shared" si="55"/>
        <v>2267</v>
      </c>
      <c r="EJ13" s="47">
        <f t="shared" si="55"/>
        <v>2658</v>
      </c>
      <c r="EK13" s="47">
        <f t="shared" si="55"/>
        <v>3205</v>
      </c>
      <c r="EL13" s="47">
        <f t="shared" ref="EL13:EN13" si="56">IF($B13="","",EL10)</f>
        <v>4064</v>
      </c>
      <c r="EM13" s="47">
        <f t="shared" si="56"/>
        <v>4433</v>
      </c>
      <c r="EN13" s="47">
        <f t="shared" si="56"/>
        <v>4184</v>
      </c>
      <c r="EO13" s="47">
        <f t="shared" si="41"/>
        <v>36105</v>
      </c>
      <c r="EP13" s="47">
        <f t="shared" si="40"/>
        <v>3822</v>
      </c>
      <c r="EQ13" s="47">
        <v>3333</v>
      </c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>
        <f t="shared" si="42"/>
        <v>7155</v>
      </c>
    </row>
    <row r="14" spans="1:158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58" ht="15" x14ac:dyDescent="0.25">
      <c r="B16" s="5" t="s">
        <v>68</v>
      </c>
    </row>
    <row r="17" spans="1:158" ht="15" customHeight="1" x14ac:dyDescent="0.25">
      <c r="B17" s="171" t="s">
        <v>0</v>
      </c>
      <c r="C17" s="173">
        <v>2010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5"/>
      <c r="O17" s="163" t="s">
        <v>87</v>
      </c>
      <c r="P17" s="173">
        <v>2011</v>
      </c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5"/>
      <c r="AB17" s="163" t="s">
        <v>88</v>
      </c>
      <c r="AC17" s="173">
        <v>2012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5"/>
      <c r="AO17" s="163" t="s">
        <v>89</v>
      </c>
      <c r="AP17" s="173">
        <v>2013</v>
      </c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5"/>
      <c r="BB17" s="163" t="s">
        <v>90</v>
      </c>
      <c r="BC17" s="173">
        <v>2014</v>
      </c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5"/>
      <c r="BO17" s="163" t="s">
        <v>91</v>
      </c>
      <c r="BP17" s="173">
        <v>2015</v>
      </c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5"/>
      <c r="CB17" s="163" t="s">
        <v>92</v>
      </c>
      <c r="CC17" s="173">
        <v>2016</v>
      </c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5"/>
      <c r="CO17" s="163" t="s">
        <v>93</v>
      </c>
      <c r="CP17" s="165">
        <v>2017</v>
      </c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7"/>
      <c r="DB17" s="163" t="s">
        <v>104</v>
      </c>
      <c r="DC17" s="165">
        <v>2018</v>
      </c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7"/>
      <c r="DO17" s="163" t="s">
        <v>137</v>
      </c>
      <c r="DP17" s="165">
        <v>2019</v>
      </c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7"/>
      <c r="EB17" s="163" t="s">
        <v>161</v>
      </c>
      <c r="EC17" s="128">
        <v>2020</v>
      </c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30"/>
      <c r="EO17" s="163" t="s">
        <v>169</v>
      </c>
      <c r="EP17" s="128">
        <v>2021</v>
      </c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30"/>
      <c r="FB17" s="163" t="s">
        <v>170</v>
      </c>
    </row>
    <row r="18" spans="1:158" ht="15" x14ac:dyDescent="0.25">
      <c r="B18" s="172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64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64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64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64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64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64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64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64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64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64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64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64"/>
    </row>
    <row r="19" spans="1:158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57">SUM(F20:F21)</f>
        <v>6378</v>
      </c>
      <c r="G19" s="47">
        <f t="shared" si="57"/>
        <v>6998</v>
      </c>
      <c r="H19" s="47">
        <f t="shared" si="57"/>
        <v>8009</v>
      </c>
      <c r="I19" s="47">
        <f t="shared" si="57"/>
        <v>10150</v>
      </c>
      <c r="J19" s="47">
        <f t="shared" si="57"/>
        <v>10847</v>
      </c>
      <c r="K19" s="47">
        <f t="shared" si="57"/>
        <v>13178</v>
      </c>
      <c r="L19" s="47">
        <f t="shared" si="57"/>
        <v>14061</v>
      </c>
      <c r="M19" s="47">
        <f t="shared" si="57"/>
        <v>14707</v>
      </c>
      <c r="N19" s="47">
        <f t="shared" si="57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58">SUM(S20:S21)</f>
        <v>8919</v>
      </c>
      <c r="T19" s="47">
        <f t="shared" si="58"/>
        <v>8816</v>
      </c>
      <c r="U19" s="47">
        <f t="shared" si="58"/>
        <v>8625</v>
      </c>
      <c r="V19" s="47">
        <f t="shared" si="58"/>
        <v>9936</v>
      </c>
      <c r="W19" s="47">
        <f t="shared" si="58"/>
        <v>9271</v>
      </c>
      <c r="X19" s="47">
        <f t="shared" si="58"/>
        <v>8755</v>
      </c>
      <c r="Y19" s="47">
        <f t="shared" si="58"/>
        <v>9513</v>
      </c>
      <c r="Z19" s="47">
        <f t="shared" si="58"/>
        <v>9230</v>
      </c>
      <c r="AA19" s="47">
        <f t="shared" si="58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59">SUM(AF20:AF21)</f>
        <v>7593</v>
      </c>
      <c r="AG19" s="47">
        <f t="shared" si="59"/>
        <v>9105</v>
      </c>
      <c r="AH19" s="47">
        <f t="shared" si="59"/>
        <v>10087</v>
      </c>
      <c r="AI19" s="47">
        <f t="shared" si="59"/>
        <v>12415</v>
      </c>
      <c r="AJ19" s="47">
        <f t="shared" si="59"/>
        <v>11123</v>
      </c>
      <c r="AK19" s="47">
        <f t="shared" si="59"/>
        <v>9989</v>
      </c>
      <c r="AL19" s="47">
        <f t="shared" si="59"/>
        <v>11318</v>
      </c>
      <c r="AM19" s="47">
        <f t="shared" si="59"/>
        <v>11072</v>
      </c>
      <c r="AN19" s="47">
        <f t="shared" si="59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60">SUM(AS20:AS21)</f>
        <v>12169</v>
      </c>
      <c r="AT19" s="47">
        <f t="shared" si="60"/>
        <v>13190</v>
      </c>
      <c r="AU19" s="47">
        <f t="shared" si="60"/>
        <v>11829</v>
      </c>
      <c r="AV19" s="47">
        <f t="shared" si="60"/>
        <v>14891</v>
      </c>
      <c r="AW19" s="47">
        <f t="shared" si="60"/>
        <v>14000</v>
      </c>
      <c r="AX19" s="47">
        <f t="shared" si="60"/>
        <v>12451</v>
      </c>
      <c r="AY19" s="47">
        <f t="shared" si="60"/>
        <v>11737</v>
      </c>
      <c r="AZ19" s="47">
        <f t="shared" si="60"/>
        <v>12510</v>
      </c>
      <c r="BA19" s="47">
        <f t="shared" si="60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61">SUM(BF20:BF21)</f>
        <v>10256</v>
      </c>
      <c r="BG19" s="47">
        <f t="shared" si="61"/>
        <v>11060</v>
      </c>
      <c r="BH19" s="47">
        <f t="shared" si="61"/>
        <v>10939</v>
      </c>
      <c r="BI19" s="47">
        <f t="shared" si="61"/>
        <v>12526</v>
      </c>
      <c r="BJ19" s="47">
        <f t="shared" si="61"/>
        <v>11846</v>
      </c>
      <c r="BK19" s="47">
        <f t="shared" si="61"/>
        <v>12086</v>
      </c>
      <c r="BL19" s="47">
        <f t="shared" si="61"/>
        <v>12238</v>
      </c>
      <c r="BM19" s="47">
        <f t="shared" si="61"/>
        <v>11594</v>
      </c>
      <c r="BN19" s="47">
        <f t="shared" si="61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 t="shared" ref="CS19:CU19" si="62">SUM(CS20:CS21)</f>
        <v>9058</v>
      </c>
      <c r="CT19" s="47">
        <f t="shared" si="62"/>
        <v>13362</v>
      </c>
      <c r="CU19" s="47">
        <f t="shared" si="62"/>
        <v>14303</v>
      </c>
      <c r="CV19" s="47">
        <f t="shared" ref="CV19:DA19" si="63">SUM(CV20:CV21)</f>
        <v>17478</v>
      </c>
      <c r="CW19" s="47">
        <f t="shared" si="63"/>
        <v>17214</v>
      </c>
      <c r="CX19" s="47">
        <f t="shared" si="63"/>
        <v>16063</v>
      </c>
      <c r="CY19" s="47">
        <f t="shared" si="63"/>
        <v>16750</v>
      </c>
      <c r="CZ19" s="47">
        <f t="shared" si="63"/>
        <v>16649</v>
      </c>
      <c r="DA19" s="47">
        <f t="shared" si="63"/>
        <v>17819</v>
      </c>
      <c r="DB19" s="47">
        <f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64">SUM(DF20:DF21)</f>
        <v>14500</v>
      </c>
      <c r="DG19" s="47">
        <f t="shared" si="64"/>
        <v>16283</v>
      </c>
      <c r="DH19" s="47">
        <f t="shared" si="64"/>
        <v>14827</v>
      </c>
      <c r="DI19" s="47">
        <f t="shared" si="64"/>
        <v>18864</v>
      </c>
      <c r="DJ19" s="47">
        <f t="shared" si="64"/>
        <v>18285</v>
      </c>
      <c r="DK19" s="47">
        <f t="shared" si="64"/>
        <v>17073</v>
      </c>
      <c r="DL19" s="47">
        <f t="shared" si="64"/>
        <v>18265</v>
      </c>
      <c r="DM19" s="47">
        <f t="shared" si="64"/>
        <v>19290</v>
      </c>
      <c r="DN19" s="47">
        <f t="shared" si="64"/>
        <v>20851</v>
      </c>
      <c r="DO19" s="47">
        <f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65">SUM(DS20:DS21)</f>
        <v>15485</v>
      </c>
      <c r="DT19" s="47">
        <f t="shared" si="65"/>
        <v>18658</v>
      </c>
      <c r="DU19" s="47">
        <f t="shared" si="65"/>
        <v>20267</v>
      </c>
      <c r="DV19" s="47">
        <f t="shared" si="65"/>
        <v>24427</v>
      </c>
      <c r="DW19" s="47">
        <f t="shared" si="65"/>
        <v>24634</v>
      </c>
      <c r="DX19" s="47">
        <f t="shared" si="65"/>
        <v>21837</v>
      </c>
      <c r="DY19" s="47">
        <f t="shared" si="65"/>
        <v>20403</v>
      </c>
      <c r="DZ19" s="47">
        <f t="shared" si="65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>
        <f>+SUM(EP19:FA19)</f>
        <v>37040</v>
      </c>
    </row>
    <row r="20" spans="1:158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>+SUM(CP20:DA20)</f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>+SUM(DC20:DN20)</f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</row>
    <row r="21" spans="1:158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ref="DB21:DB24" si="66">+SUM(CP21:DA21)</f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ref="DO21:DO24" si="67">+SUM(DC21:DN21)</f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</row>
    <row r="22" spans="1:158" ht="15" x14ac:dyDescent="0.2">
      <c r="B22" s="18" t="s">
        <v>10</v>
      </c>
      <c r="C22" s="49">
        <f t="shared" ref="C22:BA22" si="68">SUM(C23:C24)</f>
        <v>0</v>
      </c>
      <c r="D22" s="49">
        <f t="shared" si="68"/>
        <v>0</v>
      </c>
      <c r="E22" s="49">
        <f>SUM(E23:E24)</f>
        <v>6378</v>
      </c>
      <c r="F22" s="49">
        <f t="shared" si="68"/>
        <v>6378</v>
      </c>
      <c r="G22" s="49">
        <f t="shared" si="68"/>
        <v>6998</v>
      </c>
      <c r="H22" s="49">
        <f t="shared" si="68"/>
        <v>8009</v>
      </c>
      <c r="I22" s="49">
        <f t="shared" si="68"/>
        <v>10150</v>
      </c>
      <c r="J22" s="49">
        <f t="shared" si="68"/>
        <v>10847</v>
      </c>
      <c r="K22" s="49">
        <f t="shared" si="68"/>
        <v>13178</v>
      </c>
      <c r="L22" s="49">
        <f>SUM(L23:L24)</f>
        <v>14061</v>
      </c>
      <c r="M22" s="49">
        <f>SUM(M23:M24)</f>
        <v>14707</v>
      </c>
      <c r="N22" s="49">
        <f t="shared" si="68"/>
        <v>17122</v>
      </c>
      <c r="O22" s="49">
        <f t="shared" si="68"/>
        <v>107828</v>
      </c>
      <c r="P22" s="49">
        <f t="shared" si="68"/>
        <v>13043</v>
      </c>
      <c r="Q22" s="49">
        <f t="shared" si="68"/>
        <v>10020</v>
      </c>
      <c r="R22" s="49">
        <f>SUM(R23:R24)</f>
        <v>12695</v>
      </c>
      <c r="S22" s="49">
        <f t="shared" si="68"/>
        <v>8919</v>
      </c>
      <c r="T22" s="49">
        <f t="shared" si="68"/>
        <v>8816</v>
      </c>
      <c r="U22" s="49">
        <f t="shared" si="68"/>
        <v>8625</v>
      </c>
      <c r="V22" s="49">
        <f t="shared" si="68"/>
        <v>9936</v>
      </c>
      <c r="W22" s="49">
        <f t="shared" si="68"/>
        <v>9271</v>
      </c>
      <c r="X22" s="49">
        <f t="shared" si="68"/>
        <v>8755</v>
      </c>
      <c r="Y22" s="49">
        <f>SUM(Y23:Y24)</f>
        <v>9513</v>
      </c>
      <c r="Z22" s="49">
        <f>SUM(Z23:Z24)</f>
        <v>9230</v>
      </c>
      <c r="AA22" s="49">
        <f t="shared" si="68"/>
        <v>9733</v>
      </c>
      <c r="AB22" s="49">
        <f>SUM(AB23:AB24)</f>
        <v>118556</v>
      </c>
      <c r="AC22" s="49">
        <f t="shared" si="68"/>
        <v>8924</v>
      </c>
      <c r="AD22" s="49">
        <f t="shared" si="68"/>
        <v>6864</v>
      </c>
      <c r="AE22" s="49">
        <f>SUM(AE23:AE24)</f>
        <v>7280</v>
      </c>
      <c r="AF22" s="49">
        <f t="shared" si="68"/>
        <v>7593</v>
      </c>
      <c r="AG22" s="49">
        <f t="shared" si="68"/>
        <v>9105</v>
      </c>
      <c r="AH22" s="49">
        <f t="shared" si="68"/>
        <v>10087</v>
      </c>
      <c r="AI22" s="49">
        <f t="shared" si="68"/>
        <v>12415</v>
      </c>
      <c r="AJ22" s="49">
        <f t="shared" si="68"/>
        <v>11123</v>
      </c>
      <c r="AK22" s="49">
        <f t="shared" si="68"/>
        <v>9989</v>
      </c>
      <c r="AL22" s="49">
        <f>SUM(AL23:AL24)</f>
        <v>11318</v>
      </c>
      <c r="AM22" s="49">
        <f>SUM(AM23:AM24)</f>
        <v>11072</v>
      </c>
      <c r="AN22" s="49">
        <f t="shared" si="68"/>
        <v>11415</v>
      </c>
      <c r="AO22" s="49">
        <f t="shared" si="68"/>
        <v>117185</v>
      </c>
      <c r="AP22" s="49">
        <f t="shared" si="68"/>
        <v>11935</v>
      </c>
      <c r="AQ22" s="49">
        <f t="shared" si="68"/>
        <v>10494</v>
      </c>
      <c r="AR22" s="49">
        <f>SUM(AR23:AR24)</f>
        <v>10061</v>
      </c>
      <c r="AS22" s="49">
        <f t="shared" si="68"/>
        <v>12169</v>
      </c>
      <c r="AT22" s="49">
        <f t="shared" si="68"/>
        <v>13190</v>
      </c>
      <c r="AU22" s="49">
        <f t="shared" si="68"/>
        <v>11829</v>
      </c>
      <c r="AV22" s="49">
        <f t="shared" si="68"/>
        <v>14891</v>
      </c>
      <c r="AW22" s="49">
        <f t="shared" si="68"/>
        <v>14000</v>
      </c>
      <c r="AX22" s="49">
        <f t="shared" si="68"/>
        <v>12451</v>
      </c>
      <c r="AY22" s="49">
        <f>SUM(AY23:AY24)</f>
        <v>11737</v>
      </c>
      <c r="AZ22" s="49">
        <f>SUM(AZ23:AZ24)</f>
        <v>12510</v>
      </c>
      <c r="BA22" s="49">
        <f t="shared" si="68"/>
        <v>13250</v>
      </c>
      <c r="BB22" s="49">
        <f>SUM(BB23:BB24)</f>
        <v>148517</v>
      </c>
      <c r="BC22" s="49">
        <f t="shared" ref="BC22:CO22" si="69">SUM(BC23:BC24)</f>
        <v>11955</v>
      </c>
      <c r="BD22" s="49">
        <f t="shared" si="69"/>
        <v>9719</v>
      </c>
      <c r="BE22" s="49">
        <f>SUM(BE23:BE24)</f>
        <v>9534</v>
      </c>
      <c r="BF22" s="49">
        <f t="shared" si="69"/>
        <v>10256</v>
      </c>
      <c r="BG22" s="49">
        <f t="shared" si="69"/>
        <v>11060</v>
      </c>
      <c r="BH22" s="49">
        <f t="shared" si="69"/>
        <v>10939</v>
      </c>
      <c r="BI22" s="49">
        <f t="shared" si="69"/>
        <v>12526</v>
      </c>
      <c r="BJ22" s="49">
        <f t="shared" si="69"/>
        <v>11846</v>
      </c>
      <c r="BK22" s="49">
        <f t="shared" si="69"/>
        <v>12086</v>
      </c>
      <c r="BL22" s="49">
        <f>SUM(BL23:BL24)</f>
        <v>12238</v>
      </c>
      <c r="BM22" s="49">
        <f>SUM(BM23:BM24)</f>
        <v>11594</v>
      </c>
      <c r="BN22" s="49">
        <f t="shared" si="69"/>
        <v>13542</v>
      </c>
      <c r="BO22" s="49">
        <f t="shared" si="69"/>
        <v>137295</v>
      </c>
      <c r="BP22" s="49">
        <f t="shared" si="69"/>
        <v>12109</v>
      </c>
      <c r="BQ22" s="49">
        <f t="shared" si="69"/>
        <v>10109</v>
      </c>
      <c r="BR22" s="49">
        <f t="shared" si="69"/>
        <v>10273</v>
      </c>
      <c r="BS22" s="49">
        <f t="shared" si="69"/>
        <v>9374</v>
      </c>
      <c r="BT22" s="49">
        <f t="shared" si="69"/>
        <v>11259</v>
      </c>
      <c r="BU22" s="49">
        <f t="shared" si="69"/>
        <v>12168</v>
      </c>
      <c r="BV22" s="49">
        <f t="shared" si="69"/>
        <v>15628</v>
      </c>
      <c r="BW22" s="49">
        <f t="shared" si="69"/>
        <v>13909</v>
      </c>
      <c r="BX22" s="49">
        <f t="shared" si="69"/>
        <v>15239</v>
      </c>
      <c r="BY22" s="49">
        <f t="shared" si="69"/>
        <v>18571</v>
      </c>
      <c r="BZ22" s="49">
        <f t="shared" si="69"/>
        <v>19006</v>
      </c>
      <c r="CA22" s="49">
        <f t="shared" si="69"/>
        <v>15154</v>
      </c>
      <c r="CB22" s="49">
        <f>SUM(CB23:CB24)</f>
        <v>162799</v>
      </c>
      <c r="CC22" s="49">
        <f t="shared" si="69"/>
        <v>14505</v>
      </c>
      <c r="CD22" s="49">
        <f t="shared" si="69"/>
        <v>11464</v>
      </c>
      <c r="CE22" s="49">
        <f t="shared" si="69"/>
        <v>11133</v>
      </c>
      <c r="CF22" s="49">
        <f t="shared" si="69"/>
        <v>13080</v>
      </c>
      <c r="CG22" s="49">
        <f t="shared" si="69"/>
        <v>14853</v>
      </c>
      <c r="CH22" s="49">
        <f t="shared" si="69"/>
        <v>14640</v>
      </c>
      <c r="CI22" s="49">
        <f t="shared" si="69"/>
        <v>17181</v>
      </c>
      <c r="CJ22" s="49">
        <f t="shared" si="69"/>
        <v>16213</v>
      </c>
      <c r="CK22" s="49">
        <f t="shared" si="69"/>
        <v>15608</v>
      </c>
      <c r="CL22" s="49">
        <f t="shared" si="69"/>
        <v>15897</v>
      </c>
      <c r="CM22" s="49">
        <f t="shared" si="69"/>
        <v>15508</v>
      </c>
      <c r="CN22" s="49">
        <f t="shared" si="69"/>
        <v>15103</v>
      </c>
      <c r="CO22" s="49">
        <f t="shared" si="69"/>
        <v>175185</v>
      </c>
      <c r="CP22" s="49">
        <f t="shared" ref="CP22" si="70">SUM(CP23:CP24)</f>
        <v>14865</v>
      </c>
      <c r="CQ22" s="49">
        <v>10349</v>
      </c>
      <c r="CR22" s="49">
        <f>SUM(CR23:CR24)</f>
        <v>7231</v>
      </c>
      <c r="CS22" s="49">
        <f t="shared" ref="CS22:CT22" si="71">SUM(CS23:CS24)</f>
        <v>9058</v>
      </c>
      <c r="CT22" s="49">
        <f t="shared" si="71"/>
        <v>13362</v>
      </c>
      <c r="CU22" s="49">
        <f t="shared" ref="CU22:CV22" si="72">SUM(CU23:CU24)</f>
        <v>14303</v>
      </c>
      <c r="CV22" s="49">
        <f t="shared" si="72"/>
        <v>17478</v>
      </c>
      <c r="CW22" s="49">
        <f t="shared" ref="CW22:CX22" si="73">SUM(CW23:CW24)</f>
        <v>17214</v>
      </c>
      <c r="CX22" s="49">
        <f t="shared" si="73"/>
        <v>16063</v>
      </c>
      <c r="CY22" s="49">
        <f t="shared" ref="CY22:CZ22" si="74">SUM(CY23:CY24)</f>
        <v>16750</v>
      </c>
      <c r="CZ22" s="49">
        <f t="shared" si="74"/>
        <v>16649</v>
      </c>
      <c r="DA22" s="49">
        <f t="shared" ref="DA22" si="75">SUM(DA23:DA24)</f>
        <v>17819</v>
      </c>
      <c r="DB22" s="49">
        <f t="shared" si="66"/>
        <v>171141</v>
      </c>
      <c r="DC22" s="49">
        <f t="shared" ref="DC22:DD22" si="76">SUM(DC23:DC24)</f>
        <v>18727</v>
      </c>
      <c r="DD22" s="49">
        <f t="shared" si="76"/>
        <v>14177</v>
      </c>
      <c r="DE22" s="49">
        <f>SUM(DE23:DE24)</f>
        <v>16346</v>
      </c>
      <c r="DF22" s="49">
        <f t="shared" ref="DF22:DN22" si="77">SUM(DF23:DF24)</f>
        <v>14500</v>
      </c>
      <c r="DG22" s="49">
        <f t="shared" si="77"/>
        <v>16283</v>
      </c>
      <c r="DH22" s="49">
        <f t="shared" si="77"/>
        <v>14827</v>
      </c>
      <c r="DI22" s="49">
        <f t="shared" si="77"/>
        <v>18864</v>
      </c>
      <c r="DJ22" s="49">
        <f t="shared" si="77"/>
        <v>18285</v>
      </c>
      <c r="DK22" s="49">
        <f t="shared" si="77"/>
        <v>17073</v>
      </c>
      <c r="DL22" s="49">
        <f t="shared" si="77"/>
        <v>18265</v>
      </c>
      <c r="DM22" s="49">
        <f t="shared" si="77"/>
        <v>19290</v>
      </c>
      <c r="DN22" s="49">
        <f t="shared" si="77"/>
        <v>20851</v>
      </c>
      <c r="DO22" s="49">
        <f t="shared" si="67"/>
        <v>207488</v>
      </c>
      <c r="DP22" s="49">
        <f t="shared" ref="DP22:DQ22" si="78">SUM(DP23:DP24)</f>
        <v>19526</v>
      </c>
      <c r="DQ22" s="49">
        <f t="shared" si="78"/>
        <v>14298</v>
      </c>
      <c r="DR22" s="49">
        <f>SUM(DR23:DR24)</f>
        <v>14082</v>
      </c>
      <c r="DS22" s="49">
        <f t="shared" ref="DS22:EA22" si="79">SUM(DS23:DS24)</f>
        <v>15485</v>
      </c>
      <c r="DT22" s="49">
        <f t="shared" si="79"/>
        <v>18658</v>
      </c>
      <c r="DU22" s="49">
        <f t="shared" si="79"/>
        <v>20267</v>
      </c>
      <c r="DV22" s="49">
        <f t="shared" si="79"/>
        <v>24427</v>
      </c>
      <c r="DW22" s="49">
        <f t="shared" si="79"/>
        <v>24634</v>
      </c>
      <c r="DX22" s="49">
        <f t="shared" si="79"/>
        <v>21837</v>
      </c>
      <c r="DY22" s="49">
        <f t="shared" si="79"/>
        <v>20403</v>
      </c>
      <c r="DZ22" s="49">
        <f t="shared" si="79"/>
        <v>19424</v>
      </c>
      <c r="EA22" s="49">
        <f t="shared" si="79"/>
        <v>18484</v>
      </c>
      <c r="EB22" s="49">
        <f t="shared" ref="EB22:EB24" si="80">+SUM(DP22:EA22)</f>
        <v>231525</v>
      </c>
      <c r="EC22" s="49">
        <f t="shared" ref="EC22:EK22" si="81">SUM(EC23:EC24)</f>
        <v>18877</v>
      </c>
      <c r="ED22" s="49">
        <f t="shared" si="81"/>
        <v>16292</v>
      </c>
      <c r="EE22" s="49">
        <f t="shared" si="81"/>
        <v>11175</v>
      </c>
      <c r="EF22" s="49">
        <f t="shared" si="81"/>
        <v>4175</v>
      </c>
      <c r="EG22" s="49">
        <f t="shared" si="81"/>
        <v>5118</v>
      </c>
      <c r="EH22" s="49">
        <f t="shared" si="81"/>
        <v>7990</v>
      </c>
      <c r="EI22" s="49">
        <f t="shared" si="81"/>
        <v>12617</v>
      </c>
      <c r="EJ22" s="49">
        <f t="shared" si="81"/>
        <v>14748</v>
      </c>
      <c r="EK22" s="49">
        <f t="shared" si="81"/>
        <v>16745</v>
      </c>
      <c r="EL22" s="49">
        <f t="shared" ref="EL22:EN22" si="82">SUM(EL23:EL24)</f>
        <v>20870</v>
      </c>
      <c r="EM22" s="49">
        <f t="shared" si="82"/>
        <v>21503</v>
      </c>
      <c r="EN22" s="49">
        <f t="shared" si="82"/>
        <v>20833</v>
      </c>
      <c r="EO22" s="49">
        <f t="shared" ref="EO22:EO24" si="83">+SUM(EC22:EN22)</f>
        <v>170943</v>
      </c>
      <c r="EP22" s="49">
        <f t="shared" ref="EP22" si="84">SUM(EP23:EP24)</f>
        <v>19680</v>
      </c>
      <c r="EQ22" s="49">
        <v>17360</v>
      </c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>
        <f t="shared" ref="FB22:FB24" si="85">+SUM(EP22:FA22)</f>
        <v>37040</v>
      </c>
    </row>
    <row r="23" spans="1:158" x14ac:dyDescent="0.2">
      <c r="B23" s="15" t="s">
        <v>2</v>
      </c>
      <c r="C23" s="47">
        <f>C20</f>
        <v>0</v>
      </c>
      <c r="D23" s="47">
        <f t="shared" ref="D23:BT24" si="86">D20</f>
        <v>0</v>
      </c>
      <c r="E23" s="47">
        <f t="shared" si="86"/>
        <v>1823</v>
      </c>
      <c r="F23" s="47">
        <f t="shared" si="86"/>
        <v>1911</v>
      </c>
      <c r="G23" s="47">
        <f t="shared" si="86"/>
        <v>2128</v>
      </c>
      <c r="H23" s="47">
        <f t="shared" si="86"/>
        <v>2428</v>
      </c>
      <c r="I23" s="47">
        <f t="shared" si="86"/>
        <v>3130</v>
      </c>
      <c r="J23" s="47">
        <f t="shared" si="86"/>
        <v>3166</v>
      </c>
      <c r="K23" s="47">
        <f t="shared" si="86"/>
        <v>3552</v>
      </c>
      <c r="L23" s="47">
        <f t="shared" si="86"/>
        <v>3773</v>
      </c>
      <c r="M23" s="47">
        <f t="shared" si="86"/>
        <v>3522</v>
      </c>
      <c r="N23" s="47">
        <f t="shared" si="86"/>
        <v>3472</v>
      </c>
      <c r="O23" s="47">
        <f t="shared" si="86"/>
        <v>28905</v>
      </c>
      <c r="P23" s="47">
        <f t="shared" si="86"/>
        <v>3220</v>
      </c>
      <c r="Q23" s="47">
        <f t="shared" si="86"/>
        <v>2551</v>
      </c>
      <c r="R23" s="47">
        <f t="shared" si="86"/>
        <v>2659</v>
      </c>
      <c r="S23" s="47">
        <f t="shared" si="86"/>
        <v>2723</v>
      </c>
      <c r="T23" s="47">
        <f t="shared" si="86"/>
        <v>2667</v>
      </c>
      <c r="U23" s="47">
        <f t="shared" si="86"/>
        <v>3102</v>
      </c>
      <c r="V23" s="47">
        <f t="shared" si="86"/>
        <v>3826</v>
      </c>
      <c r="W23" s="47">
        <f t="shared" si="86"/>
        <v>3468</v>
      </c>
      <c r="X23" s="47">
        <f t="shared" si="86"/>
        <v>3097</v>
      </c>
      <c r="Y23" s="47">
        <f t="shared" si="86"/>
        <v>3439</v>
      </c>
      <c r="Z23" s="47">
        <f t="shared" si="86"/>
        <v>3362</v>
      </c>
      <c r="AA23" s="47">
        <f t="shared" si="86"/>
        <v>3670</v>
      </c>
      <c r="AB23" s="47">
        <f>AB20</f>
        <v>37784</v>
      </c>
      <c r="AC23" s="47">
        <f t="shared" si="86"/>
        <v>3191</v>
      </c>
      <c r="AD23" s="47">
        <f t="shared" si="86"/>
        <v>2043</v>
      </c>
      <c r="AE23" s="47">
        <f t="shared" si="86"/>
        <v>2169</v>
      </c>
      <c r="AF23" s="47">
        <f t="shared" si="86"/>
        <v>2529</v>
      </c>
      <c r="AG23" s="47">
        <f t="shared" si="86"/>
        <v>3054</v>
      </c>
      <c r="AH23" s="47">
        <f t="shared" si="86"/>
        <v>3394</v>
      </c>
      <c r="AI23" s="47">
        <f t="shared" si="86"/>
        <v>4305</v>
      </c>
      <c r="AJ23" s="47">
        <f t="shared" si="86"/>
        <v>3883</v>
      </c>
      <c r="AK23" s="47">
        <f t="shared" si="86"/>
        <v>3424</v>
      </c>
      <c r="AL23" s="47">
        <f t="shared" si="86"/>
        <v>4010</v>
      </c>
      <c r="AM23" s="47">
        <f t="shared" si="86"/>
        <v>3858</v>
      </c>
      <c r="AN23" s="47">
        <f t="shared" si="86"/>
        <v>4065</v>
      </c>
      <c r="AO23" s="47">
        <f t="shared" si="86"/>
        <v>39925</v>
      </c>
      <c r="AP23" s="47">
        <f t="shared" si="86"/>
        <v>3664</v>
      </c>
      <c r="AQ23" s="47">
        <f t="shared" si="86"/>
        <v>3032</v>
      </c>
      <c r="AR23" s="47">
        <f t="shared" si="86"/>
        <v>3239</v>
      </c>
      <c r="AS23" s="47">
        <f t="shared" si="86"/>
        <v>3541</v>
      </c>
      <c r="AT23" s="47">
        <f t="shared" si="86"/>
        <v>3907</v>
      </c>
      <c r="AU23" s="47">
        <f t="shared" si="86"/>
        <v>4060</v>
      </c>
      <c r="AV23" s="47">
        <f t="shared" si="86"/>
        <v>5160</v>
      </c>
      <c r="AW23" s="47">
        <f t="shared" si="86"/>
        <v>4762</v>
      </c>
      <c r="AX23" s="47">
        <f t="shared" si="86"/>
        <v>4345</v>
      </c>
      <c r="AY23" s="47">
        <f t="shared" si="86"/>
        <v>4453</v>
      </c>
      <c r="AZ23" s="47">
        <f t="shared" si="86"/>
        <v>4914</v>
      </c>
      <c r="BA23" s="47">
        <f t="shared" si="86"/>
        <v>4519</v>
      </c>
      <c r="BB23" s="47">
        <f>BB20</f>
        <v>49596</v>
      </c>
      <c r="BC23" s="47">
        <f t="shared" si="86"/>
        <v>4567</v>
      </c>
      <c r="BD23" s="47">
        <f t="shared" si="86"/>
        <v>3745</v>
      </c>
      <c r="BE23" s="47">
        <f t="shared" si="86"/>
        <v>3739</v>
      </c>
      <c r="BF23" s="47">
        <f t="shared" si="86"/>
        <v>4404</v>
      </c>
      <c r="BG23" s="47">
        <f t="shared" si="86"/>
        <v>4395</v>
      </c>
      <c r="BH23" s="47">
        <f t="shared" si="86"/>
        <v>4208</v>
      </c>
      <c r="BI23" s="47">
        <f t="shared" si="86"/>
        <v>5561</v>
      </c>
      <c r="BJ23" s="47">
        <f t="shared" si="86"/>
        <v>5019</v>
      </c>
      <c r="BK23" s="47">
        <f t="shared" si="86"/>
        <v>4880</v>
      </c>
      <c r="BL23" s="47">
        <f t="shared" si="86"/>
        <v>5267</v>
      </c>
      <c r="BM23" s="47">
        <f t="shared" si="86"/>
        <v>4818</v>
      </c>
      <c r="BN23" s="47">
        <f t="shared" si="86"/>
        <v>5428</v>
      </c>
      <c r="BO23" s="47">
        <f t="shared" si="86"/>
        <v>56031</v>
      </c>
      <c r="BP23" s="47">
        <f t="shared" si="86"/>
        <v>5571</v>
      </c>
      <c r="BQ23" s="47">
        <f t="shared" si="86"/>
        <v>4451</v>
      </c>
      <c r="BR23" s="47">
        <f t="shared" si="86"/>
        <v>4488</v>
      </c>
      <c r="BS23" s="47">
        <f t="shared" si="86"/>
        <v>3932</v>
      </c>
      <c r="BT23" s="47">
        <f t="shared" si="86"/>
        <v>5344</v>
      </c>
      <c r="BU23" s="47">
        <f t="shared" ref="BU23:CN23" si="87">BU20</f>
        <v>5452</v>
      </c>
      <c r="BV23" s="47">
        <f t="shared" si="87"/>
        <v>7272</v>
      </c>
      <c r="BW23" s="47">
        <f t="shared" si="87"/>
        <v>6203</v>
      </c>
      <c r="BX23" s="47">
        <f t="shared" si="87"/>
        <v>5664</v>
      </c>
      <c r="BY23" s="47">
        <f t="shared" si="87"/>
        <v>5783</v>
      </c>
      <c r="BZ23" s="47">
        <f t="shared" si="87"/>
        <v>6132</v>
      </c>
      <c r="CA23" s="47">
        <f t="shared" si="87"/>
        <v>6018</v>
      </c>
      <c r="CB23" s="47">
        <f t="shared" si="87"/>
        <v>66310</v>
      </c>
      <c r="CC23" s="47">
        <f t="shared" si="87"/>
        <v>5952</v>
      </c>
      <c r="CD23" s="47">
        <f t="shared" si="87"/>
        <v>4227</v>
      </c>
      <c r="CE23" s="47">
        <f t="shared" si="87"/>
        <v>4238</v>
      </c>
      <c r="CF23" s="47">
        <f t="shared" si="87"/>
        <v>5211</v>
      </c>
      <c r="CG23" s="47">
        <f t="shared" si="87"/>
        <v>5978</v>
      </c>
      <c r="CH23" s="47">
        <f t="shared" si="87"/>
        <v>6157</v>
      </c>
      <c r="CI23" s="47">
        <f t="shared" si="87"/>
        <v>8162</v>
      </c>
      <c r="CJ23" s="47">
        <f t="shared" si="87"/>
        <v>7179</v>
      </c>
      <c r="CK23" s="47">
        <f t="shared" si="87"/>
        <v>7014</v>
      </c>
      <c r="CL23" s="47">
        <f t="shared" si="87"/>
        <v>7311</v>
      </c>
      <c r="CM23" s="47">
        <f t="shared" si="87"/>
        <v>6699</v>
      </c>
      <c r="CN23" s="47">
        <f t="shared" si="87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 t="shared" ref="CR23:CS24" si="88">IF($B23="","",CR20)</f>
        <v>2618</v>
      </c>
      <c r="CS23" s="47">
        <f t="shared" si="88"/>
        <v>3620</v>
      </c>
      <c r="CT23" s="47">
        <f t="shared" ref="CT23:CV24" si="89">IF($B23="","",CT20)</f>
        <v>5168</v>
      </c>
      <c r="CU23" s="47">
        <f t="shared" si="89"/>
        <v>6121</v>
      </c>
      <c r="CV23" s="47">
        <f t="shared" si="89"/>
        <v>8324</v>
      </c>
      <c r="CW23" s="47">
        <f t="shared" ref="CW23:CX23" si="90">IF($B23="","",CW20)</f>
        <v>7368</v>
      </c>
      <c r="CX23" s="47">
        <f t="shared" si="90"/>
        <v>6992</v>
      </c>
      <c r="CY23" s="47">
        <f t="shared" ref="CY23:CZ23" si="91">IF($B23="","",CY20)</f>
        <v>7555</v>
      </c>
      <c r="CZ23" s="47">
        <f t="shared" si="91"/>
        <v>7405</v>
      </c>
      <c r="DA23" s="47">
        <f t="shared" ref="DA23" si="92">IF($B23="","",DA20)</f>
        <v>7906</v>
      </c>
      <c r="DB23" s="47">
        <f t="shared" si="66"/>
        <v>73866</v>
      </c>
      <c r="DC23" s="47">
        <f>DC20</f>
        <v>8315</v>
      </c>
      <c r="DD23" s="47">
        <f>DD20</f>
        <v>6310</v>
      </c>
      <c r="DE23" s="47">
        <f t="shared" ref="DE23:DN24" si="93">IF($B23="","",DE20)</f>
        <v>7226</v>
      </c>
      <c r="DF23" s="47">
        <f t="shared" si="93"/>
        <v>6348</v>
      </c>
      <c r="DG23" s="47">
        <f t="shared" si="93"/>
        <v>7241</v>
      </c>
      <c r="DH23" s="47">
        <f t="shared" si="93"/>
        <v>6843</v>
      </c>
      <c r="DI23" s="47">
        <f t="shared" si="93"/>
        <v>8707</v>
      </c>
      <c r="DJ23" s="47">
        <f t="shared" si="93"/>
        <v>8191</v>
      </c>
      <c r="DK23" s="47">
        <f t="shared" si="93"/>
        <v>7781</v>
      </c>
      <c r="DL23" s="47">
        <f t="shared" si="93"/>
        <v>8201</v>
      </c>
      <c r="DM23" s="47">
        <f t="shared" si="93"/>
        <v>7959</v>
      </c>
      <c r="DN23" s="47">
        <f t="shared" si="93"/>
        <v>8424</v>
      </c>
      <c r="DO23" s="47">
        <f t="shared" si="67"/>
        <v>91546</v>
      </c>
      <c r="DP23" s="47">
        <f>DP20</f>
        <v>8589</v>
      </c>
      <c r="DQ23" s="47">
        <f>DQ20</f>
        <v>5879</v>
      </c>
      <c r="DR23" s="47">
        <f t="shared" ref="DR23:EA23" si="94">IF($B23="","",DR20)</f>
        <v>5383</v>
      </c>
      <c r="DS23" s="47">
        <f t="shared" si="94"/>
        <v>6459</v>
      </c>
      <c r="DT23" s="47">
        <f t="shared" si="94"/>
        <v>7182</v>
      </c>
      <c r="DU23" s="47">
        <f t="shared" si="94"/>
        <v>7285</v>
      </c>
      <c r="DV23" s="47">
        <f t="shared" si="94"/>
        <v>9409</v>
      </c>
      <c r="DW23" s="47">
        <f t="shared" si="94"/>
        <v>9150</v>
      </c>
      <c r="DX23" s="47">
        <f t="shared" si="94"/>
        <v>7758</v>
      </c>
      <c r="DY23" s="47">
        <f t="shared" si="94"/>
        <v>7765</v>
      </c>
      <c r="DZ23" s="47">
        <f t="shared" si="94"/>
        <v>7979</v>
      </c>
      <c r="EA23" s="47">
        <f t="shared" si="94"/>
        <v>8235</v>
      </c>
      <c r="EB23" s="47">
        <f t="shared" si="80"/>
        <v>91073</v>
      </c>
      <c r="EC23" s="47">
        <f t="shared" ref="EC23:EK23" si="95">IF($B23="","",EC20)</f>
        <v>8974</v>
      </c>
      <c r="ED23" s="47">
        <f t="shared" si="95"/>
        <v>7573</v>
      </c>
      <c r="EE23" s="47">
        <f t="shared" si="95"/>
        <v>5115</v>
      </c>
      <c r="EF23" s="47">
        <f t="shared" si="95"/>
        <v>1767</v>
      </c>
      <c r="EG23" s="47">
        <f t="shared" si="95"/>
        <v>2699</v>
      </c>
      <c r="EH23" s="47">
        <f t="shared" si="95"/>
        <v>4133</v>
      </c>
      <c r="EI23" s="47">
        <f t="shared" si="95"/>
        <v>7694</v>
      </c>
      <c r="EJ23" s="47">
        <f t="shared" si="95"/>
        <v>8692</v>
      </c>
      <c r="EK23" s="47">
        <f t="shared" si="95"/>
        <v>9153</v>
      </c>
      <c r="EL23" s="47">
        <f t="shared" ref="EL23:EN23" si="96">IF($B23="","",EL20)</f>
        <v>11045</v>
      </c>
      <c r="EM23" s="47">
        <f t="shared" si="96"/>
        <v>10639</v>
      </c>
      <c r="EN23" s="47">
        <f t="shared" si="96"/>
        <v>10843</v>
      </c>
      <c r="EO23" s="47">
        <f t="shared" si="83"/>
        <v>88327</v>
      </c>
      <c r="EP23" s="47">
        <f>IF($B23="","",EP20)</f>
        <v>10944</v>
      </c>
      <c r="EQ23" s="47">
        <v>9453</v>
      </c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>
        <f t="shared" si="85"/>
        <v>20397</v>
      </c>
    </row>
    <row r="24" spans="1:158" x14ac:dyDescent="0.2">
      <c r="B24" s="15" t="s">
        <v>3</v>
      </c>
      <c r="C24" s="47">
        <f>C21</f>
        <v>0</v>
      </c>
      <c r="D24" s="47">
        <f t="shared" ref="D24:BT24" si="97">D21</f>
        <v>0</v>
      </c>
      <c r="E24" s="47">
        <f t="shared" si="97"/>
        <v>4555</v>
      </c>
      <c r="F24" s="47">
        <f t="shared" si="97"/>
        <v>4467</v>
      </c>
      <c r="G24" s="47">
        <f t="shared" si="97"/>
        <v>4870</v>
      </c>
      <c r="H24" s="47">
        <f t="shared" si="97"/>
        <v>5581</v>
      </c>
      <c r="I24" s="47">
        <f t="shared" si="97"/>
        <v>7020</v>
      </c>
      <c r="J24" s="47">
        <f t="shared" si="97"/>
        <v>7681</v>
      </c>
      <c r="K24" s="47">
        <f t="shared" si="97"/>
        <v>9626</v>
      </c>
      <c r="L24" s="47">
        <f t="shared" si="97"/>
        <v>10288</v>
      </c>
      <c r="M24" s="47">
        <f t="shared" si="97"/>
        <v>11185</v>
      </c>
      <c r="N24" s="47">
        <f t="shared" si="97"/>
        <v>13650</v>
      </c>
      <c r="O24" s="47">
        <f t="shared" si="86"/>
        <v>78923</v>
      </c>
      <c r="P24" s="47">
        <f t="shared" si="97"/>
        <v>9823</v>
      </c>
      <c r="Q24" s="47">
        <f t="shared" si="97"/>
        <v>7469</v>
      </c>
      <c r="R24" s="47">
        <f t="shared" si="97"/>
        <v>10036</v>
      </c>
      <c r="S24" s="47">
        <f t="shared" si="97"/>
        <v>6196</v>
      </c>
      <c r="T24" s="47">
        <f t="shared" si="97"/>
        <v>6149</v>
      </c>
      <c r="U24" s="47">
        <f t="shared" si="97"/>
        <v>5523</v>
      </c>
      <c r="V24" s="47">
        <f t="shared" si="97"/>
        <v>6110</v>
      </c>
      <c r="W24" s="47">
        <f t="shared" si="97"/>
        <v>5803</v>
      </c>
      <c r="X24" s="47">
        <f t="shared" si="97"/>
        <v>5658</v>
      </c>
      <c r="Y24" s="47">
        <f t="shared" si="97"/>
        <v>6074</v>
      </c>
      <c r="Z24" s="47">
        <f t="shared" si="97"/>
        <v>5868</v>
      </c>
      <c r="AA24" s="47">
        <f t="shared" si="97"/>
        <v>6063</v>
      </c>
      <c r="AB24" s="47">
        <f t="shared" si="97"/>
        <v>80772</v>
      </c>
      <c r="AC24" s="47">
        <f t="shared" si="97"/>
        <v>5733</v>
      </c>
      <c r="AD24" s="47">
        <f t="shared" si="97"/>
        <v>4821</v>
      </c>
      <c r="AE24" s="47">
        <f t="shared" si="97"/>
        <v>5111</v>
      </c>
      <c r="AF24" s="47">
        <f t="shared" si="97"/>
        <v>5064</v>
      </c>
      <c r="AG24" s="47">
        <f t="shared" si="97"/>
        <v>6051</v>
      </c>
      <c r="AH24" s="47">
        <f t="shared" si="97"/>
        <v>6693</v>
      </c>
      <c r="AI24" s="47">
        <f t="shared" si="97"/>
        <v>8110</v>
      </c>
      <c r="AJ24" s="47">
        <f t="shared" si="97"/>
        <v>7240</v>
      </c>
      <c r="AK24" s="47">
        <f t="shared" si="97"/>
        <v>6565</v>
      </c>
      <c r="AL24" s="47">
        <f t="shared" si="97"/>
        <v>7308</v>
      </c>
      <c r="AM24" s="47">
        <f t="shared" si="97"/>
        <v>7214</v>
      </c>
      <c r="AN24" s="47">
        <f t="shared" si="97"/>
        <v>7350</v>
      </c>
      <c r="AO24" s="47">
        <f>AO21</f>
        <v>77260</v>
      </c>
      <c r="AP24" s="47">
        <f t="shared" si="97"/>
        <v>8271</v>
      </c>
      <c r="AQ24" s="47">
        <f t="shared" si="97"/>
        <v>7462</v>
      </c>
      <c r="AR24" s="47">
        <f t="shared" si="97"/>
        <v>6822</v>
      </c>
      <c r="AS24" s="47">
        <f t="shared" si="97"/>
        <v>8628</v>
      </c>
      <c r="AT24" s="47">
        <f t="shared" si="97"/>
        <v>9283</v>
      </c>
      <c r="AU24" s="47">
        <f t="shared" si="97"/>
        <v>7769</v>
      </c>
      <c r="AV24" s="47">
        <f t="shared" si="97"/>
        <v>9731</v>
      </c>
      <c r="AW24" s="47">
        <f t="shared" si="97"/>
        <v>9238</v>
      </c>
      <c r="AX24" s="47">
        <f t="shared" si="97"/>
        <v>8106</v>
      </c>
      <c r="AY24" s="47">
        <f t="shared" si="97"/>
        <v>7284</v>
      </c>
      <c r="AZ24" s="47">
        <f t="shared" si="97"/>
        <v>7596</v>
      </c>
      <c r="BA24" s="47">
        <f t="shared" si="97"/>
        <v>8731</v>
      </c>
      <c r="BB24" s="47">
        <f>BB21</f>
        <v>98921</v>
      </c>
      <c r="BC24" s="47">
        <f t="shared" si="97"/>
        <v>7388</v>
      </c>
      <c r="BD24" s="47">
        <f t="shared" si="97"/>
        <v>5974</v>
      </c>
      <c r="BE24" s="47">
        <f t="shared" si="97"/>
        <v>5795</v>
      </c>
      <c r="BF24" s="47">
        <f t="shared" si="97"/>
        <v>5852</v>
      </c>
      <c r="BG24" s="47">
        <f t="shared" si="97"/>
        <v>6665</v>
      </c>
      <c r="BH24" s="47">
        <f t="shared" si="97"/>
        <v>6731</v>
      </c>
      <c r="BI24" s="47">
        <f t="shared" si="97"/>
        <v>6965</v>
      </c>
      <c r="BJ24" s="47">
        <f t="shared" si="97"/>
        <v>6827</v>
      </c>
      <c r="BK24" s="47">
        <f t="shared" si="97"/>
        <v>7206</v>
      </c>
      <c r="BL24" s="47">
        <f t="shared" si="97"/>
        <v>6971</v>
      </c>
      <c r="BM24" s="47">
        <f t="shared" si="97"/>
        <v>6776</v>
      </c>
      <c r="BN24" s="47">
        <f t="shared" si="97"/>
        <v>8114</v>
      </c>
      <c r="BO24" s="47">
        <f t="shared" si="86"/>
        <v>81264</v>
      </c>
      <c r="BP24" s="47">
        <f t="shared" si="97"/>
        <v>6538</v>
      </c>
      <c r="BQ24" s="47">
        <f t="shared" si="97"/>
        <v>5658</v>
      </c>
      <c r="BR24" s="47">
        <f t="shared" si="97"/>
        <v>5785</v>
      </c>
      <c r="BS24" s="47">
        <f t="shared" si="97"/>
        <v>5442</v>
      </c>
      <c r="BT24" s="47">
        <f t="shared" si="97"/>
        <v>5915</v>
      </c>
      <c r="BU24" s="47">
        <f t="shared" ref="BU24:CN24" si="98">BU21</f>
        <v>6716</v>
      </c>
      <c r="BV24" s="47">
        <f t="shared" si="98"/>
        <v>8356</v>
      </c>
      <c r="BW24" s="47">
        <f t="shared" si="98"/>
        <v>7706</v>
      </c>
      <c r="BX24" s="47">
        <f t="shared" si="98"/>
        <v>9575</v>
      </c>
      <c r="BY24" s="47">
        <f t="shared" si="98"/>
        <v>12788</v>
      </c>
      <c r="BZ24" s="47">
        <f t="shared" si="98"/>
        <v>12874</v>
      </c>
      <c r="CA24" s="47">
        <f t="shared" si="98"/>
        <v>9136</v>
      </c>
      <c r="CB24" s="47">
        <f t="shared" si="98"/>
        <v>96489</v>
      </c>
      <c r="CC24" s="47">
        <f t="shared" si="98"/>
        <v>8553</v>
      </c>
      <c r="CD24" s="47">
        <f t="shared" si="98"/>
        <v>7237</v>
      </c>
      <c r="CE24" s="47">
        <f t="shared" si="98"/>
        <v>6895</v>
      </c>
      <c r="CF24" s="47">
        <f t="shared" si="98"/>
        <v>7869</v>
      </c>
      <c r="CG24" s="47">
        <f t="shared" si="98"/>
        <v>8875</v>
      </c>
      <c r="CH24" s="47">
        <f t="shared" si="98"/>
        <v>8483</v>
      </c>
      <c r="CI24" s="47">
        <f t="shared" si="98"/>
        <v>9019</v>
      </c>
      <c r="CJ24" s="47">
        <f t="shared" si="98"/>
        <v>9034</v>
      </c>
      <c r="CK24" s="47">
        <f t="shared" si="98"/>
        <v>8594</v>
      </c>
      <c r="CL24" s="47">
        <f t="shared" si="98"/>
        <v>8586</v>
      </c>
      <c r="CM24" s="47">
        <f t="shared" si="98"/>
        <v>8809</v>
      </c>
      <c r="CN24" s="47">
        <f t="shared" si="98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 t="shared" si="88"/>
        <v>4613</v>
      </c>
      <c r="CS24" s="47">
        <f t="shared" si="88"/>
        <v>5438</v>
      </c>
      <c r="CT24" s="47">
        <f t="shared" ref="CT24:CU24" si="99">IF($B24="","",CT21)</f>
        <v>8194</v>
      </c>
      <c r="CU24" s="47">
        <f t="shared" si="99"/>
        <v>8182</v>
      </c>
      <c r="CV24" s="47">
        <f t="shared" si="89"/>
        <v>9154</v>
      </c>
      <c r="CW24" s="47">
        <f t="shared" ref="CW24:CX24" si="100">IF($B24="","",CW21)</f>
        <v>9846</v>
      </c>
      <c r="CX24" s="47">
        <f t="shared" si="100"/>
        <v>9071</v>
      </c>
      <c r="CY24" s="47">
        <f t="shared" ref="CY24:CZ24" si="101">IF($B24="","",CY21)</f>
        <v>9195</v>
      </c>
      <c r="CZ24" s="47">
        <f t="shared" si="101"/>
        <v>9244</v>
      </c>
      <c r="DA24" s="47">
        <f t="shared" ref="DA24" si="102">IF($B24="","",DA21)</f>
        <v>9913</v>
      </c>
      <c r="DB24" s="47">
        <f t="shared" si="66"/>
        <v>97275</v>
      </c>
      <c r="DC24" s="47">
        <f>DC21</f>
        <v>10412</v>
      </c>
      <c r="DD24" s="47">
        <f>DD21</f>
        <v>7867</v>
      </c>
      <c r="DE24" s="47">
        <f t="shared" ref="DE24:DM24" si="103">IF($B24="","",DE21)</f>
        <v>9120</v>
      </c>
      <c r="DF24" s="47">
        <f t="shared" si="103"/>
        <v>8152</v>
      </c>
      <c r="DG24" s="47">
        <f t="shared" si="103"/>
        <v>9042</v>
      </c>
      <c r="DH24" s="47">
        <f t="shared" si="103"/>
        <v>7984</v>
      </c>
      <c r="DI24" s="47">
        <f t="shared" si="103"/>
        <v>10157</v>
      </c>
      <c r="DJ24" s="47">
        <f t="shared" si="103"/>
        <v>10094</v>
      </c>
      <c r="DK24" s="47">
        <f t="shared" si="103"/>
        <v>9292</v>
      </c>
      <c r="DL24" s="47">
        <f t="shared" si="103"/>
        <v>10064</v>
      </c>
      <c r="DM24" s="47">
        <f t="shared" si="103"/>
        <v>11331</v>
      </c>
      <c r="DN24" s="47">
        <f t="shared" si="93"/>
        <v>12427</v>
      </c>
      <c r="DO24" s="47">
        <f t="shared" si="67"/>
        <v>115942</v>
      </c>
      <c r="DP24" s="47">
        <f>DP21</f>
        <v>10937</v>
      </c>
      <c r="DQ24" s="47">
        <f>DQ21</f>
        <v>8419</v>
      </c>
      <c r="DR24" s="47">
        <f t="shared" ref="DR24:EA24" si="104">IF($B24="","",DR21)</f>
        <v>8699</v>
      </c>
      <c r="DS24" s="47">
        <f t="shared" si="104"/>
        <v>9026</v>
      </c>
      <c r="DT24" s="47">
        <f t="shared" si="104"/>
        <v>11476</v>
      </c>
      <c r="DU24" s="47">
        <f t="shared" si="104"/>
        <v>12982</v>
      </c>
      <c r="DV24" s="47">
        <f t="shared" si="104"/>
        <v>15018</v>
      </c>
      <c r="DW24" s="47">
        <f t="shared" si="104"/>
        <v>15484</v>
      </c>
      <c r="DX24" s="47">
        <f t="shared" si="104"/>
        <v>14079</v>
      </c>
      <c r="DY24" s="47">
        <f t="shared" si="104"/>
        <v>12638</v>
      </c>
      <c r="DZ24" s="47">
        <f t="shared" si="104"/>
        <v>11445</v>
      </c>
      <c r="EA24" s="47">
        <f t="shared" si="104"/>
        <v>10249</v>
      </c>
      <c r="EB24" s="47">
        <f t="shared" si="80"/>
        <v>140452</v>
      </c>
      <c r="EC24" s="47">
        <f t="shared" ref="EC24:EK24" si="105">IF($B24="","",EC21)</f>
        <v>9903</v>
      </c>
      <c r="ED24" s="47">
        <f t="shared" si="105"/>
        <v>8719</v>
      </c>
      <c r="EE24" s="47">
        <f t="shared" si="105"/>
        <v>6060</v>
      </c>
      <c r="EF24" s="47">
        <f t="shared" si="105"/>
        <v>2408</v>
      </c>
      <c r="EG24" s="47">
        <f t="shared" si="105"/>
        <v>2419</v>
      </c>
      <c r="EH24" s="47">
        <f t="shared" si="105"/>
        <v>3857</v>
      </c>
      <c r="EI24" s="47">
        <f t="shared" si="105"/>
        <v>4923</v>
      </c>
      <c r="EJ24" s="47">
        <f t="shared" si="105"/>
        <v>6056</v>
      </c>
      <c r="EK24" s="47">
        <f t="shared" si="105"/>
        <v>7592</v>
      </c>
      <c r="EL24" s="47">
        <f t="shared" ref="EL24:EM24" si="106">IF($B24="","",EL21)</f>
        <v>9825</v>
      </c>
      <c r="EM24" s="47">
        <f t="shared" si="106"/>
        <v>10864</v>
      </c>
      <c r="EN24" s="47">
        <f>IF($B24="","",EN21)</f>
        <v>9990</v>
      </c>
      <c r="EO24" s="47">
        <f t="shared" si="83"/>
        <v>82616</v>
      </c>
      <c r="EP24" s="47">
        <f>IF($B24="","",EP21)</f>
        <v>8736</v>
      </c>
      <c r="EQ24" s="47">
        <v>7907</v>
      </c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>
        <f t="shared" si="85"/>
        <v>16643</v>
      </c>
    </row>
    <row r="27" spans="1:158" ht="15" x14ac:dyDescent="0.25">
      <c r="B27" s="5" t="s">
        <v>82</v>
      </c>
    </row>
    <row r="28" spans="1:158" ht="15" customHeight="1" x14ac:dyDescent="0.25">
      <c r="B28" s="23" t="s">
        <v>158</v>
      </c>
      <c r="C28" s="173">
        <v>2010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5"/>
      <c r="O28" s="163" t="s">
        <v>87</v>
      </c>
      <c r="P28" s="173">
        <v>2011</v>
      </c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5"/>
      <c r="AB28" s="163" t="s">
        <v>88</v>
      </c>
      <c r="AC28" s="173">
        <v>2012</v>
      </c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5"/>
      <c r="AO28" s="163" t="s">
        <v>89</v>
      </c>
      <c r="AP28" s="173">
        <v>2013</v>
      </c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5"/>
      <c r="BB28" s="163" t="s">
        <v>90</v>
      </c>
      <c r="BC28" s="173">
        <v>2014</v>
      </c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5"/>
      <c r="BO28" s="163" t="s">
        <v>91</v>
      </c>
      <c r="BP28" s="173">
        <v>2015</v>
      </c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5"/>
      <c r="CB28" s="163" t="s">
        <v>92</v>
      </c>
      <c r="CC28" s="173">
        <v>2016</v>
      </c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5"/>
      <c r="CO28" s="163" t="s">
        <v>93</v>
      </c>
      <c r="CP28" s="165">
        <v>2017</v>
      </c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7"/>
      <c r="DB28" s="163" t="s">
        <v>104</v>
      </c>
      <c r="DC28" s="165">
        <v>2018</v>
      </c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7"/>
      <c r="DO28" s="163" t="s">
        <v>137</v>
      </c>
      <c r="DP28" s="165">
        <v>2019</v>
      </c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7"/>
      <c r="EB28" s="163" t="s">
        <v>161</v>
      </c>
      <c r="EC28" s="128">
        <v>2020</v>
      </c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30"/>
      <c r="EO28" s="163" t="s">
        <v>169</v>
      </c>
      <c r="EP28" s="128">
        <v>2021</v>
      </c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30"/>
      <c r="FB28" s="163" t="s">
        <v>170</v>
      </c>
    </row>
    <row r="29" spans="1:158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64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64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64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64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64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64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64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64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64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64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64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64"/>
    </row>
    <row r="30" spans="1:158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107">SUM(F31:F32)</f>
        <v>12756</v>
      </c>
      <c r="G30" s="53">
        <f t="shared" si="107"/>
        <v>13996</v>
      </c>
      <c r="H30" s="53">
        <f t="shared" si="107"/>
        <v>16018</v>
      </c>
      <c r="I30" s="53">
        <f t="shared" si="107"/>
        <v>20300</v>
      </c>
      <c r="J30" s="53">
        <f t="shared" si="107"/>
        <v>21694</v>
      </c>
      <c r="K30" s="53">
        <f t="shared" si="107"/>
        <v>26356</v>
      </c>
      <c r="L30" s="53">
        <f t="shared" si="107"/>
        <v>28122</v>
      </c>
      <c r="M30" s="53">
        <f t="shared" si="107"/>
        <v>29414</v>
      </c>
      <c r="N30" s="53">
        <f t="shared" si="107"/>
        <v>34244</v>
      </c>
      <c r="O30" s="53">
        <f>SUM(O31:O32)</f>
        <v>215656</v>
      </c>
      <c r="P30" s="53">
        <f t="shared" si="107"/>
        <v>26086</v>
      </c>
      <c r="Q30" s="53">
        <f t="shared" si="107"/>
        <v>20040</v>
      </c>
      <c r="R30" s="53">
        <f t="shared" si="107"/>
        <v>25390</v>
      </c>
      <c r="S30" s="53">
        <f t="shared" si="107"/>
        <v>17838</v>
      </c>
      <c r="T30" s="53">
        <f t="shared" si="107"/>
        <v>17632</v>
      </c>
      <c r="U30" s="53">
        <f t="shared" si="107"/>
        <v>17250</v>
      </c>
      <c r="V30" s="53">
        <f t="shared" si="107"/>
        <v>19872</v>
      </c>
      <c r="W30" s="53">
        <f t="shared" si="107"/>
        <v>18542</v>
      </c>
      <c r="X30" s="53">
        <f t="shared" si="107"/>
        <v>17510</v>
      </c>
      <c r="Y30" s="53">
        <f t="shared" si="107"/>
        <v>19026</v>
      </c>
      <c r="Z30" s="53">
        <f t="shared" si="107"/>
        <v>18460</v>
      </c>
      <c r="AA30" s="53">
        <f t="shared" si="107"/>
        <v>19466</v>
      </c>
      <c r="AB30" s="53">
        <f>SUM(AB31:AB32)</f>
        <v>237112</v>
      </c>
      <c r="AC30" s="53">
        <f t="shared" si="107"/>
        <v>17848</v>
      </c>
      <c r="AD30" s="53">
        <f t="shared" si="107"/>
        <v>13728</v>
      </c>
      <c r="AE30" s="53">
        <f t="shared" si="107"/>
        <v>15288</v>
      </c>
      <c r="AF30" s="53">
        <f t="shared" si="107"/>
        <v>15945.3</v>
      </c>
      <c r="AG30" s="53">
        <f t="shared" si="107"/>
        <v>19120.5</v>
      </c>
      <c r="AH30" s="53">
        <f t="shared" si="107"/>
        <v>21182.7</v>
      </c>
      <c r="AI30" s="53">
        <f t="shared" si="107"/>
        <v>26071.499999999996</v>
      </c>
      <c r="AJ30" s="53">
        <f t="shared" si="107"/>
        <v>23358.3</v>
      </c>
      <c r="AK30" s="53">
        <f t="shared" si="107"/>
        <v>20976.9</v>
      </c>
      <c r="AL30" s="53">
        <f t="shared" si="107"/>
        <v>23767.800000000003</v>
      </c>
      <c r="AM30" s="53">
        <f t="shared" si="107"/>
        <v>23251.200000000001</v>
      </c>
      <c r="AN30" s="53">
        <f t="shared" si="107"/>
        <v>23971.5</v>
      </c>
      <c r="AO30" s="53">
        <f>SUM(AO31:AO32)</f>
        <v>244509.7</v>
      </c>
      <c r="AP30" s="53">
        <f t="shared" si="107"/>
        <v>25063.500000000007</v>
      </c>
      <c r="AQ30" s="53">
        <f t="shared" si="107"/>
        <v>22037.399999999998</v>
      </c>
      <c r="AR30" s="53">
        <f t="shared" si="107"/>
        <v>22059.100000000002</v>
      </c>
      <c r="AS30" s="53">
        <f t="shared" si="107"/>
        <v>26771.8</v>
      </c>
      <c r="AT30" s="53">
        <f t="shared" si="107"/>
        <v>29018.000000000004</v>
      </c>
      <c r="AU30" s="53">
        <f t="shared" si="107"/>
        <v>26023.800000000003</v>
      </c>
      <c r="AV30" s="53">
        <f t="shared" si="107"/>
        <v>32760.200000000004</v>
      </c>
      <c r="AW30" s="53">
        <f t="shared" si="107"/>
        <v>30800.000000000004</v>
      </c>
      <c r="AX30" s="53">
        <f t="shared" si="107"/>
        <v>27392.200000000004</v>
      </c>
      <c r="AY30" s="53">
        <f t="shared" si="107"/>
        <v>25821.4</v>
      </c>
      <c r="AZ30" s="53">
        <f t="shared" si="107"/>
        <v>27522.000000000007</v>
      </c>
      <c r="BA30" s="53">
        <f t="shared" si="107"/>
        <v>29150</v>
      </c>
      <c r="BB30" s="53">
        <f>SUM(BB31:BB32)</f>
        <v>324419.40000000002</v>
      </c>
      <c r="BC30" s="53">
        <f t="shared" si="107"/>
        <v>26301</v>
      </c>
      <c r="BD30" s="53">
        <f t="shared" si="107"/>
        <v>21381.8</v>
      </c>
      <c r="BE30" s="53">
        <f t="shared" si="107"/>
        <v>20974.800000000003</v>
      </c>
      <c r="BF30" s="53">
        <f t="shared" si="107"/>
        <v>22563.199999999997</v>
      </c>
      <c r="BG30" s="53">
        <f t="shared" si="107"/>
        <v>24332</v>
      </c>
      <c r="BH30" s="53">
        <f t="shared" si="107"/>
        <v>24065.800000000003</v>
      </c>
      <c r="BI30" s="53">
        <f t="shared" si="107"/>
        <v>27557.200000000001</v>
      </c>
      <c r="BJ30" s="53">
        <f t="shared" si="107"/>
        <v>26061.199999999997</v>
      </c>
      <c r="BK30" s="53">
        <f t="shared" si="107"/>
        <v>26589.200000000001</v>
      </c>
      <c r="BL30" s="53">
        <f t="shared" si="107"/>
        <v>26923.600000000006</v>
      </c>
      <c r="BM30" s="53">
        <f t="shared" si="107"/>
        <v>25506.800000000003</v>
      </c>
      <c r="BN30" s="53">
        <f t="shared" si="107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107"/>
        <v>22239.799999999996</v>
      </c>
      <c r="BR30" s="53">
        <f t="shared" si="107"/>
        <v>23518.9</v>
      </c>
      <c r="BS30" s="53">
        <f>SUM(BS31:BS32)</f>
        <v>21560.2</v>
      </c>
      <c r="BT30" s="53">
        <f t="shared" si="107"/>
        <v>25895.7</v>
      </c>
      <c r="BU30" s="53">
        <f t="shared" si="107"/>
        <v>27986.400000000001</v>
      </c>
      <c r="BV30" s="53">
        <f t="shared" si="107"/>
        <v>35944.399999999994</v>
      </c>
      <c r="BW30" s="53">
        <f t="shared" ref="BW30:CN30" si="108">SUM(BW31:BW32)</f>
        <v>31990.699999999997</v>
      </c>
      <c r="BX30" s="53">
        <f t="shared" si="108"/>
        <v>35049.699999999997</v>
      </c>
      <c r="BY30" s="53">
        <f t="shared" si="108"/>
        <v>42713.3</v>
      </c>
      <c r="BZ30" s="53">
        <f t="shared" si="108"/>
        <v>43713.8</v>
      </c>
      <c r="CA30" s="53">
        <f t="shared" si="108"/>
        <v>34854.199999999997</v>
      </c>
      <c r="CB30" s="53">
        <f>SUM(CB31:CB32)</f>
        <v>372106.89999999997</v>
      </c>
      <c r="CC30" s="53">
        <f t="shared" si="108"/>
        <v>33361.5</v>
      </c>
      <c r="CD30" s="53">
        <f t="shared" si="108"/>
        <v>26367.199999999997</v>
      </c>
      <c r="CE30" s="53">
        <f t="shared" si="108"/>
        <v>26630.1</v>
      </c>
      <c r="CF30" s="53">
        <f t="shared" si="108"/>
        <v>31392</v>
      </c>
      <c r="CG30" s="53">
        <f t="shared" si="108"/>
        <v>35647.199999999997</v>
      </c>
      <c r="CH30" s="53">
        <f t="shared" si="108"/>
        <v>35136</v>
      </c>
      <c r="CI30" s="53">
        <f t="shared" si="108"/>
        <v>41234.399999999994</v>
      </c>
      <c r="CJ30" s="53">
        <f t="shared" si="108"/>
        <v>38911.199999999997</v>
      </c>
      <c r="CK30" s="53">
        <f t="shared" si="108"/>
        <v>37459.199999999997</v>
      </c>
      <c r="CL30" s="53">
        <f t="shared" si="108"/>
        <v>38152.799999999996</v>
      </c>
      <c r="CM30" s="53">
        <f t="shared" si="108"/>
        <v>37219.199999999997</v>
      </c>
      <c r="CN30" s="53">
        <f t="shared" si="108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109">SUM(CR31:CR32)</f>
        <v>18011.099999999999</v>
      </c>
      <c r="CS30" s="53">
        <f t="shared" si="109"/>
        <v>22645</v>
      </c>
      <c r="CT30" s="53">
        <f t="shared" si="109"/>
        <v>33405</v>
      </c>
      <c r="CU30" s="53">
        <f t="shared" si="109"/>
        <v>35757.5</v>
      </c>
      <c r="CV30" s="53">
        <f t="shared" si="109"/>
        <v>43695</v>
      </c>
      <c r="CW30" s="53">
        <f t="shared" si="109"/>
        <v>43035</v>
      </c>
      <c r="CX30" s="53">
        <f t="shared" si="109"/>
        <v>40157.5</v>
      </c>
      <c r="CY30" s="53">
        <f t="shared" si="109"/>
        <v>41622.5</v>
      </c>
      <c r="CZ30" s="53">
        <f t="shared" si="109"/>
        <v>41622.5</v>
      </c>
      <c r="DA30" s="53">
        <f t="shared" si="109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110">SUM(DE31:DE32)</f>
        <v>40865</v>
      </c>
      <c r="DF30" s="53">
        <f t="shared" si="110"/>
        <v>36250</v>
      </c>
      <c r="DG30" s="53">
        <f t="shared" si="110"/>
        <v>40707.5</v>
      </c>
      <c r="DH30" s="53">
        <f t="shared" si="110"/>
        <v>37067.5</v>
      </c>
      <c r="DI30" s="53">
        <f t="shared" si="110"/>
        <v>47160</v>
      </c>
      <c r="DJ30" s="53">
        <f t="shared" si="110"/>
        <v>45712.5</v>
      </c>
      <c r="DK30" s="53">
        <f t="shared" si="110"/>
        <v>42682.5</v>
      </c>
      <c r="DL30" s="53">
        <f t="shared" si="110"/>
        <v>45662.5</v>
      </c>
      <c r="DM30" s="53">
        <f t="shared" si="110"/>
        <v>48225</v>
      </c>
      <c r="DN30" s="53">
        <f t="shared" si="110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111">SUM(DR31:DR32)</f>
        <v>36523.5</v>
      </c>
      <c r="DS30" s="53">
        <f t="shared" si="111"/>
        <v>40261</v>
      </c>
      <c r="DT30" s="53">
        <f t="shared" si="111"/>
        <v>48510.8</v>
      </c>
      <c r="DU30" s="53">
        <f t="shared" si="111"/>
        <v>52694</v>
      </c>
      <c r="DV30" s="53">
        <f t="shared" si="111"/>
        <v>63510.2</v>
      </c>
      <c r="DW30" s="53">
        <f t="shared" si="111"/>
        <v>64048.4</v>
      </c>
      <c r="DX30" s="53">
        <f t="shared" si="111"/>
        <v>56776.2</v>
      </c>
      <c r="DY30" s="53">
        <f>SUM(DY31:DY32)</f>
        <v>53047.8</v>
      </c>
      <c r="DZ30" s="53">
        <f t="shared" si="111"/>
        <v>50502.400000000001</v>
      </c>
      <c r="EA30" s="53">
        <f t="shared" si="111"/>
        <v>48058.400000000001</v>
      </c>
      <c r="EB30" s="53">
        <f>+SUM(DP30:EA30)</f>
        <v>598492.70000000007</v>
      </c>
      <c r="EC30" s="53">
        <f t="shared" si="111"/>
        <v>49080.2</v>
      </c>
      <c r="ED30" s="53">
        <f t="shared" si="111"/>
        <v>42359.199999999997</v>
      </c>
      <c r="EE30" s="53">
        <f t="shared" si="111"/>
        <v>29055</v>
      </c>
      <c r="EF30" s="53">
        <f t="shared" si="111"/>
        <v>639.6</v>
      </c>
      <c r="EG30" s="53">
        <f t="shared" si="111"/>
        <v>0</v>
      </c>
      <c r="EH30" s="53">
        <f t="shared" si="111"/>
        <v>0</v>
      </c>
      <c r="EI30" s="53">
        <f t="shared" si="111"/>
        <v>32804.199999999997</v>
      </c>
      <c r="EJ30" s="53">
        <f t="shared" si="111"/>
        <v>38344.800000000003</v>
      </c>
      <c r="EK30" s="53">
        <f t="shared" si="111"/>
        <v>43537</v>
      </c>
      <c r="EL30" s="53">
        <f t="shared" si="111"/>
        <v>54262.000000000007</v>
      </c>
      <c r="EM30" s="53">
        <f t="shared" si="111"/>
        <v>55907.8</v>
      </c>
      <c r="EN30" s="53">
        <f t="shared" si="111"/>
        <v>54165.8</v>
      </c>
      <c r="EO30" s="53">
        <f>+SUM(EC30:EN30)</f>
        <v>400155.6</v>
      </c>
      <c r="EP30" s="53">
        <f t="shared" ref="EP30" si="112">SUM(EP31:EP32)</f>
        <v>51168</v>
      </c>
      <c r="EQ30" s="53">
        <v>45135.999999999993</v>
      </c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>
        <f>+SUM(EP30:FA30)</f>
        <v>96304</v>
      </c>
    </row>
    <row r="31" spans="1:158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 t="shared" ref="EO31:EO32" si="113">+SUM(EC31:EN31)</f>
        <v>207552.8</v>
      </c>
      <c r="EP31" s="47">
        <v>28454.399999999998</v>
      </c>
      <c r="EQ31" s="47">
        <v>24577.799999999988</v>
      </c>
      <c r="ER31" s="47"/>
      <c r="ES31" s="47"/>
      <c r="ET31" s="48"/>
      <c r="EU31" s="48"/>
      <c r="EV31" s="47"/>
      <c r="EW31" s="47"/>
      <c r="EX31" s="47"/>
      <c r="EY31" s="47"/>
      <c r="EZ31" s="47"/>
      <c r="FA31" s="47"/>
      <c r="FB31" s="72">
        <f t="shared" ref="FB31:FB32" si="114">+SUM(EP31:FA31)</f>
        <v>53032.199999999983</v>
      </c>
    </row>
    <row r="32" spans="1:158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 t="shared" si="113"/>
        <v>192602.8</v>
      </c>
      <c r="EP32" s="47">
        <v>22713.600000000002</v>
      </c>
      <c r="EQ32" s="47">
        <v>20558.200000000004</v>
      </c>
      <c r="ER32" s="47"/>
      <c r="ES32" s="47"/>
      <c r="ET32" s="48"/>
      <c r="EU32" s="48"/>
      <c r="EV32" s="47"/>
      <c r="EW32" s="47"/>
      <c r="EX32" s="47"/>
      <c r="EY32" s="47"/>
      <c r="EZ32" s="47"/>
      <c r="FA32" s="47"/>
      <c r="FB32" s="72">
        <f t="shared" si="114"/>
        <v>43271.8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0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B42"/>
  <sheetViews>
    <sheetView showGridLines="0" zoomScale="90" zoomScaleNormal="90" workbookViewId="0">
      <pane xSplit="2" ySplit="3" topLeftCell="CK13" activePane="bottomRight" state="frozen"/>
      <selection pane="topRight" activeCell="C1" sqref="C1"/>
      <selection pane="bottomLeft" activeCell="A4" sqref="A4"/>
      <selection pane="bottomRight" activeCell="CN19" sqref="CN19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112"/>
    <col min="106" max="106" width="12.28515625" style="112" customWidth="1"/>
    <col min="107" max="16384" width="11.42578125" style="2"/>
  </cols>
  <sheetData>
    <row r="1" spans="1:106" ht="15" x14ac:dyDescent="0.25">
      <c r="A1" s="168" t="s">
        <v>136</v>
      </c>
      <c r="B1" s="168"/>
    </row>
    <row r="2" spans="1:106" ht="30" customHeight="1" x14ac:dyDescent="0.2">
      <c r="A2" s="169" t="s">
        <v>147</v>
      </c>
      <c r="B2" s="170"/>
    </row>
    <row r="3" spans="1:106" x14ac:dyDescent="0.2">
      <c r="A3" s="99" t="s">
        <v>81</v>
      </c>
    </row>
    <row r="5" spans="1:106" ht="15" x14ac:dyDescent="0.25">
      <c r="B5" s="5" t="s">
        <v>67</v>
      </c>
    </row>
    <row r="6" spans="1:106" ht="15" customHeight="1" x14ac:dyDescent="0.25">
      <c r="B6" s="171" t="s">
        <v>0</v>
      </c>
      <c r="C6" s="165">
        <v>2014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91</v>
      </c>
      <c r="P6" s="165">
        <v>2015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92</v>
      </c>
      <c r="AC6" s="165">
        <v>2016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93</v>
      </c>
      <c r="AP6" s="165">
        <v>2017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104</v>
      </c>
      <c r="BC6" s="165">
        <v>2018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137</v>
      </c>
      <c r="BP6" s="165">
        <v>2019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161</v>
      </c>
      <c r="CC6" s="128">
        <v>2020</v>
      </c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30"/>
      <c r="CO6" s="163" t="s">
        <v>169</v>
      </c>
      <c r="CP6" s="128">
        <v>2021</v>
      </c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30"/>
      <c r="DB6" s="163" t="s">
        <v>170</v>
      </c>
    </row>
    <row r="7" spans="1:106" ht="15" x14ac:dyDescent="0.25">
      <c r="B7" s="17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4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64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64"/>
    </row>
    <row r="8" spans="1:106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>SUM(AP9:AP10)</f>
        <v>69542</v>
      </c>
      <c r="AQ8" s="14">
        <f t="shared" ref="AQ8:AS8" si="4">SUM(AQ9:AQ10)</f>
        <v>62232</v>
      </c>
      <c r="AR8" s="14">
        <f t="shared" si="4"/>
        <v>34096</v>
      </c>
      <c r="AS8" s="14">
        <f t="shared" si="4"/>
        <v>0</v>
      </c>
      <c r="AT8" s="14">
        <f t="shared" ref="AT8" si="5">SUM(AT9:AT10)</f>
        <v>0</v>
      </c>
      <c r="AU8" s="14">
        <f t="shared" ref="AU8:AV8" si="6">SUM(AU9:AU10)</f>
        <v>0</v>
      </c>
      <c r="AV8" s="14">
        <f t="shared" si="6"/>
        <v>0</v>
      </c>
      <c r="AW8" s="14">
        <f t="shared" ref="AW8:BA8" si="7">SUM(AW9:AW10)</f>
        <v>0</v>
      </c>
      <c r="AX8" s="14">
        <f t="shared" si="7"/>
        <v>0</v>
      </c>
      <c r="AY8" s="14">
        <f t="shared" si="7"/>
        <v>0</v>
      </c>
      <c r="AZ8" s="14">
        <f t="shared" si="7"/>
        <v>0</v>
      </c>
      <c r="BA8" s="14">
        <f t="shared" si="7"/>
        <v>0</v>
      </c>
      <c r="BB8" s="56">
        <f>+SUM(AP8:BA8)</f>
        <v>165870</v>
      </c>
      <c r="BC8" s="14">
        <f>SUM(BC9:BC10)</f>
        <v>12822</v>
      </c>
      <c r="BD8" s="14">
        <f t="shared" ref="BD8:BN8" si="8">SUM(BD9:BD10)</f>
        <v>72240</v>
      </c>
      <c r="BE8" s="14">
        <f t="shared" si="8"/>
        <v>68462</v>
      </c>
      <c r="BF8" s="14">
        <f t="shared" si="8"/>
        <v>65486</v>
      </c>
      <c r="BG8" s="14">
        <f t="shared" si="8"/>
        <v>69872</v>
      </c>
      <c r="BH8" s="14">
        <f t="shared" si="8"/>
        <v>66478</v>
      </c>
      <c r="BI8" s="14">
        <f t="shared" si="8"/>
        <v>75022</v>
      </c>
      <c r="BJ8" s="14">
        <f t="shared" si="8"/>
        <v>76876</v>
      </c>
      <c r="BK8" s="14">
        <f t="shared" si="8"/>
        <v>70322</v>
      </c>
      <c r="BL8" s="14">
        <f t="shared" si="8"/>
        <v>68050</v>
      </c>
      <c r="BM8" s="14">
        <f t="shared" si="8"/>
        <v>60548</v>
      </c>
      <c r="BN8" s="14">
        <f t="shared" si="8"/>
        <v>72438</v>
      </c>
      <c r="BO8" s="56">
        <f>+SUM(BC8:BN8)</f>
        <v>778616</v>
      </c>
      <c r="BP8" s="14">
        <f>SUM(BP9:BP10)</f>
        <v>74878</v>
      </c>
      <c r="BQ8" s="14">
        <f t="shared" ref="BQ8:BZ8" si="9">SUM(BQ9:BQ10)</f>
        <v>60536</v>
      </c>
      <c r="BR8" s="14">
        <f t="shared" si="9"/>
        <v>70720</v>
      </c>
      <c r="BS8" s="14">
        <f t="shared" si="9"/>
        <v>64852</v>
      </c>
      <c r="BT8" s="14">
        <f t="shared" si="9"/>
        <v>67990</v>
      </c>
      <c r="BU8" s="14">
        <f t="shared" si="9"/>
        <v>65554</v>
      </c>
      <c r="BV8" s="14">
        <f t="shared" si="9"/>
        <v>78876</v>
      </c>
      <c r="BW8" s="14">
        <f t="shared" si="9"/>
        <v>80140</v>
      </c>
      <c r="BX8" s="14">
        <f t="shared" si="9"/>
        <v>70868</v>
      </c>
      <c r="BY8" s="14">
        <f t="shared" si="9"/>
        <v>71906</v>
      </c>
      <c r="BZ8" s="14">
        <f t="shared" si="9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56">
        <f>+SUM(CP8:DA8)</f>
        <v>113514</v>
      </c>
    </row>
    <row r="9" spans="1:106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10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11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 t="shared" ref="CO9:CO10" si="12">+SUM(CC9:CN9)</f>
        <v>355130</v>
      </c>
      <c r="CP9" s="16">
        <v>37914</v>
      </c>
      <c r="CQ9" s="16">
        <v>25878</v>
      </c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56">
        <f t="shared" ref="DB9:DB16" si="13">+SUM(CP9:DA9)</f>
        <v>63792</v>
      </c>
    </row>
    <row r="10" spans="1:106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10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11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 t="shared" si="12"/>
        <v>245482</v>
      </c>
      <c r="CP10" s="17">
        <v>26848</v>
      </c>
      <c r="CQ10" s="17">
        <v>22874</v>
      </c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56">
        <f t="shared" si="13"/>
        <v>49722</v>
      </c>
    </row>
    <row r="11" spans="1:106" ht="15" x14ac:dyDescent="0.25">
      <c r="B11" s="13" t="s">
        <v>65</v>
      </c>
      <c r="C11" s="14">
        <f>SUM(C12:C13)</f>
        <v>0</v>
      </c>
      <c r="D11" s="14">
        <f t="shared" ref="D11:N11" si="14">SUM(D12:D13)</f>
        <v>0</v>
      </c>
      <c r="E11" s="14">
        <f t="shared" si="14"/>
        <v>0</v>
      </c>
      <c r="F11" s="14">
        <f t="shared" si="14"/>
        <v>0</v>
      </c>
      <c r="G11" s="14">
        <f t="shared" si="14"/>
        <v>0</v>
      </c>
      <c r="H11" s="14">
        <f t="shared" si="14"/>
        <v>0</v>
      </c>
      <c r="I11" s="14">
        <f t="shared" si="14"/>
        <v>0</v>
      </c>
      <c r="J11" s="14">
        <f t="shared" si="14"/>
        <v>0</v>
      </c>
      <c r="K11" s="14">
        <f t="shared" si="14"/>
        <v>88520</v>
      </c>
      <c r="L11" s="14">
        <f t="shared" si="14"/>
        <v>103004</v>
      </c>
      <c r="M11" s="14">
        <f t="shared" si="14"/>
        <v>98462</v>
      </c>
      <c r="N11" s="14">
        <f t="shared" si="14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5">SUM(AQ12:AQ13)</f>
        <v>102116</v>
      </c>
      <c r="AR11" s="14">
        <f t="shared" si="15"/>
        <v>56984</v>
      </c>
      <c r="AS11" s="14">
        <f t="shared" si="15"/>
        <v>0</v>
      </c>
      <c r="AT11" s="14">
        <f t="shared" si="15"/>
        <v>0</v>
      </c>
      <c r="AU11" s="14">
        <f t="shared" si="15"/>
        <v>0</v>
      </c>
      <c r="AV11" s="14">
        <f t="shared" si="15"/>
        <v>0</v>
      </c>
      <c r="AW11" s="14">
        <f t="shared" si="15"/>
        <v>36160</v>
      </c>
      <c r="AX11" s="14">
        <f t="shared" si="15"/>
        <v>117516</v>
      </c>
      <c r="AY11" s="14">
        <f t="shared" si="15"/>
        <v>118206</v>
      </c>
      <c r="AZ11" s="14">
        <f t="shared" si="15"/>
        <v>115248</v>
      </c>
      <c r="BA11" s="14">
        <f t="shared" si="15"/>
        <v>134208</v>
      </c>
      <c r="BB11" s="56">
        <f t="shared" si="10"/>
        <v>802506</v>
      </c>
      <c r="BC11" s="14">
        <f>SUM(BC12:BC13)</f>
        <v>123208</v>
      </c>
      <c r="BD11" s="14">
        <f t="shared" ref="BD11:BN11" si="16">SUM(BD12:BD13)</f>
        <v>108082</v>
      </c>
      <c r="BE11" s="14">
        <f t="shared" si="16"/>
        <v>117732</v>
      </c>
      <c r="BF11" s="14">
        <f t="shared" si="16"/>
        <v>104192</v>
      </c>
      <c r="BG11" s="14">
        <f t="shared" si="16"/>
        <v>118312</v>
      </c>
      <c r="BH11" s="14">
        <f t="shared" si="16"/>
        <v>103662</v>
      </c>
      <c r="BI11" s="14">
        <f t="shared" si="16"/>
        <v>116698</v>
      </c>
      <c r="BJ11" s="14">
        <f t="shared" si="16"/>
        <v>122564</v>
      </c>
      <c r="BK11" s="14">
        <f t="shared" si="16"/>
        <v>112534</v>
      </c>
      <c r="BL11" s="14">
        <f t="shared" si="16"/>
        <v>110434</v>
      </c>
      <c r="BM11" s="14">
        <f t="shared" si="16"/>
        <v>100388</v>
      </c>
      <c r="BN11" s="14">
        <f t="shared" si="16"/>
        <v>123478</v>
      </c>
      <c r="BO11" s="56">
        <f t="shared" si="11"/>
        <v>1361284</v>
      </c>
      <c r="BP11" s="14">
        <f>SUM(BP12:BP13)</f>
        <v>113294</v>
      </c>
      <c r="BQ11" s="14">
        <f t="shared" ref="BQ11:BZ11" si="17">SUM(BQ12:BQ13)</f>
        <v>92210</v>
      </c>
      <c r="BR11" s="14">
        <f t="shared" si="17"/>
        <v>100442</v>
      </c>
      <c r="BS11" s="14">
        <f t="shared" si="17"/>
        <v>100992</v>
      </c>
      <c r="BT11" s="14">
        <f t="shared" si="17"/>
        <v>118586</v>
      </c>
      <c r="BU11" s="14">
        <f t="shared" si="17"/>
        <v>137646</v>
      </c>
      <c r="BV11" s="14">
        <f t="shared" si="17"/>
        <v>149690</v>
      </c>
      <c r="BW11" s="14">
        <f t="shared" si="17"/>
        <v>155760</v>
      </c>
      <c r="BX11" s="14">
        <f t="shared" si="17"/>
        <v>137576</v>
      </c>
      <c r="BY11" s="14">
        <f t="shared" si="17"/>
        <v>139138</v>
      </c>
      <c r="BZ11" s="14">
        <f t="shared" si="17"/>
        <v>127988</v>
      </c>
      <c r="CA11" s="14">
        <v>150198</v>
      </c>
      <c r="CB11" s="56">
        <f t="shared" ref="CB11:CB16" si="18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9">+SUM(CC11:CN11)</f>
        <v>1238748</v>
      </c>
      <c r="CP11" s="14">
        <f>CP12+CP13</f>
        <v>135244</v>
      </c>
      <c r="CQ11" s="14">
        <v>114764</v>
      </c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56">
        <f t="shared" si="13"/>
        <v>250008</v>
      </c>
    </row>
    <row r="12" spans="1:106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10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11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9"/>
        <v>908288</v>
      </c>
      <c r="CP12" s="17">
        <v>103476</v>
      </c>
      <c r="CQ12" s="16">
        <v>82680</v>
      </c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56">
        <f t="shared" si="13"/>
        <v>186156</v>
      </c>
    </row>
    <row r="13" spans="1:106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10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11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9"/>
        <v>330460</v>
      </c>
      <c r="CP13" s="17">
        <v>31768</v>
      </c>
      <c r="CQ13" s="17">
        <v>32084</v>
      </c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56">
        <f t="shared" si="13"/>
        <v>63852</v>
      </c>
    </row>
    <row r="14" spans="1:106" ht="15" x14ac:dyDescent="0.25">
      <c r="B14" s="18" t="s">
        <v>10</v>
      </c>
      <c r="C14" s="59">
        <f>SUM(C15:C16)</f>
        <v>0</v>
      </c>
      <c r="D14" s="59">
        <f t="shared" ref="D14:N14" si="20">SUM(D15:D16)</f>
        <v>0</v>
      </c>
      <c r="E14" s="59">
        <f t="shared" si="20"/>
        <v>0</v>
      </c>
      <c r="F14" s="59">
        <f t="shared" si="20"/>
        <v>0</v>
      </c>
      <c r="G14" s="59">
        <f t="shared" si="20"/>
        <v>0</v>
      </c>
      <c r="H14" s="59">
        <f t="shared" si="20"/>
        <v>0</v>
      </c>
      <c r="I14" s="59">
        <f t="shared" si="20"/>
        <v>0</v>
      </c>
      <c r="J14" s="59">
        <f t="shared" si="20"/>
        <v>0</v>
      </c>
      <c r="K14" s="59">
        <f t="shared" si="20"/>
        <v>147654</v>
      </c>
      <c r="L14" s="59">
        <f t="shared" si="20"/>
        <v>165654</v>
      </c>
      <c r="M14" s="59">
        <f t="shared" si="20"/>
        <v>158246</v>
      </c>
      <c r="N14" s="59">
        <f t="shared" si="20"/>
        <v>181864</v>
      </c>
      <c r="O14" s="60">
        <f>SUM(O15:O16)</f>
        <v>653418</v>
      </c>
      <c r="P14" s="59">
        <f t="shared" ref="P14:AN14" si="21">SUM(P15:P16)</f>
        <v>176904</v>
      </c>
      <c r="Q14" s="59">
        <f t="shared" si="21"/>
        <v>162634</v>
      </c>
      <c r="R14" s="59">
        <f t="shared" si="21"/>
        <v>158554</v>
      </c>
      <c r="S14" s="59">
        <f t="shared" si="21"/>
        <v>156732</v>
      </c>
      <c r="T14" s="59">
        <f t="shared" si="21"/>
        <v>174820</v>
      </c>
      <c r="U14" s="59">
        <f t="shared" si="21"/>
        <v>164158</v>
      </c>
      <c r="V14" s="59">
        <f t="shared" si="21"/>
        <v>185230</v>
      </c>
      <c r="W14" s="59">
        <f t="shared" si="21"/>
        <v>182732</v>
      </c>
      <c r="X14" s="59">
        <f t="shared" si="21"/>
        <v>159060</v>
      </c>
      <c r="Y14" s="59">
        <f t="shared" si="21"/>
        <v>167972</v>
      </c>
      <c r="Z14" s="59">
        <f t="shared" si="21"/>
        <v>160828</v>
      </c>
      <c r="AA14" s="59">
        <f t="shared" si="21"/>
        <v>190682</v>
      </c>
      <c r="AB14" s="60">
        <f>SUM(AB15:AB16)</f>
        <v>2040306</v>
      </c>
      <c r="AC14" s="59">
        <f t="shared" si="21"/>
        <v>188744</v>
      </c>
      <c r="AD14" s="59">
        <f t="shared" si="21"/>
        <v>174546</v>
      </c>
      <c r="AE14" s="59">
        <f t="shared" si="21"/>
        <v>176160</v>
      </c>
      <c r="AF14" s="59">
        <f t="shared" si="21"/>
        <v>166576</v>
      </c>
      <c r="AG14" s="59">
        <f t="shared" si="21"/>
        <v>180600</v>
      </c>
      <c r="AH14" s="59">
        <f t="shared" si="21"/>
        <v>163830</v>
      </c>
      <c r="AI14" s="59">
        <f t="shared" si="21"/>
        <v>188480</v>
      </c>
      <c r="AJ14" s="59">
        <f t="shared" si="21"/>
        <v>189428</v>
      </c>
      <c r="AK14" s="59">
        <f t="shared" si="21"/>
        <v>166218</v>
      </c>
      <c r="AL14" s="59">
        <f t="shared" si="21"/>
        <v>177782</v>
      </c>
      <c r="AM14" s="59">
        <f t="shared" si="21"/>
        <v>172290</v>
      </c>
      <c r="AN14" s="59">
        <f t="shared" si="21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22">SUM(AQ15:AQ16)</f>
        <v>164348</v>
      </c>
      <c r="AR14" s="59">
        <f t="shared" si="22"/>
        <v>91080</v>
      </c>
      <c r="AS14" s="59">
        <f t="shared" si="22"/>
        <v>0</v>
      </c>
      <c r="AT14" s="59">
        <f t="shared" si="22"/>
        <v>0</v>
      </c>
      <c r="AU14" s="59">
        <f t="shared" si="22"/>
        <v>0</v>
      </c>
      <c r="AV14" s="59">
        <f t="shared" si="22"/>
        <v>0</v>
      </c>
      <c r="AW14" s="59">
        <f t="shared" si="22"/>
        <v>36160</v>
      </c>
      <c r="AX14" s="59">
        <f t="shared" ref="AX14:AY14" si="23">SUM(AX15:AX16)</f>
        <v>117516</v>
      </c>
      <c r="AY14" s="59">
        <f t="shared" si="23"/>
        <v>118206</v>
      </c>
      <c r="AZ14" s="59">
        <f t="shared" ref="AZ14:BA14" si="24">SUM(AZ15:AZ16)</f>
        <v>115248</v>
      </c>
      <c r="BA14" s="59">
        <f t="shared" si="24"/>
        <v>134208</v>
      </c>
      <c r="BB14" s="60">
        <f t="shared" si="10"/>
        <v>968376</v>
      </c>
      <c r="BC14" s="59">
        <f>SUM(BC15:BC16)</f>
        <v>136030</v>
      </c>
      <c r="BD14" s="59">
        <f t="shared" ref="BD14:BN14" si="25">SUM(BD15:BD16)</f>
        <v>180322</v>
      </c>
      <c r="BE14" s="59">
        <f t="shared" si="25"/>
        <v>186194</v>
      </c>
      <c r="BF14" s="59">
        <f>SUM(BF15:BF16)</f>
        <v>169678</v>
      </c>
      <c r="BG14" s="59">
        <f t="shared" si="25"/>
        <v>188184</v>
      </c>
      <c r="BH14" s="59">
        <f t="shared" si="25"/>
        <v>170140</v>
      </c>
      <c r="BI14" s="59">
        <f t="shared" si="25"/>
        <v>191720</v>
      </c>
      <c r="BJ14" s="59">
        <f t="shared" si="25"/>
        <v>199440</v>
      </c>
      <c r="BK14" s="59">
        <f t="shared" si="25"/>
        <v>182856</v>
      </c>
      <c r="BL14" s="59">
        <f t="shared" si="25"/>
        <v>178484</v>
      </c>
      <c r="BM14" s="59">
        <f t="shared" si="25"/>
        <v>160936</v>
      </c>
      <c r="BN14" s="59">
        <f t="shared" si="25"/>
        <v>195916</v>
      </c>
      <c r="BO14" s="60">
        <f t="shared" si="11"/>
        <v>2139900</v>
      </c>
      <c r="BP14" s="59">
        <f>SUM(BP15:BP16)</f>
        <v>188172</v>
      </c>
      <c r="BQ14" s="59">
        <f t="shared" ref="BQ14:BR14" si="26">SUM(BQ15:BQ16)</f>
        <v>152746</v>
      </c>
      <c r="BR14" s="59">
        <f t="shared" si="26"/>
        <v>171162</v>
      </c>
      <c r="BS14" s="59">
        <f>SUM(BS15:BS16)</f>
        <v>165844</v>
      </c>
      <c r="BT14" s="59">
        <f t="shared" ref="BT14:CA14" si="27">SUM(BT15:BT16)</f>
        <v>186576</v>
      </c>
      <c r="BU14" s="59">
        <f t="shared" si="27"/>
        <v>203200</v>
      </c>
      <c r="BV14" s="59">
        <f t="shared" si="27"/>
        <v>228566</v>
      </c>
      <c r="BW14" s="59">
        <f t="shared" si="27"/>
        <v>235900</v>
      </c>
      <c r="BX14" s="59">
        <f t="shared" si="27"/>
        <v>208444</v>
      </c>
      <c r="BY14" s="59">
        <f t="shared" si="27"/>
        <v>211044</v>
      </c>
      <c r="BZ14" s="59">
        <f t="shared" si="27"/>
        <v>198198</v>
      </c>
      <c r="CA14" s="59">
        <f t="shared" si="27"/>
        <v>227102</v>
      </c>
      <c r="CB14" s="60">
        <f t="shared" si="18"/>
        <v>2376954</v>
      </c>
      <c r="CC14" s="59">
        <f t="shared" ref="CC14:CF14" si="28">SUM(CC15:CC16)</f>
        <v>224908</v>
      </c>
      <c r="CD14" s="59">
        <f t="shared" si="28"/>
        <v>217856</v>
      </c>
      <c r="CE14" s="59">
        <f t="shared" si="28"/>
        <v>132020</v>
      </c>
      <c r="CF14" s="59">
        <f t="shared" si="28"/>
        <v>49838</v>
      </c>
      <c r="CG14" s="59">
        <f t="shared" ref="CG14:CI14" si="29">SUM(CG15:CG16)</f>
        <v>75264</v>
      </c>
      <c r="CH14" s="59">
        <f t="shared" si="29"/>
        <v>102558</v>
      </c>
      <c r="CI14" s="59">
        <f t="shared" si="29"/>
        <v>131806</v>
      </c>
      <c r="CJ14" s="59">
        <f t="shared" ref="CJ14:CK14" si="30">SUM(CJ15:CJ16)</f>
        <v>142516</v>
      </c>
      <c r="CK14" s="59">
        <f t="shared" si="30"/>
        <v>145648</v>
      </c>
      <c r="CL14" s="59">
        <f t="shared" ref="CL14:CN14" si="31">SUM(CL15:CL16)</f>
        <v>199506</v>
      </c>
      <c r="CM14" s="59">
        <f t="shared" si="31"/>
        <v>203434</v>
      </c>
      <c r="CN14" s="59">
        <f t="shared" si="31"/>
        <v>214006</v>
      </c>
      <c r="CO14" s="60">
        <f t="shared" si="19"/>
        <v>1839360</v>
      </c>
      <c r="CP14" s="59">
        <f t="shared" ref="CP14" si="32">SUM(CP15:CP16)</f>
        <v>200006</v>
      </c>
      <c r="CQ14" s="59">
        <v>163516</v>
      </c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60">
        <f t="shared" si="13"/>
        <v>363522</v>
      </c>
    </row>
    <row r="15" spans="1:106" x14ac:dyDescent="0.2">
      <c r="B15" s="15" t="s">
        <v>2</v>
      </c>
      <c r="C15" s="61">
        <f>C9+C12</f>
        <v>0</v>
      </c>
      <c r="D15" s="61">
        <f t="shared" ref="D15:N16" si="33">D9+D12</f>
        <v>0</v>
      </c>
      <c r="E15" s="61">
        <f t="shared" si="33"/>
        <v>0</v>
      </c>
      <c r="F15" s="61">
        <f t="shared" si="33"/>
        <v>0</v>
      </c>
      <c r="G15" s="61">
        <f t="shared" si="33"/>
        <v>0</v>
      </c>
      <c r="H15" s="61">
        <f t="shared" si="33"/>
        <v>0</v>
      </c>
      <c r="I15" s="61">
        <f t="shared" si="33"/>
        <v>0</v>
      </c>
      <c r="J15" s="61">
        <f t="shared" si="33"/>
        <v>0</v>
      </c>
      <c r="K15" s="61">
        <f t="shared" si="33"/>
        <v>91732</v>
      </c>
      <c r="L15" s="61">
        <f t="shared" si="33"/>
        <v>106150</v>
      </c>
      <c r="M15" s="61">
        <f t="shared" si="33"/>
        <v>101246</v>
      </c>
      <c r="N15" s="61">
        <f t="shared" si="33"/>
        <v>122526</v>
      </c>
      <c r="O15" s="20">
        <f>O9+O12</f>
        <v>421654</v>
      </c>
      <c r="P15" s="61">
        <f t="shared" ref="P15:AN15" si="34">P9+P12</f>
        <v>119776</v>
      </c>
      <c r="Q15" s="61">
        <f t="shared" si="34"/>
        <v>109088</v>
      </c>
      <c r="R15" s="61">
        <f t="shared" si="34"/>
        <v>105296</v>
      </c>
      <c r="S15" s="61">
        <f t="shared" si="34"/>
        <v>101722</v>
      </c>
      <c r="T15" s="61">
        <f t="shared" si="34"/>
        <v>112860</v>
      </c>
      <c r="U15" s="61">
        <f t="shared" si="34"/>
        <v>102754</v>
      </c>
      <c r="V15" s="61">
        <f t="shared" si="34"/>
        <v>122234</v>
      </c>
      <c r="W15" s="61">
        <f t="shared" si="34"/>
        <v>121706</v>
      </c>
      <c r="X15" s="61">
        <f t="shared" si="34"/>
        <v>101424</v>
      </c>
      <c r="Y15" s="61">
        <f t="shared" si="34"/>
        <v>106844</v>
      </c>
      <c r="Z15" s="61">
        <f t="shared" si="34"/>
        <v>103862</v>
      </c>
      <c r="AA15" s="61">
        <f t="shared" si="34"/>
        <v>131026</v>
      </c>
      <c r="AB15" s="20">
        <f>AB9+AB12</f>
        <v>1338592</v>
      </c>
      <c r="AC15" s="61">
        <f t="shared" si="34"/>
        <v>130386</v>
      </c>
      <c r="AD15" s="61">
        <f t="shared" si="34"/>
        <v>118922</v>
      </c>
      <c r="AE15" s="61">
        <f t="shared" si="34"/>
        <v>121570</v>
      </c>
      <c r="AF15" s="61">
        <f t="shared" si="34"/>
        <v>108740</v>
      </c>
      <c r="AG15" s="61">
        <f t="shared" si="34"/>
        <v>119490</v>
      </c>
      <c r="AH15" s="61">
        <f t="shared" si="34"/>
        <v>111328</v>
      </c>
      <c r="AI15" s="61">
        <f t="shared" si="34"/>
        <v>134566</v>
      </c>
      <c r="AJ15" s="61">
        <f t="shared" si="34"/>
        <v>133624</v>
      </c>
      <c r="AK15" s="61">
        <f t="shared" si="34"/>
        <v>113734</v>
      </c>
      <c r="AL15" s="61">
        <f t="shared" si="34"/>
        <v>121672</v>
      </c>
      <c r="AM15" s="61">
        <f t="shared" si="34"/>
        <v>112404</v>
      </c>
      <c r="AN15" s="61">
        <f t="shared" si="34"/>
        <v>133212</v>
      </c>
      <c r="AO15" s="20">
        <f>AO9+AO12</f>
        <v>1459648</v>
      </c>
      <c r="AP15" s="61">
        <f>AP9+AP12</f>
        <v>130288</v>
      </c>
      <c r="AQ15" s="61">
        <f t="shared" ref="AQ15:AW15" si="35">AQ9+AQ12</f>
        <v>110788</v>
      </c>
      <c r="AR15" s="61">
        <f t="shared" si="35"/>
        <v>61198</v>
      </c>
      <c r="AS15" s="61">
        <f t="shared" si="35"/>
        <v>0</v>
      </c>
      <c r="AT15" s="61">
        <f t="shared" si="35"/>
        <v>0</v>
      </c>
      <c r="AU15" s="61">
        <f t="shared" si="35"/>
        <v>0</v>
      </c>
      <c r="AV15" s="61">
        <f t="shared" si="35"/>
        <v>0</v>
      </c>
      <c r="AW15" s="61">
        <f t="shared" si="35"/>
        <v>25332</v>
      </c>
      <c r="AX15" s="61">
        <f t="shared" ref="AX15:AY15" si="36">AX9+AX12</f>
        <v>80818</v>
      </c>
      <c r="AY15" s="61">
        <f t="shared" si="36"/>
        <v>83396</v>
      </c>
      <c r="AZ15" s="61">
        <f t="shared" ref="AZ15:BA15" si="37">AZ9+AZ12</f>
        <v>81240</v>
      </c>
      <c r="BA15" s="61">
        <f t="shared" si="37"/>
        <v>99820</v>
      </c>
      <c r="BB15" s="20">
        <f t="shared" si="10"/>
        <v>672880</v>
      </c>
      <c r="BC15" s="61">
        <f>BC9+BC12</f>
        <v>97454</v>
      </c>
      <c r="BD15" s="61">
        <f t="shared" ref="BD15:BN15" si="38">BD9+BD12</f>
        <v>119578</v>
      </c>
      <c r="BE15" s="61">
        <f t="shared" si="38"/>
        <v>122108</v>
      </c>
      <c r="BF15" s="61">
        <f t="shared" si="38"/>
        <v>108428</v>
      </c>
      <c r="BG15" s="61">
        <f t="shared" si="38"/>
        <v>121324</v>
      </c>
      <c r="BH15" s="61">
        <f t="shared" si="38"/>
        <v>106508</v>
      </c>
      <c r="BI15" s="61">
        <f t="shared" si="38"/>
        <v>125958</v>
      </c>
      <c r="BJ15" s="61">
        <f t="shared" si="38"/>
        <v>131950</v>
      </c>
      <c r="BK15" s="61">
        <f t="shared" si="38"/>
        <v>117012</v>
      </c>
      <c r="BL15" s="61">
        <f t="shared" si="38"/>
        <v>117542</v>
      </c>
      <c r="BM15" s="61">
        <f t="shared" si="38"/>
        <v>108506</v>
      </c>
      <c r="BN15" s="61">
        <f t="shared" si="38"/>
        <v>139370</v>
      </c>
      <c r="BO15" s="20">
        <f t="shared" si="11"/>
        <v>1415738</v>
      </c>
      <c r="BP15" s="61">
        <f>BP9+BP12</f>
        <v>130476</v>
      </c>
      <c r="BQ15" s="61">
        <f t="shared" ref="BQ15:CA15" si="39">BQ9+BQ12</f>
        <v>102580</v>
      </c>
      <c r="BR15" s="61">
        <f t="shared" si="39"/>
        <v>113978</v>
      </c>
      <c r="BS15" s="61">
        <f t="shared" si="39"/>
        <v>112904</v>
      </c>
      <c r="BT15" s="61">
        <f t="shared" si="39"/>
        <v>124994</v>
      </c>
      <c r="BU15" s="61">
        <f t="shared" si="39"/>
        <v>137474</v>
      </c>
      <c r="BV15" s="61">
        <f t="shared" si="39"/>
        <v>155182</v>
      </c>
      <c r="BW15" s="61">
        <f t="shared" si="39"/>
        <v>161726</v>
      </c>
      <c r="BX15" s="61">
        <f t="shared" si="39"/>
        <v>137720</v>
      </c>
      <c r="BY15" s="61">
        <f t="shared" si="39"/>
        <v>140890</v>
      </c>
      <c r="BZ15" s="61">
        <f t="shared" si="39"/>
        <v>133140</v>
      </c>
      <c r="CA15" s="61">
        <f t="shared" si="39"/>
        <v>160200</v>
      </c>
      <c r="CB15" s="20">
        <f t="shared" si="18"/>
        <v>1611264</v>
      </c>
      <c r="CC15" s="61">
        <f t="shared" ref="CC15:CD15" si="40">CC9+CC12</f>
        <v>162254</v>
      </c>
      <c r="CD15" s="61">
        <f t="shared" si="40"/>
        <v>155838</v>
      </c>
      <c r="CE15" s="61">
        <f t="shared" ref="CE15:CF15" si="41">CE9+CE12</f>
        <v>94082</v>
      </c>
      <c r="CF15" s="61">
        <f t="shared" si="41"/>
        <v>25084</v>
      </c>
      <c r="CG15" s="61">
        <f t="shared" ref="CG15:CI15" si="42">CG9+CG12</f>
        <v>44662</v>
      </c>
      <c r="CH15" s="61">
        <f t="shared" si="42"/>
        <v>65792</v>
      </c>
      <c r="CI15" s="61">
        <f t="shared" si="42"/>
        <v>89154</v>
      </c>
      <c r="CJ15" s="61">
        <f t="shared" ref="CJ15:CK15" si="43">CJ9+CJ12</f>
        <v>97678</v>
      </c>
      <c r="CK15" s="61">
        <f t="shared" si="43"/>
        <v>96092</v>
      </c>
      <c r="CL15" s="61">
        <f t="shared" ref="CL15:CN15" si="44">CL9+CL12</f>
        <v>136874</v>
      </c>
      <c r="CM15" s="61">
        <f t="shared" si="44"/>
        <v>140784</v>
      </c>
      <c r="CN15" s="61">
        <f t="shared" si="44"/>
        <v>155124</v>
      </c>
      <c r="CO15" s="20">
        <f t="shared" si="19"/>
        <v>1263418</v>
      </c>
      <c r="CP15" s="61">
        <f t="shared" ref="CP15" si="45">CP9+CP12</f>
        <v>141390</v>
      </c>
      <c r="CQ15" s="61">
        <v>108558</v>
      </c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20">
        <f t="shared" si="13"/>
        <v>249948</v>
      </c>
    </row>
    <row r="16" spans="1:106" x14ac:dyDescent="0.2">
      <c r="B16" s="15" t="s">
        <v>3</v>
      </c>
      <c r="C16" s="61">
        <f>C10+C13</f>
        <v>0</v>
      </c>
      <c r="D16" s="61">
        <f t="shared" si="33"/>
        <v>0</v>
      </c>
      <c r="E16" s="61">
        <f t="shared" si="33"/>
        <v>0</v>
      </c>
      <c r="F16" s="61">
        <f t="shared" si="33"/>
        <v>0</v>
      </c>
      <c r="G16" s="61">
        <f t="shared" si="33"/>
        <v>0</v>
      </c>
      <c r="H16" s="61">
        <f t="shared" si="33"/>
        <v>0</v>
      </c>
      <c r="I16" s="61">
        <f t="shared" si="33"/>
        <v>0</v>
      </c>
      <c r="J16" s="61">
        <f t="shared" si="33"/>
        <v>0</v>
      </c>
      <c r="K16" s="61">
        <f t="shared" si="33"/>
        <v>55922</v>
      </c>
      <c r="L16" s="61">
        <f t="shared" si="33"/>
        <v>59504</v>
      </c>
      <c r="M16" s="61">
        <f t="shared" si="33"/>
        <v>57000</v>
      </c>
      <c r="N16" s="61">
        <f t="shared" si="33"/>
        <v>59338</v>
      </c>
      <c r="O16" s="20">
        <f t="shared" ref="O16:AO16" si="46">O10+O13</f>
        <v>231764</v>
      </c>
      <c r="P16" s="61">
        <f t="shared" si="46"/>
        <v>57128</v>
      </c>
      <c r="Q16" s="61">
        <f t="shared" si="46"/>
        <v>53546</v>
      </c>
      <c r="R16" s="61">
        <f t="shared" si="46"/>
        <v>53258</v>
      </c>
      <c r="S16" s="61">
        <f t="shared" si="46"/>
        <v>55010</v>
      </c>
      <c r="T16" s="61">
        <f t="shared" si="46"/>
        <v>61960</v>
      </c>
      <c r="U16" s="61">
        <f t="shared" si="46"/>
        <v>61404</v>
      </c>
      <c r="V16" s="61">
        <f t="shared" si="46"/>
        <v>62996</v>
      </c>
      <c r="W16" s="61">
        <f t="shared" si="46"/>
        <v>61026</v>
      </c>
      <c r="X16" s="61">
        <f t="shared" si="46"/>
        <v>57636</v>
      </c>
      <c r="Y16" s="61">
        <f t="shared" si="46"/>
        <v>61128</v>
      </c>
      <c r="Z16" s="61">
        <f t="shared" si="46"/>
        <v>56966</v>
      </c>
      <c r="AA16" s="61">
        <f t="shared" si="46"/>
        <v>59656</v>
      </c>
      <c r="AB16" s="20">
        <f>AB10+AB13</f>
        <v>701714</v>
      </c>
      <c r="AC16" s="61">
        <f t="shared" si="46"/>
        <v>58358</v>
      </c>
      <c r="AD16" s="61">
        <f t="shared" si="46"/>
        <v>55624</v>
      </c>
      <c r="AE16" s="61">
        <f t="shared" si="46"/>
        <v>54590</v>
      </c>
      <c r="AF16" s="61">
        <f t="shared" si="46"/>
        <v>57836</v>
      </c>
      <c r="AG16" s="61">
        <f t="shared" si="46"/>
        <v>61110</v>
      </c>
      <c r="AH16" s="61">
        <f t="shared" si="46"/>
        <v>52502</v>
      </c>
      <c r="AI16" s="61">
        <f t="shared" si="46"/>
        <v>53914</v>
      </c>
      <c r="AJ16" s="61">
        <f t="shared" si="46"/>
        <v>55804</v>
      </c>
      <c r="AK16" s="61">
        <f t="shared" si="46"/>
        <v>52484</v>
      </c>
      <c r="AL16" s="61">
        <f t="shared" si="46"/>
        <v>56110</v>
      </c>
      <c r="AM16" s="61">
        <f t="shared" si="46"/>
        <v>59886</v>
      </c>
      <c r="AN16" s="61">
        <f t="shared" si="46"/>
        <v>63016</v>
      </c>
      <c r="AO16" s="20">
        <f t="shared" si="46"/>
        <v>681234</v>
      </c>
      <c r="AP16" s="61">
        <f t="shared" ref="AP16:AW16" si="47">AP10+AP13</f>
        <v>61322</v>
      </c>
      <c r="AQ16" s="61">
        <f t="shared" si="47"/>
        <v>53560</v>
      </c>
      <c r="AR16" s="61">
        <f t="shared" si="47"/>
        <v>29882</v>
      </c>
      <c r="AS16" s="61">
        <f t="shared" si="47"/>
        <v>0</v>
      </c>
      <c r="AT16" s="61">
        <f t="shared" si="47"/>
        <v>0</v>
      </c>
      <c r="AU16" s="61">
        <f t="shared" si="47"/>
        <v>0</v>
      </c>
      <c r="AV16" s="61">
        <f t="shared" si="47"/>
        <v>0</v>
      </c>
      <c r="AW16" s="61">
        <f t="shared" si="47"/>
        <v>10828</v>
      </c>
      <c r="AX16" s="61">
        <f t="shared" ref="AX16:AY16" si="48">AX10+AX13</f>
        <v>36698</v>
      </c>
      <c r="AY16" s="61">
        <f t="shared" si="48"/>
        <v>34810</v>
      </c>
      <c r="AZ16" s="61">
        <f t="shared" ref="AZ16:BA16" si="49">AZ10+AZ13</f>
        <v>34008</v>
      </c>
      <c r="BA16" s="61">
        <f t="shared" si="49"/>
        <v>34388</v>
      </c>
      <c r="BB16" s="20">
        <f t="shared" si="10"/>
        <v>295496</v>
      </c>
      <c r="BC16" s="61">
        <f t="shared" ref="BC16:BN16" si="50">BC10+BC13</f>
        <v>38576</v>
      </c>
      <c r="BD16" s="61">
        <f t="shared" si="50"/>
        <v>60744</v>
      </c>
      <c r="BE16" s="61">
        <f t="shared" si="50"/>
        <v>64086</v>
      </c>
      <c r="BF16" s="61">
        <f t="shared" si="50"/>
        <v>61250</v>
      </c>
      <c r="BG16" s="61">
        <f t="shared" si="50"/>
        <v>66860</v>
      </c>
      <c r="BH16" s="61">
        <f t="shared" si="50"/>
        <v>63632</v>
      </c>
      <c r="BI16" s="61">
        <f t="shared" si="50"/>
        <v>65762</v>
      </c>
      <c r="BJ16" s="61">
        <f t="shared" si="50"/>
        <v>67490</v>
      </c>
      <c r="BK16" s="61">
        <f t="shared" si="50"/>
        <v>65844</v>
      </c>
      <c r="BL16" s="61">
        <f t="shared" si="50"/>
        <v>60942</v>
      </c>
      <c r="BM16" s="61">
        <f t="shared" si="50"/>
        <v>52430</v>
      </c>
      <c r="BN16" s="61">
        <f t="shared" si="50"/>
        <v>56546</v>
      </c>
      <c r="BO16" s="20">
        <f t="shared" si="11"/>
        <v>724162</v>
      </c>
      <c r="BP16" s="61">
        <f t="shared" ref="BP16:CA16" si="51">BP10+BP13</f>
        <v>57696</v>
      </c>
      <c r="BQ16" s="61">
        <f t="shared" si="51"/>
        <v>50166</v>
      </c>
      <c r="BR16" s="61">
        <f t="shared" si="51"/>
        <v>57184</v>
      </c>
      <c r="BS16" s="61">
        <f t="shared" si="51"/>
        <v>52940</v>
      </c>
      <c r="BT16" s="61">
        <f t="shared" si="51"/>
        <v>61582</v>
      </c>
      <c r="BU16" s="61">
        <f t="shared" si="51"/>
        <v>65726</v>
      </c>
      <c r="BV16" s="61">
        <f t="shared" si="51"/>
        <v>73384</v>
      </c>
      <c r="BW16" s="61">
        <f t="shared" si="51"/>
        <v>74174</v>
      </c>
      <c r="BX16" s="61">
        <f t="shared" si="51"/>
        <v>70724</v>
      </c>
      <c r="BY16" s="61">
        <f t="shared" si="51"/>
        <v>70154</v>
      </c>
      <c r="BZ16" s="61">
        <f t="shared" si="51"/>
        <v>65058</v>
      </c>
      <c r="CA16" s="61">
        <f t="shared" si="51"/>
        <v>66902</v>
      </c>
      <c r="CB16" s="20">
        <f t="shared" si="18"/>
        <v>765690</v>
      </c>
      <c r="CC16" s="61">
        <f t="shared" ref="CC16:CD16" si="52">CC10+CC13</f>
        <v>62654</v>
      </c>
      <c r="CD16" s="61">
        <f t="shared" si="52"/>
        <v>62018</v>
      </c>
      <c r="CE16" s="61">
        <f t="shared" ref="CE16:CF16" si="53">CE10+CE13</f>
        <v>37938</v>
      </c>
      <c r="CF16" s="61">
        <f t="shared" si="53"/>
        <v>24754</v>
      </c>
      <c r="CG16" s="61">
        <f t="shared" ref="CG16:CI16" si="54">CG10+CG13</f>
        <v>30602</v>
      </c>
      <c r="CH16" s="61">
        <f t="shared" si="54"/>
        <v>36766</v>
      </c>
      <c r="CI16" s="61">
        <f t="shared" si="54"/>
        <v>42652</v>
      </c>
      <c r="CJ16" s="61">
        <f t="shared" ref="CJ16:CK16" si="55">CJ10+CJ13</f>
        <v>44838</v>
      </c>
      <c r="CK16" s="61">
        <f t="shared" si="55"/>
        <v>49556</v>
      </c>
      <c r="CL16" s="61">
        <f t="shared" ref="CL16:CN16" si="56">CL10+CL13</f>
        <v>62632</v>
      </c>
      <c r="CM16" s="61">
        <f t="shared" si="56"/>
        <v>62650</v>
      </c>
      <c r="CN16" s="61">
        <f t="shared" si="56"/>
        <v>58882</v>
      </c>
      <c r="CO16" s="20">
        <f t="shared" si="19"/>
        <v>575942</v>
      </c>
      <c r="CP16" s="61">
        <f t="shared" ref="CP16" si="57">CP10+CP13</f>
        <v>58616</v>
      </c>
      <c r="CQ16" s="61">
        <v>54958</v>
      </c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20">
        <f t="shared" si="13"/>
        <v>113574</v>
      </c>
    </row>
    <row r="19" spans="2:106" ht="15" x14ac:dyDescent="0.25">
      <c r="B19" s="5" t="s">
        <v>68</v>
      </c>
    </row>
    <row r="20" spans="2:106" ht="15" customHeight="1" x14ac:dyDescent="0.25">
      <c r="B20" s="171" t="s">
        <v>0</v>
      </c>
      <c r="C20" s="165">
        <v>2014</v>
      </c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7"/>
      <c r="O20" s="163" t="s">
        <v>91</v>
      </c>
      <c r="P20" s="165">
        <v>2015</v>
      </c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7"/>
      <c r="AB20" s="163" t="s">
        <v>92</v>
      </c>
      <c r="AC20" s="165">
        <v>2016</v>
      </c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7"/>
      <c r="AO20" s="163" t="s">
        <v>93</v>
      </c>
      <c r="AP20" s="165">
        <v>2017</v>
      </c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7"/>
      <c r="BB20" s="163" t="s">
        <v>104</v>
      </c>
      <c r="BC20" s="165">
        <v>2018</v>
      </c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7"/>
      <c r="BO20" s="163" t="s">
        <v>137</v>
      </c>
      <c r="BP20" s="165">
        <v>2019</v>
      </c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7"/>
      <c r="CB20" s="163" t="s">
        <v>161</v>
      </c>
      <c r="CC20" s="128">
        <v>2020</v>
      </c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30"/>
      <c r="CO20" s="163" t="s">
        <v>169</v>
      </c>
      <c r="CP20" s="128">
        <v>2021</v>
      </c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30"/>
      <c r="DB20" s="163" t="s">
        <v>170</v>
      </c>
    </row>
    <row r="21" spans="2:106" ht="15" x14ac:dyDescent="0.25">
      <c r="B21" s="172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64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64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64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64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64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64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64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64"/>
    </row>
    <row r="22" spans="2:106" ht="15" x14ac:dyDescent="0.25">
      <c r="B22" s="13" t="s">
        <v>64</v>
      </c>
      <c r="C22" s="14">
        <f>SUM(C23:C24)</f>
        <v>0</v>
      </c>
      <c r="D22" s="14">
        <f t="shared" ref="D22:N22" si="58">SUM(D23:D24)</f>
        <v>0</v>
      </c>
      <c r="E22" s="14">
        <f t="shared" si="58"/>
        <v>0</v>
      </c>
      <c r="F22" s="14">
        <f t="shared" si="58"/>
        <v>0</v>
      </c>
      <c r="G22" s="14">
        <f t="shared" si="58"/>
        <v>0</v>
      </c>
      <c r="H22" s="14">
        <f t="shared" si="58"/>
        <v>0</v>
      </c>
      <c r="I22" s="14">
        <f t="shared" si="58"/>
        <v>0</v>
      </c>
      <c r="J22" s="14">
        <f t="shared" si="58"/>
        <v>0</v>
      </c>
      <c r="K22" s="14">
        <f t="shared" si="58"/>
        <v>157784</v>
      </c>
      <c r="L22" s="14">
        <f t="shared" si="58"/>
        <v>162832</v>
      </c>
      <c r="M22" s="14">
        <f t="shared" si="58"/>
        <v>157628</v>
      </c>
      <c r="N22" s="14">
        <f t="shared" si="58"/>
        <v>162112</v>
      </c>
      <c r="O22" s="56">
        <f t="shared" ref="O22:O27" si="59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60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61">SUM(AC22:AN22)</f>
        <v>1698782</v>
      </c>
      <c r="AP22" s="14">
        <f>SUM(AP23:AP24)</f>
        <v>170996</v>
      </c>
      <c r="AQ22" s="14">
        <v>148810</v>
      </c>
      <c r="AR22" s="14">
        <f t="shared" ref="AR22:BA22" si="62">SUM(AR23:AR24)</f>
        <v>82876</v>
      </c>
      <c r="AS22" s="14">
        <f t="shared" si="62"/>
        <v>0</v>
      </c>
      <c r="AT22" s="14">
        <f t="shared" si="62"/>
        <v>0</v>
      </c>
      <c r="AU22" s="14">
        <f t="shared" si="62"/>
        <v>0</v>
      </c>
      <c r="AV22" s="14">
        <f t="shared" si="62"/>
        <v>0</v>
      </c>
      <c r="AW22" s="14">
        <f t="shared" si="62"/>
        <v>0</v>
      </c>
      <c r="AX22" s="14">
        <f t="shared" si="62"/>
        <v>0</v>
      </c>
      <c r="AY22" s="14">
        <f t="shared" si="62"/>
        <v>0</v>
      </c>
      <c r="AZ22" s="14">
        <f t="shared" si="62"/>
        <v>0</v>
      </c>
      <c r="BA22" s="14">
        <f t="shared" si="62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63">SUM(BE23:BE24)</f>
        <v>174484</v>
      </c>
      <c r="BF22" s="14">
        <f t="shared" si="63"/>
        <v>169938</v>
      </c>
      <c r="BG22" s="14">
        <f t="shared" si="63"/>
        <v>182036</v>
      </c>
      <c r="BH22" s="14">
        <f t="shared" si="63"/>
        <v>170278</v>
      </c>
      <c r="BI22" s="14">
        <f t="shared" si="63"/>
        <v>182486</v>
      </c>
      <c r="BJ22" s="14">
        <f t="shared" si="63"/>
        <v>189126</v>
      </c>
      <c r="BK22" s="14">
        <f t="shared" si="63"/>
        <v>181844</v>
      </c>
      <c r="BL22" s="14">
        <f t="shared" si="63"/>
        <v>155156</v>
      </c>
      <c r="BM22" s="14">
        <f t="shared" si="63"/>
        <v>120270</v>
      </c>
      <c r="BN22" s="14">
        <f t="shared" si="63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64">SUM(BR23:BR24)</f>
        <v>166030</v>
      </c>
      <c r="BS22" s="14">
        <f t="shared" si="64"/>
        <v>139244</v>
      </c>
      <c r="BT22" s="14">
        <f t="shared" si="64"/>
        <v>156564</v>
      </c>
      <c r="BU22" s="14">
        <f t="shared" si="64"/>
        <v>151238</v>
      </c>
      <c r="BV22" s="14">
        <f t="shared" si="64"/>
        <v>183352</v>
      </c>
      <c r="BW22" s="14">
        <f t="shared" si="64"/>
        <v>186490</v>
      </c>
      <c r="BX22" s="14">
        <f t="shared" si="64"/>
        <v>174540</v>
      </c>
      <c r="BY22" s="14">
        <f t="shared" si="64"/>
        <v>168522</v>
      </c>
      <c r="BZ22" s="14">
        <f t="shared" si="64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>+SUM(CC22:CN22)</f>
        <v>1406418</v>
      </c>
      <c r="CP22" s="14">
        <f>CP23+CP24</f>
        <v>160478</v>
      </c>
      <c r="CQ22" s="14">
        <v>130922</v>
      </c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56">
        <f>+SUM(CP22:DA22)</f>
        <v>291400</v>
      </c>
    </row>
    <row r="23" spans="2:106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59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60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61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65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66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ref="CO23:CO27" si="67">+SUM(CC23:CN23)</f>
        <v>355130</v>
      </c>
      <c r="CP23" s="16">
        <v>37914</v>
      </c>
      <c r="CQ23" s="16">
        <v>25878</v>
      </c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56">
        <f t="shared" ref="DB23:DB30" si="68">+SUM(CP23:DA23)</f>
        <v>63792</v>
      </c>
    </row>
    <row r="24" spans="2:106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59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60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61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65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66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67"/>
        <v>1051288</v>
      </c>
      <c r="CP24" s="17">
        <v>122564</v>
      </c>
      <c r="CQ24" s="17">
        <v>105044</v>
      </c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56">
        <f t="shared" si="68"/>
        <v>227608</v>
      </c>
    </row>
    <row r="25" spans="2:106" ht="15" x14ac:dyDescent="0.25">
      <c r="B25" s="13" t="s">
        <v>65</v>
      </c>
      <c r="C25" s="14">
        <f>SUM(C26:C27)</f>
        <v>0</v>
      </c>
      <c r="D25" s="14">
        <f t="shared" ref="D25:N25" si="69">SUM(D26:D27)</f>
        <v>0</v>
      </c>
      <c r="E25" s="14">
        <f t="shared" si="69"/>
        <v>0</v>
      </c>
      <c r="F25" s="14">
        <f t="shared" si="69"/>
        <v>0</v>
      </c>
      <c r="G25" s="14">
        <f t="shared" si="69"/>
        <v>0</v>
      </c>
      <c r="H25" s="14">
        <f t="shared" si="69"/>
        <v>0</v>
      </c>
      <c r="I25" s="14">
        <f t="shared" si="69"/>
        <v>0</v>
      </c>
      <c r="J25" s="14">
        <f t="shared" si="69"/>
        <v>0</v>
      </c>
      <c r="K25" s="14">
        <f t="shared" si="69"/>
        <v>134594</v>
      </c>
      <c r="L25" s="14">
        <f t="shared" si="69"/>
        <v>152856</v>
      </c>
      <c r="M25" s="14">
        <f t="shared" si="69"/>
        <v>145734</v>
      </c>
      <c r="N25" s="14">
        <f t="shared" si="69"/>
        <v>167116</v>
      </c>
      <c r="O25" s="56">
        <f t="shared" si="59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60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61"/>
        <v>1985768</v>
      </c>
      <c r="AP25" s="14">
        <f>SUM(AP26:AP27)</f>
        <v>173264</v>
      </c>
      <c r="AQ25" s="14">
        <v>146912</v>
      </c>
      <c r="AR25" s="14">
        <f t="shared" ref="AR25:BA25" si="70">SUM(AR26:AR27)</f>
        <v>81180</v>
      </c>
      <c r="AS25" s="14">
        <f t="shared" si="70"/>
        <v>0</v>
      </c>
      <c r="AT25" s="14">
        <f t="shared" si="70"/>
        <v>0</v>
      </c>
      <c r="AU25" s="14">
        <f t="shared" si="70"/>
        <v>0</v>
      </c>
      <c r="AV25" s="14">
        <f t="shared" si="70"/>
        <v>0</v>
      </c>
      <c r="AW25" s="14">
        <f t="shared" si="70"/>
        <v>53036</v>
      </c>
      <c r="AX25" s="14">
        <f t="shared" si="70"/>
        <v>176876</v>
      </c>
      <c r="AY25" s="14">
        <f t="shared" si="70"/>
        <v>174448</v>
      </c>
      <c r="AZ25" s="14">
        <f t="shared" si="70"/>
        <v>170952</v>
      </c>
      <c r="BA25" s="14">
        <f t="shared" si="70"/>
        <v>189426</v>
      </c>
      <c r="BB25" s="56">
        <f t="shared" si="65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71">SUM(BE26:BE27)</f>
        <v>173314</v>
      </c>
      <c r="BF25" s="14">
        <f t="shared" si="71"/>
        <v>156706</v>
      </c>
      <c r="BG25" s="14">
        <f t="shared" si="71"/>
        <v>176776</v>
      </c>
      <c r="BH25" s="14">
        <f t="shared" si="71"/>
        <v>160988</v>
      </c>
      <c r="BI25" s="14">
        <f t="shared" si="71"/>
        <v>176000</v>
      </c>
      <c r="BJ25" s="14">
        <f t="shared" si="71"/>
        <v>182036</v>
      </c>
      <c r="BK25" s="14">
        <f t="shared" si="71"/>
        <v>172758</v>
      </c>
      <c r="BL25" s="14">
        <f t="shared" si="71"/>
        <v>168822</v>
      </c>
      <c r="BM25" s="14">
        <f t="shared" si="71"/>
        <v>154288</v>
      </c>
      <c r="BN25" s="14">
        <f t="shared" si="71"/>
        <v>178446</v>
      </c>
      <c r="BO25" s="56">
        <f t="shared" si="66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72">SUM(BR26:BR27)</f>
        <v>147660</v>
      </c>
      <c r="BS25" s="14">
        <f t="shared" si="72"/>
        <v>150156</v>
      </c>
      <c r="BT25" s="14">
        <f t="shared" si="72"/>
        <v>177382</v>
      </c>
      <c r="BU25" s="14">
        <f t="shared" si="72"/>
        <v>203460</v>
      </c>
      <c r="BV25" s="14">
        <f t="shared" si="72"/>
        <v>220958</v>
      </c>
      <c r="BW25" s="14">
        <f t="shared" si="72"/>
        <v>226378</v>
      </c>
      <c r="BX25" s="14">
        <f t="shared" si="72"/>
        <v>207036</v>
      </c>
      <c r="BY25" s="14">
        <f t="shared" si="72"/>
        <v>208492</v>
      </c>
      <c r="BZ25" s="14">
        <f t="shared" si="72"/>
        <v>189538</v>
      </c>
      <c r="CA25" s="14">
        <v>211662</v>
      </c>
      <c r="CB25" s="56">
        <f t="shared" ref="CB25:CB30" si="73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67"/>
        <v>1785396</v>
      </c>
      <c r="CP25" s="14">
        <f>CP26+CP27</f>
        <v>191092</v>
      </c>
      <c r="CQ25" s="14">
        <v>170026</v>
      </c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56">
        <f t="shared" si="68"/>
        <v>361118</v>
      </c>
    </row>
    <row r="26" spans="2:106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59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60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61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65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66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67"/>
        <v>908288</v>
      </c>
      <c r="CP26" s="16">
        <v>103476</v>
      </c>
      <c r="CQ26" s="16">
        <v>82680</v>
      </c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56">
        <f t="shared" si="68"/>
        <v>186156</v>
      </c>
    </row>
    <row r="27" spans="2:106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59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60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61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65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66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67"/>
        <v>877108</v>
      </c>
      <c r="CP27" s="17">
        <v>87616</v>
      </c>
      <c r="CQ27" s="17">
        <v>87346</v>
      </c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56">
        <f t="shared" si="68"/>
        <v>174962</v>
      </c>
    </row>
    <row r="28" spans="2:106" ht="15" x14ac:dyDescent="0.25">
      <c r="B28" s="18" t="s">
        <v>10</v>
      </c>
      <c r="C28" s="59">
        <f>SUM(C29:C30)</f>
        <v>0</v>
      </c>
      <c r="D28" s="59">
        <f t="shared" ref="D28:N28" si="74">SUM(D29:D30)</f>
        <v>0</v>
      </c>
      <c r="E28" s="59">
        <f t="shared" si="74"/>
        <v>0</v>
      </c>
      <c r="F28" s="59">
        <f t="shared" si="74"/>
        <v>0</v>
      </c>
      <c r="G28" s="59">
        <f t="shared" si="74"/>
        <v>0</v>
      </c>
      <c r="H28" s="59">
        <f t="shared" si="74"/>
        <v>0</v>
      </c>
      <c r="I28" s="59">
        <f t="shared" si="74"/>
        <v>0</v>
      </c>
      <c r="J28" s="59">
        <f t="shared" si="74"/>
        <v>0</v>
      </c>
      <c r="K28" s="59">
        <f t="shared" si="74"/>
        <v>292378</v>
      </c>
      <c r="L28" s="59">
        <f t="shared" si="74"/>
        <v>315688</v>
      </c>
      <c r="M28" s="59">
        <f t="shared" si="74"/>
        <v>303362</v>
      </c>
      <c r="N28" s="59">
        <f t="shared" si="74"/>
        <v>329228</v>
      </c>
      <c r="O28" s="60">
        <f t="shared" ref="O28:AO28" si="75">SUM(O29:O30)</f>
        <v>1240656</v>
      </c>
      <c r="P28" s="59">
        <f t="shared" si="75"/>
        <v>322888</v>
      </c>
      <c r="Q28" s="59">
        <f t="shared" si="75"/>
        <v>297842</v>
      </c>
      <c r="R28" s="59">
        <f t="shared" si="75"/>
        <v>289574</v>
      </c>
      <c r="S28" s="59">
        <f t="shared" si="75"/>
        <v>288708</v>
      </c>
      <c r="T28" s="59">
        <f t="shared" si="75"/>
        <v>326180</v>
      </c>
      <c r="U28" s="59">
        <f t="shared" si="75"/>
        <v>315032</v>
      </c>
      <c r="V28" s="59">
        <f t="shared" si="75"/>
        <v>339778</v>
      </c>
      <c r="W28" s="59">
        <f t="shared" si="75"/>
        <v>328998</v>
      </c>
      <c r="X28" s="59">
        <f t="shared" si="75"/>
        <v>300674</v>
      </c>
      <c r="Y28" s="59">
        <f t="shared" si="75"/>
        <v>316100</v>
      </c>
      <c r="Z28" s="59">
        <f t="shared" si="75"/>
        <v>301732</v>
      </c>
      <c r="AA28" s="59">
        <f t="shared" si="75"/>
        <v>335650</v>
      </c>
      <c r="AB28" s="60">
        <f>SUM(AB29:AB30)</f>
        <v>3763156</v>
      </c>
      <c r="AC28" s="59">
        <f t="shared" si="75"/>
        <v>332858</v>
      </c>
      <c r="AD28" s="59">
        <f t="shared" si="75"/>
        <v>308750</v>
      </c>
      <c r="AE28" s="59">
        <f t="shared" si="75"/>
        <v>298172</v>
      </c>
      <c r="AF28" s="59">
        <f t="shared" si="75"/>
        <v>305336</v>
      </c>
      <c r="AG28" s="59">
        <f t="shared" si="75"/>
        <v>328002</v>
      </c>
      <c r="AH28" s="59">
        <f t="shared" si="75"/>
        <v>271262</v>
      </c>
      <c r="AI28" s="59">
        <f t="shared" si="75"/>
        <v>297048</v>
      </c>
      <c r="AJ28" s="59">
        <f t="shared" si="75"/>
        <v>303714</v>
      </c>
      <c r="AK28" s="59">
        <f t="shared" si="75"/>
        <v>276850</v>
      </c>
      <c r="AL28" s="59">
        <f t="shared" si="75"/>
        <v>300030</v>
      </c>
      <c r="AM28" s="59">
        <v>314812</v>
      </c>
      <c r="AN28" s="59">
        <f t="shared" si="75"/>
        <v>346586</v>
      </c>
      <c r="AO28" s="60">
        <f t="shared" si="75"/>
        <v>3683420</v>
      </c>
      <c r="AP28" s="59">
        <f t="shared" ref="AP28" si="76">SUM(AP29:AP30)</f>
        <v>344260</v>
      </c>
      <c r="AQ28" s="59">
        <v>295722</v>
      </c>
      <c r="AR28" s="59">
        <f t="shared" ref="AR28" si="77">SUM(AR29:AR30)</f>
        <v>164056</v>
      </c>
      <c r="AS28" s="59">
        <f t="shared" ref="AS28:AW28" si="78">SUM(AS29:AS30)</f>
        <v>0</v>
      </c>
      <c r="AT28" s="59">
        <f t="shared" si="78"/>
        <v>0</v>
      </c>
      <c r="AU28" s="59">
        <f t="shared" si="78"/>
        <v>0</v>
      </c>
      <c r="AV28" s="59">
        <f t="shared" si="78"/>
        <v>0</v>
      </c>
      <c r="AW28" s="59">
        <f t="shared" si="78"/>
        <v>53036</v>
      </c>
      <c r="AX28" s="59">
        <f t="shared" ref="AX28:AY28" si="79">SUM(AX29:AX30)</f>
        <v>176876</v>
      </c>
      <c r="AY28" s="59">
        <f t="shared" si="79"/>
        <v>174448</v>
      </c>
      <c r="AZ28" s="59">
        <f t="shared" ref="AZ28:BA28" si="80">SUM(AZ29:AZ30)</f>
        <v>170952</v>
      </c>
      <c r="BA28" s="59">
        <f t="shared" si="80"/>
        <v>189426</v>
      </c>
      <c r="BB28" s="60">
        <f t="shared" si="65"/>
        <v>1568776</v>
      </c>
      <c r="BC28" s="59">
        <f t="shared" ref="BC28:BD28" si="81">SUM(BC29:BC30)</f>
        <v>207810</v>
      </c>
      <c r="BD28" s="59">
        <f t="shared" si="81"/>
        <v>335456</v>
      </c>
      <c r="BE28" s="59">
        <f t="shared" ref="BE28:BN28" si="82">SUM(BE29:BE30)</f>
        <v>347798</v>
      </c>
      <c r="BF28" s="59">
        <f t="shared" si="82"/>
        <v>326644</v>
      </c>
      <c r="BG28" s="59">
        <f t="shared" si="82"/>
        <v>358812</v>
      </c>
      <c r="BH28" s="59">
        <f t="shared" si="82"/>
        <v>331266</v>
      </c>
      <c r="BI28" s="59">
        <f t="shared" si="82"/>
        <v>358486</v>
      </c>
      <c r="BJ28" s="59">
        <f t="shared" si="82"/>
        <v>371162</v>
      </c>
      <c r="BK28" s="59">
        <f t="shared" si="82"/>
        <v>354602</v>
      </c>
      <c r="BL28" s="59">
        <f t="shared" si="82"/>
        <v>323978</v>
      </c>
      <c r="BM28" s="59">
        <f t="shared" si="82"/>
        <v>274558</v>
      </c>
      <c r="BN28" s="59">
        <f t="shared" si="82"/>
        <v>325692</v>
      </c>
      <c r="BO28" s="60">
        <f t="shared" si="66"/>
        <v>3916264</v>
      </c>
      <c r="BP28" s="59">
        <f t="shared" ref="BP28:CA28" si="83">SUM(BP29:BP30)</f>
        <v>328674</v>
      </c>
      <c r="BQ28" s="59">
        <f t="shared" si="83"/>
        <v>274480</v>
      </c>
      <c r="BR28" s="59">
        <f t="shared" si="83"/>
        <v>313690</v>
      </c>
      <c r="BS28" s="59">
        <f t="shared" si="83"/>
        <v>289400</v>
      </c>
      <c r="BT28" s="59">
        <f t="shared" si="83"/>
        <v>333946</v>
      </c>
      <c r="BU28" s="59">
        <f t="shared" si="83"/>
        <v>354698</v>
      </c>
      <c r="BV28" s="59">
        <f t="shared" si="83"/>
        <v>404310</v>
      </c>
      <c r="BW28" s="59">
        <f t="shared" si="83"/>
        <v>412868</v>
      </c>
      <c r="BX28" s="59">
        <f t="shared" si="83"/>
        <v>381576</v>
      </c>
      <c r="BY28" s="59">
        <f t="shared" si="83"/>
        <v>377014</v>
      </c>
      <c r="BZ28" s="59">
        <f t="shared" si="83"/>
        <v>353526</v>
      </c>
      <c r="CA28" s="59">
        <f t="shared" si="83"/>
        <v>387386</v>
      </c>
      <c r="CB28" s="60">
        <f t="shared" si="73"/>
        <v>4211568</v>
      </c>
      <c r="CC28" s="59">
        <f t="shared" ref="CC28:CD28" si="84">SUM(CC29:CC30)</f>
        <v>379330</v>
      </c>
      <c r="CD28" s="59">
        <f t="shared" si="84"/>
        <v>367298</v>
      </c>
      <c r="CE28" s="59">
        <f t="shared" ref="CE28:CF28" si="85">SUM(CE29:CE30)</f>
        <v>221368</v>
      </c>
      <c r="CF28" s="59">
        <f t="shared" si="85"/>
        <v>91428</v>
      </c>
      <c r="CG28" s="59">
        <f t="shared" ref="CG28:CI28" si="86">SUM(CG29:CG30)</f>
        <v>136366</v>
      </c>
      <c r="CH28" s="59">
        <f t="shared" si="86"/>
        <v>182392</v>
      </c>
      <c r="CI28" s="59">
        <f t="shared" si="86"/>
        <v>227860</v>
      </c>
      <c r="CJ28" s="59">
        <f t="shared" ref="CJ28:CK28" si="87">SUM(CJ29:CJ30)</f>
        <v>243482</v>
      </c>
      <c r="CK28" s="59">
        <f t="shared" si="87"/>
        <v>261324</v>
      </c>
      <c r="CL28" s="59">
        <f t="shared" ref="CL28:CN28" si="88">SUM(CL29:CL30)</f>
        <v>357282</v>
      </c>
      <c r="CM28" s="59">
        <f t="shared" si="88"/>
        <v>362178</v>
      </c>
      <c r="CN28" s="59">
        <f t="shared" si="88"/>
        <v>361506</v>
      </c>
      <c r="CO28" s="60">
        <f t="shared" ref="CO28:CO30" si="89">+SUM(CC28:CN28)</f>
        <v>3191814</v>
      </c>
      <c r="CP28" s="59">
        <f t="shared" ref="CP28" si="90">SUM(CP29:CP30)</f>
        <v>351570</v>
      </c>
      <c r="CQ28" s="59">
        <v>300948</v>
      </c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60">
        <f t="shared" si="68"/>
        <v>652518</v>
      </c>
    </row>
    <row r="29" spans="2:106" x14ac:dyDescent="0.2">
      <c r="B29" s="15" t="s">
        <v>2</v>
      </c>
      <c r="C29" s="61">
        <f>C23+C26</f>
        <v>0</v>
      </c>
      <c r="D29" s="61">
        <f t="shared" ref="D29:N30" si="91">D23+D26</f>
        <v>0</v>
      </c>
      <c r="E29" s="61">
        <f t="shared" si="91"/>
        <v>0</v>
      </c>
      <c r="F29" s="61">
        <f t="shared" si="91"/>
        <v>0</v>
      </c>
      <c r="G29" s="61">
        <f t="shared" si="91"/>
        <v>0</v>
      </c>
      <c r="H29" s="61">
        <f t="shared" si="91"/>
        <v>0</v>
      </c>
      <c r="I29" s="61">
        <f t="shared" si="91"/>
        <v>0</v>
      </c>
      <c r="J29" s="61">
        <f t="shared" si="91"/>
        <v>0</v>
      </c>
      <c r="K29" s="61">
        <f t="shared" si="91"/>
        <v>91732</v>
      </c>
      <c r="L29" s="61">
        <f t="shared" si="91"/>
        <v>106150</v>
      </c>
      <c r="M29" s="61">
        <f t="shared" si="91"/>
        <v>101246</v>
      </c>
      <c r="N29" s="61">
        <f t="shared" si="91"/>
        <v>122526</v>
      </c>
      <c r="O29" s="20">
        <f t="shared" ref="O29:AO30" si="92">O23+O26</f>
        <v>421654</v>
      </c>
      <c r="P29" s="61">
        <f t="shared" si="92"/>
        <v>119776</v>
      </c>
      <c r="Q29" s="61">
        <f t="shared" si="92"/>
        <v>109088</v>
      </c>
      <c r="R29" s="61">
        <f t="shared" si="92"/>
        <v>105296</v>
      </c>
      <c r="S29" s="61">
        <f t="shared" si="92"/>
        <v>101722</v>
      </c>
      <c r="T29" s="61">
        <f t="shared" si="92"/>
        <v>112860</v>
      </c>
      <c r="U29" s="61">
        <f t="shared" si="92"/>
        <v>102754</v>
      </c>
      <c r="V29" s="61">
        <f t="shared" si="92"/>
        <v>122234</v>
      </c>
      <c r="W29" s="61">
        <f t="shared" si="92"/>
        <v>121706</v>
      </c>
      <c r="X29" s="61">
        <f t="shared" si="92"/>
        <v>101424</v>
      </c>
      <c r="Y29" s="61">
        <f t="shared" si="92"/>
        <v>106844</v>
      </c>
      <c r="Z29" s="61">
        <f t="shared" si="92"/>
        <v>103862</v>
      </c>
      <c r="AA29" s="61">
        <f t="shared" si="92"/>
        <v>131026</v>
      </c>
      <c r="AB29" s="20">
        <f>AB23+AB26</f>
        <v>1338592</v>
      </c>
      <c r="AC29" s="61">
        <f t="shared" si="92"/>
        <v>130386</v>
      </c>
      <c r="AD29" s="61">
        <f t="shared" si="92"/>
        <v>118922</v>
      </c>
      <c r="AE29" s="61">
        <f t="shared" si="92"/>
        <v>121570</v>
      </c>
      <c r="AF29" s="61">
        <f t="shared" si="92"/>
        <v>108740</v>
      </c>
      <c r="AG29" s="61">
        <f t="shared" si="92"/>
        <v>119490</v>
      </c>
      <c r="AH29" s="61">
        <f t="shared" si="92"/>
        <v>111328</v>
      </c>
      <c r="AI29" s="61">
        <f t="shared" si="92"/>
        <v>134566</v>
      </c>
      <c r="AJ29" s="61">
        <f t="shared" si="92"/>
        <v>133624</v>
      </c>
      <c r="AK29" s="61">
        <f t="shared" si="92"/>
        <v>113734</v>
      </c>
      <c r="AL29" s="61">
        <f t="shared" si="92"/>
        <v>121672</v>
      </c>
      <c r="AM29" s="61">
        <v>112404</v>
      </c>
      <c r="AN29" s="61">
        <f t="shared" si="92"/>
        <v>133212</v>
      </c>
      <c r="AO29" s="20">
        <f t="shared" si="92"/>
        <v>1459648</v>
      </c>
      <c r="AP29" s="61">
        <f t="shared" ref="AP29" si="93">AP23+AP26</f>
        <v>130288</v>
      </c>
      <c r="AQ29" s="61">
        <v>110788</v>
      </c>
      <c r="AR29" s="61">
        <f t="shared" ref="AR29:AR30" si="94">AR23+AR26</f>
        <v>61198</v>
      </c>
      <c r="AS29" s="61">
        <f t="shared" ref="AS29:AW29" si="95">AS23+AS26</f>
        <v>0</v>
      </c>
      <c r="AT29" s="61">
        <f t="shared" si="95"/>
        <v>0</v>
      </c>
      <c r="AU29" s="61">
        <f t="shared" si="95"/>
        <v>0</v>
      </c>
      <c r="AV29" s="61">
        <f t="shared" si="95"/>
        <v>0</v>
      </c>
      <c r="AW29" s="61">
        <f t="shared" si="95"/>
        <v>25332</v>
      </c>
      <c r="AX29" s="61">
        <f t="shared" ref="AX29:AY29" si="96">AX23+AX26</f>
        <v>80818</v>
      </c>
      <c r="AY29" s="61">
        <f t="shared" si="96"/>
        <v>83396</v>
      </c>
      <c r="AZ29" s="61">
        <f t="shared" ref="AZ29:BA29" si="97">AZ23+AZ26</f>
        <v>81240</v>
      </c>
      <c r="BA29" s="61">
        <f t="shared" si="97"/>
        <v>99820</v>
      </c>
      <c r="BB29" s="20">
        <f t="shared" si="65"/>
        <v>672880</v>
      </c>
      <c r="BC29" s="61">
        <f t="shared" ref="BC29:BD30" si="98">BC23+BC26</f>
        <v>97454</v>
      </c>
      <c r="BD29" s="61">
        <f t="shared" si="98"/>
        <v>119578</v>
      </c>
      <c r="BE29" s="61">
        <f t="shared" ref="BE29:BN30" si="99">BE23+BE26</f>
        <v>122108</v>
      </c>
      <c r="BF29" s="61">
        <f t="shared" si="99"/>
        <v>108428</v>
      </c>
      <c r="BG29" s="61">
        <f t="shared" si="99"/>
        <v>121324</v>
      </c>
      <c r="BH29" s="61">
        <f t="shared" si="99"/>
        <v>106508</v>
      </c>
      <c r="BI29" s="61">
        <f t="shared" si="99"/>
        <v>125958</v>
      </c>
      <c r="BJ29" s="61">
        <f t="shared" si="99"/>
        <v>131950</v>
      </c>
      <c r="BK29" s="61">
        <f t="shared" si="99"/>
        <v>117012</v>
      </c>
      <c r="BL29" s="61">
        <f t="shared" si="99"/>
        <v>117542</v>
      </c>
      <c r="BM29" s="61">
        <f t="shared" si="99"/>
        <v>108506</v>
      </c>
      <c r="BN29" s="61">
        <f t="shared" si="99"/>
        <v>139370</v>
      </c>
      <c r="BO29" s="20">
        <f t="shared" si="66"/>
        <v>1415738</v>
      </c>
      <c r="BP29" s="61">
        <f t="shared" ref="BP29:CA29" si="100">BP23+BP26</f>
        <v>130476</v>
      </c>
      <c r="BQ29" s="61">
        <f t="shared" si="100"/>
        <v>102580</v>
      </c>
      <c r="BR29" s="61">
        <f t="shared" si="100"/>
        <v>113978</v>
      </c>
      <c r="BS29" s="61">
        <f t="shared" si="100"/>
        <v>112904</v>
      </c>
      <c r="BT29" s="61">
        <f t="shared" si="100"/>
        <v>124994</v>
      </c>
      <c r="BU29" s="61">
        <f t="shared" si="100"/>
        <v>137474</v>
      </c>
      <c r="BV29" s="61">
        <f t="shared" si="100"/>
        <v>155182</v>
      </c>
      <c r="BW29" s="61">
        <f t="shared" si="100"/>
        <v>161726</v>
      </c>
      <c r="BX29" s="61">
        <f t="shared" si="100"/>
        <v>137720</v>
      </c>
      <c r="BY29" s="61">
        <f t="shared" si="100"/>
        <v>140890</v>
      </c>
      <c r="BZ29" s="61">
        <f t="shared" si="100"/>
        <v>133140</v>
      </c>
      <c r="CA29" s="61">
        <f t="shared" si="100"/>
        <v>160200</v>
      </c>
      <c r="CB29" s="20">
        <f t="shared" si="73"/>
        <v>1611264</v>
      </c>
      <c r="CC29" s="61">
        <f t="shared" ref="CC29:CD29" si="101">CC23+CC26</f>
        <v>162254</v>
      </c>
      <c r="CD29" s="61">
        <f t="shared" si="101"/>
        <v>155838</v>
      </c>
      <c r="CE29" s="61">
        <f t="shared" ref="CE29:CF29" si="102">CE23+CE26</f>
        <v>94082</v>
      </c>
      <c r="CF29" s="61">
        <f t="shared" si="102"/>
        <v>25084</v>
      </c>
      <c r="CG29" s="61">
        <f t="shared" ref="CG29:CI29" si="103">CG23+CG26</f>
        <v>44662</v>
      </c>
      <c r="CH29" s="61">
        <f t="shared" si="103"/>
        <v>65792</v>
      </c>
      <c r="CI29" s="61">
        <f t="shared" si="103"/>
        <v>89154</v>
      </c>
      <c r="CJ29" s="61">
        <f t="shared" ref="CJ29:CK29" si="104">CJ23+CJ26</f>
        <v>97678</v>
      </c>
      <c r="CK29" s="61">
        <f t="shared" si="104"/>
        <v>96092</v>
      </c>
      <c r="CL29" s="61">
        <f t="shared" ref="CL29:CN29" si="105">CL23+CL26</f>
        <v>136874</v>
      </c>
      <c r="CM29" s="61">
        <f t="shared" si="105"/>
        <v>140784</v>
      </c>
      <c r="CN29" s="61">
        <f t="shared" si="105"/>
        <v>155124</v>
      </c>
      <c r="CO29" s="20">
        <f t="shared" si="89"/>
        <v>1263418</v>
      </c>
      <c r="CP29" s="61">
        <f t="shared" ref="CP29" si="106">CP23+CP26</f>
        <v>141390</v>
      </c>
      <c r="CQ29" s="61">
        <v>108558</v>
      </c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20">
        <f t="shared" si="68"/>
        <v>249948</v>
      </c>
    </row>
    <row r="30" spans="2:106" x14ac:dyDescent="0.2">
      <c r="B30" s="15" t="s">
        <v>3</v>
      </c>
      <c r="C30" s="61">
        <f>C24+C27</f>
        <v>0</v>
      </c>
      <c r="D30" s="61">
        <f t="shared" si="91"/>
        <v>0</v>
      </c>
      <c r="E30" s="61">
        <f t="shared" si="91"/>
        <v>0</v>
      </c>
      <c r="F30" s="61">
        <f t="shared" si="91"/>
        <v>0</v>
      </c>
      <c r="G30" s="61">
        <f t="shared" si="91"/>
        <v>0</v>
      </c>
      <c r="H30" s="61">
        <f t="shared" si="91"/>
        <v>0</v>
      </c>
      <c r="I30" s="61">
        <f t="shared" si="91"/>
        <v>0</v>
      </c>
      <c r="J30" s="61">
        <f t="shared" si="91"/>
        <v>0</v>
      </c>
      <c r="K30" s="61">
        <f t="shared" si="91"/>
        <v>200646</v>
      </c>
      <c r="L30" s="61">
        <f t="shared" si="91"/>
        <v>209538</v>
      </c>
      <c r="M30" s="61">
        <f t="shared" si="91"/>
        <v>202116</v>
      </c>
      <c r="N30" s="61">
        <f t="shared" si="91"/>
        <v>206702</v>
      </c>
      <c r="O30" s="20">
        <f t="shared" ref="O30:AN30" si="107">O24+O27</f>
        <v>819002</v>
      </c>
      <c r="P30" s="61">
        <f t="shared" si="107"/>
        <v>203112</v>
      </c>
      <c r="Q30" s="61">
        <f t="shared" si="107"/>
        <v>188754</v>
      </c>
      <c r="R30" s="61">
        <f t="shared" si="107"/>
        <v>184278</v>
      </c>
      <c r="S30" s="61">
        <f t="shared" si="107"/>
        <v>186986</v>
      </c>
      <c r="T30" s="61">
        <f t="shared" si="107"/>
        <v>213320</v>
      </c>
      <c r="U30" s="61">
        <f t="shared" si="107"/>
        <v>212278</v>
      </c>
      <c r="V30" s="61">
        <f t="shared" si="107"/>
        <v>217544</v>
      </c>
      <c r="W30" s="61">
        <f t="shared" si="107"/>
        <v>207292</v>
      </c>
      <c r="X30" s="61">
        <f t="shared" si="107"/>
        <v>199250</v>
      </c>
      <c r="Y30" s="61">
        <f t="shared" si="107"/>
        <v>209256</v>
      </c>
      <c r="Z30" s="61">
        <f t="shared" si="107"/>
        <v>197870</v>
      </c>
      <c r="AA30" s="61">
        <f t="shared" si="107"/>
        <v>204624</v>
      </c>
      <c r="AB30" s="20">
        <f>AB24+AB27</f>
        <v>2424564</v>
      </c>
      <c r="AC30" s="61">
        <f t="shared" si="107"/>
        <v>202472</v>
      </c>
      <c r="AD30" s="61">
        <f t="shared" si="107"/>
        <v>189828</v>
      </c>
      <c r="AE30" s="61">
        <f t="shared" si="107"/>
        <v>176602</v>
      </c>
      <c r="AF30" s="61">
        <f t="shared" si="107"/>
        <v>196596</v>
      </c>
      <c r="AG30" s="61">
        <f t="shared" si="107"/>
        <v>208512</v>
      </c>
      <c r="AH30" s="61">
        <f t="shared" si="107"/>
        <v>159934</v>
      </c>
      <c r="AI30" s="61">
        <f t="shared" si="107"/>
        <v>162482</v>
      </c>
      <c r="AJ30" s="61">
        <f t="shared" si="107"/>
        <v>170090</v>
      </c>
      <c r="AK30" s="61">
        <f t="shared" si="107"/>
        <v>163116</v>
      </c>
      <c r="AL30" s="61">
        <f t="shared" si="107"/>
        <v>178358</v>
      </c>
      <c r="AM30" s="61">
        <v>202408</v>
      </c>
      <c r="AN30" s="61">
        <f t="shared" si="107"/>
        <v>213374</v>
      </c>
      <c r="AO30" s="20">
        <f t="shared" si="92"/>
        <v>2223772</v>
      </c>
      <c r="AP30" s="61">
        <f t="shared" ref="AP30" si="108">AP24+AP27</f>
        <v>213972</v>
      </c>
      <c r="AQ30" s="61">
        <v>184934</v>
      </c>
      <c r="AR30" s="61">
        <f t="shared" si="94"/>
        <v>102858</v>
      </c>
      <c r="AS30" s="61">
        <f t="shared" ref="AS30:AW30" si="109">AS24+AS27</f>
        <v>0</v>
      </c>
      <c r="AT30" s="61">
        <f t="shared" si="109"/>
        <v>0</v>
      </c>
      <c r="AU30" s="61">
        <f t="shared" si="109"/>
        <v>0</v>
      </c>
      <c r="AV30" s="61">
        <f t="shared" si="109"/>
        <v>0</v>
      </c>
      <c r="AW30" s="61">
        <f t="shared" si="109"/>
        <v>27704</v>
      </c>
      <c r="AX30" s="61">
        <f t="shared" ref="AX30:AY30" si="110">AX24+AX27</f>
        <v>96058</v>
      </c>
      <c r="AY30" s="61">
        <f t="shared" si="110"/>
        <v>91052</v>
      </c>
      <c r="AZ30" s="61">
        <f t="shared" ref="AZ30:BA30" si="111">AZ24+AZ27</f>
        <v>89712</v>
      </c>
      <c r="BA30" s="61">
        <f t="shared" si="111"/>
        <v>89606</v>
      </c>
      <c r="BB30" s="20">
        <f t="shared" si="65"/>
        <v>895896</v>
      </c>
      <c r="BC30" s="61">
        <f t="shared" si="98"/>
        <v>110356</v>
      </c>
      <c r="BD30" s="61">
        <f t="shared" si="98"/>
        <v>215878</v>
      </c>
      <c r="BE30" s="61">
        <f t="shared" si="99"/>
        <v>225690</v>
      </c>
      <c r="BF30" s="61">
        <f t="shared" si="99"/>
        <v>218216</v>
      </c>
      <c r="BG30" s="61">
        <f t="shared" si="99"/>
        <v>237488</v>
      </c>
      <c r="BH30" s="61">
        <f t="shared" si="99"/>
        <v>224758</v>
      </c>
      <c r="BI30" s="61">
        <f t="shared" si="99"/>
        <v>232528</v>
      </c>
      <c r="BJ30" s="61">
        <f t="shared" si="99"/>
        <v>239212</v>
      </c>
      <c r="BK30" s="61">
        <f t="shared" si="99"/>
        <v>237590</v>
      </c>
      <c r="BL30" s="61">
        <f t="shared" si="99"/>
        <v>206436</v>
      </c>
      <c r="BM30" s="61">
        <f t="shared" si="99"/>
        <v>166052</v>
      </c>
      <c r="BN30" s="61">
        <f t="shared" si="99"/>
        <v>186322</v>
      </c>
      <c r="BO30" s="20">
        <f t="shared" si="66"/>
        <v>2500526</v>
      </c>
      <c r="BP30" s="61">
        <f t="shared" ref="BP30:CA30" si="112">BP24+BP27</f>
        <v>198198</v>
      </c>
      <c r="BQ30" s="61">
        <f t="shared" si="112"/>
        <v>171900</v>
      </c>
      <c r="BR30" s="61">
        <f t="shared" si="112"/>
        <v>199712</v>
      </c>
      <c r="BS30" s="61">
        <f t="shared" si="112"/>
        <v>176496</v>
      </c>
      <c r="BT30" s="61">
        <f t="shared" si="112"/>
        <v>208952</v>
      </c>
      <c r="BU30" s="61">
        <f t="shared" si="112"/>
        <v>217224</v>
      </c>
      <c r="BV30" s="61">
        <f t="shared" si="112"/>
        <v>249128</v>
      </c>
      <c r="BW30" s="61">
        <f t="shared" si="112"/>
        <v>251142</v>
      </c>
      <c r="BX30" s="61">
        <f t="shared" si="112"/>
        <v>243856</v>
      </c>
      <c r="BY30" s="61">
        <f t="shared" si="112"/>
        <v>236124</v>
      </c>
      <c r="BZ30" s="61">
        <f t="shared" si="112"/>
        <v>220386</v>
      </c>
      <c r="CA30" s="61">
        <f t="shared" si="112"/>
        <v>227186</v>
      </c>
      <c r="CB30" s="20">
        <f t="shared" si="73"/>
        <v>2600304</v>
      </c>
      <c r="CC30" s="61">
        <f t="shared" ref="CC30:CD30" si="113">CC24+CC27</f>
        <v>217076</v>
      </c>
      <c r="CD30" s="61">
        <f t="shared" si="113"/>
        <v>211460</v>
      </c>
      <c r="CE30" s="61">
        <f t="shared" ref="CE30:CF30" si="114">CE24+CE27</f>
        <v>127286</v>
      </c>
      <c r="CF30" s="61">
        <f t="shared" si="114"/>
        <v>66344</v>
      </c>
      <c r="CG30" s="61">
        <f t="shared" ref="CG30:CI30" si="115">CG24+CG27</f>
        <v>91704</v>
      </c>
      <c r="CH30" s="61">
        <f t="shared" si="115"/>
        <v>116600</v>
      </c>
      <c r="CI30" s="61">
        <f t="shared" si="115"/>
        <v>138706</v>
      </c>
      <c r="CJ30" s="61">
        <f t="shared" ref="CJ30:CK30" si="116">CJ24+CJ27</f>
        <v>145804</v>
      </c>
      <c r="CK30" s="61">
        <f t="shared" si="116"/>
        <v>165232</v>
      </c>
      <c r="CL30" s="61">
        <f t="shared" ref="CL30:CN30" si="117">CL24+CL27</f>
        <v>220408</v>
      </c>
      <c r="CM30" s="61">
        <f t="shared" si="117"/>
        <v>221394</v>
      </c>
      <c r="CN30" s="61">
        <f t="shared" si="117"/>
        <v>206382</v>
      </c>
      <c r="CO30" s="20">
        <f t="shared" si="89"/>
        <v>1928396</v>
      </c>
      <c r="CP30" s="61">
        <f t="shared" ref="CP30" si="118">CP24+CP27</f>
        <v>210180</v>
      </c>
      <c r="CQ30" s="61">
        <v>192390</v>
      </c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20">
        <f t="shared" si="68"/>
        <v>402570</v>
      </c>
    </row>
    <row r="34" spans="2:106" ht="15" customHeight="1" x14ac:dyDescent="0.25">
      <c r="B34" s="23" t="s">
        <v>158</v>
      </c>
      <c r="C34" s="165">
        <v>2014</v>
      </c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7"/>
      <c r="O34" s="163" t="s">
        <v>91</v>
      </c>
      <c r="P34" s="165">
        <v>2015</v>
      </c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7"/>
      <c r="AB34" s="163" t="s">
        <v>92</v>
      </c>
      <c r="AC34" s="165">
        <v>2016</v>
      </c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7"/>
      <c r="AO34" s="163" t="s">
        <v>93</v>
      </c>
      <c r="AP34" s="165">
        <v>2017</v>
      </c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7"/>
      <c r="BB34" s="163" t="s">
        <v>104</v>
      </c>
      <c r="BC34" s="165">
        <v>2018</v>
      </c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7"/>
      <c r="BO34" s="163" t="s">
        <v>137</v>
      </c>
      <c r="BP34" s="165">
        <v>2019</v>
      </c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7"/>
      <c r="CB34" s="163" t="s">
        <v>161</v>
      </c>
      <c r="CC34" s="128">
        <v>2020</v>
      </c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30"/>
      <c r="CO34" s="163" t="s">
        <v>169</v>
      </c>
      <c r="CP34" s="128">
        <v>2021</v>
      </c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30"/>
      <c r="DB34" s="163" t="s">
        <v>170</v>
      </c>
    </row>
    <row r="35" spans="2:106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64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64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64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64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64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64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64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64"/>
    </row>
    <row r="36" spans="2:106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119">SUM(K37:K38)</f>
        <v>1077576.3500000001</v>
      </c>
      <c r="L36" s="62">
        <f t="shared" si="119"/>
        <v>1167070.7000000002</v>
      </c>
      <c r="M36" s="62">
        <f t="shared" si="119"/>
        <v>1120315.25</v>
      </c>
      <c r="N36" s="62">
        <f t="shared" si="119"/>
        <v>1221746.8499999999</v>
      </c>
      <c r="O36" s="62">
        <f t="shared" si="119"/>
        <v>4586709.1500000004</v>
      </c>
      <c r="P36" s="62">
        <f t="shared" si="119"/>
        <v>1198424.8</v>
      </c>
      <c r="Q36" s="62">
        <f t="shared" si="119"/>
        <v>1099972.0999999999</v>
      </c>
      <c r="R36" s="62">
        <f t="shared" ref="R36:AN36" si="120">SUM(R37:R38)</f>
        <v>1061715.8500000001</v>
      </c>
      <c r="S36" s="62">
        <f t="shared" si="120"/>
        <v>1050142.1499999999</v>
      </c>
      <c r="T36" s="62">
        <f t="shared" si="120"/>
        <v>1189961.1499999999</v>
      </c>
      <c r="U36" s="62">
        <f t="shared" si="120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120"/>
        <v>1151507.0999999999</v>
      </c>
      <c r="Z36" s="62">
        <f t="shared" si="120"/>
        <v>1091352.95</v>
      </c>
      <c r="AA36" s="62">
        <f t="shared" si="120"/>
        <v>1224588.05</v>
      </c>
      <c r="AB36" s="62">
        <f t="shared" si="120"/>
        <v>13757447.399999999</v>
      </c>
      <c r="AC36" s="62">
        <f t="shared" si="120"/>
        <v>1212028.7999999998</v>
      </c>
      <c r="AD36" s="62">
        <f t="shared" si="120"/>
        <v>1126141.9000000001</v>
      </c>
      <c r="AE36" s="62">
        <f t="shared" si="120"/>
        <v>1082155.5499999998</v>
      </c>
      <c r="AF36" s="62">
        <f t="shared" si="120"/>
        <v>1097819.5500000003</v>
      </c>
      <c r="AG36" s="62">
        <f t="shared" si="120"/>
        <v>1181878.9500000002</v>
      </c>
      <c r="AH36" s="62">
        <f t="shared" si="120"/>
        <v>971082.45000000007</v>
      </c>
      <c r="AI36" s="62">
        <f t="shared" si="120"/>
        <v>1071189.8</v>
      </c>
      <c r="AJ36" s="62">
        <f t="shared" si="120"/>
        <v>1095192.7999999998</v>
      </c>
      <c r="AK36" s="62">
        <f t="shared" si="120"/>
        <v>989026.1</v>
      </c>
      <c r="AL36" s="62">
        <f t="shared" si="120"/>
        <v>1079892.8999999999</v>
      </c>
      <c r="AM36" s="62">
        <f t="shared" si="120"/>
        <v>1145071.3</v>
      </c>
      <c r="AN36" s="62">
        <f t="shared" si="120"/>
        <v>1267311.7</v>
      </c>
      <c r="AO36" s="62">
        <f>SUM(AO37:AO38)</f>
        <v>13318791.800000001</v>
      </c>
      <c r="AP36" s="62">
        <f>SUM(AP37:AP38)</f>
        <v>1262141</v>
      </c>
      <c r="AQ36" s="62">
        <f>SUM(AQ37:AQ38)</f>
        <v>1083979.8499999999</v>
      </c>
      <c r="AR36" s="62">
        <f t="shared" ref="AR36:AT36" si="121">SUM(AR37:AR38)</f>
        <v>593107.55000000005</v>
      </c>
      <c r="AS36" s="62">
        <f t="shared" si="121"/>
        <v>0</v>
      </c>
      <c r="AT36" s="62">
        <f t="shared" si="121"/>
        <v>0</v>
      </c>
      <c r="AU36" s="62">
        <f t="shared" ref="AU36:BA36" si="122">SUM(AU37:AU38)</f>
        <v>0</v>
      </c>
      <c r="AV36" s="62">
        <f t="shared" si="122"/>
        <v>0</v>
      </c>
      <c r="AW36" s="62">
        <f t="shared" si="122"/>
        <v>203276</v>
      </c>
      <c r="AX36" s="62">
        <f t="shared" si="122"/>
        <v>672797.1</v>
      </c>
      <c r="AY36" s="62">
        <f t="shared" si="122"/>
        <v>667453.79999999993</v>
      </c>
      <c r="AZ36" s="62">
        <f t="shared" si="122"/>
        <v>652324.35000000009</v>
      </c>
      <c r="BA36" s="62">
        <f t="shared" si="122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123">SUM(BE37:BE38)</f>
        <v>1273458.6500000001</v>
      </c>
      <c r="BF36" s="62">
        <f t="shared" si="123"/>
        <v>1180980.1000000001</v>
      </c>
      <c r="BG36" s="62">
        <f t="shared" si="123"/>
        <v>1301249.2999999998</v>
      </c>
      <c r="BH36" s="62">
        <f t="shared" si="123"/>
        <v>1192850.6499999999</v>
      </c>
      <c r="BI36" s="62">
        <f t="shared" si="123"/>
        <v>1301342.7999999998</v>
      </c>
      <c r="BJ36" s="62">
        <f t="shared" si="123"/>
        <v>1350794.8499999996</v>
      </c>
      <c r="BK36" s="62">
        <f t="shared" si="123"/>
        <v>1284280.6499999999</v>
      </c>
      <c r="BL36" s="62">
        <f t="shared" si="123"/>
        <v>1167972.7499999998</v>
      </c>
      <c r="BM36" s="62">
        <f t="shared" si="123"/>
        <v>975333</v>
      </c>
      <c r="BN36" s="62">
        <f t="shared" si="123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124">SUM(BR37:BR38)</f>
        <v>1121939.1000000001</v>
      </c>
      <c r="BS36" s="62">
        <f t="shared" si="124"/>
        <v>1023230.7</v>
      </c>
      <c r="BT36" s="62">
        <f t="shared" si="124"/>
        <v>1191389.8999999999</v>
      </c>
      <c r="BU36" s="62">
        <f t="shared" si="124"/>
        <v>1284070.8</v>
      </c>
      <c r="BV36" s="62">
        <f t="shared" si="124"/>
        <v>1472430.6</v>
      </c>
      <c r="BW36" s="62">
        <f t="shared" si="124"/>
        <v>1502950.5000000002</v>
      </c>
      <c r="BX36" s="62">
        <f t="shared" si="124"/>
        <v>1377329.9</v>
      </c>
      <c r="BY36" s="62">
        <f t="shared" si="124"/>
        <v>1361797.8000000003</v>
      </c>
      <c r="BZ36" s="62">
        <f t="shared" si="124"/>
        <v>1275098.3</v>
      </c>
      <c r="CA36" s="62">
        <f t="shared" si="124"/>
        <v>1410201.2</v>
      </c>
      <c r="CB36" s="62">
        <f>+SUM(BP36:CA36)</f>
        <v>15194857.000000002</v>
      </c>
      <c r="CC36" s="62">
        <f t="shared" si="124"/>
        <v>1395828.2000000002</v>
      </c>
      <c r="CD36" s="62">
        <f t="shared" si="124"/>
        <v>1369019.7000000002</v>
      </c>
      <c r="CE36" s="62">
        <f t="shared" si="124"/>
        <v>825623.50000000023</v>
      </c>
      <c r="CF36" s="62">
        <f t="shared" si="124"/>
        <v>16147.3</v>
      </c>
      <c r="CG36" s="62">
        <f t="shared" si="124"/>
        <v>0</v>
      </c>
      <c r="CH36" s="62">
        <f t="shared" si="124"/>
        <v>0</v>
      </c>
      <c r="CI36" s="62">
        <f t="shared" si="124"/>
        <v>889226.39999999991</v>
      </c>
      <c r="CJ36" s="62">
        <f t="shared" si="124"/>
        <v>950561.89999999851</v>
      </c>
      <c r="CK36" s="62">
        <f t="shared" si="124"/>
        <v>1011233.1999999998</v>
      </c>
      <c r="CL36" s="62">
        <f t="shared" si="124"/>
        <v>1387721.3999999934</v>
      </c>
      <c r="CM36" s="62">
        <f t="shared" si="124"/>
        <v>1406817.4999999905</v>
      </c>
      <c r="CN36" s="62">
        <f t="shared" si="124"/>
        <v>1404021.9</v>
      </c>
      <c r="CO36" s="62">
        <f>+SUM(CC36:CN36)</f>
        <v>10656200.999999983</v>
      </c>
      <c r="CP36" s="62">
        <f t="shared" ref="CP36" si="125">SUM(CP37:CP38)</f>
        <v>1366564.1999999997</v>
      </c>
      <c r="CQ36" s="62">
        <v>1169787.9000000001</v>
      </c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>
        <f>+SUM(CP36:DA36)</f>
        <v>2536352.0999999996</v>
      </c>
    </row>
    <row r="37" spans="2:106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 t="shared" ref="CO37:CO38" si="126">+SUM(CC37:CN37)</f>
        <v>4319095.8999999817</v>
      </c>
      <c r="CP37" s="131">
        <v>563778.50000000012</v>
      </c>
      <c r="CQ37" s="132">
        <v>434320.7</v>
      </c>
      <c r="CR37" s="131"/>
      <c r="CS37" s="63"/>
      <c r="CT37" s="63"/>
      <c r="CU37" s="63"/>
      <c r="CV37" s="63"/>
      <c r="CW37" s="63"/>
      <c r="CX37" s="63"/>
      <c r="CY37" s="63"/>
      <c r="CZ37" s="63"/>
      <c r="DA37" s="63"/>
      <c r="DB37" s="63">
        <f t="shared" ref="DB37:DB38" si="127">+SUM(CP37:DA37)</f>
        <v>998099.20000000019</v>
      </c>
    </row>
    <row r="38" spans="2:106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 t="shared" si="126"/>
        <v>6337105.1000000006</v>
      </c>
      <c r="CP38" s="131">
        <v>802785.69999999972</v>
      </c>
      <c r="CQ38" s="132">
        <v>735467.20000000019</v>
      </c>
      <c r="CR38" s="131"/>
      <c r="CS38" s="63"/>
      <c r="CT38" s="63"/>
      <c r="CU38" s="63"/>
      <c r="CV38" s="63"/>
      <c r="CW38" s="63"/>
      <c r="CX38" s="63"/>
      <c r="CY38" s="63"/>
      <c r="CZ38" s="63"/>
      <c r="DA38" s="63"/>
      <c r="DB38" s="63">
        <f t="shared" si="127"/>
        <v>1538252.9</v>
      </c>
    </row>
    <row r="41" spans="2:106" ht="15" x14ac:dyDescent="0.25">
      <c r="B41" s="5"/>
    </row>
    <row r="42" spans="2:106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46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FO62"/>
  <sheetViews>
    <sheetView showGridLines="0" zoomScale="90" zoomScaleNormal="90" workbookViewId="0">
      <pane xSplit="2" ySplit="3" topLeftCell="EL40" activePane="bottomRight" state="frozen"/>
      <selection pane="topRight" activeCell="C1" sqref="C1"/>
      <selection pane="bottomLeft" activeCell="A4" sqref="A4"/>
      <selection pane="bottomRight" activeCell="EC55" sqref="EC55:EN56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59" width="11.42578125" style="2"/>
    <col min="160" max="160" width="13.5703125" style="2" customWidth="1"/>
    <col min="161" max="16384" width="11.42578125" style="2"/>
  </cols>
  <sheetData>
    <row r="1" spans="1:171" ht="15" x14ac:dyDescent="0.25">
      <c r="A1" s="168" t="s">
        <v>136</v>
      </c>
      <c r="B1" s="168"/>
    </row>
    <row r="2" spans="1:171" ht="30" customHeight="1" x14ac:dyDescent="0.2">
      <c r="A2" s="169" t="s">
        <v>148</v>
      </c>
      <c r="B2" s="170"/>
    </row>
    <row r="3" spans="1:171" x14ac:dyDescent="0.2">
      <c r="A3" s="99" t="s">
        <v>80</v>
      </c>
    </row>
    <row r="4" spans="1:171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71" ht="15" x14ac:dyDescent="0.25">
      <c r="B5" s="5" t="s">
        <v>67</v>
      </c>
    </row>
    <row r="6" spans="1:171" ht="15" customHeight="1" x14ac:dyDescent="0.25">
      <c r="B6" s="171" t="s">
        <v>0</v>
      </c>
      <c r="C6" s="165">
        <v>2009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86</v>
      </c>
      <c r="P6" s="165">
        <v>2010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87</v>
      </c>
      <c r="AC6" s="165">
        <v>2011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88</v>
      </c>
      <c r="AP6" s="165">
        <v>2012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89</v>
      </c>
      <c r="BC6" s="165">
        <v>2013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90</v>
      </c>
      <c r="BP6" s="165">
        <v>2014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91</v>
      </c>
      <c r="CC6" s="165">
        <v>2015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92</v>
      </c>
      <c r="CP6" s="165">
        <v>2016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93</v>
      </c>
      <c r="DC6" s="165">
        <v>2017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104</v>
      </c>
      <c r="DP6" s="165">
        <v>2018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137</v>
      </c>
      <c r="EC6" s="165">
        <v>2019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161</v>
      </c>
      <c r="EP6" s="160">
        <v>2020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163" t="s">
        <v>169</v>
      </c>
      <c r="FC6" s="160">
        <v>2021</v>
      </c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2"/>
      <c r="FO6" s="163" t="s">
        <v>170</v>
      </c>
    </row>
    <row r="7" spans="1:171" ht="15" x14ac:dyDescent="0.25">
      <c r="B7" s="17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4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4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64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64"/>
    </row>
    <row r="8" spans="1:171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>SUM(DC9:DC10)</f>
        <v>295268</v>
      </c>
      <c r="DD8" s="66">
        <f t="shared" ref="DD8:DH8" si="1">SUM(DD9:DD10)</f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f>SUM(FC9:FC10)</f>
        <v>345690</v>
      </c>
      <c r="FD8" s="66">
        <f t="shared" ref="FD8" si="6">SUM(FD9:FD10)</f>
        <v>282891</v>
      </c>
      <c r="FE8" s="146"/>
      <c r="FF8" s="66"/>
      <c r="FG8" s="66"/>
      <c r="FH8" s="66"/>
      <c r="FI8" s="66"/>
      <c r="FJ8" s="66"/>
      <c r="FK8" s="66"/>
      <c r="FL8" s="66"/>
      <c r="FM8" s="66"/>
      <c r="FN8" s="66"/>
      <c r="FO8" s="67">
        <f>+SUM(FC8:FN8)</f>
        <v>628581</v>
      </c>
    </row>
    <row r="9" spans="1:171" ht="15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7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8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9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10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1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2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3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4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5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147"/>
      <c r="FF9" s="48"/>
      <c r="FG9" s="48"/>
      <c r="FH9" s="48"/>
      <c r="FI9" s="48"/>
      <c r="FJ9" s="48"/>
      <c r="FK9" s="48"/>
      <c r="FL9" s="48"/>
      <c r="FM9" s="48"/>
      <c r="FN9" s="48"/>
      <c r="FO9" s="67"/>
    </row>
    <row r="10" spans="1:171" ht="15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6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7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8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9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10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1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2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3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4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5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147"/>
      <c r="FF10" s="48"/>
      <c r="FG10" s="48"/>
      <c r="FH10" s="48"/>
      <c r="FI10" s="48"/>
      <c r="FJ10" s="48"/>
      <c r="FK10" s="48"/>
      <c r="FL10" s="48"/>
      <c r="FM10" s="48"/>
      <c r="FN10" s="48"/>
      <c r="FO10" s="67"/>
    </row>
    <row r="11" spans="1:171" ht="15" x14ac:dyDescent="0.25">
      <c r="B11" s="13" t="s">
        <v>59</v>
      </c>
      <c r="C11" s="66">
        <f>SUM(C12:C13)</f>
        <v>0</v>
      </c>
      <c r="D11" s="66">
        <f t="shared" ref="D11:J11" si="17">SUM(D12:D13)</f>
        <v>0</v>
      </c>
      <c r="E11" s="66">
        <f t="shared" si="17"/>
        <v>0</v>
      </c>
      <c r="F11" s="66">
        <f t="shared" si="17"/>
        <v>0</v>
      </c>
      <c r="G11" s="66">
        <f t="shared" si="17"/>
        <v>0</v>
      </c>
      <c r="H11" s="66">
        <f t="shared" si="17"/>
        <v>0</v>
      </c>
      <c r="I11" s="66">
        <f t="shared" si="17"/>
        <v>0</v>
      </c>
      <c r="J11" s="66">
        <f t="shared" si="17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6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7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8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9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10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1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2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3"/>
        <v>1685066</v>
      </c>
      <c r="DC11" s="66">
        <f>SUM(DC12:DC13)</f>
        <v>163494</v>
      </c>
      <c r="DD11" s="66">
        <f t="shared" ref="DD11:DH11" si="18">SUM(DD12:DD13)</f>
        <v>138668</v>
      </c>
      <c r="DE11" s="66">
        <f t="shared" si="18"/>
        <v>90026</v>
      </c>
      <c r="DF11" s="66">
        <f t="shared" si="18"/>
        <v>0</v>
      </c>
      <c r="DG11" s="66">
        <f t="shared" si="18"/>
        <v>143150</v>
      </c>
      <c r="DH11" s="66">
        <f t="shared" si="18"/>
        <v>139932</v>
      </c>
      <c r="DI11" s="66">
        <f t="shared" ref="DI11:DN11" si="19">SUM(DI12:DI13)</f>
        <v>157696</v>
      </c>
      <c r="DJ11" s="66">
        <f t="shared" si="19"/>
        <v>158390</v>
      </c>
      <c r="DK11" s="66">
        <f t="shared" si="19"/>
        <v>146154</v>
      </c>
      <c r="DL11" s="66">
        <f t="shared" si="19"/>
        <v>149510</v>
      </c>
      <c r="DM11" s="66">
        <f t="shared" si="19"/>
        <v>149264</v>
      </c>
      <c r="DN11" s="66">
        <f t="shared" si="19"/>
        <v>183848</v>
      </c>
      <c r="DO11" s="67">
        <f t="shared" si="14"/>
        <v>1620132</v>
      </c>
      <c r="DP11" s="66">
        <f>SUM(DP12:DP13)</f>
        <v>179676</v>
      </c>
      <c r="DQ11" s="66">
        <f t="shared" ref="DQ11:EA11" si="20">SUM(DQ12:DQ13)</f>
        <v>163582</v>
      </c>
      <c r="DR11" s="66">
        <f>SUM(DR12:DR13)</f>
        <v>166246</v>
      </c>
      <c r="DS11" s="66">
        <f t="shared" si="20"/>
        <v>185659</v>
      </c>
      <c r="DT11" s="66">
        <f t="shared" si="20"/>
        <v>157428</v>
      </c>
      <c r="DU11" s="66">
        <f t="shared" si="20"/>
        <v>153892</v>
      </c>
      <c r="DV11" s="66">
        <f t="shared" si="20"/>
        <v>170088</v>
      </c>
      <c r="DW11" s="66">
        <f t="shared" si="20"/>
        <v>174394</v>
      </c>
      <c r="DX11" s="66">
        <f t="shared" si="20"/>
        <v>151907</v>
      </c>
      <c r="DY11" s="66">
        <f t="shared" si="20"/>
        <v>161445</v>
      </c>
      <c r="DZ11" s="66">
        <f t="shared" si="20"/>
        <v>161002</v>
      </c>
      <c r="EA11" s="66">
        <f t="shared" si="20"/>
        <v>184624</v>
      </c>
      <c r="EB11" s="67">
        <f t="shared" si="15"/>
        <v>2009943</v>
      </c>
      <c r="EC11" s="66">
        <f>SUM(EC12:EC13)</f>
        <v>179760</v>
      </c>
      <c r="ED11" s="66">
        <f t="shared" ref="ED11" si="21">SUM(ED12:ED13)</f>
        <v>158194</v>
      </c>
      <c r="EE11" s="66">
        <f>SUM(EE12:EE13)</f>
        <v>161696</v>
      </c>
      <c r="EF11" s="66">
        <f t="shared" ref="EF11:EL11" si="22">SUM(EF12:EF13)</f>
        <v>150457</v>
      </c>
      <c r="EG11" s="66">
        <f t="shared" si="22"/>
        <v>155674</v>
      </c>
      <c r="EH11" s="66">
        <f t="shared" si="22"/>
        <v>158564</v>
      </c>
      <c r="EI11" s="66">
        <f t="shared" si="22"/>
        <v>174474</v>
      </c>
      <c r="EJ11" s="66">
        <f t="shared" si="22"/>
        <v>183206</v>
      </c>
      <c r="EK11" s="66">
        <f t="shared" si="22"/>
        <v>159045</v>
      </c>
      <c r="EL11" s="66">
        <f t="shared" si="22"/>
        <v>168635</v>
      </c>
      <c r="EM11" s="66">
        <v>169353</v>
      </c>
      <c r="EN11" s="66">
        <v>191302</v>
      </c>
      <c r="EO11" s="67">
        <f t="shared" ref="EO11:EO17" si="23">+SUM(EC11:EN11)</f>
        <v>2010360</v>
      </c>
      <c r="EP11" s="66">
        <f>SUM(EP12:EP13)</f>
        <v>189036</v>
      </c>
      <c r="EQ11" s="66">
        <f t="shared" ref="EQ11:EZ11" si="24">SUM(EQ12:EQ13)</f>
        <v>180473</v>
      </c>
      <c r="ER11" s="66">
        <f t="shared" si="24"/>
        <v>119886</v>
      </c>
      <c r="ES11" s="66">
        <f t="shared" si="24"/>
        <v>51542</v>
      </c>
      <c r="ET11" s="66">
        <f t="shared" si="24"/>
        <v>75988</v>
      </c>
      <c r="EU11" s="66">
        <f t="shared" si="24"/>
        <v>105279</v>
      </c>
      <c r="EV11" s="66">
        <f t="shared" si="24"/>
        <v>168680</v>
      </c>
      <c r="EW11" s="66">
        <f t="shared" si="24"/>
        <v>163340</v>
      </c>
      <c r="EX11" s="66">
        <f t="shared" si="24"/>
        <v>164068</v>
      </c>
      <c r="EY11" s="66">
        <f t="shared" si="24"/>
        <v>182244</v>
      </c>
      <c r="EZ11" s="66">
        <f t="shared" si="24"/>
        <v>187261</v>
      </c>
      <c r="FA11" s="66">
        <f>SUM(FA12:FA13)</f>
        <v>194646</v>
      </c>
      <c r="FB11" s="67">
        <f t="shared" ref="FB11:FB17" si="25">+SUM(EP11:FA11)</f>
        <v>1782443</v>
      </c>
      <c r="FC11" s="66">
        <f>SUM(FC12:FC13)</f>
        <v>195820</v>
      </c>
      <c r="FD11" s="66">
        <f t="shared" ref="FD11" si="26">SUM(FD12:FD13)</f>
        <v>155865</v>
      </c>
      <c r="FE11" s="146"/>
      <c r="FF11" s="66"/>
      <c r="FG11" s="66"/>
      <c r="FH11" s="66"/>
      <c r="FI11" s="66"/>
      <c r="FJ11" s="66"/>
      <c r="FK11" s="66"/>
      <c r="FL11" s="66"/>
      <c r="FM11" s="66"/>
      <c r="FN11" s="66"/>
      <c r="FO11" s="67">
        <f t="shared" ref="FO11:FO17" si="27">+SUM(FC11:FN11)</f>
        <v>351685</v>
      </c>
    </row>
    <row r="12" spans="1:171" ht="15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6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7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8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9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10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1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2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3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4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5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147"/>
      <c r="FF12" s="48"/>
      <c r="FG12" s="48"/>
      <c r="FH12" s="48"/>
      <c r="FI12" s="48"/>
      <c r="FJ12" s="48"/>
      <c r="FK12" s="48"/>
      <c r="FL12" s="48"/>
      <c r="FM12" s="48"/>
      <c r="FN12" s="48"/>
      <c r="FO12" s="67"/>
    </row>
    <row r="13" spans="1:171" ht="15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6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7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8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9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10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1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2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3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4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5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147"/>
      <c r="FF13" s="48"/>
      <c r="FG13" s="48"/>
      <c r="FH13" s="48"/>
      <c r="FI13" s="48"/>
      <c r="FJ13" s="48"/>
      <c r="FK13" s="48"/>
      <c r="FL13" s="48"/>
      <c r="FM13" s="48"/>
      <c r="FN13" s="48"/>
      <c r="FO13" s="67"/>
    </row>
    <row r="14" spans="1:171" ht="15" x14ac:dyDescent="0.25">
      <c r="B14" s="13" t="s">
        <v>60</v>
      </c>
      <c r="C14" s="66">
        <f>SUM(C15:C16)</f>
        <v>0</v>
      </c>
      <c r="D14" s="66">
        <f t="shared" ref="D14:J14" si="28">SUM(D15:D16)</f>
        <v>0</v>
      </c>
      <c r="E14" s="66">
        <f t="shared" si="28"/>
        <v>0</v>
      </c>
      <c r="F14" s="66">
        <f t="shared" si="28"/>
        <v>0</v>
      </c>
      <c r="G14" s="66">
        <f t="shared" si="28"/>
        <v>0</v>
      </c>
      <c r="H14" s="66">
        <f t="shared" si="28"/>
        <v>0</v>
      </c>
      <c r="I14" s="66">
        <f t="shared" si="28"/>
        <v>0</v>
      </c>
      <c r="J14" s="66">
        <f t="shared" si="28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6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7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8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9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10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1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2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3"/>
        <v>1001706</v>
      </c>
      <c r="DC14" s="66">
        <f>SUM(DC15:DC16)</f>
        <v>95578</v>
      </c>
      <c r="DD14" s="66">
        <f t="shared" ref="DD14:DH14" si="29">SUM(DD15:DD16)</f>
        <v>78324</v>
      </c>
      <c r="DE14" s="66">
        <f t="shared" si="29"/>
        <v>41678</v>
      </c>
      <c r="DF14" s="66">
        <f t="shared" si="29"/>
        <v>0</v>
      </c>
      <c r="DG14" s="66">
        <f t="shared" si="29"/>
        <v>83768</v>
      </c>
      <c r="DH14" s="66">
        <f t="shared" si="29"/>
        <v>81822</v>
      </c>
      <c r="DI14" s="66">
        <f t="shared" ref="DI14:DN14" si="30">SUM(DI15:DI16)</f>
        <v>92458</v>
      </c>
      <c r="DJ14" s="66">
        <f t="shared" si="30"/>
        <v>92580</v>
      </c>
      <c r="DK14" s="66">
        <f t="shared" si="30"/>
        <v>84506</v>
      </c>
      <c r="DL14" s="66">
        <f t="shared" si="30"/>
        <v>87544</v>
      </c>
      <c r="DM14" s="66">
        <f t="shared" si="30"/>
        <v>88276</v>
      </c>
      <c r="DN14" s="66">
        <f t="shared" si="30"/>
        <v>102128</v>
      </c>
      <c r="DO14" s="67">
        <f t="shared" si="14"/>
        <v>928662</v>
      </c>
      <c r="DP14" s="66">
        <f>SUM(DP15:DP16)</f>
        <v>102842</v>
      </c>
      <c r="DQ14" s="66">
        <f t="shared" ref="DQ14:EA14" si="31">SUM(DQ15:DQ16)</f>
        <v>95034</v>
      </c>
      <c r="DR14" s="66">
        <f t="shared" si="31"/>
        <v>100326</v>
      </c>
      <c r="DS14" s="66">
        <f t="shared" si="31"/>
        <v>89596</v>
      </c>
      <c r="DT14" s="66">
        <f>SUM(DT15:DT16)</f>
        <v>93428</v>
      </c>
      <c r="DU14" s="66">
        <f t="shared" si="31"/>
        <v>91574</v>
      </c>
      <c r="DV14" s="66">
        <f t="shared" si="31"/>
        <v>102052</v>
      </c>
      <c r="DW14" s="66">
        <f t="shared" si="31"/>
        <v>101334</v>
      </c>
      <c r="DX14" s="66">
        <f t="shared" si="31"/>
        <v>88062</v>
      </c>
      <c r="DY14" s="66">
        <f t="shared" si="31"/>
        <v>94022</v>
      </c>
      <c r="DZ14" s="66">
        <f t="shared" si="31"/>
        <v>92182</v>
      </c>
      <c r="EA14" s="66">
        <f t="shared" si="31"/>
        <v>105186</v>
      </c>
      <c r="EB14" s="67">
        <f t="shared" si="15"/>
        <v>1155638</v>
      </c>
      <c r="EC14" s="66">
        <f>SUM(EC15:EC16)</f>
        <v>105162</v>
      </c>
      <c r="ED14" s="66">
        <f t="shared" ref="ED14:EF14" si="32">SUM(ED15:ED16)</f>
        <v>92568</v>
      </c>
      <c r="EE14" s="66">
        <f t="shared" si="32"/>
        <v>96210</v>
      </c>
      <c r="EF14" s="66">
        <f t="shared" si="32"/>
        <v>92694</v>
      </c>
      <c r="EG14" s="66">
        <f>SUM(EG15:EG16)</f>
        <v>93326</v>
      </c>
      <c r="EH14" s="66">
        <f t="shared" ref="EH14:EL14" si="33">SUM(EH15:EH16)</f>
        <v>95578</v>
      </c>
      <c r="EI14" s="66">
        <f t="shared" si="33"/>
        <v>101744</v>
      </c>
      <c r="EJ14" s="66">
        <f t="shared" si="33"/>
        <v>101424</v>
      </c>
      <c r="EK14" s="66">
        <f t="shared" si="33"/>
        <v>92696</v>
      </c>
      <c r="EL14" s="66">
        <f t="shared" si="33"/>
        <v>101632</v>
      </c>
      <c r="EM14" s="66">
        <v>100230</v>
      </c>
      <c r="EN14" s="66">
        <v>109376</v>
      </c>
      <c r="EO14" s="67">
        <f t="shared" si="23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4">SUM(ER15:ER16)</f>
        <v>68252</v>
      </c>
      <c r="ES14" s="66">
        <f t="shared" si="34"/>
        <v>31512</v>
      </c>
      <c r="ET14" s="66">
        <f t="shared" si="34"/>
        <v>51636</v>
      </c>
      <c r="EU14" s="66">
        <f t="shared" si="34"/>
        <v>79304</v>
      </c>
      <c r="EV14" s="66">
        <f t="shared" si="34"/>
        <v>93856</v>
      </c>
      <c r="EW14" s="66">
        <f t="shared" si="34"/>
        <v>93722</v>
      </c>
      <c r="EX14" s="66">
        <f t="shared" si="34"/>
        <v>93754</v>
      </c>
      <c r="EY14" s="66">
        <f t="shared" si="34"/>
        <v>114770</v>
      </c>
      <c r="EZ14" s="66">
        <f t="shared" si="34"/>
        <v>116468</v>
      </c>
      <c r="FA14" s="66">
        <f t="shared" si="34"/>
        <v>113866</v>
      </c>
      <c r="FB14" s="67">
        <f t="shared" si="25"/>
        <v>1064128</v>
      </c>
      <c r="FC14" s="66">
        <f>SUM(FC15:FC16)</f>
        <v>113364</v>
      </c>
      <c r="FD14" s="66">
        <f>SUM(FD15:FD16)</f>
        <v>101450</v>
      </c>
      <c r="FE14" s="146"/>
      <c r="FF14" s="66"/>
      <c r="FG14" s="66"/>
      <c r="FH14" s="66"/>
      <c r="FI14" s="66"/>
      <c r="FJ14" s="66"/>
      <c r="FK14" s="66"/>
      <c r="FL14" s="66"/>
      <c r="FM14" s="66"/>
      <c r="FN14" s="66"/>
      <c r="FO14" s="67">
        <f t="shared" si="27"/>
        <v>214814</v>
      </c>
    </row>
    <row r="15" spans="1:171" ht="15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6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7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8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9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10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1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2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3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4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5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47876</v>
      </c>
      <c r="FD15" s="48">
        <v>41796</v>
      </c>
      <c r="FE15" s="147"/>
      <c r="FF15" s="48"/>
      <c r="FG15" s="48"/>
      <c r="FH15" s="48"/>
      <c r="FI15" s="48"/>
      <c r="FJ15" s="48"/>
      <c r="FK15" s="48"/>
      <c r="FL15" s="48"/>
      <c r="FM15" s="48"/>
      <c r="FN15" s="48"/>
      <c r="FO15" s="67"/>
    </row>
    <row r="16" spans="1:171" ht="15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6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7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8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9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10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1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2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3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4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5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65488</v>
      </c>
      <c r="FD16" s="48">
        <v>59654</v>
      </c>
      <c r="FE16" s="147"/>
      <c r="FF16" s="48"/>
      <c r="FG16" s="48"/>
      <c r="FH16" s="48"/>
      <c r="FI16" s="48"/>
      <c r="FJ16" s="48"/>
      <c r="FK16" s="48"/>
      <c r="FL16" s="48"/>
      <c r="FM16" s="48"/>
      <c r="FN16" s="48"/>
      <c r="FO16" s="67"/>
    </row>
    <row r="17" spans="2:171" ht="15" x14ac:dyDescent="0.25">
      <c r="B17" s="13" t="s">
        <v>61</v>
      </c>
      <c r="C17" s="66">
        <f>SUM(C18:C19)</f>
        <v>0</v>
      </c>
      <c r="D17" s="66">
        <f t="shared" ref="D17:J17" si="35">SUM(D18:D19)</f>
        <v>0</v>
      </c>
      <c r="E17" s="66">
        <f t="shared" si="35"/>
        <v>0</v>
      </c>
      <c r="F17" s="66">
        <f t="shared" si="35"/>
        <v>0</v>
      </c>
      <c r="G17" s="66">
        <f t="shared" si="35"/>
        <v>0</v>
      </c>
      <c r="H17" s="66">
        <f t="shared" si="35"/>
        <v>0</v>
      </c>
      <c r="I17" s="66">
        <f t="shared" si="35"/>
        <v>0</v>
      </c>
      <c r="J17" s="66">
        <f t="shared" si="35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6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7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8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9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10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1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2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3"/>
        <v>880046</v>
      </c>
      <c r="DC17" s="66">
        <f>SUM(DC18:DC19)</f>
        <v>79710</v>
      </c>
      <c r="DD17" s="66">
        <f t="shared" ref="DD17:DH17" si="36">SUM(DD18:DD19)</f>
        <v>66884</v>
      </c>
      <c r="DE17" s="66">
        <f t="shared" si="36"/>
        <v>36956</v>
      </c>
      <c r="DF17" s="66">
        <f t="shared" si="36"/>
        <v>0</v>
      </c>
      <c r="DG17" s="66">
        <f t="shared" si="36"/>
        <v>65666</v>
      </c>
      <c r="DH17" s="66">
        <f t="shared" si="36"/>
        <v>63082</v>
      </c>
      <c r="DI17" s="66">
        <f t="shared" ref="DI17:DN17" si="37">SUM(DI18:DI19)</f>
        <v>72104</v>
      </c>
      <c r="DJ17" s="66">
        <f t="shared" si="37"/>
        <v>70788</v>
      </c>
      <c r="DK17" s="66">
        <f t="shared" si="37"/>
        <v>65016</v>
      </c>
      <c r="DL17" s="66">
        <f t="shared" si="37"/>
        <v>67706</v>
      </c>
      <c r="DM17" s="66">
        <f t="shared" si="37"/>
        <v>68758</v>
      </c>
      <c r="DN17" s="66">
        <f t="shared" si="37"/>
        <v>85952</v>
      </c>
      <c r="DO17" s="67">
        <f t="shared" si="14"/>
        <v>742622</v>
      </c>
      <c r="DP17" s="66">
        <f>SUM(DP18:DP19)</f>
        <v>86456</v>
      </c>
      <c r="DQ17" s="66">
        <f t="shared" ref="DQ17:EA17" si="38">SUM(DQ18:DQ19)</f>
        <v>77122</v>
      </c>
      <c r="DR17" s="66">
        <f t="shared" si="38"/>
        <v>83572</v>
      </c>
      <c r="DS17" s="66">
        <f t="shared" si="38"/>
        <v>74030</v>
      </c>
      <c r="DT17" s="66">
        <f t="shared" si="38"/>
        <v>80018</v>
      </c>
      <c r="DU17" s="66">
        <f t="shared" si="38"/>
        <v>81080</v>
      </c>
      <c r="DV17" s="66">
        <f t="shared" si="38"/>
        <v>89398</v>
      </c>
      <c r="DW17" s="66">
        <f t="shared" si="38"/>
        <v>87142</v>
      </c>
      <c r="DX17" s="66">
        <f t="shared" si="38"/>
        <v>72070</v>
      </c>
      <c r="DY17" s="66">
        <f t="shared" si="38"/>
        <v>81494</v>
      </c>
      <c r="DZ17" s="66">
        <f t="shared" si="38"/>
        <v>83522</v>
      </c>
      <c r="EA17" s="66">
        <f t="shared" si="38"/>
        <v>94944</v>
      </c>
      <c r="EB17" s="67">
        <f t="shared" si="15"/>
        <v>990848</v>
      </c>
      <c r="EC17" s="66">
        <f>SUM(EC18:EC19)</f>
        <v>92336</v>
      </c>
      <c r="ED17" s="66">
        <f t="shared" ref="ED17:EL17" si="39">SUM(ED18:ED19)</f>
        <v>79390</v>
      </c>
      <c r="EE17" s="66">
        <f t="shared" si="39"/>
        <v>81860</v>
      </c>
      <c r="EF17" s="66">
        <f t="shared" si="39"/>
        <v>78418</v>
      </c>
      <c r="EG17" s="66">
        <f t="shared" si="39"/>
        <v>79484</v>
      </c>
      <c r="EH17" s="66">
        <f t="shared" si="39"/>
        <v>83864</v>
      </c>
      <c r="EI17" s="66">
        <f t="shared" si="39"/>
        <v>90474</v>
      </c>
      <c r="EJ17" s="66">
        <f t="shared" si="39"/>
        <v>89322</v>
      </c>
      <c r="EK17" s="66">
        <f t="shared" si="39"/>
        <v>79024</v>
      </c>
      <c r="EL17" s="66">
        <f t="shared" si="39"/>
        <v>89400</v>
      </c>
      <c r="EM17" s="66">
        <v>85366</v>
      </c>
      <c r="EN17" s="66">
        <v>98024</v>
      </c>
      <c r="EO17" s="67">
        <f t="shared" si="23"/>
        <v>1026962</v>
      </c>
      <c r="EP17" s="66">
        <f>SUM(EP18:EP19)</f>
        <v>92826</v>
      </c>
      <c r="EQ17" s="66">
        <f t="shared" ref="EQ17:FA17" si="40">SUM(EQ18:EQ19)</f>
        <v>89828</v>
      </c>
      <c r="ER17" s="66">
        <f t="shared" si="40"/>
        <v>57034</v>
      </c>
      <c r="ES17" s="66">
        <f t="shared" si="40"/>
        <v>26330</v>
      </c>
      <c r="ET17" s="66">
        <f t="shared" si="40"/>
        <v>49042</v>
      </c>
      <c r="EU17" s="66">
        <f t="shared" si="40"/>
        <v>72908</v>
      </c>
      <c r="EV17" s="66">
        <f t="shared" si="40"/>
        <v>79146</v>
      </c>
      <c r="EW17" s="66">
        <f t="shared" si="40"/>
        <v>78864</v>
      </c>
      <c r="EX17" s="66">
        <f t="shared" si="40"/>
        <v>76850</v>
      </c>
      <c r="EY17" s="66">
        <f t="shared" si="40"/>
        <v>95536</v>
      </c>
      <c r="EZ17" s="66">
        <f t="shared" si="40"/>
        <v>97842</v>
      </c>
      <c r="FA17" s="66">
        <f t="shared" si="40"/>
        <v>99732</v>
      </c>
      <c r="FB17" s="67">
        <f t="shared" si="25"/>
        <v>915938</v>
      </c>
      <c r="FC17" s="66">
        <f>SUM(FC18:FC19)</f>
        <v>94566</v>
      </c>
      <c r="FD17" s="66">
        <f t="shared" ref="FD17" si="41">SUM(FD18:FD19)</f>
        <v>82084</v>
      </c>
      <c r="FE17" s="146"/>
      <c r="FF17" s="66"/>
      <c r="FG17" s="66"/>
      <c r="FH17" s="66"/>
      <c r="FI17" s="66"/>
      <c r="FJ17" s="66"/>
      <c r="FK17" s="66"/>
      <c r="FL17" s="66"/>
      <c r="FM17" s="66"/>
      <c r="FN17" s="66"/>
      <c r="FO17" s="67">
        <f t="shared" si="27"/>
        <v>176650</v>
      </c>
    </row>
    <row r="18" spans="2:171" ht="15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6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7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8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9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10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1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2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3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4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5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31958</v>
      </c>
      <c r="FD18" s="48">
        <v>26812</v>
      </c>
      <c r="FE18" s="147"/>
      <c r="FF18" s="48"/>
      <c r="FG18" s="48"/>
      <c r="FH18" s="48"/>
      <c r="FI18" s="48"/>
      <c r="FJ18" s="48"/>
      <c r="FK18" s="48"/>
      <c r="FL18" s="48"/>
      <c r="FM18" s="48"/>
      <c r="FN18" s="48"/>
      <c r="FO18" s="67"/>
    </row>
    <row r="19" spans="2:171" ht="15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6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7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8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9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10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1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2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3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4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5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62608</v>
      </c>
      <c r="FD19" s="48">
        <v>55272</v>
      </c>
      <c r="FE19" s="147"/>
      <c r="FF19" s="48"/>
      <c r="FG19" s="48"/>
      <c r="FH19" s="48"/>
      <c r="FI19" s="48"/>
      <c r="FJ19" s="48"/>
      <c r="FK19" s="48"/>
      <c r="FL19" s="48"/>
      <c r="FM19" s="48"/>
      <c r="FN19" s="48"/>
      <c r="FO19" s="67"/>
    </row>
    <row r="20" spans="2:171" ht="15" x14ac:dyDescent="0.25">
      <c r="B20" s="13" t="s">
        <v>62</v>
      </c>
      <c r="C20" s="66">
        <f>SUM(C21:C22)</f>
        <v>0</v>
      </c>
      <c r="D20" s="66">
        <f t="shared" ref="D20:J20" si="42">SUM(D21:D22)</f>
        <v>0</v>
      </c>
      <c r="E20" s="66">
        <f t="shared" si="42"/>
        <v>0</v>
      </c>
      <c r="F20" s="66">
        <f t="shared" si="42"/>
        <v>0</v>
      </c>
      <c r="G20" s="66">
        <f t="shared" si="42"/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6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7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8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9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10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1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2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3"/>
        <v>2555115</v>
      </c>
      <c r="DC20" s="66">
        <f>SUM(DC21:DC22)</f>
        <v>232285</v>
      </c>
      <c r="DD20" s="66">
        <f t="shared" ref="DD20:DH20" si="43">SUM(DD21:DD22)</f>
        <v>194090</v>
      </c>
      <c r="DE20" s="66">
        <f t="shared" si="43"/>
        <v>133599</v>
      </c>
      <c r="DF20" s="66">
        <f t="shared" si="43"/>
        <v>0</v>
      </c>
      <c r="DG20" s="66">
        <f t="shared" si="43"/>
        <v>202140</v>
      </c>
      <c r="DH20" s="66">
        <f t="shared" si="43"/>
        <v>199438</v>
      </c>
      <c r="DI20" s="66">
        <f t="shared" ref="DI20:DN20" si="44">SUM(DI21:DI22)</f>
        <v>216144</v>
      </c>
      <c r="DJ20" s="66">
        <f t="shared" si="44"/>
        <v>218304</v>
      </c>
      <c r="DK20" s="66">
        <f t="shared" si="44"/>
        <v>206325</v>
      </c>
      <c r="DL20" s="66">
        <f t="shared" si="44"/>
        <v>213588</v>
      </c>
      <c r="DM20" s="66">
        <f t="shared" si="44"/>
        <v>218360</v>
      </c>
      <c r="DN20" s="66">
        <f t="shared" si="44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5">SUM(DQ21:DQ22)</f>
        <v>225051</v>
      </c>
      <c r="DR20" s="66">
        <f t="shared" si="45"/>
        <v>232314</v>
      </c>
      <c r="DS20" s="66">
        <f t="shared" si="45"/>
        <v>219028</v>
      </c>
      <c r="DT20" s="66">
        <f t="shared" si="45"/>
        <v>223373</v>
      </c>
      <c r="DU20" s="66">
        <f>SUM(DU21:DU22)</f>
        <v>210253</v>
      </c>
      <c r="DV20" s="66">
        <f t="shared" si="45"/>
        <v>229736</v>
      </c>
      <c r="DW20" s="66">
        <f t="shared" si="45"/>
        <v>232203</v>
      </c>
      <c r="DX20" s="66">
        <f t="shared" si="45"/>
        <v>214436</v>
      </c>
      <c r="DY20" s="66">
        <f t="shared" si="45"/>
        <v>226283</v>
      </c>
      <c r="DZ20" s="66">
        <f t="shared" si="45"/>
        <v>223280</v>
      </c>
      <c r="EA20" s="66">
        <f t="shared" si="45"/>
        <v>243698</v>
      </c>
      <c r="EB20" s="67">
        <f>+SUM(DP20:EA20)</f>
        <v>2721476</v>
      </c>
      <c r="EC20" s="66">
        <f>SUM(EC21:EC22)</f>
        <v>242299</v>
      </c>
      <c r="ED20" s="66">
        <f t="shared" ref="ED20:EG20" si="46">SUM(ED21:ED22)</f>
        <v>208123</v>
      </c>
      <c r="EE20" s="66">
        <f t="shared" si="46"/>
        <v>216101</v>
      </c>
      <c r="EF20" s="66">
        <f t="shared" si="46"/>
        <v>207581</v>
      </c>
      <c r="EG20" s="66">
        <f t="shared" si="46"/>
        <v>210451</v>
      </c>
      <c r="EH20" s="66">
        <f>SUM(EH21:EH22)</f>
        <v>208919</v>
      </c>
      <c r="EI20" s="66">
        <f t="shared" ref="EI20:EL20" si="47">SUM(EI21:EI22)</f>
        <v>227880</v>
      </c>
      <c r="EJ20" s="66">
        <f t="shared" si="47"/>
        <v>229739</v>
      </c>
      <c r="EK20" s="66">
        <f t="shared" si="47"/>
        <v>213716</v>
      </c>
      <c r="EL20" s="66">
        <f t="shared" si="47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8">SUM(EQ21:EQ22)</f>
        <v>229769</v>
      </c>
      <c r="ER20" s="66">
        <f t="shared" si="48"/>
        <v>142379</v>
      </c>
      <c r="ES20" s="66">
        <f t="shared" si="48"/>
        <v>57298</v>
      </c>
      <c r="ET20" s="66">
        <f t="shared" si="48"/>
        <v>93256</v>
      </c>
      <c r="EU20" s="66">
        <f t="shared" si="48"/>
        <v>154569</v>
      </c>
      <c r="EV20" s="66">
        <f t="shared" si="48"/>
        <v>210583</v>
      </c>
      <c r="EW20" s="66">
        <f t="shared" si="48"/>
        <v>205540</v>
      </c>
      <c r="EX20" s="66">
        <f t="shared" si="48"/>
        <v>212295</v>
      </c>
      <c r="EY20" s="66">
        <f t="shared" si="48"/>
        <v>250091</v>
      </c>
      <c r="EZ20" s="66">
        <f t="shared" si="48"/>
        <v>253801</v>
      </c>
      <c r="FA20" s="66">
        <f t="shared" si="48"/>
        <v>269410</v>
      </c>
      <c r="FB20" s="67">
        <f>+SUM(EP20:FA20)</f>
        <v>2322711</v>
      </c>
      <c r="FC20" s="66">
        <f>SUM(FC21:FC22)</f>
        <v>242104</v>
      </c>
      <c r="FD20" s="66">
        <f t="shared" ref="FD20" si="49">SUM(FD21:FD22)</f>
        <v>224545</v>
      </c>
      <c r="FE20" s="146"/>
      <c r="FF20" s="66"/>
      <c r="FG20" s="66"/>
      <c r="FH20" s="66"/>
      <c r="FI20" s="66"/>
      <c r="FJ20" s="66"/>
      <c r="FK20" s="66"/>
      <c r="FL20" s="66"/>
      <c r="FM20" s="66"/>
      <c r="FN20" s="66"/>
      <c r="FO20" s="67">
        <f>+SUM(FC20:FN20)</f>
        <v>466649</v>
      </c>
    </row>
    <row r="21" spans="2:171" ht="15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6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7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8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9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10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1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2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3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4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ref="EB21:EB25" si="50">+SUM(DP21:EA21)</f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147"/>
      <c r="FF21" s="48"/>
      <c r="FG21" s="48"/>
      <c r="FH21" s="48"/>
      <c r="FI21" s="48"/>
      <c r="FJ21" s="48"/>
      <c r="FK21" s="48"/>
      <c r="FL21" s="48"/>
      <c r="FM21" s="48"/>
      <c r="FN21" s="48"/>
      <c r="FO21" s="67"/>
    </row>
    <row r="22" spans="2:171" ht="15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6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7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8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9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10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1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2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3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4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50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147"/>
      <c r="FF22" s="48"/>
      <c r="FG22" s="48"/>
      <c r="FH22" s="48"/>
      <c r="FI22" s="48"/>
      <c r="FJ22" s="48"/>
      <c r="FK22" s="48"/>
      <c r="FL22" s="48"/>
      <c r="FM22" s="48"/>
      <c r="FN22" s="48"/>
      <c r="FO22" s="67"/>
    </row>
    <row r="23" spans="2:171" ht="15" x14ac:dyDescent="0.2">
      <c r="B23" s="18" t="s">
        <v>10</v>
      </c>
      <c r="C23" s="68">
        <f>SUM(C24:C25)</f>
        <v>0</v>
      </c>
      <c r="D23" s="68">
        <f t="shared" ref="D23:BS23" si="51">SUM(D24:D25)</f>
        <v>0</v>
      </c>
      <c r="E23" s="68">
        <f>SUM(E24:E25)</f>
        <v>0</v>
      </c>
      <c r="F23" s="68">
        <f t="shared" si="51"/>
        <v>0</v>
      </c>
      <c r="G23" s="68">
        <f t="shared" si="51"/>
        <v>0</v>
      </c>
      <c r="H23" s="68">
        <f t="shared" si="51"/>
        <v>0</v>
      </c>
      <c r="I23" s="68">
        <f t="shared" si="51"/>
        <v>0</v>
      </c>
      <c r="J23" s="68">
        <f t="shared" si="51"/>
        <v>0</v>
      </c>
      <c r="K23" s="68">
        <f t="shared" si="51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51"/>
        <v>1644570</v>
      </c>
      <c r="P23" s="68">
        <f t="shared" si="51"/>
        <v>540356</v>
      </c>
      <c r="Q23" s="68">
        <f t="shared" si="51"/>
        <v>497078</v>
      </c>
      <c r="R23" s="68">
        <f>SUM(R24:R25)</f>
        <v>506286</v>
      </c>
      <c r="S23" s="68">
        <f t="shared" si="51"/>
        <v>474294</v>
      </c>
      <c r="T23" s="68">
        <f t="shared" si="51"/>
        <v>486654</v>
      </c>
      <c r="U23" s="68">
        <f t="shared" si="51"/>
        <v>487304</v>
      </c>
      <c r="V23" s="68">
        <f t="shared" si="51"/>
        <v>535448</v>
      </c>
      <c r="W23" s="68">
        <f t="shared" si="51"/>
        <v>534226</v>
      </c>
      <c r="X23" s="68">
        <f t="shared" si="51"/>
        <v>498234</v>
      </c>
      <c r="Y23" s="68">
        <f>SUM(Y24:Y25)</f>
        <v>541774</v>
      </c>
      <c r="Z23" s="68">
        <f>SUM(Z24:Z25)</f>
        <v>533806</v>
      </c>
      <c r="AA23" s="68">
        <f t="shared" si="51"/>
        <v>619350</v>
      </c>
      <c r="AB23" s="68">
        <f>SUM(AB24:AB25)</f>
        <v>6254810</v>
      </c>
      <c r="AC23" s="68">
        <f t="shared" si="51"/>
        <v>604436</v>
      </c>
      <c r="AD23" s="68">
        <f t="shared" si="51"/>
        <v>566552</v>
      </c>
      <c r="AE23" s="68">
        <f>SUM(AE24:AE25)</f>
        <v>571676</v>
      </c>
      <c r="AF23" s="68">
        <f t="shared" si="51"/>
        <v>552926</v>
      </c>
      <c r="AG23" s="68">
        <f t="shared" si="51"/>
        <v>556028</v>
      </c>
      <c r="AH23" s="68">
        <f t="shared" si="51"/>
        <v>550432</v>
      </c>
      <c r="AI23" s="68">
        <f t="shared" si="51"/>
        <v>606060</v>
      </c>
      <c r="AJ23" s="68">
        <f t="shared" si="51"/>
        <v>602316</v>
      </c>
      <c r="AK23" s="68">
        <f t="shared" si="51"/>
        <v>561296</v>
      </c>
      <c r="AL23" s="68">
        <f>SUM(AL24:AL25)</f>
        <v>600096</v>
      </c>
      <c r="AM23" s="68">
        <f>SUM(AM24:AM25)</f>
        <v>575164</v>
      </c>
      <c r="AN23" s="68">
        <f t="shared" si="51"/>
        <v>668684</v>
      </c>
      <c r="AO23" s="68">
        <f t="shared" si="51"/>
        <v>7015666</v>
      </c>
      <c r="AP23" s="68">
        <f t="shared" si="51"/>
        <v>651968</v>
      </c>
      <c r="AQ23" s="68">
        <f t="shared" si="51"/>
        <v>608470</v>
      </c>
      <c r="AR23" s="68">
        <f>SUM(AR24:AR25)</f>
        <v>607880</v>
      </c>
      <c r="AS23" s="68">
        <f t="shared" si="51"/>
        <v>581054</v>
      </c>
      <c r="AT23" s="68">
        <f t="shared" si="51"/>
        <v>590310</v>
      </c>
      <c r="AU23" s="68">
        <f t="shared" si="51"/>
        <v>581818</v>
      </c>
      <c r="AV23" s="68">
        <f t="shared" si="51"/>
        <v>626604</v>
      </c>
      <c r="AW23" s="68">
        <f t="shared" si="51"/>
        <v>643880</v>
      </c>
      <c r="AX23" s="68">
        <f t="shared" si="51"/>
        <v>597632</v>
      </c>
      <c r="AY23" s="68">
        <f>SUM(AY24:AY25)</f>
        <v>633434</v>
      </c>
      <c r="AZ23" s="68">
        <f>SUM(AZ24:AZ25)</f>
        <v>623780</v>
      </c>
      <c r="BA23" s="68">
        <f t="shared" si="51"/>
        <v>687158</v>
      </c>
      <c r="BB23" s="68">
        <f>SUM(BB24:BB25)</f>
        <v>7433988</v>
      </c>
      <c r="BC23" s="68">
        <f t="shared" si="51"/>
        <v>670758</v>
      </c>
      <c r="BD23" s="68">
        <f t="shared" si="51"/>
        <v>622358</v>
      </c>
      <c r="BE23" s="68">
        <f>SUM(BE24:BE25)</f>
        <v>650910</v>
      </c>
      <c r="BF23" s="68">
        <f t="shared" si="51"/>
        <v>596672</v>
      </c>
      <c r="BG23" s="68">
        <f t="shared" si="51"/>
        <v>615724</v>
      </c>
      <c r="BH23" s="68">
        <f t="shared" si="51"/>
        <v>599931</v>
      </c>
      <c r="BI23" s="68">
        <f t="shared" si="51"/>
        <v>673870</v>
      </c>
      <c r="BJ23" s="68">
        <f t="shared" si="51"/>
        <v>684978</v>
      </c>
      <c r="BK23" s="68">
        <f t="shared" si="51"/>
        <v>628288</v>
      </c>
      <c r="BL23" s="68">
        <f>SUM(BL24:BL25)</f>
        <v>672014</v>
      </c>
      <c r="BM23" s="68">
        <f>SUM(BM24:BM25)</f>
        <v>672769</v>
      </c>
      <c r="BN23" s="68">
        <f t="shared" si="51"/>
        <v>747571</v>
      </c>
      <c r="BO23" s="68">
        <f t="shared" si="51"/>
        <v>7835843</v>
      </c>
      <c r="BP23" s="68">
        <f t="shared" si="51"/>
        <v>727795</v>
      </c>
      <c r="BQ23" s="68">
        <f t="shared" si="51"/>
        <v>672170</v>
      </c>
      <c r="BR23" s="68">
        <f>SUM(BR24:BR25)</f>
        <v>661937</v>
      </c>
      <c r="BS23" s="68">
        <f t="shared" si="51"/>
        <v>633033</v>
      </c>
      <c r="BT23" s="68">
        <f t="shared" ref="BT23:CN23" si="52">SUM(BT24:BT25)</f>
        <v>646640</v>
      </c>
      <c r="BU23" s="68">
        <f t="shared" si="52"/>
        <v>620273</v>
      </c>
      <c r="BV23" s="68">
        <f t="shared" si="52"/>
        <v>692140</v>
      </c>
      <c r="BW23" s="68">
        <f t="shared" si="52"/>
        <v>702187</v>
      </c>
      <c r="BX23" s="68">
        <f t="shared" si="52"/>
        <v>638717</v>
      </c>
      <c r="BY23" s="68">
        <f>SUM(BY24:BY25)</f>
        <v>688802</v>
      </c>
      <c r="BZ23" s="68">
        <f>SUM(BZ24:BZ25)</f>
        <v>666488</v>
      </c>
      <c r="CA23" s="68">
        <f t="shared" si="52"/>
        <v>767288</v>
      </c>
      <c r="CB23" s="68">
        <f t="shared" si="52"/>
        <v>8117470</v>
      </c>
      <c r="CC23" s="68">
        <f t="shared" si="52"/>
        <v>752291</v>
      </c>
      <c r="CD23" s="68">
        <f t="shared" si="52"/>
        <v>714197</v>
      </c>
      <c r="CE23" s="68">
        <f t="shared" si="52"/>
        <v>713372</v>
      </c>
      <c r="CF23" s="68">
        <f t="shared" si="52"/>
        <v>676077</v>
      </c>
      <c r="CG23" s="68">
        <f t="shared" si="52"/>
        <v>698254</v>
      </c>
      <c r="CH23" s="68">
        <f t="shared" si="52"/>
        <v>671166</v>
      </c>
      <c r="CI23" s="68">
        <f t="shared" si="52"/>
        <v>751104</v>
      </c>
      <c r="CJ23" s="68">
        <f t="shared" si="52"/>
        <v>767877</v>
      </c>
      <c r="CK23" s="68">
        <f t="shared" si="52"/>
        <v>710388</v>
      </c>
      <c r="CL23" s="68">
        <f t="shared" si="52"/>
        <v>771580</v>
      </c>
      <c r="CM23" s="68">
        <f t="shared" si="52"/>
        <v>751318</v>
      </c>
      <c r="CN23" s="68">
        <f t="shared" si="52"/>
        <v>858626</v>
      </c>
      <c r="CO23" s="68">
        <f t="shared" ref="CO23:CW23" si="53">SUM(CO24:CO25)</f>
        <v>8836250</v>
      </c>
      <c r="CP23" s="68">
        <f t="shared" si="53"/>
        <v>813363</v>
      </c>
      <c r="CQ23" s="68">
        <f t="shared" si="53"/>
        <v>770376</v>
      </c>
      <c r="CR23" s="68">
        <f t="shared" si="53"/>
        <v>769393</v>
      </c>
      <c r="CS23" s="68">
        <f t="shared" si="53"/>
        <v>716272</v>
      </c>
      <c r="CT23" s="68">
        <f t="shared" si="53"/>
        <v>731161</v>
      </c>
      <c r="CU23" s="68">
        <f t="shared" si="53"/>
        <v>703279</v>
      </c>
      <c r="CV23" s="68">
        <f t="shared" si="53"/>
        <v>805238</v>
      </c>
      <c r="CW23" s="68">
        <f t="shared" si="53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>SUM(DA24:DA25)</f>
        <v>902440</v>
      </c>
      <c r="DB23" s="68">
        <f>SUM(DB24:DB25)</f>
        <v>9343793</v>
      </c>
      <c r="DC23" s="68">
        <f>SUM(DC24:DC25)</f>
        <v>866335</v>
      </c>
      <c r="DD23" s="68">
        <f t="shared" ref="DD23:DF23" si="54">SUM(DD24:DD25)</f>
        <v>734144</v>
      </c>
      <c r="DE23" s="68">
        <f t="shared" si="54"/>
        <v>442533</v>
      </c>
      <c r="DF23" s="68">
        <f t="shared" si="54"/>
        <v>0</v>
      </c>
      <c r="DG23" s="68">
        <f t="shared" ref="DG23:DH23" si="55">SUM(DG24:DG25)</f>
        <v>746776</v>
      </c>
      <c r="DH23" s="68">
        <f t="shared" si="55"/>
        <v>736892</v>
      </c>
      <c r="DI23" s="68">
        <f t="shared" ref="DI23:DJ23" si="56">SUM(DI24:DI25)</f>
        <v>818286</v>
      </c>
      <c r="DJ23" s="68">
        <f t="shared" si="56"/>
        <v>811826</v>
      </c>
      <c r="DK23" s="68">
        <f t="shared" ref="DK23:DL23" si="57">SUM(DK24:DK25)</f>
        <v>758545</v>
      </c>
      <c r="DL23" s="68">
        <f t="shared" si="57"/>
        <v>779042</v>
      </c>
      <c r="DM23" s="68">
        <f t="shared" ref="DM23:DN23" si="58">SUM(DM24:DM25)</f>
        <v>794718</v>
      </c>
      <c r="DN23" s="68">
        <f t="shared" si="58"/>
        <v>922470</v>
      </c>
      <c r="DO23" s="68">
        <f t="shared" si="14"/>
        <v>8411567</v>
      </c>
      <c r="DP23" s="68">
        <f>SUM(DP24:DP25)</f>
        <v>926620</v>
      </c>
      <c r="DQ23" s="68">
        <f t="shared" ref="DQ23:EA23" si="59">SUM(DQ24:DQ25)</f>
        <v>847284</v>
      </c>
      <c r="DR23" s="68">
        <f t="shared" si="59"/>
        <v>876681</v>
      </c>
      <c r="DS23" s="68">
        <f t="shared" si="59"/>
        <v>838864</v>
      </c>
      <c r="DT23" s="68">
        <f t="shared" si="59"/>
        <v>834734</v>
      </c>
      <c r="DU23" s="68">
        <f t="shared" si="59"/>
        <v>799851</v>
      </c>
      <c r="DV23" s="68">
        <f t="shared" si="59"/>
        <v>879418</v>
      </c>
      <c r="DW23" s="68">
        <f t="shared" si="59"/>
        <v>888027</v>
      </c>
      <c r="DX23" s="68">
        <f t="shared" si="59"/>
        <v>789775</v>
      </c>
      <c r="DY23" s="68">
        <f t="shared" si="59"/>
        <v>841826</v>
      </c>
      <c r="DZ23" s="68">
        <f t="shared" si="59"/>
        <v>833230</v>
      </c>
      <c r="EA23" s="68">
        <f t="shared" si="59"/>
        <v>945471</v>
      </c>
      <c r="EB23" s="101">
        <f t="shared" si="50"/>
        <v>10301781</v>
      </c>
      <c r="EC23" s="68">
        <f>SUM(EC24:EC25)</f>
        <v>934804</v>
      </c>
      <c r="ED23" s="68">
        <f t="shared" ref="ED23:EM23" si="60">SUM(ED24:ED25)</f>
        <v>816509</v>
      </c>
      <c r="EE23" s="68">
        <f t="shared" si="60"/>
        <v>842308</v>
      </c>
      <c r="EF23" s="68">
        <f t="shared" si="60"/>
        <v>796259</v>
      </c>
      <c r="EG23" s="68">
        <f t="shared" si="60"/>
        <v>815912</v>
      </c>
      <c r="EH23" s="68">
        <f t="shared" si="60"/>
        <v>827441</v>
      </c>
      <c r="EI23" s="68">
        <f t="shared" si="60"/>
        <v>897394</v>
      </c>
      <c r="EJ23" s="68">
        <f t="shared" si="60"/>
        <v>912108</v>
      </c>
      <c r="EK23" s="68">
        <f t="shared" si="60"/>
        <v>823094</v>
      </c>
      <c r="EL23" s="68">
        <f t="shared" si="60"/>
        <v>876655</v>
      </c>
      <c r="EM23" s="68">
        <f t="shared" si="60"/>
        <v>874522</v>
      </c>
      <c r="EN23" s="68">
        <f t="shared" ref="EN23" si="61">SUM(EN24:EN25)</f>
        <v>983373</v>
      </c>
      <c r="EO23" s="68">
        <f t="shared" ref="EO23:EO25" si="62">+SUM(EC23:EN23)</f>
        <v>10400379</v>
      </c>
      <c r="EP23" s="68">
        <f t="shared" ref="EP23:FA23" si="63">SUM(EP24:EP25)</f>
        <v>962715</v>
      </c>
      <c r="EQ23" s="68">
        <f t="shared" si="63"/>
        <v>917621</v>
      </c>
      <c r="ER23" s="68">
        <f>SUM(ER24:ER25)</f>
        <v>595318</v>
      </c>
      <c r="ES23" s="68">
        <f t="shared" si="63"/>
        <v>250465</v>
      </c>
      <c r="ET23" s="68">
        <f t="shared" si="63"/>
        <v>414495</v>
      </c>
      <c r="EU23" s="68">
        <f t="shared" si="63"/>
        <v>615385</v>
      </c>
      <c r="EV23" s="68">
        <f t="shared" si="63"/>
        <v>820672</v>
      </c>
      <c r="EW23" s="68">
        <f t="shared" si="63"/>
        <v>808220</v>
      </c>
      <c r="EX23" s="68">
        <f t="shared" si="63"/>
        <v>810259</v>
      </c>
      <c r="EY23" s="68">
        <f>SUM(EY24:EY25)</f>
        <v>955678</v>
      </c>
      <c r="EZ23" s="68">
        <f>SUM(EZ24:EZ25)</f>
        <v>979283</v>
      </c>
      <c r="FA23" s="68">
        <f t="shared" si="63"/>
        <v>1028670</v>
      </c>
      <c r="FB23" s="68">
        <f t="shared" ref="FB23:FB25" si="64">+SUM(EP23:FA23)</f>
        <v>9158781</v>
      </c>
      <c r="FC23" s="68">
        <f t="shared" ref="FC23:FD23" si="65">SUM(FC24:FC25)</f>
        <v>991544</v>
      </c>
      <c r="FD23" s="68">
        <f t="shared" si="65"/>
        <v>846835</v>
      </c>
      <c r="FE23" s="148"/>
      <c r="FF23" s="68"/>
      <c r="FG23" s="68"/>
      <c r="FH23" s="68"/>
      <c r="FI23" s="68"/>
      <c r="FJ23" s="68"/>
      <c r="FK23" s="68"/>
      <c r="FL23" s="68"/>
      <c r="FM23" s="68"/>
      <c r="FN23" s="68"/>
      <c r="FO23" s="68">
        <f t="shared" ref="FO23:FO25" si="66">+SUM(FC23:FN23)</f>
        <v>1838379</v>
      </c>
    </row>
    <row r="24" spans="2:171" ht="15" x14ac:dyDescent="0.25">
      <c r="B24" s="15" t="s">
        <v>2</v>
      </c>
      <c r="C24" s="67">
        <f>IF($B24="","",C9+C12+C15+C18+C21)</f>
        <v>0</v>
      </c>
      <c r="D24" s="67">
        <f t="shared" ref="D24:N25" si="67">IF($B24="","",D9+D12+D15+D18+D21)</f>
        <v>0</v>
      </c>
      <c r="E24" s="67">
        <f>IF($B24="","",E9+E12+E15+E18+E21)</f>
        <v>0</v>
      </c>
      <c r="F24" s="67">
        <f t="shared" si="67"/>
        <v>0</v>
      </c>
      <c r="G24" s="67">
        <f t="shared" si="67"/>
        <v>0</v>
      </c>
      <c r="H24" s="67">
        <f t="shared" si="67"/>
        <v>0</v>
      </c>
      <c r="I24" s="67">
        <f t="shared" si="67"/>
        <v>0</v>
      </c>
      <c r="J24" s="67">
        <f t="shared" si="67"/>
        <v>0</v>
      </c>
      <c r="K24" s="67">
        <f t="shared" si="67"/>
        <v>40024</v>
      </c>
      <c r="L24" s="67">
        <f>IF($B24="","",L9+L12+L15+L18+L21)</f>
        <v>207772</v>
      </c>
      <c r="M24" s="67">
        <f t="shared" si="67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68">IF($B24="","",Q9+Q12+Q15+Q18+Q21)</f>
        <v>213910</v>
      </c>
      <c r="R24" s="67">
        <f>IF($B24="","",R9+R12+R15+R18+R21)</f>
        <v>212414</v>
      </c>
      <c r="S24" s="67">
        <f t="shared" si="68"/>
        <v>210324</v>
      </c>
      <c r="T24" s="67">
        <f t="shared" si="68"/>
        <v>211692</v>
      </c>
      <c r="U24" s="67">
        <f t="shared" si="68"/>
        <v>207418</v>
      </c>
      <c r="V24" s="67">
        <f t="shared" si="68"/>
        <v>246866</v>
      </c>
      <c r="W24" s="67">
        <f t="shared" si="68"/>
        <v>238384</v>
      </c>
      <c r="X24" s="67">
        <f t="shared" si="68"/>
        <v>208296</v>
      </c>
      <c r="Y24" s="67">
        <f>IF($B24="","",Y9+Y12+Y15+Y18+Y21)</f>
        <v>239334</v>
      </c>
      <c r="Z24" s="67">
        <f t="shared" si="68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69">IF($B24="","",AD9+AD12+AD15+AD18+AD21)</f>
        <v>258142</v>
      </c>
      <c r="AE24" s="67">
        <f>IF($B24="","",AE9+AE12+AE15+AE18+AE21)</f>
        <v>252628</v>
      </c>
      <c r="AF24" s="67">
        <f t="shared" si="69"/>
        <v>256392</v>
      </c>
      <c r="AG24" s="67">
        <f t="shared" si="69"/>
        <v>243336</v>
      </c>
      <c r="AH24" s="67">
        <f t="shared" si="69"/>
        <v>241102</v>
      </c>
      <c r="AI24" s="67">
        <f t="shared" si="69"/>
        <v>289812</v>
      </c>
      <c r="AJ24" s="67">
        <f t="shared" si="69"/>
        <v>272358</v>
      </c>
      <c r="AK24" s="67">
        <f t="shared" si="69"/>
        <v>242506</v>
      </c>
      <c r="AL24" s="67">
        <f>IF($B24="","",AL9+AL12+AL15+AL18+AL21)</f>
        <v>268442</v>
      </c>
      <c r="AM24" s="67">
        <f t="shared" si="69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70">IF($B24="","",AQ9+AQ12+AQ15+AQ18+AQ21)</f>
        <v>287196</v>
      </c>
      <c r="AR24" s="67">
        <f>IF($B24="","",AR9+AR12+AR15+AR18+AR21)</f>
        <v>272312</v>
      </c>
      <c r="AS24" s="67">
        <f t="shared" si="70"/>
        <v>274980</v>
      </c>
      <c r="AT24" s="67">
        <f t="shared" si="70"/>
        <v>266754</v>
      </c>
      <c r="AU24" s="67">
        <f t="shared" si="70"/>
        <v>261394</v>
      </c>
      <c r="AV24" s="67">
        <f t="shared" si="70"/>
        <v>298692</v>
      </c>
      <c r="AW24" s="67">
        <f t="shared" si="70"/>
        <v>296576</v>
      </c>
      <c r="AX24" s="67">
        <f t="shared" si="70"/>
        <v>266700</v>
      </c>
      <c r="AY24" s="67">
        <f>IF($B24="","",AY9+AY12+AY15+AY18+AY21)</f>
        <v>286484</v>
      </c>
      <c r="AZ24" s="67">
        <f t="shared" si="70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71">IF($B24="","",BD9+BD12+BD15+BD18+BD21)</f>
        <v>300650</v>
      </c>
      <c r="BE24" s="67">
        <f>IF($B24="","",BE9+BE12+BE15+BE18+BE21)</f>
        <v>310936</v>
      </c>
      <c r="BF24" s="67">
        <f t="shared" si="71"/>
        <v>268776</v>
      </c>
      <c r="BG24" s="67">
        <f t="shared" si="71"/>
        <v>286146</v>
      </c>
      <c r="BH24" s="67">
        <f t="shared" si="71"/>
        <v>281946</v>
      </c>
      <c r="BI24" s="67">
        <f t="shared" si="71"/>
        <v>330704</v>
      </c>
      <c r="BJ24" s="67">
        <f t="shared" si="71"/>
        <v>324297</v>
      </c>
      <c r="BK24" s="67">
        <f t="shared" si="71"/>
        <v>285550</v>
      </c>
      <c r="BL24" s="67">
        <f>IF($B24="","",BL9+BL12+BL15+BL18+BL21)</f>
        <v>312590</v>
      </c>
      <c r="BM24" s="67">
        <f t="shared" si="71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72">IF($B24="","",BQ9+BQ12+BQ15+BQ18+BQ21)</f>
        <v>314697</v>
      </c>
      <c r="BR24" s="67">
        <f>IF($B24="","",BR9+BR12+BR15+BR18+BR21)</f>
        <v>303370</v>
      </c>
      <c r="BS24" s="67">
        <f t="shared" si="72"/>
        <v>302738</v>
      </c>
      <c r="BT24" s="67">
        <f t="shared" si="72"/>
        <v>295009</v>
      </c>
      <c r="BU24" s="67">
        <f t="shared" si="72"/>
        <v>283899</v>
      </c>
      <c r="BV24" s="67">
        <f t="shared" si="72"/>
        <v>342439</v>
      </c>
      <c r="BW24" s="67">
        <f t="shared" si="72"/>
        <v>337825</v>
      </c>
      <c r="BX24" s="67">
        <f t="shared" si="72"/>
        <v>298012</v>
      </c>
      <c r="BY24" s="67">
        <f>IF($B24="","",BY9+BY12+BY15+BY18+BY21)</f>
        <v>327632</v>
      </c>
      <c r="BZ24" s="67">
        <f t="shared" si="72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73">IF($B24="","",CC9+CC12+CC15+CC18+CC21)</f>
        <v>387551</v>
      </c>
      <c r="CD24" s="67">
        <f t="shared" si="73"/>
        <v>368681</v>
      </c>
      <c r="CE24" s="67">
        <f t="shared" si="73"/>
        <v>346786</v>
      </c>
      <c r="CF24" s="67">
        <f t="shared" si="73"/>
        <v>343617</v>
      </c>
      <c r="CG24" s="67">
        <f t="shared" si="73"/>
        <v>348317</v>
      </c>
      <c r="CH24" s="67">
        <f t="shared" si="73"/>
        <v>327334</v>
      </c>
      <c r="CI24" s="67">
        <f t="shared" si="73"/>
        <v>401367</v>
      </c>
      <c r="CJ24" s="67">
        <f t="shared" si="73"/>
        <v>388410</v>
      </c>
      <c r="CK24" s="67">
        <f t="shared" si="73"/>
        <v>347746</v>
      </c>
      <c r="CL24" s="67">
        <f t="shared" si="73"/>
        <v>378605</v>
      </c>
      <c r="CM24" s="67">
        <f t="shared" si="73"/>
        <v>359244</v>
      </c>
      <c r="CN24" s="67">
        <f t="shared" si="73"/>
        <v>463141</v>
      </c>
      <c r="CO24" s="67">
        <f t="shared" ref="CO24:CV25" si="74">IF($B24="","",CO9+CO12+CO15+CO18+CO21)</f>
        <v>4460799</v>
      </c>
      <c r="CP24" s="67">
        <f t="shared" si="74"/>
        <v>432346</v>
      </c>
      <c r="CQ24" s="67">
        <f t="shared" si="74"/>
        <v>404590</v>
      </c>
      <c r="CR24" s="67">
        <f t="shared" si="74"/>
        <v>393631</v>
      </c>
      <c r="CS24" s="67">
        <f t="shared" si="74"/>
        <v>349731</v>
      </c>
      <c r="CT24" s="67">
        <f t="shared" si="74"/>
        <v>362145</v>
      </c>
      <c r="CU24" s="67">
        <f t="shared" si="74"/>
        <v>350991</v>
      </c>
      <c r="CV24" s="67">
        <f t="shared" si="74"/>
        <v>435962</v>
      </c>
      <c r="CW24" s="67">
        <f t="shared" ref="CW24:DA25" si="75">IF($B24="","",CW9+CW12+CW15+CW18+CW21)</f>
        <v>415619</v>
      </c>
      <c r="CX24" s="67">
        <f>IF($B24="","",CX9+CX12+CX15+CX18+CX21)</f>
        <v>370336</v>
      </c>
      <c r="CY24" s="67">
        <f t="shared" si="75"/>
        <v>408468</v>
      </c>
      <c r="CZ24" s="67">
        <v>389508</v>
      </c>
      <c r="DA24" s="67">
        <f t="shared" si="75"/>
        <v>507221</v>
      </c>
      <c r="DB24" s="67">
        <f>IF($B24="","",DB9+DB12+DB15+DB18+DB21)</f>
        <v>4820548</v>
      </c>
      <c r="DC24" s="67">
        <f>IF($B24="","",DC9+DC12+DC15+DC18+DC21)</f>
        <v>463109</v>
      </c>
      <c r="DD24" s="67">
        <f t="shared" ref="DD24:DF24" si="76">IF($B24="","",DD9+DD12+DD15+DD18+DD21)</f>
        <v>394091</v>
      </c>
      <c r="DE24" s="67">
        <f t="shared" si="76"/>
        <v>243504</v>
      </c>
      <c r="DF24" s="67">
        <f t="shared" si="76"/>
        <v>0</v>
      </c>
      <c r="DG24" s="67">
        <f t="shared" ref="DG24:DH24" si="77">IF($B24="","",DG9+DG12+DG15+DG18+DG21)</f>
        <v>368976</v>
      </c>
      <c r="DH24" s="67">
        <f t="shared" si="77"/>
        <v>368246</v>
      </c>
      <c r="DI24" s="67">
        <f t="shared" ref="DI24:DJ24" si="78">IF($B24="","",DI9+DI12+DI15+DI18+DI21)</f>
        <v>437410</v>
      </c>
      <c r="DJ24" s="67">
        <f t="shared" si="78"/>
        <v>414285</v>
      </c>
      <c r="DK24" s="67">
        <f t="shared" ref="DK24:DL24" si="79">IF($B24="","",DK9+DK12+DK15+DK18+DK21)</f>
        <v>379879</v>
      </c>
      <c r="DL24" s="67">
        <f t="shared" si="79"/>
        <v>390542</v>
      </c>
      <c r="DM24" s="67">
        <f t="shared" ref="DM24:DN24" si="80">IF($B24="","",DM9+DM12+DM15+DM18+DM21)</f>
        <v>385487</v>
      </c>
      <c r="DN24" s="67">
        <f t="shared" si="80"/>
        <v>493672</v>
      </c>
      <c r="DO24" s="67">
        <f t="shared" si="14"/>
        <v>4339201</v>
      </c>
      <c r="DP24" s="67">
        <f>IF($B24="","",DP9+DP12+DP15+DP18+DP21)</f>
        <v>498552</v>
      </c>
      <c r="DQ24" s="67">
        <f t="shared" ref="DQ24:EA24" si="81">IF($B24="","",DQ9+DQ12+DQ15+DQ18+DQ21)</f>
        <v>452807</v>
      </c>
      <c r="DR24" s="67">
        <f t="shared" si="81"/>
        <v>456554</v>
      </c>
      <c r="DS24" s="67">
        <f t="shared" si="81"/>
        <v>435108</v>
      </c>
      <c r="DT24" s="67">
        <f t="shared" si="81"/>
        <v>414681</v>
      </c>
      <c r="DU24" s="67">
        <f>IF($B24="","",DU9+DU12+DU15+DU18+DU21)</f>
        <v>385258</v>
      </c>
      <c r="DV24" s="67">
        <f t="shared" si="81"/>
        <v>452632</v>
      </c>
      <c r="DW24" s="67">
        <f t="shared" si="81"/>
        <v>457455</v>
      </c>
      <c r="DX24" s="67">
        <f t="shared" si="81"/>
        <v>399504</v>
      </c>
      <c r="DY24" s="67">
        <f t="shared" si="81"/>
        <v>422940</v>
      </c>
      <c r="DZ24" s="67">
        <f t="shared" si="81"/>
        <v>410532</v>
      </c>
      <c r="EA24" s="67">
        <f t="shared" si="81"/>
        <v>501271</v>
      </c>
      <c r="EB24" s="67">
        <f t="shared" si="50"/>
        <v>5287294</v>
      </c>
      <c r="EC24" s="67">
        <f>IF($B24="","",EC9+EC12+EC15+EC18+EC21)</f>
        <v>495441</v>
      </c>
      <c r="ED24" s="67">
        <f t="shared" ref="ED24:EG24" si="82">IF($B24="","",ED9+ED12+ED15+ED18+ED21)</f>
        <v>429320</v>
      </c>
      <c r="EE24" s="67">
        <f t="shared" si="82"/>
        <v>421890</v>
      </c>
      <c r="EF24" s="67">
        <f t="shared" si="82"/>
        <v>416412</v>
      </c>
      <c r="EG24" s="67">
        <f t="shared" si="82"/>
        <v>406320</v>
      </c>
      <c r="EH24" s="67">
        <f>IF($B24="","",EH9+EH12+EH15+EH18+EH21)</f>
        <v>399917</v>
      </c>
      <c r="EI24" s="67">
        <f t="shared" ref="EI24:EM24" si="83">IF($B24="","",EI9+EI12+EI15+EI18+EI21)</f>
        <v>469214</v>
      </c>
      <c r="EJ24" s="67">
        <f t="shared" si="83"/>
        <v>472544</v>
      </c>
      <c r="EK24" s="67">
        <f t="shared" si="83"/>
        <v>410758</v>
      </c>
      <c r="EL24" s="67">
        <f t="shared" ref="EL24" si="84">IF($B24="","",EL9+EL12+EL15+EL18+EL21)</f>
        <v>438075</v>
      </c>
      <c r="EM24" s="67">
        <f t="shared" si="83"/>
        <v>437944</v>
      </c>
      <c r="EN24" s="67">
        <f t="shared" ref="EN24" si="85">IF($B24="","",EN9+EN12+EN15+EN18+EN21)</f>
        <v>528981</v>
      </c>
      <c r="EO24" s="67">
        <f t="shared" si="62"/>
        <v>5326816</v>
      </c>
      <c r="EP24" s="67">
        <f>IF($B24="","",EP9+EP12+EP15+EP18+EP21)</f>
        <v>535027</v>
      </c>
      <c r="EQ24" s="67">
        <f t="shared" ref="EQ24:FA25" si="86">IF($B24="","",EQ9+EQ12+EQ15+EQ18+EQ21)</f>
        <v>501510</v>
      </c>
      <c r="ER24" s="67">
        <f>IF($B24="","",ER9+ER12+ER15+ER18+ER21)</f>
        <v>301511</v>
      </c>
      <c r="ES24" s="67">
        <f t="shared" si="86"/>
        <v>107272</v>
      </c>
      <c r="ET24" s="67">
        <f t="shared" si="86"/>
        <v>206248</v>
      </c>
      <c r="EU24" s="67">
        <f t="shared" si="86"/>
        <v>337872</v>
      </c>
      <c r="EV24" s="67">
        <f t="shared" si="86"/>
        <v>491907</v>
      </c>
      <c r="EW24" s="67">
        <f t="shared" si="86"/>
        <v>456895</v>
      </c>
      <c r="EX24" s="67">
        <f t="shared" si="86"/>
        <v>457578</v>
      </c>
      <c r="EY24" s="67">
        <f>IF($B24="","",EY9+EY12+EY15+EY18+EY21)</f>
        <v>537085</v>
      </c>
      <c r="EZ24" s="67">
        <f t="shared" si="86"/>
        <v>537384</v>
      </c>
      <c r="FA24" s="67">
        <f>IF($B24="","",FA9+FA12+FA15+FA18+FA21)</f>
        <v>598384</v>
      </c>
      <c r="FB24" s="67">
        <f t="shared" si="64"/>
        <v>5068673</v>
      </c>
      <c r="FC24" s="67">
        <f>IF($B24="","",FC9+FC12+FC15+FC18+FC21)</f>
        <v>560179</v>
      </c>
      <c r="FD24" s="67">
        <f t="shared" ref="FD24:FD25" si="87">IF($B24="","",FD9+FD12+FD15+FD18+FD21)</f>
        <v>474114</v>
      </c>
      <c r="FE24" s="149"/>
      <c r="FF24" s="67"/>
      <c r="FG24" s="67"/>
      <c r="FH24" s="67"/>
      <c r="FI24" s="67"/>
      <c r="FJ24" s="67"/>
      <c r="FK24" s="67"/>
      <c r="FL24" s="67"/>
      <c r="FM24" s="67"/>
      <c r="FN24" s="67"/>
      <c r="FO24" s="67">
        <f t="shared" si="66"/>
        <v>1034293</v>
      </c>
    </row>
    <row r="25" spans="2:171" ht="15" x14ac:dyDescent="0.25">
      <c r="B25" s="15" t="s">
        <v>3</v>
      </c>
      <c r="C25" s="67">
        <f>IF($B25="","",C10+C13+C16+C19+C22)</f>
        <v>0</v>
      </c>
      <c r="D25" s="67">
        <f t="shared" si="67"/>
        <v>0</v>
      </c>
      <c r="E25" s="67">
        <f>IF($B25="","",E10+E13+E16+E19+E22)</f>
        <v>0</v>
      </c>
      <c r="F25" s="67">
        <f t="shared" si="67"/>
        <v>0</v>
      </c>
      <c r="G25" s="67">
        <f t="shared" si="67"/>
        <v>0</v>
      </c>
      <c r="H25" s="67">
        <f t="shared" si="67"/>
        <v>0</v>
      </c>
      <c r="I25" s="67">
        <f t="shared" si="67"/>
        <v>0</v>
      </c>
      <c r="J25" s="67">
        <f t="shared" si="67"/>
        <v>0</v>
      </c>
      <c r="K25" s="67">
        <f t="shared" si="67"/>
        <v>56190</v>
      </c>
      <c r="L25" s="67">
        <f>IF($B25="","",L10+L13+L16+L19+L22)</f>
        <v>286510</v>
      </c>
      <c r="M25" s="67">
        <f t="shared" si="67"/>
        <v>289672</v>
      </c>
      <c r="N25" s="67">
        <f t="shared" si="67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68"/>
        <v>283168</v>
      </c>
      <c r="R25" s="67">
        <f>IF($B25="","",R10+R13+R16+R19+R22)</f>
        <v>293872</v>
      </c>
      <c r="S25" s="67">
        <f t="shared" si="68"/>
        <v>263970</v>
      </c>
      <c r="T25" s="67">
        <f t="shared" si="68"/>
        <v>274962</v>
      </c>
      <c r="U25" s="67">
        <f t="shared" si="68"/>
        <v>279886</v>
      </c>
      <c r="V25" s="67">
        <f t="shared" si="68"/>
        <v>288582</v>
      </c>
      <c r="W25" s="67">
        <f t="shared" si="68"/>
        <v>295842</v>
      </c>
      <c r="X25" s="67">
        <f t="shared" si="68"/>
        <v>289938</v>
      </c>
      <c r="Y25" s="67">
        <f>IF($B25="","",Y10+Y13+Y16+Y19+Y22)</f>
        <v>302440</v>
      </c>
      <c r="Z25" s="67">
        <f t="shared" si="68"/>
        <v>307684</v>
      </c>
      <c r="AA25" s="67">
        <f t="shared" si="68"/>
        <v>330312</v>
      </c>
      <c r="AB25" s="67">
        <f t="shared" si="68"/>
        <v>3509952</v>
      </c>
      <c r="AC25" s="67">
        <f>IF($B25="","",AC10+AC13+AC16+AC19+AC22)</f>
        <v>329544</v>
      </c>
      <c r="AD25" s="67">
        <f t="shared" si="69"/>
        <v>308410</v>
      </c>
      <c r="AE25" s="67">
        <f>IF($B25="","",AE10+AE13+AE16+AE19+AE22)</f>
        <v>319048</v>
      </c>
      <c r="AF25" s="67">
        <f t="shared" si="69"/>
        <v>296534</v>
      </c>
      <c r="AG25" s="67">
        <f t="shared" si="69"/>
        <v>312692</v>
      </c>
      <c r="AH25" s="67">
        <f t="shared" si="69"/>
        <v>309330</v>
      </c>
      <c r="AI25" s="67">
        <f t="shared" si="69"/>
        <v>316248</v>
      </c>
      <c r="AJ25" s="67">
        <f t="shared" si="69"/>
        <v>329958</v>
      </c>
      <c r="AK25" s="67">
        <f t="shared" si="69"/>
        <v>318790</v>
      </c>
      <c r="AL25" s="67">
        <f>IF($B25="","",AL10+AL13+AL16+AL19+AL22)</f>
        <v>331654</v>
      </c>
      <c r="AM25" s="67">
        <f t="shared" si="69"/>
        <v>323440</v>
      </c>
      <c r="AN25" s="67">
        <f t="shared" si="69"/>
        <v>350776</v>
      </c>
      <c r="AO25" s="67">
        <f t="shared" si="69"/>
        <v>3846424</v>
      </c>
      <c r="AP25" s="67">
        <f>IF($B25="","",AP10+AP13+AP16+AP19+AP22)</f>
        <v>347044</v>
      </c>
      <c r="AQ25" s="67">
        <f t="shared" si="70"/>
        <v>321274</v>
      </c>
      <c r="AR25" s="67">
        <f>IF($B25="","",AR10+AR13+AR16+AR19+AR22)</f>
        <v>335568</v>
      </c>
      <c r="AS25" s="67">
        <f t="shared" si="70"/>
        <v>306074</v>
      </c>
      <c r="AT25" s="67">
        <f t="shared" si="70"/>
        <v>323556</v>
      </c>
      <c r="AU25" s="67">
        <f t="shared" si="70"/>
        <v>320424</v>
      </c>
      <c r="AV25" s="67">
        <f t="shared" si="70"/>
        <v>327912</v>
      </c>
      <c r="AW25" s="67">
        <f t="shared" si="70"/>
        <v>347304</v>
      </c>
      <c r="AX25" s="67">
        <f t="shared" si="70"/>
        <v>330932</v>
      </c>
      <c r="AY25" s="67">
        <f>IF($B25="","",AY10+AY13+AY16+AY19+AY22)</f>
        <v>346950</v>
      </c>
      <c r="AZ25" s="67">
        <f t="shared" si="70"/>
        <v>347172</v>
      </c>
      <c r="BA25" s="67">
        <f t="shared" si="70"/>
        <v>350314</v>
      </c>
      <c r="BB25" s="67">
        <f t="shared" si="70"/>
        <v>4004524</v>
      </c>
      <c r="BC25" s="67">
        <f>IF($B25="","",BC10+BC13+BC16+BC19+BC22)</f>
        <v>352444</v>
      </c>
      <c r="BD25" s="67">
        <f t="shared" si="71"/>
        <v>321708</v>
      </c>
      <c r="BE25" s="67">
        <f>IF($B25="","",BE10+BE13+BE16+BE19+BE22)</f>
        <v>339974</v>
      </c>
      <c r="BF25" s="67">
        <f t="shared" si="71"/>
        <v>327896</v>
      </c>
      <c r="BG25" s="67">
        <f t="shared" si="71"/>
        <v>329578</v>
      </c>
      <c r="BH25" s="67">
        <f t="shared" si="71"/>
        <v>317985</v>
      </c>
      <c r="BI25" s="67">
        <f t="shared" si="71"/>
        <v>343166</v>
      </c>
      <c r="BJ25" s="67">
        <f t="shared" si="71"/>
        <v>360681</v>
      </c>
      <c r="BK25" s="67">
        <f t="shared" si="71"/>
        <v>342738</v>
      </c>
      <c r="BL25" s="67">
        <f>IF($B25="","",BL10+BL13+BL16+BL19+BL22)</f>
        <v>359424</v>
      </c>
      <c r="BM25" s="67">
        <f t="shared" si="71"/>
        <v>366339</v>
      </c>
      <c r="BN25" s="67">
        <f t="shared" si="71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72"/>
        <v>357473</v>
      </c>
      <c r="BR25" s="67">
        <f>IF($B25="","",BR10+BR13+BR16+BR19+BR22)</f>
        <v>358567</v>
      </c>
      <c r="BS25" s="67">
        <f t="shared" si="72"/>
        <v>330295</v>
      </c>
      <c r="BT25" s="67">
        <f t="shared" si="72"/>
        <v>351631</v>
      </c>
      <c r="BU25" s="67">
        <f t="shared" si="72"/>
        <v>336374</v>
      </c>
      <c r="BV25" s="67">
        <f t="shared" si="72"/>
        <v>349701</v>
      </c>
      <c r="BW25" s="67">
        <f t="shared" si="72"/>
        <v>364362</v>
      </c>
      <c r="BX25" s="67">
        <f t="shared" si="72"/>
        <v>340705</v>
      </c>
      <c r="BY25" s="67">
        <f>IF($B25="","",BY10+BY13+BY16+BY19+BY22)</f>
        <v>361170</v>
      </c>
      <c r="BZ25" s="67">
        <f t="shared" si="72"/>
        <v>353857</v>
      </c>
      <c r="CA25" s="67">
        <f t="shared" si="72"/>
        <v>366307</v>
      </c>
      <c r="CB25" s="67">
        <f t="shared" si="72"/>
        <v>4258202</v>
      </c>
      <c r="CC25" s="67">
        <f t="shared" si="72"/>
        <v>364740</v>
      </c>
      <c r="CD25" s="67">
        <f t="shared" si="72"/>
        <v>345516</v>
      </c>
      <c r="CE25" s="67">
        <f t="shared" si="72"/>
        <v>366586</v>
      </c>
      <c r="CF25" s="67">
        <f t="shared" si="72"/>
        <v>332460</v>
      </c>
      <c r="CG25" s="67">
        <f t="shared" ref="CG25:CN25" si="88">IF($B25="","",CG10+CG13+CG16+CG19+CG22)</f>
        <v>349937</v>
      </c>
      <c r="CH25" s="67">
        <f t="shared" si="88"/>
        <v>343832</v>
      </c>
      <c r="CI25" s="67">
        <f t="shared" si="88"/>
        <v>349737</v>
      </c>
      <c r="CJ25" s="67">
        <f t="shared" si="88"/>
        <v>379467</v>
      </c>
      <c r="CK25" s="67">
        <f t="shared" si="88"/>
        <v>362642</v>
      </c>
      <c r="CL25" s="67">
        <f t="shared" si="88"/>
        <v>392975</v>
      </c>
      <c r="CM25" s="67">
        <f t="shared" si="88"/>
        <v>392074</v>
      </c>
      <c r="CN25" s="67">
        <f t="shared" si="88"/>
        <v>395485</v>
      </c>
      <c r="CO25" s="67">
        <f t="shared" si="74"/>
        <v>4375451</v>
      </c>
      <c r="CP25" s="67">
        <f t="shared" si="74"/>
        <v>381017</v>
      </c>
      <c r="CQ25" s="67">
        <f t="shared" si="74"/>
        <v>365786</v>
      </c>
      <c r="CR25" s="67">
        <f t="shared" si="74"/>
        <v>375762</v>
      </c>
      <c r="CS25" s="67">
        <f t="shared" si="74"/>
        <v>366541</v>
      </c>
      <c r="CT25" s="67">
        <f t="shared" si="74"/>
        <v>369016</v>
      </c>
      <c r="CU25" s="67">
        <f t="shared" si="74"/>
        <v>352288</v>
      </c>
      <c r="CV25" s="67">
        <f t="shared" si="74"/>
        <v>369276</v>
      </c>
      <c r="CW25" s="67">
        <f t="shared" si="75"/>
        <v>386072</v>
      </c>
      <c r="CX25" s="67">
        <f t="shared" si="75"/>
        <v>378938</v>
      </c>
      <c r="CY25" s="67">
        <f t="shared" si="75"/>
        <v>396136</v>
      </c>
      <c r="CZ25" s="67">
        <v>387194</v>
      </c>
      <c r="DA25" s="67">
        <f t="shared" si="75"/>
        <v>395219</v>
      </c>
      <c r="DB25" s="67">
        <f>IF($B25="","",DB10+DB13+DB16+DB19+DB22)</f>
        <v>4523245</v>
      </c>
      <c r="DC25" s="67">
        <f>IF($B25="","",DC10+DC13+DC16+DC19+DC22)</f>
        <v>403226</v>
      </c>
      <c r="DD25" s="67">
        <f t="shared" ref="DD25:DF25" si="89">IF($B25="","",DD10+DD13+DD16+DD19+DD22)</f>
        <v>340053</v>
      </c>
      <c r="DE25" s="67">
        <f t="shared" si="89"/>
        <v>199029</v>
      </c>
      <c r="DF25" s="67">
        <f t="shared" si="89"/>
        <v>0</v>
      </c>
      <c r="DG25" s="67">
        <f t="shared" ref="DG25:DH25" si="90">IF($B25="","",DG10+DG13+DG16+DG19+DG22)</f>
        <v>377800</v>
      </c>
      <c r="DH25" s="67">
        <f t="shared" si="90"/>
        <v>368646</v>
      </c>
      <c r="DI25" s="67">
        <f t="shared" ref="DI25:DJ25" si="91">IF($B25="","",DI10+DI13+DI16+DI19+DI22)</f>
        <v>380876</v>
      </c>
      <c r="DJ25" s="67">
        <f t="shared" si="91"/>
        <v>397541</v>
      </c>
      <c r="DK25" s="67">
        <f t="shared" ref="DK25:DL25" si="92">IF($B25="","",DK10+DK13+DK16+DK19+DK22)</f>
        <v>378666</v>
      </c>
      <c r="DL25" s="67">
        <f t="shared" si="92"/>
        <v>388500</v>
      </c>
      <c r="DM25" s="67">
        <f t="shared" ref="DM25:DN25" si="93">IF($B25="","",DM10+DM13+DM16+DM19+DM22)</f>
        <v>409231</v>
      </c>
      <c r="DN25" s="67">
        <f t="shared" si="93"/>
        <v>428798</v>
      </c>
      <c r="DO25" s="67">
        <f t="shared" si="14"/>
        <v>4072366</v>
      </c>
      <c r="DP25" s="67">
        <f>IF($B25="","",DP10+DP13+DP16+DP19+DP22)</f>
        <v>428068</v>
      </c>
      <c r="DQ25" s="67">
        <f t="shared" ref="DQ25:EA25" si="94">IF($B25="","",DQ10+DQ13+DQ16+DQ19+DQ22)</f>
        <v>394477</v>
      </c>
      <c r="DR25" s="67">
        <f t="shared" si="94"/>
        <v>420127</v>
      </c>
      <c r="DS25" s="67">
        <f t="shared" si="94"/>
        <v>403756</v>
      </c>
      <c r="DT25" s="67">
        <f t="shared" si="94"/>
        <v>420053</v>
      </c>
      <c r="DU25" s="67">
        <f>IF($B25="","",DU10+DU13+DU16+DU19+DU22)</f>
        <v>414593</v>
      </c>
      <c r="DV25" s="67">
        <f t="shared" si="94"/>
        <v>426786</v>
      </c>
      <c r="DW25" s="67">
        <f t="shared" si="94"/>
        <v>430572</v>
      </c>
      <c r="DX25" s="67">
        <f t="shared" si="94"/>
        <v>390271</v>
      </c>
      <c r="DY25" s="67">
        <f t="shared" si="94"/>
        <v>418886</v>
      </c>
      <c r="DZ25" s="67">
        <f t="shared" si="94"/>
        <v>422698</v>
      </c>
      <c r="EA25" s="67">
        <f t="shared" si="94"/>
        <v>444200</v>
      </c>
      <c r="EB25" s="67">
        <f t="shared" si="50"/>
        <v>5014487</v>
      </c>
      <c r="EC25" s="67">
        <f>IF($B25="","",EC10+EC13+EC16+EC19+EC22)</f>
        <v>439363</v>
      </c>
      <c r="ED25" s="67">
        <f t="shared" ref="ED25:EG25" si="95">IF($B25="","",ED10+ED13+ED16+ED19+ED22)</f>
        <v>387189</v>
      </c>
      <c r="EE25" s="67">
        <f t="shared" si="95"/>
        <v>420418</v>
      </c>
      <c r="EF25" s="67">
        <f t="shared" si="95"/>
        <v>379847</v>
      </c>
      <c r="EG25" s="67">
        <f t="shared" si="95"/>
        <v>409592</v>
      </c>
      <c r="EH25" s="67">
        <f>IF($B25="","",EH10+EH13+EH16+EH19+EH22)</f>
        <v>427524</v>
      </c>
      <c r="EI25" s="67">
        <f t="shared" ref="EI25:EM25" si="96">IF($B25="","",EI10+EI13+EI16+EI19+EI22)</f>
        <v>428180</v>
      </c>
      <c r="EJ25" s="67">
        <f t="shared" si="96"/>
        <v>439564</v>
      </c>
      <c r="EK25" s="67">
        <f t="shared" si="96"/>
        <v>412336</v>
      </c>
      <c r="EL25" s="67">
        <f t="shared" ref="EL25" si="97">IF($B25="","",EL10+EL13+EL16+EL19+EL22)</f>
        <v>438580</v>
      </c>
      <c r="EM25" s="67">
        <f t="shared" si="96"/>
        <v>436578</v>
      </c>
      <c r="EN25" s="67">
        <f t="shared" ref="EN25" si="98">IF($B25="","",EN10+EN13+EN16+EN19+EN22)</f>
        <v>454392</v>
      </c>
      <c r="EO25" s="67">
        <f t="shared" si="62"/>
        <v>5073563</v>
      </c>
      <c r="EP25" s="67">
        <f>IF($B25="","",EP10+EP13+EP16+EP19+EP22)</f>
        <v>427688</v>
      </c>
      <c r="EQ25" s="67">
        <f t="shared" si="86"/>
        <v>416111</v>
      </c>
      <c r="ER25" s="67">
        <f>IF($B25="","",ER10+ER13+ER16+ER19+ER22)</f>
        <v>293807</v>
      </c>
      <c r="ES25" s="67">
        <f t="shared" si="86"/>
        <v>143193</v>
      </c>
      <c r="ET25" s="67">
        <f t="shared" si="86"/>
        <v>208247</v>
      </c>
      <c r="EU25" s="67">
        <f t="shared" si="86"/>
        <v>277513</v>
      </c>
      <c r="EV25" s="67">
        <f t="shared" si="86"/>
        <v>328765</v>
      </c>
      <c r="EW25" s="67">
        <f t="shared" si="86"/>
        <v>351325</v>
      </c>
      <c r="EX25" s="67">
        <f t="shared" si="86"/>
        <v>352681</v>
      </c>
      <c r="EY25" s="67">
        <f>IF($B25="","",EY10+EY13+EY16+EY19+EY22)</f>
        <v>418593</v>
      </c>
      <c r="EZ25" s="67">
        <f t="shared" si="86"/>
        <v>441899</v>
      </c>
      <c r="FA25" s="67">
        <f t="shared" si="86"/>
        <v>430286</v>
      </c>
      <c r="FB25" s="67">
        <f t="shared" si="64"/>
        <v>4090108</v>
      </c>
      <c r="FC25" s="67">
        <f>IF($B25="","",FC10+FC13+FC16+FC19+FC22)</f>
        <v>431365</v>
      </c>
      <c r="FD25" s="67">
        <f t="shared" si="87"/>
        <v>372721</v>
      </c>
      <c r="FE25" s="149"/>
      <c r="FF25" s="67"/>
      <c r="FG25" s="67"/>
      <c r="FH25" s="67"/>
      <c r="FI25" s="67"/>
      <c r="FJ25" s="67"/>
      <c r="FK25" s="67"/>
      <c r="FL25" s="67"/>
      <c r="FM25" s="67"/>
      <c r="FN25" s="67"/>
      <c r="FO25" s="67">
        <f t="shared" si="66"/>
        <v>804086</v>
      </c>
    </row>
    <row r="27" spans="2:171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</row>
    <row r="28" spans="2:171" ht="15" x14ac:dyDescent="0.25">
      <c r="B28" s="5" t="s">
        <v>68</v>
      </c>
      <c r="CP28" s="2">
        <v>249994</v>
      </c>
    </row>
    <row r="29" spans="2:171" ht="15" customHeight="1" x14ac:dyDescent="0.25">
      <c r="B29" s="171" t="s">
        <v>0</v>
      </c>
      <c r="C29" s="165">
        <v>2009</v>
      </c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7"/>
      <c r="O29" s="163" t="s">
        <v>86</v>
      </c>
      <c r="P29" s="165">
        <v>2010</v>
      </c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7"/>
      <c r="AB29" s="163" t="s">
        <v>87</v>
      </c>
      <c r="AC29" s="165">
        <v>2011</v>
      </c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7"/>
      <c r="AO29" s="163" t="s">
        <v>88</v>
      </c>
      <c r="AP29" s="165">
        <v>2012</v>
      </c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7"/>
      <c r="BB29" s="163" t="s">
        <v>89</v>
      </c>
      <c r="BC29" s="165">
        <v>2013</v>
      </c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7"/>
      <c r="BO29" s="163" t="s">
        <v>90</v>
      </c>
      <c r="BP29" s="165">
        <v>2014</v>
      </c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7"/>
      <c r="CB29" s="163" t="s">
        <v>91</v>
      </c>
      <c r="CC29" s="165">
        <v>2015</v>
      </c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7"/>
      <c r="CO29" s="163" t="s">
        <v>92</v>
      </c>
      <c r="CP29" s="165">
        <v>2016</v>
      </c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7"/>
      <c r="DB29" s="163" t="s">
        <v>93</v>
      </c>
      <c r="DC29" s="165">
        <v>2017</v>
      </c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7"/>
      <c r="DO29" s="163" t="s">
        <v>104</v>
      </c>
      <c r="DP29" s="165">
        <v>2018</v>
      </c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7"/>
      <c r="EB29" s="163" t="s">
        <v>137</v>
      </c>
      <c r="EC29" s="165">
        <v>2019</v>
      </c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7"/>
      <c r="EO29" s="163" t="s">
        <v>161</v>
      </c>
      <c r="EP29" s="160">
        <v>2020</v>
      </c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2"/>
      <c r="FB29" s="163" t="s">
        <v>169</v>
      </c>
      <c r="FC29" s="160">
        <v>2021</v>
      </c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2"/>
      <c r="FO29" s="163" t="s">
        <v>170</v>
      </c>
    </row>
    <row r="30" spans="2:171" ht="15" x14ac:dyDescent="0.25">
      <c r="B30" s="172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64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64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64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64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64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64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64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64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64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64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64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64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64"/>
    </row>
    <row r="31" spans="2:171" ht="15" x14ac:dyDescent="0.25">
      <c r="B31" s="13" t="s">
        <v>58</v>
      </c>
      <c r="C31" s="66">
        <f>SUM(C32:C33)</f>
        <v>0</v>
      </c>
      <c r="D31" s="66">
        <f t="shared" ref="D31:J31" si="99">SUM(D32:D33)</f>
        <v>0</v>
      </c>
      <c r="E31" s="66">
        <f>SUM(E32:E33)</f>
        <v>0</v>
      </c>
      <c r="F31" s="66">
        <f t="shared" si="99"/>
        <v>0</v>
      </c>
      <c r="G31" s="66">
        <f>SUM(G32:G33)</f>
        <v>0</v>
      </c>
      <c r="H31" s="66">
        <f t="shared" si="99"/>
        <v>0</v>
      </c>
      <c r="I31" s="66">
        <f t="shared" si="99"/>
        <v>0</v>
      </c>
      <c r="J31" s="66">
        <f t="shared" si="99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 t="shared" ref="DF31:DH31" si="100">SUM(DF32:DF33)</f>
        <v>0</v>
      </c>
      <c r="DG31" s="66">
        <f t="shared" si="100"/>
        <v>594782</v>
      </c>
      <c r="DH31" s="66">
        <f t="shared" si="100"/>
        <v>589678</v>
      </c>
      <c r="DI31" s="66">
        <f t="shared" ref="DI31:DN31" si="101">SUM(DI32:DI33)</f>
        <v>617186</v>
      </c>
      <c r="DJ31" s="66">
        <f t="shared" si="101"/>
        <v>624834</v>
      </c>
      <c r="DK31" s="66">
        <f t="shared" si="101"/>
        <v>597378</v>
      </c>
      <c r="DL31" s="66">
        <f t="shared" si="101"/>
        <v>600514</v>
      </c>
      <c r="DM31" s="66">
        <f t="shared" si="101"/>
        <v>626894</v>
      </c>
      <c r="DN31" s="66">
        <f t="shared" si="101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102">SUM(DS32:DS33)</f>
        <v>627038</v>
      </c>
      <c r="DT31" s="66">
        <v>139294</v>
      </c>
      <c r="DU31" s="66">
        <f t="shared" si="102"/>
        <v>611236</v>
      </c>
      <c r="DV31" s="66">
        <f t="shared" si="102"/>
        <v>641725</v>
      </c>
      <c r="DW31" s="66">
        <f t="shared" si="102"/>
        <v>656749</v>
      </c>
      <c r="DX31" s="66">
        <f t="shared" si="102"/>
        <v>593680</v>
      </c>
      <c r="DY31" s="66">
        <f t="shared" si="102"/>
        <v>629850</v>
      </c>
      <c r="DZ31" s="66">
        <f t="shared" si="102"/>
        <v>632851</v>
      </c>
      <c r="EA31" s="66">
        <f t="shared" si="102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 t="shared" ref="EF31" si="103">SUM(EF32:EF33)</f>
        <v>578750</v>
      </c>
      <c r="EG31" s="66">
        <v>139294</v>
      </c>
      <c r="EH31" s="66">
        <f t="shared" ref="EH31:EL31" si="104">SUM(EH32:EH33)</f>
        <v>649459</v>
      </c>
      <c r="EI31" s="66">
        <f t="shared" si="104"/>
        <v>678121</v>
      </c>
      <c r="EJ31" s="66">
        <f t="shared" si="104"/>
        <v>688711</v>
      </c>
      <c r="EK31" s="66">
        <f t="shared" si="104"/>
        <v>638529</v>
      </c>
      <c r="EL31" s="66">
        <f t="shared" si="104"/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105">SUM(EQ32:EQ33)</f>
        <v>673505</v>
      </c>
      <c r="ER31" s="66">
        <f>SUM(ER32:ER33)</f>
        <v>473614</v>
      </c>
      <c r="ES31" s="66">
        <f t="shared" si="105"/>
        <v>232280</v>
      </c>
      <c r="ET31" s="66">
        <f>SUM(ET32:ET33)</f>
        <v>367705</v>
      </c>
      <c r="EU31" s="66">
        <f t="shared" si="105"/>
        <v>485064</v>
      </c>
      <c r="EV31" s="66">
        <f t="shared" si="105"/>
        <v>593404</v>
      </c>
      <c r="EW31" s="66">
        <f t="shared" si="105"/>
        <v>609769</v>
      </c>
      <c r="EX31" s="66">
        <f t="shared" si="105"/>
        <v>601708</v>
      </c>
      <c r="EY31" s="66">
        <f t="shared" si="105"/>
        <v>697334</v>
      </c>
      <c r="EZ31" s="66">
        <f t="shared" si="105"/>
        <v>729963</v>
      </c>
      <c r="FA31" s="66">
        <f t="shared" si="105"/>
        <v>748348</v>
      </c>
      <c r="FB31" s="67">
        <f>+SUM(EP31:FA31)</f>
        <v>6909818</v>
      </c>
      <c r="FC31" s="66">
        <f>SUM(FC32:FC33)</f>
        <v>756849</v>
      </c>
      <c r="FD31" s="66">
        <f t="shared" ref="FD31" si="106">SUM(FD32:FD33)</f>
        <v>639275</v>
      </c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7">
        <f>+SUM(FC31:FN31)</f>
        <v>1396124</v>
      </c>
    </row>
    <row r="32" spans="2:171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107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108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109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110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111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112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113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114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115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116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67"/>
    </row>
    <row r="33" spans="2:171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107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108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109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110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111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112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113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114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115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116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67"/>
    </row>
    <row r="34" spans="2:171" ht="15" x14ac:dyDescent="0.25">
      <c r="B34" s="13" t="s">
        <v>59</v>
      </c>
      <c r="C34" s="66">
        <f>SUM(C35:C36)</f>
        <v>0</v>
      </c>
      <c r="D34" s="66">
        <f t="shared" ref="D34:J34" si="117">SUM(D35:D36)</f>
        <v>0</v>
      </c>
      <c r="E34" s="66">
        <f t="shared" si="117"/>
        <v>0</v>
      </c>
      <c r="F34" s="66">
        <f t="shared" si="117"/>
        <v>0</v>
      </c>
      <c r="G34" s="66">
        <f t="shared" si="117"/>
        <v>0</v>
      </c>
      <c r="H34" s="66">
        <f t="shared" si="117"/>
        <v>0</v>
      </c>
      <c r="I34" s="66">
        <f t="shared" si="117"/>
        <v>0</v>
      </c>
      <c r="J34" s="66">
        <f t="shared" si="117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107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108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109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110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111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112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113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114"/>
        <v>4508258</v>
      </c>
      <c r="DC34" s="66">
        <f>SUM(DC35:DC36)</f>
        <v>412474</v>
      </c>
      <c r="DD34" s="66">
        <v>362860</v>
      </c>
      <c r="DE34" s="66">
        <f t="shared" ref="DE34" si="118">SUM(DE35:DE36)</f>
        <v>224942</v>
      </c>
      <c r="DF34" s="66">
        <f t="shared" ref="DF34:DH34" si="119">SUM(DF35:DF36)</f>
        <v>0</v>
      </c>
      <c r="DG34" s="66">
        <f t="shared" si="119"/>
        <v>379846</v>
      </c>
      <c r="DH34" s="66">
        <f t="shared" si="119"/>
        <v>367798</v>
      </c>
      <c r="DI34" s="66">
        <f t="shared" ref="DI34:DN34" si="120">SUM(DI35:DI36)</f>
        <v>389092</v>
      </c>
      <c r="DJ34" s="66">
        <f t="shared" si="120"/>
        <v>409122</v>
      </c>
      <c r="DK34" s="66">
        <f t="shared" si="120"/>
        <v>391438</v>
      </c>
      <c r="DL34" s="66">
        <f t="shared" si="120"/>
        <v>394422</v>
      </c>
      <c r="DM34" s="66">
        <f t="shared" si="120"/>
        <v>395594</v>
      </c>
      <c r="DN34" s="66">
        <f t="shared" si="120"/>
        <v>450374</v>
      </c>
      <c r="DO34" s="67">
        <f t="shared" si="115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121">SUM(DS35:DS36)</f>
        <v>401296</v>
      </c>
      <c r="DT34" s="66">
        <f t="shared" si="121"/>
        <v>410732</v>
      </c>
      <c r="DU34" s="66">
        <f t="shared" si="121"/>
        <v>405182</v>
      </c>
      <c r="DV34" s="66">
        <f t="shared" si="121"/>
        <v>430576</v>
      </c>
      <c r="DW34" s="66">
        <f t="shared" si="121"/>
        <v>435608</v>
      </c>
      <c r="DX34" s="66">
        <f t="shared" si="121"/>
        <v>392488</v>
      </c>
      <c r="DY34" s="66">
        <f t="shared" si="121"/>
        <v>421330</v>
      </c>
      <c r="DZ34" s="66">
        <f t="shared" si="121"/>
        <v>427921</v>
      </c>
      <c r="EA34" s="66">
        <f t="shared" si="121"/>
        <v>464488</v>
      </c>
      <c r="EB34" s="67">
        <f t="shared" si="116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122">SUM(EF35:EF36)</f>
        <v>382323</v>
      </c>
      <c r="EG34" s="66">
        <f t="shared" si="122"/>
        <v>408789</v>
      </c>
      <c r="EH34" s="66">
        <f t="shared" si="122"/>
        <v>422159</v>
      </c>
      <c r="EI34" s="66">
        <f t="shared" si="122"/>
        <v>438681</v>
      </c>
      <c r="EJ34" s="66">
        <f t="shared" si="122"/>
        <v>458920</v>
      </c>
      <c r="EK34" s="66">
        <f t="shared" si="122"/>
        <v>410778</v>
      </c>
      <c r="EL34" s="66">
        <f t="shared" si="122"/>
        <v>435919</v>
      </c>
      <c r="EM34" s="66">
        <v>436679</v>
      </c>
      <c r="EN34" s="66">
        <v>463353</v>
      </c>
      <c r="EO34" s="67">
        <f t="shared" ref="EO34:EO40" si="123">+SUM(EC34:EN34)</f>
        <v>5144873</v>
      </c>
      <c r="EP34" s="66">
        <f>SUM(EP35:EP36)</f>
        <v>452328</v>
      </c>
      <c r="EQ34" s="66">
        <f t="shared" ref="EQ34:EZ34" si="124">SUM(EQ35:EQ36)</f>
        <v>432987</v>
      </c>
      <c r="ER34" s="66">
        <f t="shared" si="124"/>
        <v>310345</v>
      </c>
      <c r="ES34" s="66">
        <f t="shared" si="124"/>
        <v>164633</v>
      </c>
      <c r="ET34" s="66">
        <f t="shared" si="124"/>
        <v>234304</v>
      </c>
      <c r="EU34" s="66">
        <f t="shared" si="124"/>
        <v>311148</v>
      </c>
      <c r="EV34" s="66">
        <f t="shared" si="124"/>
        <v>419154</v>
      </c>
      <c r="EW34" s="66">
        <f t="shared" si="124"/>
        <v>425704</v>
      </c>
      <c r="EX34" s="66">
        <f t="shared" si="124"/>
        <v>413900</v>
      </c>
      <c r="EY34" s="66">
        <f t="shared" si="124"/>
        <v>456253</v>
      </c>
      <c r="EZ34" s="66">
        <f t="shared" si="124"/>
        <v>469334</v>
      </c>
      <c r="FA34" s="66">
        <f>SUM(FA35:FA36)</f>
        <v>459476</v>
      </c>
      <c r="FB34" s="67">
        <f t="shared" ref="FB34:FB40" si="125">+SUM(EP34:FA34)</f>
        <v>4549566</v>
      </c>
      <c r="FC34" s="66">
        <f>SUM(FC35:FC36)</f>
        <v>481396</v>
      </c>
      <c r="FD34" s="66">
        <f t="shared" ref="FD34" si="126">SUM(FD35:FD36)</f>
        <v>393284</v>
      </c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7">
        <f t="shared" ref="FO34:FO40" si="127">+SUM(FC34:FN34)</f>
        <v>874680</v>
      </c>
    </row>
    <row r="35" spans="2:171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107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108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109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110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111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112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113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114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115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116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67"/>
    </row>
    <row r="36" spans="2:171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107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108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109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110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111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112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113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114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115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116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67"/>
    </row>
    <row r="37" spans="2:171" ht="15" x14ac:dyDescent="0.25">
      <c r="B37" s="13" t="s">
        <v>60</v>
      </c>
      <c r="C37" s="66">
        <f>SUM(C38:C39)</f>
        <v>0</v>
      </c>
      <c r="D37" s="66">
        <f t="shared" ref="D37:J37" si="128">SUM(D38:D39)</f>
        <v>0</v>
      </c>
      <c r="E37" s="66">
        <f t="shared" si="128"/>
        <v>0</v>
      </c>
      <c r="F37" s="66">
        <f t="shared" si="128"/>
        <v>0</v>
      </c>
      <c r="G37" s="66">
        <f t="shared" si="128"/>
        <v>0</v>
      </c>
      <c r="H37" s="66">
        <f t="shared" si="128"/>
        <v>0</v>
      </c>
      <c r="I37" s="66">
        <f t="shared" si="128"/>
        <v>0</v>
      </c>
      <c r="J37" s="66">
        <f t="shared" si="128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107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108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109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110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111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112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113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114"/>
        <v>2878050</v>
      </c>
      <c r="DC37" s="66">
        <f>SUM(DC38:DC39)</f>
        <v>260518</v>
      </c>
      <c r="DD37" s="66">
        <v>225042</v>
      </c>
      <c r="DE37" s="66">
        <f t="shared" ref="DE37" si="129">SUM(DE38:DE39)</f>
        <v>120752</v>
      </c>
      <c r="DF37" s="66">
        <f t="shared" ref="DF37:DH37" si="130">SUM(DF38:DF39)</f>
        <v>0</v>
      </c>
      <c r="DG37" s="66">
        <f t="shared" si="130"/>
        <v>243184</v>
      </c>
      <c r="DH37" s="66">
        <f t="shared" si="130"/>
        <v>237986</v>
      </c>
      <c r="DI37" s="66">
        <f t="shared" ref="DI37:DN37" si="131">SUM(DI38:DI39)</f>
        <v>256900</v>
      </c>
      <c r="DJ37" s="66">
        <f t="shared" si="131"/>
        <v>265342</v>
      </c>
      <c r="DK37" s="66">
        <f t="shared" si="131"/>
        <v>245398</v>
      </c>
      <c r="DL37" s="66">
        <f t="shared" si="131"/>
        <v>250196</v>
      </c>
      <c r="DM37" s="66">
        <f t="shared" si="131"/>
        <v>258718</v>
      </c>
      <c r="DN37" s="66">
        <f t="shared" si="131"/>
        <v>288678</v>
      </c>
      <c r="DO37" s="67">
        <f t="shared" si="115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132">SUM(DR38:DR39)</f>
        <v>274010</v>
      </c>
      <c r="DS37" s="66">
        <f t="shared" si="132"/>
        <v>253916</v>
      </c>
      <c r="DT37" s="66">
        <f t="shared" si="132"/>
        <v>266204</v>
      </c>
      <c r="DU37" s="66">
        <f t="shared" si="132"/>
        <v>272484</v>
      </c>
      <c r="DV37" s="66">
        <f t="shared" si="132"/>
        <v>287916</v>
      </c>
      <c r="DW37" s="66">
        <f t="shared" si="132"/>
        <v>285296</v>
      </c>
      <c r="DX37" s="66">
        <f t="shared" si="132"/>
        <v>251746</v>
      </c>
      <c r="DY37" s="66">
        <f t="shared" si="132"/>
        <v>264554</v>
      </c>
      <c r="DZ37" s="66">
        <f t="shared" si="132"/>
        <v>268680</v>
      </c>
      <c r="EA37" s="66">
        <f t="shared" si="132"/>
        <v>293450</v>
      </c>
      <c r="EB37" s="67">
        <f t="shared" si="116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133">SUM(EE38:EE39)</f>
        <v>274006</v>
      </c>
      <c r="EF37" s="66">
        <f t="shared" si="133"/>
        <v>258688</v>
      </c>
      <c r="EG37" s="66">
        <f t="shared" si="133"/>
        <v>271482</v>
      </c>
      <c r="EH37" s="66">
        <f t="shared" si="133"/>
        <v>284630</v>
      </c>
      <c r="EI37" s="66">
        <f t="shared" si="133"/>
        <v>280740</v>
      </c>
      <c r="EJ37" s="66">
        <f t="shared" si="133"/>
        <v>287018</v>
      </c>
      <c r="EK37" s="66">
        <f t="shared" si="133"/>
        <v>275788</v>
      </c>
      <c r="EL37" s="66">
        <f t="shared" si="133"/>
        <v>303098</v>
      </c>
      <c r="EM37" s="66">
        <v>306768</v>
      </c>
      <c r="EN37" s="66">
        <v>310406</v>
      </c>
      <c r="EO37" s="67">
        <f t="shared" si="123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134">SUM(ER38:ER39)</f>
        <v>195210</v>
      </c>
      <c r="ES37" s="66">
        <f t="shared" si="134"/>
        <v>107466</v>
      </c>
      <c r="ET37" s="66">
        <f t="shared" si="134"/>
        <v>165536</v>
      </c>
      <c r="EU37" s="66">
        <f t="shared" si="134"/>
        <v>236994</v>
      </c>
      <c r="EV37" s="66">
        <f t="shared" si="134"/>
        <v>261184</v>
      </c>
      <c r="EW37" s="66">
        <f t="shared" si="134"/>
        <v>275108</v>
      </c>
      <c r="EX37" s="66">
        <f t="shared" si="134"/>
        <v>263658</v>
      </c>
      <c r="EY37" s="66">
        <f t="shared" si="134"/>
        <v>316176</v>
      </c>
      <c r="EZ37" s="66">
        <f t="shared" si="134"/>
        <v>324774</v>
      </c>
      <c r="FA37" s="66">
        <f t="shared" si="134"/>
        <v>304452</v>
      </c>
      <c r="FB37" s="67">
        <f t="shared" si="125"/>
        <v>3013426</v>
      </c>
      <c r="FC37" s="66">
        <f>SUM(FC38:FC39)</f>
        <v>314544</v>
      </c>
      <c r="FD37" s="66">
        <f>SUM(FD38:FD39)</f>
        <v>285480</v>
      </c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7">
        <f t="shared" si="127"/>
        <v>600024</v>
      </c>
    </row>
    <row r="38" spans="2:171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107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108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109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110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111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112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113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114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115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116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47876</v>
      </c>
      <c r="FD38" s="48">
        <v>41796</v>
      </c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67"/>
    </row>
    <row r="39" spans="2:171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107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108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109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110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111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112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113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114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115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116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266668</v>
      </c>
      <c r="FD39" s="48">
        <v>243684</v>
      </c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67"/>
    </row>
    <row r="40" spans="2:171" ht="15" x14ac:dyDescent="0.25">
      <c r="B40" s="13" t="s">
        <v>61</v>
      </c>
      <c r="C40" s="66">
        <f>SUM(C41:C42)</f>
        <v>0</v>
      </c>
      <c r="D40" s="66">
        <f t="shared" ref="D40:J40" si="135">SUM(D41:D42)</f>
        <v>0</v>
      </c>
      <c r="E40" s="66">
        <f t="shared" si="135"/>
        <v>0</v>
      </c>
      <c r="F40" s="66">
        <f t="shared" si="135"/>
        <v>0</v>
      </c>
      <c r="G40" s="66">
        <f t="shared" si="135"/>
        <v>0</v>
      </c>
      <c r="H40" s="66">
        <f t="shared" si="135"/>
        <v>0</v>
      </c>
      <c r="I40" s="66">
        <f t="shared" si="135"/>
        <v>0</v>
      </c>
      <c r="J40" s="66">
        <f t="shared" si="135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107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108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109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110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111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112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113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114"/>
        <v>2997604</v>
      </c>
      <c r="DC40" s="66">
        <f>SUM(DC41:DC42)</f>
        <v>257436</v>
      </c>
      <c r="DD40" s="66">
        <v>229900</v>
      </c>
      <c r="DE40" s="66">
        <f t="shared" ref="DE40" si="136">SUM(DE41:DE42)</f>
        <v>116330</v>
      </c>
      <c r="DF40" s="66">
        <f t="shared" ref="DF40:DH40" si="137">SUM(DF41:DF42)</f>
        <v>0</v>
      </c>
      <c r="DG40" s="66">
        <f t="shared" si="137"/>
        <v>210604</v>
      </c>
      <c r="DH40" s="66">
        <f t="shared" si="137"/>
        <v>201808</v>
      </c>
      <c r="DI40" s="66">
        <f t="shared" ref="DI40:DN40" si="138">SUM(DI41:DI42)</f>
        <v>215604</v>
      </c>
      <c r="DJ40" s="66">
        <f t="shared" si="138"/>
        <v>221706</v>
      </c>
      <c r="DK40" s="66">
        <f t="shared" si="138"/>
        <v>206652</v>
      </c>
      <c r="DL40" s="66">
        <f t="shared" si="138"/>
        <v>211030</v>
      </c>
      <c r="DM40" s="66">
        <f t="shared" si="138"/>
        <v>220022</v>
      </c>
      <c r="DN40" s="66">
        <f t="shared" si="138"/>
        <v>256660</v>
      </c>
      <c r="DO40" s="67">
        <f t="shared" si="115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139">SUM(DR41:DR42)</f>
        <v>270878</v>
      </c>
      <c r="DS40" s="66">
        <f t="shared" si="139"/>
        <v>256558</v>
      </c>
      <c r="DT40" s="66">
        <f t="shared" si="139"/>
        <v>285306</v>
      </c>
      <c r="DU40" s="66">
        <f t="shared" si="139"/>
        <v>295912</v>
      </c>
      <c r="DV40" s="66">
        <f t="shared" si="139"/>
        <v>308974</v>
      </c>
      <c r="DW40" s="66">
        <f t="shared" si="139"/>
        <v>305060</v>
      </c>
      <c r="DX40" s="66">
        <f t="shared" si="139"/>
        <v>245344</v>
      </c>
      <c r="DY40" s="66">
        <f t="shared" si="139"/>
        <v>277366</v>
      </c>
      <c r="DZ40" s="66">
        <f t="shared" si="139"/>
        <v>299410</v>
      </c>
      <c r="EA40" s="66">
        <f t="shared" si="139"/>
        <v>322494</v>
      </c>
      <c r="EB40" s="67">
        <f t="shared" si="116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140">SUM(EE41:EE42)</f>
        <v>295806</v>
      </c>
      <c r="EF40" s="66">
        <f t="shared" si="140"/>
        <v>274970</v>
      </c>
      <c r="EG40" s="66">
        <f t="shared" si="140"/>
        <v>290678</v>
      </c>
      <c r="EH40" s="66">
        <f t="shared" si="140"/>
        <v>308088</v>
      </c>
      <c r="EI40" s="66">
        <f t="shared" si="140"/>
        <v>311670</v>
      </c>
      <c r="EJ40" s="66">
        <f t="shared" si="140"/>
        <v>311814</v>
      </c>
      <c r="EK40" s="66">
        <f t="shared" si="140"/>
        <v>287890</v>
      </c>
      <c r="EL40" s="66">
        <f t="shared" si="140"/>
        <v>324698</v>
      </c>
      <c r="EM40" s="66">
        <v>314338</v>
      </c>
      <c r="EN40" s="66">
        <v>342672</v>
      </c>
      <c r="EO40" s="67">
        <f t="shared" si="123"/>
        <v>3642406</v>
      </c>
      <c r="EP40" s="66">
        <f>SUM(EP41:EP42)</f>
        <v>319016</v>
      </c>
      <c r="EQ40" s="66">
        <f t="shared" ref="EQ40:FA40" si="141">SUM(EQ41:EQ42)</f>
        <v>305344</v>
      </c>
      <c r="ER40" s="66">
        <f t="shared" si="141"/>
        <v>201328</v>
      </c>
      <c r="ES40" s="66">
        <f t="shared" si="141"/>
        <v>97282</v>
      </c>
      <c r="ET40" s="66">
        <f t="shared" si="141"/>
        <v>154568</v>
      </c>
      <c r="EU40" s="66">
        <f t="shared" si="141"/>
        <v>217226</v>
      </c>
      <c r="EV40" s="66">
        <f t="shared" si="141"/>
        <v>241856</v>
      </c>
      <c r="EW40" s="66">
        <f t="shared" si="141"/>
        <v>259528</v>
      </c>
      <c r="EX40" s="66">
        <f t="shared" si="141"/>
        <v>247822</v>
      </c>
      <c r="EY40" s="66">
        <f t="shared" si="141"/>
        <v>316436</v>
      </c>
      <c r="EZ40" s="66">
        <f t="shared" si="141"/>
        <v>334784</v>
      </c>
      <c r="FA40" s="66">
        <f t="shared" si="141"/>
        <v>334382</v>
      </c>
      <c r="FB40" s="67">
        <f t="shared" si="125"/>
        <v>3029572</v>
      </c>
      <c r="FC40" s="66">
        <f>SUM(FC41:FC42)</f>
        <v>320088</v>
      </c>
      <c r="FD40" s="66">
        <f t="shared" ref="FD40" si="142">SUM(FD41:FD42)</f>
        <v>281958</v>
      </c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7">
        <f t="shared" si="127"/>
        <v>602046</v>
      </c>
    </row>
    <row r="41" spans="2:171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107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108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109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110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111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112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113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114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115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116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31958</v>
      </c>
      <c r="FD41" s="48">
        <v>26812</v>
      </c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67"/>
    </row>
    <row r="42" spans="2:171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107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108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109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110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111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112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113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114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115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116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288130</v>
      </c>
      <c r="FD42" s="48">
        <v>255146</v>
      </c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67"/>
    </row>
    <row r="43" spans="2:171" ht="15" x14ac:dyDescent="0.25">
      <c r="B43" s="13" t="s">
        <v>62</v>
      </c>
      <c r="C43" s="66">
        <f>SUM(C44:C45)</f>
        <v>0</v>
      </c>
      <c r="D43" s="66">
        <f t="shared" ref="D43:J43" si="143">SUM(D44:D45)</f>
        <v>0</v>
      </c>
      <c r="E43" s="66">
        <f t="shared" si="143"/>
        <v>0</v>
      </c>
      <c r="F43" s="66">
        <f t="shared" si="143"/>
        <v>0</v>
      </c>
      <c r="G43" s="66">
        <f t="shared" si="143"/>
        <v>0</v>
      </c>
      <c r="H43" s="66">
        <f t="shared" si="143"/>
        <v>0</v>
      </c>
      <c r="I43" s="66">
        <f t="shared" si="143"/>
        <v>0</v>
      </c>
      <c r="J43" s="66">
        <f t="shared" si="143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107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108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109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110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111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112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113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114"/>
        <v>4517278</v>
      </c>
      <c r="DC43" s="66">
        <f>SUM(DC44:DC45)</f>
        <v>401591</v>
      </c>
      <c r="DD43" s="66">
        <v>339558</v>
      </c>
      <c r="DE43" s="66">
        <f t="shared" ref="DE43" si="144">SUM(DE44:DE45)</f>
        <v>231142</v>
      </c>
      <c r="DF43" s="66">
        <f t="shared" ref="DF43:DH43" si="145">SUM(DF44:DF45)</f>
        <v>0</v>
      </c>
      <c r="DG43" s="66">
        <f t="shared" si="145"/>
        <v>373103</v>
      </c>
      <c r="DH43" s="66">
        <f t="shared" si="145"/>
        <v>367338</v>
      </c>
      <c r="DI43" s="66">
        <f t="shared" ref="DI43:DN43" si="146">SUM(DI44:DI45)</f>
        <v>388256</v>
      </c>
      <c r="DJ43" s="66">
        <f t="shared" si="146"/>
        <v>397612</v>
      </c>
      <c r="DK43" s="66">
        <f t="shared" si="146"/>
        <v>380203</v>
      </c>
      <c r="DL43" s="66">
        <f t="shared" si="146"/>
        <v>397342</v>
      </c>
      <c r="DM43" s="66">
        <f t="shared" si="146"/>
        <v>412348</v>
      </c>
      <c r="DN43" s="66">
        <f t="shared" si="146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47">SUM(DR44:DR45)</f>
        <v>426285</v>
      </c>
      <c r="DS43" s="66">
        <f t="shared" si="147"/>
        <v>408098</v>
      </c>
      <c r="DT43" s="66">
        <f t="shared" si="147"/>
        <v>412546</v>
      </c>
      <c r="DU43" s="66">
        <f t="shared" si="147"/>
        <v>395029</v>
      </c>
      <c r="DV43" s="66">
        <f t="shared" si="147"/>
        <v>423739</v>
      </c>
      <c r="DW43" s="66">
        <f t="shared" si="147"/>
        <v>418883</v>
      </c>
      <c r="DX43" s="66">
        <f t="shared" si="147"/>
        <v>386308</v>
      </c>
      <c r="DY43" s="66">
        <f t="shared" si="147"/>
        <v>414782</v>
      </c>
      <c r="DZ43" s="66">
        <f t="shared" si="147"/>
        <v>411762</v>
      </c>
      <c r="EA43" s="66">
        <f t="shared" si="147"/>
        <v>441699</v>
      </c>
      <c r="EB43" s="67">
        <f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48">SUM(EE44:EE45)</f>
        <v>395023</v>
      </c>
      <c r="EF43" s="66">
        <f t="shared" si="148"/>
        <v>370886</v>
      </c>
      <c r="EG43" s="66">
        <f t="shared" si="148"/>
        <v>386767</v>
      </c>
      <c r="EH43" s="66">
        <f t="shared" si="148"/>
        <v>395532</v>
      </c>
      <c r="EI43" s="66">
        <f t="shared" si="148"/>
        <v>412554</v>
      </c>
      <c r="EJ43" s="66">
        <f t="shared" si="148"/>
        <v>415144</v>
      </c>
      <c r="EK43" s="66">
        <f t="shared" si="148"/>
        <v>394254</v>
      </c>
      <c r="EL43" s="66">
        <f t="shared" si="148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49">SUM(EQ44:EQ45)</f>
        <v>416011</v>
      </c>
      <c r="ER43" s="66">
        <f t="shared" si="149"/>
        <v>272480</v>
      </c>
      <c r="ES43" s="66">
        <f t="shared" si="149"/>
        <v>123136</v>
      </c>
      <c r="ET43" s="66">
        <f t="shared" si="149"/>
        <v>185717</v>
      </c>
      <c r="EU43" s="66">
        <f t="shared" si="149"/>
        <v>286936</v>
      </c>
      <c r="EV43" s="66">
        <f t="shared" si="149"/>
        <v>363344</v>
      </c>
      <c r="EW43" s="66">
        <f t="shared" si="149"/>
        <v>365890</v>
      </c>
      <c r="EX43" s="66">
        <f t="shared" si="149"/>
        <v>391263</v>
      </c>
      <c r="EY43" s="66">
        <f t="shared" si="149"/>
        <v>463785</v>
      </c>
      <c r="EZ43" s="66">
        <f t="shared" si="149"/>
        <v>478254</v>
      </c>
      <c r="FA43" s="66">
        <f t="shared" si="149"/>
        <v>486230</v>
      </c>
      <c r="FB43" s="67">
        <f>+SUM(EP43:FA43)</f>
        <v>4275202</v>
      </c>
      <c r="FC43" s="66">
        <f>SUM(FC44:FC45)</f>
        <v>444352</v>
      </c>
      <c r="FD43" s="66">
        <f t="shared" ref="FD43" si="150">SUM(FD44:FD45)</f>
        <v>402365</v>
      </c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7">
        <f>+SUM(FC43:FN43)</f>
        <v>846717</v>
      </c>
    </row>
    <row r="44" spans="2:171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107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108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109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110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111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112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113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114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115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ref="EB44:EB48" si="151">+SUM(DP44:EA44)</f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67"/>
    </row>
    <row r="45" spans="2:171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107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108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109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110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111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112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113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114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115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51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67"/>
    </row>
    <row r="46" spans="2:171" ht="15" x14ac:dyDescent="0.2">
      <c r="B46" s="18" t="s">
        <v>10</v>
      </c>
      <c r="C46" s="68">
        <f t="shared" ref="C46:BS46" si="152">SUM(C47:C48)</f>
        <v>0</v>
      </c>
      <c r="D46" s="68">
        <f t="shared" si="152"/>
        <v>0</v>
      </c>
      <c r="E46" s="68">
        <f>SUM(E47:E48)</f>
        <v>0</v>
      </c>
      <c r="F46" s="68">
        <f t="shared" si="152"/>
        <v>0</v>
      </c>
      <c r="G46" s="68">
        <f t="shared" si="152"/>
        <v>0</v>
      </c>
      <c r="H46" s="68">
        <f t="shared" si="152"/>
        <v>0</v>
      </c>
      <c r="I46" s="68">
        <f t="shared" si="152"/>
        <v>0</v>
      </c>
      <c r="J46" s="68">
        <f t="shared" si="152"/>
        <v>0</v>
      </c>
      <c r="K46" s="68">
        <f t="shared" si="152"/>
        <v>244414</v>
      </c>
      <c r="L46" s="68">
        <f>SUM(L47:L48)</f>
        <v>1249348</v>
      </c>
      <c r="M46" s="68">
        <f>SUM(M47:M48)</f>
        <v>1269162</v>
      </c>
      <c r="N46" s="68">
        <f t="shared" si="152"/>
        <v>1360614</v>
      </c>
      <c r="O46" s="68">
        <f t="shared" si="152"/>
        <v>4123538</v>
      </c>
      <c r="P46" s="68">
        <f t="shared" si="152"/>
        <v>1341254</v>
      </c>
      <c r="Q46" s="68">
        <f t="shared" si="152"/>
        <v>1246412</v>
      </c>
      <c r="R46" s="68">
        <f>SUM(R47:R48)</f>
        <v>1284106</v>
      </c>
      <c r="S46" s="68">
        <f t="shared" si="152"/>
        <v>1166236</v>
      </c>
      <c r="T46" s="68">
        <f t="shared" si="152"/>
        <v>1218288</v>
      </c>
      <c r="U46" s="68">
        <f t="shared" si="152"/>
        <v>1241464</v>
      </c>
      <c r="V46" s="68">
        <f t="shared" si="152"/>
        <v>1302244</v>
      </c>
      <c r="W46" s="68">
        <f t="shared" si="152"/>
        <v>1324000</v>
      </c>
      <c r="X46" s="68">
        <f t="shared" si="152"/>
        <v>1285626</v>
      </c>
      <c r="Y46" s="68">
        <f>SUM(Y47:Y48)</f>
        <v>1350814</v>
      </c>
      <c r="Z46" s="68">
        <f>SUM(Z47:Z48)</f>
        <v>1386890</v>
      </c>
      <c r="AA46" s="68">
        <f t="shared" si="152"/>
        <v>1520218</v>
      </c>
      <c r="AB46" s="68">
        <f>SUM(AB47:AB48)</f>
        <v>15667552</v>
      </c>
      <c r="AC46" s="68">
        <f t="shared" si="152"/>
        <v>1505710</v>
      </c>
      <c r="AD46" s="68">
        <f t="shared" si="152"/>
        <v>1403468</v>
      </c>
      <c r="AE46" s="68">
        <f>SUM(AE47:AE48)</f>
        <v>1429382</v>
      </c>
      <c r="AF46" s="68">
        <f t="shared" si="152"/>
        <v>1342198</v>
      </c>
      <c r="AG46" s="68">
        <f t="shared" si="152"/>
        <v>1404550</v>
      </c>
      <c r="AH46" s="68">
        <f t="shared" si="152"/>
        <v>1384738</v>
      </c>
      <c r="AI46" s="68">
        <f t="shared" si="152"/>
        <v>1462118</v>
      </c>
      <c r="AJ46" s="68">
        <f t="shared" si="152"/>
        <v>1492832</v>
      </c>
      <c r="AK46" s="68">
        <f t="shared" si="152"/>
        <v>1438068</v>
      </c>
      <c r="AL46" s="68">
        <f>SUM(AL47:AL48)</f>
        <v>1507346</v>
      </c>
      <c r="AM46" s="68">
        <f>SUM(AM47:AM48)</f>
        <v>1466032</v>
      </c>
      <c r="AN46" s="68">
        <f t="shared" si="152"/>
        <v>1636418</v>
      </c>
      <c r="AO46" s="68">
        <f t="shared" si="152"/>
        <v>17472860</v>
      </c>
      <c r="AP46" s="68">
        <f t="shared" si="152"/>
        <v>1613160</v>
      </c>
      <c r="AQ46" s="68">
        <f t="shared" si="152"/>
        <v>1485908</v>
      </c>
      <c r="AR46" s="68">
        <f>SUM(AR47:AR48)</f>
        <v>1536576</v>
      </c>
      <c r="AS46" s="68">
        <f t="shared" si="152"/>
        <v>1415194</v>
      </c>
      <c r="AT46" s="68">
        <f t="shared" si="152"/>
        <v>1473394</v>
      </c>
      <c r="AU46" s="68">
        <f t="shared" si="152"/>
        <v>1458658</v>
      </c>
      <c r="AV46" s="68">
        <f t="shared" si="152"/>
        <v>1519852</v>
      </c>
      <c r="AW46" s="68">
        <f t="shared" si="152"/>
        <v>1597990</v>
      </c>
      <c r="AX46" s="68">
        <f t="shared" si="152"/>
        <v>1523668</v>
      </c>
      <c r="AY46" s="68">
        <f>SUM(AY47:AY48)</f>
        <v>1593094</v>
      </c>
      <c r="AZ46" s="68">
        <f>SUM(AZ47:AZ48)</f>
        <v>1594622</v>
      </c>
      <c r="BA46" s="68">
        <f t="shared" si="152"/>
        <v>1643624</v>
      </c>
      <c r="BB46" s="68">
        <f>SUM(BB47:BB48)</f>
        <v>18455740</v>
      </c>
      <c r="BC46" s="68">
        <f t="shared" si="152"/>
        <v>1649180</v>
      </c>
      <c r="BD46" s="68">
        <f t="shared" si="152"/>
        <v>1501852</v>
      </c>
      <c r="BE46" s="68">
        <f>SUM(BE47:BE48)</f>
        <v>1573078</v>
      </c>
      <c r="BF46" s="68">
        <f t="shared" si="152"/>
        <v>1483116</v>
      </c>
      <c r="BG46" s="68">
        <f t="shared" si="152"/>
        <v>1501234</v>
      </c>
      <c r="BH46" s="68">
        <f t="shared" si="152"/>
        <v>1455411</v>
      </c>
      <c r="BI46" s="68">
        <f t="shared" si="152"/>
        <v>1610154</v>
      </c>
      <c r="BJ46" s="68">
        <f t="shared" si="152"/>
        <v>1673099</v>
      </c>
      <c r="BK46" s="68">
        <f t="shared" si="152"/>
        <v>1568172</v>
      </c>
      <c r="BL46" s="68">
        <f>SUM(BL47:BL48)</f>
        <v>1657326</v>
      </c>
      <c r="BM46" s="68">
        <f>SUM(BM47:BM48)</f>
        <v>1692717</v>
      </c>
      <c r="BN46" s="68">
        <f t="shared" si="152"/>
        <v>1801748</v>
      </c>
      <c r="BO46" s="68">
        <f t="shared" si="152"/>
        <v>19167087</v>
      </c>
      <c r="BP46" s="68">
        <f t="shared" si="152"/>
        <v>1817098</v>
      </c>
      <c r="BQ46" s="68">
        <f t="shared" si="152"/>
        <v>1676161</v>
      </c>
      <c r="BR46" s="68">
        <f>SUM(BR47:BR48)</f>
        <v>1653092</v>
      </c>
      <c r="BS46" s="68">
        <f t="shared" si="152"/>
        <v>1552370</v>
      </c>
      <c r="BT46" s="68">
        <f t="shared" ref="BT46:CN46" si="153">SUM(BT47:BT48)</f>
        <v>1631509</v>
      </c>
      <c r="BU46" s="68">
        <f t="shared" si="153"/>
        <v>1564947</v>
      </c>
      <c r="BV46" s="68">
        <f t="shared" si="153"/>
        <v>1666891</v>
      </c>
      <c r="BW46" s="68">
        <f t="shared" si="153"/>
        <v>1718791</v>
      </c>
      <c r="BX46" s="68">
        <f t="shared" si="153"/>
        <v>1587160</v>
      </c>
      <c r="BY46" s="68">
        <f>SUM(BY47:BY48)</f>
        <v>1697283</v>
      </c>
      <c r="BZ46" s="68">
        <f>SUM(BZ47:BZ48)</f>
        <v>1677152</v>
      </c>
      <c r="CA46" s="68">
        <f t="shared" si="153"/>
        <v>1786902</v>
      </c>
      <c r="CB46" s="68">
        <f t="shared" si="153"/>
        <v>20029356</v>
      </c>
      <c r="CC46" s="68">
        <f t="shared" si="153"/>
        <v>1777093</v>
      </c>
      <c r="CD46" s="68">
        <f t="shared" si="153"/>
        <v>1678516</v>
      </c>
      <c r="CE46" s="68">
        <f t="shared" si="153"/>
        <v>1737194</v>
      </c>
      <c r="CF46" s="68">
        <f t="shared" si="153"/>
        <v>1605219</v>
      </c>
      <c r="CG46" s="68">
        <f t="shared" si="153"/>
        <v>1680476</v>
      </c>
      <c r="CH46" s="68">
        <f t="shared" si="153"/>
        <v>1641451</v>
      </c>
      <c r="CI46" s="68">
        <f t="shared" si="153"/>
        <v>1716690</v>
      </c>
      <c r="CJ46" s="68">
        <f t="shared" si="153"/>
        <v>1828740</v>
      </c>
      <c r="CK46" s="68">
        <f t="shared" si="153"/>
        <v>1729849</v>
      </c>
      <c r="CL46" s="68">
        <f t="shared" si="153"/>
        <v>1889709</v>
      </c>
      <c r="CM46" s="68">
        <f t="shared" si="153"/>
        <v>1899604</v>
      </c>
      <c r="CN46" s="68">
        <f t="shared" si="153"/>
        <v>1975397</v>
      </c>
      <c r="CO46" s="68">
        <f>SUM(CO47:CO48)</f>
        <v>21159938</v>
      </c>
      <c r="CP46" s="68">
        <f t="shared" ref="CP46:DA46" si="154">SUM(CP47:CP48)</f>
        <v>1892558</v>
      </c>
      <c r="CQ46" s="68">
        <f t="shared" si="154"/>
        <v>1788460</v>
      </c>
      <c r="CR46" s="68">
        <f t="shared" si="154"/>
        <v>1829840</v>
      </c>
      <c r="CS46" s="68">
        <f t="shared" si="154"/>
        <v>1757937</v>
      </c>
      <c r="CT46" s="68">
        <f t="shared" si="154"/>
        <v>1777968</v>
      </c>
      <c r="CU46" s="68">
        <f t="shared" si="154"/>
        <v>1689587</v>
      </c>
      <c r="CV46" s="68">
        <f t="shared" si="154"/>
        <v>1838083</v>
      </c>
      <c r="CW46" s="68">
        <f t="shared" si="154"/>
        <v>1892263</v>
      </c>
      <c r="CX46" s="68">
        <f t="shared" si="154"/>
        <v>1831122</v>
      </c>
      <c r="CY46" s="68">
        <f t="shared" si="154"/>
        <v>1922067</v>
      </c>
      <c r="CZ46" s="68">
        <v>1864631</v>
      </c>
      <c r="DA46" s="68">
        <f t="shared" si="154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>SUM(DE47:DE48)</f>
        <v>1011908</v>
      </c>
      <c r="DF46" s="68">
        <f t="shared" ref="DF46:DG46" si="155">SUM(DF47:DF48)</f>
        <v>0</v>
      </c>
      <c r="DG46" s="68">
        <f t="shared" si="155"/>
        <v>1801519</v>
      </c>
      <c r="DH46" s="68">
        <f t="shared" ref="DH46:DI46" si="156">SUM(DH47:DH48)</f>
        <v>1764608</v>
      </c>
      <c r="DI46" s="68">
        <f t="shared" si="156"/>
        <v>1867038</v>
      </c>
      <c r="DJ46" s="68">
        <f t="shared" ref="DJ46:DK46" si="157">SUM(DJ47:DJ48)</f>
        <v>1918616</v>
      </c>
      <c r="DK46" s="68">
        <f t="shared" si="157"/>
        <v>1821069</v>
      </c>
      <c r="DL46" s="68">
        <f t="shared" ref="DL46:DM46" si="158">SUM(DL47:DL48)</f>
        <v>1853504</v>
      </c>
      <c r="DM46" s="68">
        <f t="shared" si="158"/>
        <v>1913576</v>
      </c>
      <c r="DN46" s="68">
        <f t="shared" ref="DN46" si="159">SUM(DN47:DN48)</f>
        <v>2112493</v>
      </c>
      <c r="DO46" s="68">
        <f t="shared" si="115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60">SUM(DS47:DS48)</f>
        <v>1946906</v>
      </c>
      <c r="DT46" s="68">
        <f t="shared" si="160"/>
        <v>2028639</v>
      </c>
      <c r="DU46" s="68">
        <f t="shared" si="160"/>
        <v>1979843</v>
      </c>
      <c r="DV46" s="68">
        <f t="shared" si="160"/>
        <v>2092930</v>
      </c>
      <c r="DW46" s="68">
        <f t="shared" si="160"/>
        <v>2101596</v>
      </c>
      <c r="DX46" s="68">
        <f t="shared" si="160"/>
        <v>1869566</v>
      </c>
      <c r="DY46" s="68">
        <f t="shared" si="160"/>
        <v>2007882</v>
      </c>
      <c r="DZ46" s="68">
        <f t="shared" si="160"/>
        <v>2040624</v>
      </c>
      <c r="EA46" s="68">
        <f t="shared" si="160"/>
        <v>2210022</v>
      </c>
      <c r="EB46" s="68">
        <f t="shared" si="151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61">SUM(EF47:EF48)</f>
        <v>1865617</v>
      </c>
      <c r="EG46" s="68">
        <f t="shared" si="161"/>
        <v>1987538</v>
      </c>
      <c r="EH46" s="68">
        <f t="shared" si="161"/>
        <v>2059868</v>
      </c>
      <c r="EI46" s="68">
        <f t="shared" si="161"/>
        <v>2121766</v>
      </c>
      <c r="EJ46" s="68">
        <f t="shared" si="161"/>
        <v>2161607</v>
      </c>
      <c r="EK46" s="68">
        <f t="shared" si="161"/>
        <v>2007239</v>
      </c>
      <c r="EL46" s="68">
        <f t="shared" ref="EL46" si="162">SUM(EL47:EL48)</f>
        <v>2143110</v>
      </c>
      <c r="EM46" s="68">
        <f t="shared" si="161"/>
        <v>2150158</v>
      </c>
      <c r="EN46" s="68">
        <f t="shared" si="161"/>
        <v>2289247</v>
      </c>
      <c r="EO46" s="68">
        <f t="shared" ref="EO46:EO48" si="163">+SUM(EC46:EN46)</f>
        <v>24913781</v>
      </c>
      <c r="EP46" s="68">
        <f t="shared" ref="EP46:FA46" si="164">SUM(EP47:EP48)</f>
        <v>2205328</v>
      </c>
      <c r="EQ46" s="68">
        <f t="shared" si="164"/>
        <v>2096011</v>
      </c>
      <c r="ER46" s="68">
        <f>SUM(ER47:ER48)</f>
        <v>1452977</v>
      </c>
      <c r="ES46" s="68">
        <f t="shared" si="164"/>
        <v>724797</v>
      </c>
      <c r="ET46" s="68">
        <f t="shared" si="164"/>
        <v>1107830</v>
      </c>
      <c r="EU46" s="68">
        <f t="shared" si="164"/>
        <v>1537368</v>
      </c>
      <c r="EV46" s="68">
        <f t="shared" si="164"/>
        <v>1878942</v>
      </c>
      <c r="EW46" s="68">
        <f t="shared" si="164"/>
        <v>1935999</v>
      </c>
      <c r="EX46" s="68">
        <f t="shared" si="164"/>
        <v>1918351</v>
      </c>
      <c r="EY46" s="68">
        <f>SUM(EY47:EY48)</f>
        <v>2249984</v>
      </c>
      <c r="EZ46" s="68">
        <f>SUM(EZ47:EZ48)</f>
        <v>2337109</v>
      </c>
      <c r="FA46" s="68">
        <f t="shared" si="164"/>
        <v>2332888</v>
      </c>
      <c r="FB46" s="68">
        <f t="shared" ref="FB46:FB48" si="165">+SUM(EP46:FA46)</f>
        <v>21777584</v>
      </c>
      <c r="FC46" s="68">
        <f t="shared" ref="FC46:FD46" si="166">SUM(FC47:FC48)</f>
        <v>2317229</v>
      </c>
      <c r="FD46" s="68">
        <f t="shared" si="166"/>
        <v>2002362</v>
      </c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>
        <f t="shared" ref="FO46:FO48" si="167">+SUM(FC46:FN46)</f>
        <v>4319591</v>
      </c>
    </row>
    <row r="47" spans="2:171" x14ac:dyDescent="0.2">
      <c r="B47" s="15" t="s">
        <v>2</v>
      </c>
      <c r="C47" s="67">
        <f>IF($B47="","",C32+C35+C38+C41+C44)</f>
        <v>0</v>
      </c>
      <c r="D47" s="67">
        <f t="shared" ref="D47:O48" si="168">IF($B47="","",D32+D35+D38+D41+D44)</f>
        <v>0</v>
      </c>
      <c r="E47" s="67">
        <f>IF($B47="","",E32+E35+E38+E41+E44)</f>
        <v>0</v>
      </c>
      <c r="F47" s="67">
        <f t="shared" si="168"/>
        <v>0</v>
      </c>
      <c r="G47" s="67">
        <f t="shared" si="168"/>
        <v>0</v>
      </c>
      <c r="H47" s="67">
        <f t="shared" si="168"/>
        <v>0</v>
      </c>
      <c r="I47" s="67">
        <f t="shared" si="168"/>
        <v>0</v>
      </c>
      <c r="J47" s="67">
        <f t="shared" si="168"/>
        <v>0</v>
      </c>
      <c r="K47" s="67">
        <f t="shared" si="168"/>
        <v>40024</v>
      </c>
      <c r="L47" s="67">
        <f>IF($B47="","",L32+L35+L38+L41+L44)</f>
        <v>207772</v>
      </c>
      <c r="M47" s="67">
        <f t="shared" si="168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69">IF($B47="","",Q32+Q35+Q38+Q41+Q44)</f>
        <v>213910</v>
      </c>
      <c r="R47" s="67">
        <f>IF($B47="","",R32+R35+R38+R41+R44)</f>
        <v>212414</v>
      </c>
      <c r="S47" s="67">
        <f t="shared" si="169"/>
        <v>210324</v>
      </c>
      <c r="T47" s="67">
        <f t="shared" si="169"/>
        <v>211692</v>
      </c>
      <c r="U47" s="67">
        <f t="shared" si="169"/>
        <v>207418</v>
      </c>
      <c r="V47" s="67">
        <f t="shared" si="169"/>
        <v>246866</v>
      </c>
      <c r="W47" s="67">
        <f t="shared" si="169"/>
        <v>238384</v>
      </c>
      <c r="X47" s="67">
        <f t="shared" si="169"/>
        <v>208296</v>
      </c>
      <c r="Y47" s="67">
        <f>IF($B47="","",Y32+Y35+Y38+Y41+Y44)</f>
        <v>239334</v>
      </c>
      <c r="Z47" s="67">
        <f t="shared" si="169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70">IF($B47="","",AD32+AD35+AD38+AD41+AD44)</f>
        <v>258142</v>
      </c>
      <c r="AE47" s="67">
        <f>IF($B47="","",AE32+AE35+AE38+AE41+AE44)</f>
        <v>252628</v>
      </c>
      <c r="AF47" s="67">
        <f t="shared" si="170"/>
        <v>256392</v>
      </c>
      <c r="AG47" s="67">
        <f t="shared" si="170"/>
        <v>243336</v>
      </c>
      <c r="AH47" s="67">
        <f t="shared" si="170"/>
        <v>241102</v>
      </c>
      <c r="AI47" s="67">
        <f t="shared" si="170"/>
        <v>289812</v>
      </c>
      <c r="AJ47" s="67">
        <f t="shared" si="170"/>
        <v>272358</v>
      </c>
      <c r="AK47" s="67">
        <f t="shared" si="170"/>
        <v>242506</v>
      </c>
      <c r="AL47" s="67">
        <f>IF($B47="","",AL32+AL35+AL38+AL41+AL44)</f>
        <v>268442</v>
      </c>
      <c r="AM47" s="67">
        <f t="shared" si="170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71">IF($B47="","",AQ32+AQ35+AQ38+AQ41+AQ44)</f>
        <v>287196</v>
      </c>
      <c r="AR47" s="67">
        <f>IF($B47="","",AR32+AR35+AR38+AR41+AR44)</f>
        <v>272312</v>
      </c>
      <c r="AS47" s="67">
        <f t="shared" si="171"/>
        <v>274980</v>
      </c>
      <c r="AT47" s="67">
        <f t="shared" si="171"/>
        <v>266754</v>
      </c>
      <c r="AU47" s="67">
        <f t="shared" si="171"/>
        <v>261394</v>
      </c>
      <c r="AV47" s="67">
        <f t="shared" si="171"/>
        <v>298692</v>
      </c>
      <c r="AW47" s="67">
        <f t="shared" si="171"/>
        <v>296576</v>
      </c>
      <c r="AX47" s="67">
        <f t="shared" si="171"/>
        <v>266700</v>
      </c>
      <c r="AY47" s="67">
        <f>IF($B47="","",AY32+AY35+AY38+AY41+AY44)</f>
        <v>286484</v>
      </c>
      <c r="AZ47" s="67">
        <f t="shared" si="171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72">IF($B47="","",BD32+BD35+BD38+BD41+BD44)</f>
        <v>300650</v>
      </c>
      <c r="BE47" s="67">
        <f>IF($B47="","",BE32+BE35+BE38+BE41+BE44)</f>
        <v>310936</v>
      </c>
      <c r="BF47" s="67">
        <f t="shared" si="172"/>
        <v>268776</v>
      </c>
      <c r="BG47" s="67">
        <f t="shared" si="172"/>
        <v>286146</v>
      </c>
      <c r="BH47" s="67">
        <f t="shared" si="172"/>
        <v>281946</v>
      </c>
      <c r="BI47" s="67">
        <f t="shared" si="172"/>
        <v>330704</v>
      </c>
      <c r="BJ47" s="67">
        <f t="shared" si="172"/>
        <v>324297</v>
      </c>
      <c r="BK47" s="67">
        <f t="shared" si="172"/>
        <v>285550</v>
      </c>
      <c r="BL47" s="67">
        <f>IF($B47="","",BL32+BL35+BL38+BL41+BL44)</f>
        <v>312590</v>
      </c>
      <c r="BM47" s="67">
        <f t="shared" si="172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73">IF($B47="","",BQ32+BQ35+BQ38+BQ41+BQ44)</f>
        <v>314697</v>
      </c>
      <c r="BR47" s="67">
        <f>IF($B47="","",BR32+BR35+BR38+BR41+BR44)</f>
        <v>303370</v>
      </c>
      <c r="BS47" s="67">
        <f t="shared" si="173"/>
        <v>302738</v>
      </c>
      <c r="BT47" s="67">
        <f t="shared" si="173"/>
        <v>295009</v>
      </c>
      <c r="BU47" s="67">
        <f t="shared" si="173"/>
        <v>283899</v>
      </c>
      <c r="BV47" s="67">
        <f t="shared" si="173"/>
        <v>342439</v>
      </c>
      <c r="BW47" s="67">
        <f t="shared" si="173"/>
        <v>337825</v>
      </c>
      <c r="BX47" s="67">
        <f t="shared" si="173"/>
        <v>298012</v>
      </c>
      <c r="BY47" s="67">
        <f>IF($B47="","",BY32+BY35+BY38+BY41+BY44)</f>
        <v>327632</v>
      </c>
      <c r="BZ47" s="67">
        <f t="shared" si="173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74">IF($B47="","",CC32+CC35+CC38+CC41+CC44)</f>
        <v>387551</v>
      </c>
      <c r="CD47" s="67">
        <f t="shared" si="174"/>
        <v>368681</v>
      </c>
      <c r="CE47" s="67">
        <f t="shared" si="174"/>
        <v>346786</v>
      </c>
      <c r="CF47" s="67">
        <f t="shared" si="174"/>
        <v>343617</v>
      </c>
      <c r="CG47" s="67">
        <f t="shared" si="174"/>
        <v>348317</v>
      </c>
      <c r="CH47" s="67">
        <f t="shared" si="174"/>
        <v>327334</v>
      </c>
      <c r="CI47" s="67">
        <f t="shared" si="174"/>
        <v>401367</v>
      </c>
      <c r="CJ47" s="67">
        <f t="shared" si="174"/>
        <v>388410</v>
      </c>
      <c r="CK47" s="67">
        <f t="shared" si="174"/>
        <v>347746</v>
      </c>
      <c r="CL47" s="67">
        <f t="shared" si="174"/>
        <v>378605</v>
      </c>
      <c r="CM47" s="67">
        <f t="shared" si="174"/>
        <v>359244</v>
      </c>
      <c r="CN47" s="67">
        <f t="shared" si="174"/>
        <v>463141</v>
      </c>
      <c r="CO47" s="67">
        <f>IF($B47="","",CO32+CO35+CO38+CO41+CO44)</f>
        <v>4460799</v>
      </c>
      <c r="CP47" s="67">
        <f t="shared" ref="CP47:DA47" si="175">IF($B47="","",CP32+CP35+CP38+CP41+CP44)</f>
        <v>432346</v>
      </c>
      <c r="CQ47" s="67">
        <f t="shared" si="175"/>
        <v>404590</v>
      </c>
      <c r="CR47" s="67">
        <f t="shared" si="175"/>
        <v>393631</v>
      </c>
      <c r="CS47" s="67">
        <f t="shared" si="175"/>
        <v>349731</v>
      </c>
      <c r="CT47" s="67">
        <f t="shared" si="175"/>
        <v>362145</v>
      </c>
      <c r="CU47" s="67">
        <f t="shared" si="175"/>
        <v>350991</v>
      </c>
      <c r="CV47" s="67">
        <f t="shared" si="175"/>
        <v>435962</v>
      </c>
      <c r="CW47" s="67">
        <f t="shared" si="175"/>
        <v>415619</v>
      </c>
      <c r="CX47" s="67">
        <f t="shared" si="175"/>
        <v>370336</v>
      </c>
      <c r="CY47" s="67">
        <f t="shared" si="175"/>
        <v>408468</v>
      </c>
      <c r="CZ47" s="67">
        <v>389508</v>
      </c>
      <c r="DA47" s="67">
        <f t="shared" si="175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>IF($B47="","",DE32+DE35+DE38+DE41+DE44)</f>
        <v>243504</v>
      </c>
      <c r="DF47" s="67">
        <f t="shared" ref="DF47:DG47" si="176">IF($B47="","",DF32+DF35+DF38+DF41+DF44)</f>
        <v>0</v>
      </c>
      <c r="DG47" s="67">
        <f t="shared" si="176"/>
        <v>368976</v>
      </c>
      <c r="DH47" s="67">
        <f t="shared" ref="DH47:DI47" si="177">IF($B47="","",DH32+DH35+DH38+DH41+DH44)</f>
        <v>368246</v>
      </c>
      <c r="DI47" s="67">
        <f t="shared" si="177"/>
        <v>437410</v>
      </c>
      <c r="DJ47" s="67">
        <f t="shared" ref="DJ47:DK47" si="178">IF($B47="","",DJ32+DJ35+DJ38+DJ41+DJ44)</f>
        <v>414285</v>
      </c>
      <c r="DK47" s="67">
        <f t="shared" si="178"/>
        <v>379879</v>
      </c>
      <c r="DL47" s="67">
        <f t="shared" ref="DL47:DM47" si="179">IF($B47="","",DL32+DL35+DL38+DL41+DL44)</f>
        <v>390542</v>
      </c>
      <c r="DM47" s="67">
        <f t="shared" si="179"/>
        <v>385487</v>
      </c>
      <c r="DN47" s="67">
        <f t="shared" ref="DN47" si="180">IF($B47="","",DN32+DN35+DN38+DN41+DN44)</f>
        <v>493672</v>
      </c>
      <c r="DO47" s="67">
        <f t="shared" si="115"/>
        <v>4339201</v>
      </c>
      <c r="DP47" s="67">
        <f t="shared" ref="DP47:DQ48" si="181">IF($B47="","",DP32+DP35+DP38+DP41+DP44)</f>
        <v>498552</v>
      </c>
      <c r="DQ47" s="67">
        <f t="shared" si="181"/>
        <v>452807</v>
      </c>
      <c r="DR47" s="67">
        <f>IF($B47="","",DR32+DR35+DR38+DR41+DR44)</f>
        <v>456554</v>
      </c>
      <c r="DS47" s="67">
        <f t="shared" ref="DS47:EA48" si="182">IF($B47="","",DS32+DS35+DS38+DS41+DS44)</f>
        <v>435108</v>
      </c>
      <c r="DT47" s="67">
        <f t="shared" si="182"/>
        <v>414681</v>
      </c>
      <c r="DU47" s="67">
        <f t="shared" si="182"/>
        <v>385258</v>
      </c>
      <c r="DV47" s="67">
        <f t="shared" si="182"/>
        <v>452632</v>
      </c>
      <c r="DW47" s="67">
        <f t="shared" si="182"/>
        <v>457455</v>
      </c>
      <c r="DX47" s="67">
        <f t="shared" si="182"/>
        <v>399504</v>
      </c>
      <c r="DY47" s="67">
        <f t="shared" si="182"/>
        <v>422940</v>
      </c>
      <c r="DZ47" s="67">
        <f t="shared" si="182"/>
        <v>410532</v>
      </c>
      <c r="EA47" s="67">
        <f t="shared" si="182"/>
        <v>501271</v>
      </c>
      <c r="EB47" s="67">
        <f t="shared" si="151"/>
        <v>5287294</v>
      </c>
      <c r="EC47" s="67">
        <f t="shared" ref="EC47:ED47" si="183">IF($B47="","",EC32+EC35+EC38+EC41+EC44)</f>
        <v>495441</v>
      </c>
      <c r="ED47" s="67">
        <f t="shared" si="183"/>
        <v>429320</v>
      </c>
      <c r="EE47" s="67">
        <f>IF($B47="","",EE32+EE35+EE38+EE41+EE44)</f>
        <v>421890</v>
      </c>
      <c r="EF47" s="67">
        <f t="shared" ref="EF47:EN47" si="184">IF($B47="","",EF32+EF35+EF38+EF41+EF44)</f>
        <v>416412</v>
      </c>
      <c r="EG47" s="67">
        <f t="shared" si="184"/>
        <v>406320</v>
      </c>
      <c r="EH47" s="67">
        <f t="shared" si="184"/>
        <v>399917</v>
      </c>
      <c r="EI47" s="67">
        <f t="shared" si="184"/>
        <v>469214</v>
      </c>
      <c r="EJ47" s="67">
        <f t="shared" si="184"/>
        <v>472544</v>
      </c>
      <c r="EK47" s="67">
        <f t="shared" si="184"/>
        <v>410758</v>
      </c>
      <c r="EL47" s="67">
        <f t="shared" ref="EL47" si="185">IF($B47="","",EL32+EL35+EL38+EL41+EL44)</f>
        <v>438075</v>
      </c>
      <c r="EM47" s="67">
        <f t="shared" si="184"/>
        <v>437944</v>
      </c>
      <c r="EN47" s="67">
        <f t="shared" si="184"/>
        <v>528981</v>
      </c>
      <c r="EO47" s="67">
        <f t="shared" si="163"/>
        <v>5326816</v>
      </c>
      <c r="EP47" s="67">
        <f>IF($B47="","",EP32+EP35+EP38+EP41+EP44)</f>
        <v>535027</v>
      </c>
      <c r="EQ47" s="67">
        <f t="shared" ref="EQ47:FA48" si="186">IF($B47="","",EQ32+EQ35+EQ38+EQ41+EQ44)</f>
        <v>501510</v>
      </c>
      <c r="ER47" s="67">
        <f>IF($B47="","",ER32+ER35+ER38+ER41+ER44)</f>
        <v>301511</v>
      </c>
      <c r="ES47" s="67">
        <f t="shared" si="186"/>
        <v>107272</v>
      </c>
      <c r="ET47" s="67">
        <f t="shared" si="186"/>
        <v>206248</v>
      </c>
      <c r="EU47" s="67">
        <f t="shared" si="186"/>
        <v>337872</v>
      </c>
      <c r="EV47" s="67">
        <f t="shared" si="186"/>
        <v>491907</v>
      </c>
      <c r="EW47" s="67">
        <f t="shared" si="186"/>
        <v>456895</v>
      </c>
      <c r="EX47" s="67">
        <f t="shared" si="186"/>
        <v>457578</v>
      </c>
      <c r="EY47" s="67">
        <f>IF($B47="","",EY32+EY35+EY38+EY41+EY44)</f>
        <v>537085</v>
      </c>
      <c r="EZ47" s="67">
        <f t="shared" si="186"/>
        <v>537384</v>
      </c>
      <c r="FA47" s="67">
        <f>IF($B47="","",FA32+FA35+FA38+FA41+FA44)</f>
        <v>598384</v>
      </c>
      <c r="FB47" s="67">
        <f t="shared" si="165"/>
        <v>5068673</v>
      </c>
      <c r="FC47" s="67">
        <f>IF($B47="","",FC32+FC35+FC38+FC41+FC44)</f>
        <v>560179</v>
      </c>
      <c r="FD47" s="67">
        <f t="shared" ref="FD47:FD48" si="187">IF($B47="","",FD32+FD35+FD38+FD41+FD44)</f>
        <v>474114</v>
      </c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>
        <f t="shared" si="167"/>
        <v>1034293</v>
      </c>
    </row>
    <row r="48" spans="2:171" x14ac:dyDescent="0.2">
      <c r="B48" s="15" t="s">
        <v>3</v>
      </c>
      <c r="C48" s="67">
        <f>IF($B48="","",C33+C36+C39+C42+C45)</f>
        <v>0</v>
      </c>
      <c r="D48" s="67">
        <f t="shared" si="168"/>
        <v>0</v>
      </c>
      <c r="E48" s="67">
        <f>IF($B48="","",E33+E36+E39+E42+E45)</f>
        <v>0</v>
      </c>
      <c r="F48" s="67">
        <f t="shared" si="168"/>
        <v>0</v>
      </c>
      <c r="G48" s="67">
        <f t="shared" si="168"/>
        <v>0</v>
      </c>
      <c r="H48" s="67">
        <f t="shared" si="168"/>
        <v>0</v>
      </c>
      <c r="I48" s="67">
        <f t="shared" si="168"/>
        <v>0</v>
      </c>
      <c r="J48" s="67">
        <f t="shared" si="168"/>
        <v>0</v>
      </c>
      <c r="K48" s="67">
        <f t="shared" si="168"/>
        <v>204390</v>
      </c>
      <c r="L48" s="67">
        <f>IF($B48="","",L33+L36+L39+L42+L45)</f>
        <v>1041576</v>
      </c>
      <c r="M48" s="67">
        <f t="shared" si="168"/>
        <v>1062570</v>
      </c>
      <c r="N48" s="67">
        <f t="shared" si="168"/>
        <v>1103820</v>
      </c>
      <c r="O48" s="67">
        <f t="shared" si="168"/>
        <v>3412356</v>
      </c>
      <c r="P48" s="67">
        <f>IF($B48="","",P33+P36+P39+P42+P45)</f>
        <v>1100194</v>
      </c>
      <c r="Q48" s="67">
        <f t="shared" si="169"/>
        <v>1032502</v>
      </c>
      <c r="R48" s="67">
        <f>IF($B48="","",R33+R36+R39+R42+R45)</f>
        <v>1071692</v>
      </c>
      <c r="S48" s="67">
        <f t="shared" si="169"/>
        <v>955912</v>
      </c>
      <c r="T48" s="67">
        <f t="shared" si="169"/>
        <v>1006596</v>
      </c>
      <c r="U48" s="67">
        <f t="shared" si="169"/>
        <v>1034046</v>
      </c>
      <c r="V48" s="67">
        <f t="shared" si="169"/>
        <v>1055378</v>
      </c>
      <c r="W48" s="67">
        <f t="shared" si="169"/>
        <v>1085616</v>
      </c>
      <c r="X48" s="67">
        <f t="shared" si="169"/>
        <v>1077330</v>
      </c>
      <c r="Y48" s="67">
        <f>IF($B48="","",Y33+Y36+Y39+Y42+Y45)</f>
        <v>1111480</v>
      </c>
      <c r="Z48" s="67">
        <f t="shared" si="169"/>
        <v>1160768</v>
      </c>
      <c r="AA48" s="67">
        <f t="shared" si="169"/>
        <v>1231180</v>
      </c>
      <c r="AB48" s="67">
        <f t="shared" si="169"/>
        <v>12922694</v>
      </c>
      <c r="AC48" s="67">
        <f>IF($B48="","",AC33+AC36+AC39+AC42+AC45)</f>
        <v>1230818</v>
      </c>
      <c r="AD48" s="67">
        <f t="shared" si="170"/>
        <v>1145326</v>
      </c>
      <c r="AE48" s="67">
        <f>IF($B48="","",AE33+AE36+AE39+AE42+AE45)</f>
        <v>1176754</v>
      </c>
      <c r="AF48" s="67">
        <f t="shared" si="170"/>
        <v>1085806</v>
      </c>
      <c r="AG48" s="67">
        <f t="shared" si="170"/>
        <v>1161214</v>
      </c>
      <c r="AH48" s="67">
        <f t="shared" si="170"/>
        <v>1143636</v>
      </c>
      <c r="AI48" s="67">
        <f t="shared" si="170"/>
        <v>1172306</v>
      </c>
      <c r="AJ48" s="67">
        <f t="shared" si="170"/>
        <v>1220474</v>
      </c>
      <c r="AK48" s="67">
        <f t="shared" si="170"/>
        <v>1195562</v>
      </c>
      <c r="AL48" s="67">
        <f>IF($B48="","",AL33+AL36+AL39+AL42+AL45)</f>
        <v>1238904</v>
      </c>
      <c r="AM48" s="67">
        <f t="shared" si="170"/>
        <v>1214308</v>
      </c>
      <c r="AN48" s="67">
        <f t="shared" si="170"/>
        <v>1318510</v>
      </c>
      <c r="AO48" s="67">
        <f t="shared" si="170"/>
        <v>14303618</v>
      </c>
      <c r="AP48" s="67">
        <f>IF($B48="","",AP33+AP36+AP39+AP42+AP45)</f>
        <v>1308236</v>
      </c>
      <c r="AQ48" s="67">
        <f t="shared" si="171"/>
        <v>1198712</v>
      </c>
      <c r="AR48" s="67">
        <f>IF($B48="","",AR33+AR36+AR39+AR42+AR45)</f>
        <v>1264264</v>
      </c>
      <c r="AS48" s="67">
        <f t="shared" si="171"/>
        <v>1140214</v>
      </c>
      <c r="AT48" s="67">
        <f t="shared" si="171"/>
        <v>1206640</v>
      </c>
      <c r="AU48" s="67">
        <f t="shared" si="171"/>
        <v>1197264</v>
      </c>
      <c r="AV48" s="67">
        <f t="shared" si="171"/>
        <v>1221160</v>
      </c>
      <c r="AW48" s="67">
        <f t="shared" si="171"/>
        <v>1301414</v>
      </c>
      <c r="AX48" s="67">
        <f t="shared" si="171"/>
        <v>1256968</v>
      </c>
      <c r="AY48" s="67">
        <f>IF($B48="","",AY33+AY36+AY39+AY42+AY45)</f>
        <v>1306610</v>
      </c>
      <c r="AZ48" s="67">
        <f t="shared" si="171"/>
        <v>1318014</v>
      </c>
      <c r="BA48" s="67">
        <f t="shared" si="171"/>
        <v>1306780</v>
      </c>
      <c r="BB48" s="67">
        <f t="shared" si="171"/>
        <v>15026276</v>
      </c>
      <c r="BC48" s="67">
        <f>IF($B48="","",BC33+BC36+BC39+BC42+BC45)</f>
        <v>1330866</v>
      </c>
      <c r="BD48" s="67">
        <f t="shared" si="172"/>
        <v>1201202</v>
      </c>
      <c r="BE48" s="67">
        <f>IF($B48="","",BE33+BE36+BE39+BE42+BE45)</f>
        <v>1262142</v>
      </c>
      <c r="BF48" s="67">
        <f t="shared" si="172"/>
        <v>1214340</v>
      </c>
      <c r="BG48" s="67">
        <f t="shared" si="172"/>
        <v>1215088</v>
      </c>
      <c r="BH48" s="67">
        <f t="shared" si="172"/>
        <v>1173465</v>
      </c>
      <c r="BI48" s="67">
        <f t="shared" si="172"/>
        <v>1279450</v>
      </c>
      <c r="BJ48" s="67">
        <f t="shared" si="172"/>
        <v>1348802</v>
      </c>
      <c r="BK48" s="67">
        <f t="shared" si="172"/>
        <v>1282622</v>
      </c>
      <c r="BL48" s="67">
        <f>IF($B48="","",BL33+BL36+BL39+BL42+BL45)</f>
        <v>1344736</v>
      </c>
      <c r="BM48" s="67">
        <f t="shared" si="172"/>
        <v>1386287</v>
      </c>
      <c r="BN48" s="67">
        <f t="shared" si="172"/>
        <v>1436200</v>
      </c>
      <c r="BO48" s="67">
        <f t="shared" si="172"/>
        <v>15475200</v>
      </c>
      <c r="BP48" s="67">
        <f>IF($B48="","",BP33+BP36+BP39+BP42+BP45)</f>
        <v>1477063</v>
      </c>
      <c r="BQ48" s="67">
        <f t="shared" si="173"/>
        <v>1361464</v>
      </c>
      <c r="BR48" s="67">
        <f>IF($B48="","",BR33+BR36+BR39+BR42+BR45)</f>
        <v>1349722</v>
      </c>
      <c r="BS48" s="67">
        <f t="shared" si="173"/>
        <v>1249632</v>
      </c>
      <c r="BT48" s="67">
        <f t="shared" si="173"/>
        <v>1336500</v>
      </c>
      <c r="BU48" s="67">
        <f t="shared" si="173"/>
        <v>1281048</v>
      </c>
      <c r="BV48" s="67">
        <f t="shared" si="173"/>
        <v>1324452</v>
      </c>
      <c r="BW48" s="67">
        <f t="shared" si="173"/>
        <v>1380966</v>
      </c>
      <c r="BX48" s="67">
        <f t="shared" si="173"/>
        <v>1289148</v>
      </c>
      <c r="BY48" s="67">
        <f>IF($B48="","",BY33+BY36+BY39+BY42+BY45)</f>
        <v>1369651</v>
      </c>
      <c r="BZ48" s="67">
        <f t="shared" si="173"/>
        <v>1364521</v>
      </c>
      <c r="CA48" s="67">
        <f t="shared" si="173"/>
        <v>1385921</v>
      </c>
      <c r="CB48" s="67">
        <f t="shared" si="173"/>
        <v>16170088</v>
      </c>
      <c r="CC48" s="67">
        <f t="shared" si="174"/>
        <v>1389542</v>
      </c>
      <c r="CD48" s="67">
        <f t="shared" si="174"/>
        <v>1309835</v>
      </c>
      <c r="CE48" s="67">
        <f t="shared" si="174"/>
        <v>1390408</v>
      </c>
      <c r="CF48" s="67">
        <f t="shared" si="174"/>
        <v>1261602</v>
      </c>
      <c r="CG48" s="67">
        <f t="shared" si="174"/>
        <v>1332159</v>
      </c>
      <c r="CH48" s="67">
        <f t="shared" si="174"/>
        <v>1314117</v>
      </c>
      <c r="CI48" s="67">
        <f t="shared" si="174"/>
        <v>1315323</v>
      </c>
      <c r="CJ48" s="67">
        <f t="shared" si="174"/>
        <v>1440330</v>
      </c>
      <c r="CK48" s="67">
        <f t="shared" si="174"/>
        <v>1382103</v>
      </c>
      <c r="CL48" s="67">
        <f t="shared" si="174"/>
        <v>1511104</v>
      </c>
      <c r="CM48" s="67">
        <f t="shared" si="174"/>
        <v>1540360</v>
      </c>
      <c r="CN48" s="67">
        <f t="shared" si="174"/>
        <v>1512256</v>
      </c>
      <c r="CO48" s="67">
        <f t="shared" ref="CO48:DA48" si="188">IF($B48="","",CO33+CO36+CO39+CO42+CO45)</f>
        <v>16699139</v>
      </c>
      <c r="CP48" s="67">
        <f t="shared" si="188"/>
        <v>1460212</v>
      </c>
      <c r="CQ48" s="67">
        <f t="shared" si="188"/>
        <v>1383870</v>
      </c>
      <c r="CR48" s="67">
        <f t="shared" si="188"/>
        <v>1436209</v>
      </c>
      <c r="CS48" s="67">
        <f t="shared" si="188"/>
        <v>1408206</v>
      </c>
      <c r="CT48" s="67">
        <f t="shared" si="188"/>
        <v>1415823</v>
      </c>
      <c r="CU48" s="67">
        <f t="shared" si="188"/>
        <v>1338596</v>
      </c>
      <c r="CV48" s="67">
        <f t="shared" si="188"/>
        <v>1402121</v>
      </c>
      <c r="CW48" s="67">
        <f t="shared" si="188"/>
        <v>1476644</v>
      </c>
      <c r="CX48" s="67">
        <v>1460786</v>
      </c>
      <c r="CY48" s="67">
        <v>1513599</v>
      </c>
      <c r="CZ48" s="67">
        <v>1475123</v>
      </c>
      <c r="DA48" s="67">
        <f t="shared" si="188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>IF($B48="","",DE33+DE36+DE39+DE42+DE45)</f>
        <v>768404</v>
      </c>
      <c r="DF48" s="67">
        <f t="shared" ref="DF48:DG48" si="189">IF($B48="","",DF33+DF36+DF39+DF42+DF45)</f>
        <v>0</v>
      </c>
      <c r="DG48" s="67">
        <f t="shared" si="189"/>
        <v>1432543</v>
      </c>
      <c r="DH48" s="67">
        <f t="shared" ref="DH48:DI48" si="190">IF($B48="","",DH33+DH36+DH39+DH42+DH45)</f>
        <v>1396362</v>
      </c>
      <c r="DI48" s="67">
        <f t="shared" si="190"/>
        <v>1429628</v>
      </c>
      <c r="DJ48" s="67">
        <f t="shared" ref="DJ48:DK48" si="191">IF($B48="","",DJ33+DJ36+DJ39+DJ42+DJ45)</f>
        <v>1504331</v>
      </c>
      <c r="DK48" s="67">
        <f t="shared" si="191"/>
        <v>1441190</v>
      </c>
      <c r="DL48" s="67">
        <f t="shared" ref="DL48:DM48" si="192">IF($B48="","",DL33+DL36+DL39+DL42+DL45)</f>
        <v>1462962</v>
      </c>
      <c r="DM48" s="67">
        <f t="shared" si="192"/>
        <v>1528089</v>
      </c>
      <c r="DN48" s="67">
        <f t="shared" ref="DN48" si="193">IF($B48="","",DN33+DN36+DN39+DN42+DN45)</f>
        <v>1618821</v>
      </c>
      <c r="DO48" s="67">
        <f t="shared" si="115"/>
        <v>15449091</v>
      </c>
      <c r="DP48" s="67">
        <f t="shared" si="181"/>
        <v>1618096</v>
      </c>
      <c r="DQ48" s="67">
        <f t="shared" si="181"/>
        <v>1488798</v>
      </c>
      <c r="DR48" s="67">
        <f>IF($B48="","",DR33+DR36+DR39+DR42+DR45)</f>
        <v>1577548</v>
      </c>
      <c r="DS48" s="67">
        <f t="shared" ref="DS48:DZ48" si="194">IF($B48="","",DS33+DS36+DS39+DS42+DS45)</f>
        <v>1511798</v>
      </c>
      <c r="DT48" s="67">
        <f t="shared" si="194"/>
        <v>1613958</v>
      </c>
      <c r="DU48" s="67">
        <f t="shared" si="194"/>
        <v>1594585</v>
      </c>
      <c r="DV48" s="67">
        <f t="shared" si="194"/>
        <v>1640298</v>
      </c>
      <c r="DW48" s="67">
        <f t="shared" si="194"/>
        <v>1644141</v>
      </c>
      <c r="DX48" s="67">
        <f t="shared" si="194"/>
        <v>1470062</v>
      </c>
      <c r="DY48" s="67">
        <f t="shared" si="194"/>
        <v>1584942</v>
      </c>
      <c r="DZ48" s="67">
        <f t="shared" si="194"/>
        <v>1630092</v>
      </c>
      <c r="EA48" s="67">
        <f t="shared" si="182"/>
        <v>1708751</v>
      </c>
      <c r="EB48" s="67">
        <f t="shared" si="151"/>
        <v>19083069</v>
      </c>
      <c r="EC48" s="67">
        <f t="shared" ref="EC48:ED48" si="195">IF($B48="","",EC33+EC36+EC39+EC42+EC45)</f>
        <v>1695457</v>
      </c>
      <c r="ED48" s="67">
        <f t="shared" si="195"/>
        <v>1466881</v>
      </c>
      <c r="EE48" s="67">
        <f>IF($B48="","",EE33+EE36+EE39+EE42+EE45)</f>
        <v>1618642</v>
      </c>
      <c r="EF48" s="67">
        <f t="shared" ref="EF48:EN48" si="196">IF($B48="","",EF33+EF36+EF39+EF42+EF45)</f>
        <v>1449205</v>
      </c>
      <c r="EG48" s="67">
        <f t="shared" si="196"/>
        <v>1581218</v>
      </c>
      <c r="EH48" s="67">
        <f t="shared" si="196"/>
        <v>1659951</v>
      </c>
      <c r="EI48" s="67">
        <f t="shared" si="196"/>
        <v>1652552</v>
      </c>
      <c r="EJ48" s="67">
        <f t="shared" si="196"/>
        <v>1689063</v>
      </c>
      <c r="EK48" s="67">
        <f t="shared" si="196"/>
        <v>1596481</v>
      </c>
      <c r="EL48" s="67">
        <f t="shared" ref="EL48" si="197">IF($B48="","",EL33+EL36+EL39+EL42+EL45)</f>
        <v>1705035</v>
      </c>
      <c r="EM48" s="67">
        <f t="shared" si="196"/>
        <v>1712214</v>
      </c>
      <c r="EN48" s="67">
        <f t="shared" si="196"/>
        <v>1760266</v>
      </c>
      <c r="EO48" s="67">
        <f t="shared" si="163"/>
        <v>19586965</v>
      </c>
      <c r="EP48" s="67">
        <f>IF($B48="","",EP33+EP36+EP39+EP42+EP45)</f>
        <v>1670301</v>
      </c>
      <c r="EQ48" s="67">
        <f t="shared" si="186"/>
        <v>1594501</v>
      </c>
      <c r="ER48" s="67">
        <f>IF($B48="","",ER33+ER36+ER39+ER42+ER45)</f>
        <v>1151466</v>
      </c>
      <c r="ES48" s="67">
        <f t="shared" si="186"/>
        <v>617525</v>
      </c>
      <c r="ET48" s="67">
        <f t="shared" si="186"/>
        <v>901582</v>
      </c>
      <c r="EU48" s="67">
        <f t="shared" si="186"/>
        <v>1199496</v>
      </c>
      <c r="EV48" s="67">
        <f t="shared" si="186"/>
        <v>1387035</v>
      </c>
      <c r="EW48" s="67">
        <f t="shared" si="186"/>
        <v>1479104</v>
      </c>
      <c r="EX48" s="67">
        <f t="shared" si="186"/>
        <v>1460773</v>
      </c>
      <c r="EY48" s="67">
        <f>IF($B48="","",EY33+EY36+EY39+EY42+EY45)</f>
        <v>1712899</v>
      </c>
      <c r="EZ48" s="67">
        <f t="shared" si="186"/>
        <v>1799725</v>
      </c>
      <c r="FA48" s="67">
        <f t="shared" si="186"/>
        <v>1734504</v>
      </c>
      <c r="FB48" s="67">
        <f t="shared" si="165"/>
        <v>16708911</v>
      </c>
      <c r="FC48" s="67">
        <f>IF($B48="","",FC33+FC36+FC39+FC42+FC45)</f>
        <v>1757050</v>
      </c>
      <c r="FD48" s="67">
        <f t="shared" si="187"/>
        <v>1528248</v>
      </c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>
        <f t="shared" si="167"/>
        <v>3285298</v>
      </c>
    </row>
    <row r="51" spans="2:171" ht="15" x14ac:dyDescent="0.25">
      <c r="B51" s="5" t="s">
        <v>82</v>
      </c>
    </row>
    <row r="52" spans="2:171" ht="15" x14ac:dyDescent="0.25">
      <c r="B52" s="23" t="s">
        <v>158</v>
      </c>
      <c r="C52" s="165">
        <v>2009</v>
      </c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7"/>
      <c r="O52" s="163" t="s">
        <v>86</v>
      </c>
      <c r="P52" s="165">
        <v>2010</v>
      </c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7"/>
      <c r="AB52" s="163" t="s">
        <v>87</v>
      </c>
      <c r="AC52" s="165">
        <v>2011</v>
      </c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7"/>
      <c r="AO52" s="163" t="s">
        <v>88</v>
      </c>
      <c r="AP52" s="165">
        <v>2012</v>
      </c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7"/>
      <c r="BB52" s="163" t="s">
        <v>89</v>
      </c>
      <c r="BC52" s="165">
        <v>2013</v>
      </c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7"/>
      <c r="BO52" s="163" t="s">
        <v>90</v>
      </c>
      <c r="BP52" s="165">
        <v>2014</v>
      </c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7"/>
      <c r="CB52" s="163" t="s">
        <v>91</v>
      </c>
      <c r="CC52" s="165">
        <v>2015</v>
      </c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7"/>
      <c r="CO52" s="163" t="s">
        <v>92</v>
      </c>
      <c r="CP52" s="165">
        <v>2016</v>
      </c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7"/>
      <c r="DB52" s="163" t="s">
        <v>93</v>
      </c>
      <c r="DC52" s="165">
        <v>2017</v>
      </c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7"/>
      <c r="DO52" s="163" t="s">
        <v>104</v>
      </c>
      <c r="DP52" s="165">
        <v>2018</v>
      </c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7"/>
      <c r="EB52" s="163" t="s">
        <v>137</v>
      </c>
      <c r="EC52" s="165">
        <v>2019</v>
      </c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  <c r="EN52" s="167"/>
      <c r="EO52" s="163" t="s">
        <v>161</v>
      </c>
      <c r="EP52" s="160">
        <v>2020</v>
      </c>
      <c r="EQ52" s="161"/>
      <c r="ER52" s="161"/>
      <c r="ES52" s="161"/>
      <c r="ET52" s="161"/>
      <c r="EU52" s="161"/>
      <c r="EV52" s="161"/>
      <c r="EW52" s="161"/>
      <c r="EX52" s="161"/>
      <c r="EY52" s="161"/>
      <c r="EZ52" s="161"/>
      <c r="FA52" s="162"/>
      <c r="FB52" s="163" t="s">
        <v>169</v>
      </c>
      <c r="FC52" s="160">
        <v>2021</v>
      </c>
      <c r="FD52" s="161"/>
      <c r="FE52" s="161"/>
      <c r="FF52" s="161"/>
      <c r="FG52" s="161"/>
      <c r="FH52" s="161"/>
      <c r="FI52" s="161"/>
      <c r="FJ52" s="161"/>
      <c r="FK52" s="161"/>
      <c r="FL52" s="161"/>
      <c r="FM52" s="161"/>
      <c r="FN52" s="162"/>
      <c r="FO52" s="163" t="s">
        <v>170</v>
      </c>
    </row>
    <row r="53" spans="2:171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64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64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64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64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64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64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64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64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64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64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64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64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64"/>
    </row>
    <row r="54" spans="2:171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98">SUM(L55:L56)</f>
        <v>4820868</v>
      </c>
      <c r="M54" s="69">
        <f t="shared" si="198"/>
        <v>4899107.5</v>
      </c>
      <c r="N54" s="69">
        <f t="shared" si="198"/>
        <v>5278725.0000000009</v>
      </c>
      <c r="O54" s="69">
        <f>SUM(K54:N54)</f>
        <v>15940704.100000001</v>
      </c>
      <c r="P54" s="69">
        <f t="shared" si="198"/>
        <v>5212160.2</v>
      </c>
      <c r="Q54" s="69">
        <f t="shared" si="198"/>
        <v>4833583.5999999996</v>
      </c>
      <c r="R54" s="69">
        <f t="shared" si="198"/>
        <v>4960823.8999999994</v>
      </c>
      <c r="S54" s="69">
        <f t="shared" si="198"/>
        <v>4509038.3</v>
      </c>
      <c r="T54" s="69">
        <f t="shared" si="198"/>
        <v>4706679</v>
      </c>
      <c r="U54" s="69">
        <f t="shared" si="198"/>
        <v>4794497.7</v>
      </c>
      <c r="V54" s="69">
        <f t="shared" si="198"/>
        <v>5050042.8000000007</v>
      </c>
      <c r="W54" s="69">
        <f t="shared" si="198"/>
        <v>5130098.5000000009</v>
      </c>
      <c r="X54" s="69">
        <f t="shared" si="198"/>
        <v>4977570.4000000004</v>
      </c>
      <c r="Y54" s="69">
        <f t="shared" si="198"/>
        <v>5251593.9999999991</v>
      </c>
      <c r="Z54" s="69">
        <f t="shared" si="198"/>
        <v>5391193.2999999998</v>
      </c>
      <c r="AA54" s="69">
        <f t="shared" si="198"/>
        <v>5922950.5000000009</v>
      </c>
      <c r="AB54" s="69">
        <f>SUM(P54:AA54)</f>
        <v>60740232.199999996</v>
      </c>
      <c r="AC54" s="69">
        <f t="shared" si="198"/>
        <v>5861768</v>
      </c>
      <c r="AD54" s="69">
        <f t="shared" si="198"/>
        <v>5456672.0999999996</v>
      </c>
      <c r="AE54" s="69">
        <f t="shared" si="198"/>
        <v>5505920.3999999994</v>
      </c>
      <c r="AF54" s="69">
        <f t="shared" si="198"/>
        <v>5187032</v>
      </c>
      <c r="AG54" s="69">
        <f t="shared" si="198"/>
        <v>5405137.5</v>
      </c>
      <c r="AH54" s="69">
        <f t="shared" si="198"/>
        <v>5333167.0999999978</v>
      </c>
      <c r="AI54" s="69">
        <f t="shared" si="198"/>
        <v>5667176.200000002</v>
      </c>
      <c r="AJ54" s="69">
        <f t="shared" si="198"/>
        <v>5770309</v>
      </c>
      <c r="AK54" s="69">
        <f t="shared" si="198"/>
        <v>5535787.5999999996</v>
      </c>
      <c r="AL54" s="69">
        <f t="shared" si="198"/>
        <v>5814020.9999999981</v>
      </c>
      <c r="AM54" s="69">
        <f t="shared" si="198"/>
        <v>5653944.5999999996</v>
      </c>
      <c r="AN54" s="69">
        <f t="shared" si="198"/>
        <v>6368158.9000000022</v>
      </c>
      <c r="AO54" s="69">
        <f>SUM(AC54:AN54)</f>
        <v>67559094.400000006</v>
      </c>
      <c r="AP54" s="69">
        <f t="shared" si="198"/>
        <v>6335251.1000000006</v>
      </c>
      <c r="AQ54" s="69">
        <f t="shared" si="198"/>
        <v>6993701.5999999996</v>
      </c>
      <c r="AR54" s="69">
        <f t="shared" si="198"/>
        <v>7213910.7000000002</v>
      </c>
      <c r="AS54" s="69">
        <f t="shared" si="198"/>
        <v>6635281.2000000002</v>
      </c>
      <c r="AT54" s="69">
        <f t="shared" si="198"/>
        <v>6910914</v>
      </c>
      <c r="AU54" s="69">
        <f t="shared" si="198"/>
        <v>6838917.7999999998</v>
      </c>
      <c r="AV54" s="69">
        <f t="shared" si="198"/>
        <v>7129775.3999999985</v>
      </c>
      <c r="AW54" s="69">
        <f t="shared" si="198"/>
        <v>7507149.7000000002</v>
      </c>
      <c r="AX54" s="69">
        <f t="shared" si="198"/>
        <v>7153630.9999999981</v>
      </c>
      <c r="AY54" s="69">
        <f t="shared" si="198"/>
        <v>7472596.4999999981</v>
      </c>
      <c r="AZ54" s="69">
        <f t="shared" si="198"/>
        <v>7465182.5000000019</v>
      </c>
      <c r="BA54" s="69">
        <f t="shared" si="198"/>
        <v>7691418.0000000009</v>
      </c>
      <c r="BB54" s="69">
        <f>SUM(AP54:BA54)</f>
        <v>85347729.499999985</v>
      </c>
      <c r="BC54" s="69">
        <f t="shared" si="198"/>
        <v>7734327.4999999991</v>
      </c>
      <c r="BD54" s="69">
        <f t="shared" si="198"/>
        <v>7045182.4000000004</v>
      </c>
      <c r="BE54" s="69">
        <f t="shared" si="198"/>
        <v>7385706.4000000004</v>
      </c>
      <c r="BF54" s="69">
        <f t="shared" si="198"/>
        <v>7172811.5999999978</v>
      </c>
      <c r="BG54" s="69">
        <f t="shared" si="198"/>
        <v>7444025.1999999983</v>
      </c>
      <c r="BH54" s="69">
        <f t="shared" si="198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99">SUM(BK55:BK56)</f>
        <v>7740258.6999999993</v>
      </c>
      <c r="BL54" s="69">
        <f t="shared" si="199"/>
        <v>8199585</v>
      </c>
      <c r="BM54" s="69">
        <f t="shared" si="199"/>
        <v>8379979.1000000006</v>
      </c>
      <c r="BN54" s="69">
        <f t="shared" si="199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99"/>
        <v>8379989.5999999996</v>
      </c>
      <c r="BR54" s="69">
        <f t="shared" si="199"/>
        <v>8287045</v>
      </c>
      <c r="BS54" s="69">
        <f t="shared" si="199"/>
        <v>7749961</v>
      </c>
      <c r="BT54" s="69">
        <f t="shared" si="199"/>
        <v>8144821</v>
      </c>
      <c r="BU54" s="69">
        <f t="shared" si="199"/>
        <v>7811428.7000000002</v>
      </c>
      <c r="BV54" s="69">
        <f t="shared" ref="BV54:CA54" si="200">SUM(BV55:BV56)</f>
        <v>8332016.3000000045</v>
      </c>
      <c r="BW54" s="69">
        <f t="shared" si="200"/>
        <v>8575883</v>
      </c>
      <c r="BX54" s="69">
        <f t="shared" si="200"/>
        <v>7907674.2000000002</v>
      </c>
      <c r="BY54" s="69">
        <f t="shared" si="200"/>
        <v>8465163.5</v>
      </c>
      <c r="BZ54" s="69">
        <f t="shared" si="200"/>
        <v>8368185.0999999996</v>
      </c>
      <c r="CA54" s="69">
        <f t="shared" si="200"/>
        <v>8928170.6999999993</v>
      </c>
      <c r="CB54" s="69">
        <f>SUM(BP54:CA54)</f>
        <v>99950652.700000003</v>
      </c>
      <c r="CC54" s="69">
        <f t="shared" ref="CC54:CL54" si="201">SUM(CC55:CC56)</f>
        <v>8974111.7000000011</v>
      </c>
      <c r="CD54" s="69">
        <f t="shared" si="201"/>
        <v>8626429.0999999996</v>
      </c>
      <c r="CE54" s="69">
        <f t="shared" si="201"/>
        <v>8934752.8000000007</v>
      </c>
      <c r="CF54" s="69">
        <f t="shared" si="201"/>
        <v>8256701.5</v>
      </c>
      <c r="CG54" s="69">
        <f t="shared" si="201"/>
        <v>8619381.3000000007</v>
      </c>
      <c r="CH54" s="69">
        <f t="shared" si="201"/>
        <v>8470521.1999999993</v>
      </c>
      <c r="CI54" s="69">
        <f t="shared" si="201"/>
        <v>8833556.9999999981</v>
      </c>
      <c r="CJ54" s="69">
        <f t="shared" si="201"/>
        <v>9493306.6000000015</v>
      </c>
      <c r="CK54" s="69">
        <f t="shared" si="201"/>
        <v>8964688.3000000007</v>
      </c>
      <c r="CL54" s="69">
        <f t="shared" si="201"/>
        <v>9835278.3000000026</v>
      </c>
      <c r="CM54" s="69">
        <f t="shared" ref="CM54:CS54" si="202">SUM(CM55:CM56)</f>
        <v>9961315</v>
      </c>
      <c r="CN54" s="69">
        <f t="shared" si="202"/>
        <v>10220223.100000001</v>
      </c>
      <c r="CO54" s="69">
        <f>SUM(CC54:CN54)</f>
        <v>109190265.90000001</v>
      </c>
      <c r="CP54" s="69">
        <f t="shared" si="202"/>
        <v>10224163.699999999</v>
      </c>
      <c r="CQ54" s="69">
        <f t="shared" si="202"/>
        <v>9942073.0999999996</v>
      </c>
      <c r="CR54" s="69">
        <f t="shared" si="202"/>
        <v>11303331.200000001</v>
      </c>
      <c r="CS54" s="69">
        <f t="shared" si="202"/>
        <v>10881315.199999999</v>
      </c>
      <c r="CT54" s="69">
        <f t="shared" ref="CT54:DA54" si="203">SUM(CT55:CT56)</f>
        <v>10992772.800000001</v>
      </c>
      <c r="CU54" s="69">
        <f t="shared" si="203"/>
        <v>10437881.1</v>
      </c>
      <c r="CV54" s="69">
        <f t="shared" si="203"/>
        <v>11358274.299999999</v>
      </c>
      <c r="CW54" s="69">
        <f t="shared" si="203"/>
        <v>11695508.199999999</v>
      </c>
      <c r="CX54" s="69">
        <f t="shared" si="203"/>
        <v>11181274</v>
      </c>
      <c r="CY54" s="69">
        <v>10552720.800000001</v>
      </c>
      <c r="CZ54" s="69">
        <f t="shared" si="203"/>
        <v>10232238.200000001</v>
      </c>
      <c r="DA54" s="69">
        <f t="shared" si="203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204">SUM(DD55:DD56)</f>
        <v>10681910.6</v>
      </c>
      <c r="DE54" s="69">
        <f t="shared" si="204"/>
        <v>6392320.2000000002</v>
      </c>
      <c r="DF54" s="69">
        <f t="shared" si="204"/>
        <v>0</v>
      </c>
      <c r="DG54" s="69">
        <f t="shared" si="204"/>
        <v>11201674.799999999</v>
      </c>
      <c r="DH54" s="69">
        <f t="shared" si="204"/>
        <v>11017764.499999998</v>
      </c>
      <c r="DI54" s="69">
        <f t="shared" si="204"/>
        <v>11821262.700000001</v>
      </c>
      <c r="DJ54" s="69">
        <f t="shared" si="204"/>
        <v>11999617.6</v>
      </c>
      <c r="DK54" s="69">
        <f t="shared" si="204"/>
        <v>11377330.699999999</v>
      </c>
      <c r="DL54" s="69">
        <f t="shared" si="204"/>
        <v>11567852.600000001</v>
      </c>
      <c r="DM54" s="69">
        <f t="shared" si="204"/>
        <v>11662652.699999999</v>
      </c>
      <c r="DN54" s="69">
        <f t="shared" si="204"/>
        <v>13870186.000000002</v>
      </c>
      <c r="DO54" s="69">
        <f t="shared" si="204"/>
        <v>123803677.2</v>
      </c>
      <c r="DP54" s="69">
        <f>SUM(DP55:DP56)</f>
        <v>14045094.499999998</v>
      </c>
      <c r="DQ54" s="69">
        <f t="shared" ref="DQ54:EB54" si="205">SUM(DQ55:DQ56)</f>
        <v>12743689.5</v>
      </c>
      <c r="DR54" s="69">
        <f t="shared" si="205"/>
        <v>13039768.200000001</v>
      </c>
      <c r="DS54" s="69">
        <f t="shared" si="205"/>
        <v>12308165.300000001</v>
      </c>
      <c r="DT54" s="69">
        <f t="shared" si="205"/>
        <v>12610746.299999997</v>
      </c>
      <c r="DU54" s="69">
        <f t="shared" si="205"/>
        <v>12299562.299999999</v>
      </c>
      <c r="DV54" s="69">
        <f t="shared" si="205"/>
        <v>12965281.199999997</v>
      </c>
      <c r="DW54" s="69">
        <f t="shared" si="205"/>
        <v>12953393.6</v>
      </c>
      <c r="DX54" s="69">
        <f t="shared" si="205"/>
        <v>11852063.300000001</v>
      </c>
      <c r="DY54" s="69">
        <f t="shared" si="205"/>
        <v>12917509.699999999</v>
      </c>
      <c r="DZ54" s="69">
        <f t="shared" si="205"/>
        <v>12853476.799999997</v>
      </c>
      <c r="EA54" s="69">
        <f t="shared" si="205"/>
        <v>13994051</v>
      </c>
      <c r="EB54" s="69">
        <f t="shared" si="205"/>
        <v>154582801.69999999</v>
      </c>
      <c r="EC54" s="69">
        <f>SUM(EC55:EC56)</f>
        <v>15938017.399999999</v>
      </c>
      <c r="ED54" s="69">
        <f t="shared" ref="ED54:FD54" si="206">SUM(ED55:ED56)</f>
        <v>13903509.599999998</v>
      </c>
      <c r="EE54" s="69">
        <f t="shared" si="206"/>
        <v>14925881</v>
      </c>
      <c r="EF54" s="69">
        <f t="shared" si="206"/>
        <v>13604153.699999999</v>
      </c>
      <c r="EG54" s="69">
        <f t="shared" si="206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206"/>
        <v>15807089.600000005</v>
      </c>
      <c r="EK54" s="69">
        <f t="shared" si="206"/>
        <v>14644959.699999999</v>
      </c>
      <c r="EL54" s="69">
        <f t="shared" si="206"/>
        <v>15616035.200000003</v>
      </c>
      <c r="EM54" s="69">
        <f t="shared" si="206"/>
        <v>15693758.9</v>
      </c>
      <c r="EN54" s="69">
        <f t="shared" si="206"/>
        <v>16663347.800000004</v>
      </c>
      <c r="EO54" s="69">
        <f>+SUM(EC54:EN54)</f>
        <v>181846424.60000005</v>
      </c>
      <c r="EP54" s="69">
        <f t="shared" si="206"/>
        <v>16439881.500000007</v>
      </c>
      <c r="EQ54" s="69">
        <f t="shared" si="206"/>
        <v>15621159.799999999</v>
      </c>
      <c r="ER54" s="69">
        <f t="shared" si="206"/>
        <v>10881258.000000002</v>
      </c>
      <c r="ES54" s="69">
        <f t="shared" si="206"/>
        <v>5482517.299999998</v>
      </c>
      <c r="ET54" s="69">
        <f t="shared" si="206"/>
        <v>1973551.2999999998</v>
      </c>
      <c r="EU54" s="69">
        <f t="shared" si="206"/>
        <v>0</v>
      </c>
      <c r="EV54" s="69">
        <f t="shared" si="206"/>
        <v>14270763.699999999</v>
      </c>
      <c r="EW54" s="69">
        <f t="shared" si="206"/>
        <v>14660733.700000005</v>
      </c>
      <c r="EX54" s="69">
        <f t="shared" si="206"/>
        <v>14544220.399999999</v>
      </c>
      <c r="EY54" s="69">
        <f t="shared" si="206"/>
        <v>16962635.299999997</v>
      </c>
      <c r="EZ54" s="69">
        <f t="shared" si="206"/>
        <v>17595778.400000006</v>
      </c>
      <c r="FA54" s="69">
        <f t="shared" si="206"/>
        <v>17575663.400000002</v>
      </c>
      <c r="FB54" s="69">
        <f>+SUM(EP54:FA54)</f>
        <v>146008162.79999998</v>
      </c>
      <c r="FC54" s="69">
        <f t="shared" si="206"/>
        <v>18163948.699999996</v>
      </c>
      <c r="FD54" s="69">
        <f t="shared" si="206"/>
        <v>15877997</v>
      </c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>
        <f>+SUM(FC54:FN54)</f>
        <v>34041945.699999996</v>
      </c>
    </row>
    <row r="55" spans="2:171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 t="shared" ref="O55:O56" si="207"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 t="shared" ref="AB55:AB56" si="208"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 t="shared" ref="AO55:AO56" si="209"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 t="shared" ref="BB55:BB56" si="210"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 t="shared" ref="CB55:CB56" si="211"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 t="shared" ref="CO55:CO56" si="212"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 t="shared" ref="DB55:DB56" si="213"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 t="shared" ref="EO55:EO56" si="214"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 t="shared" ref="FB55:FB56" si="215">+SUM(EP55:FA55)</f>
        <v>35466525.899999999</v>
      </c>
      <c r="FC55" s="70">
        <v>4543674.9999999981</v>
      </c>
      <c r="FD55" s="70">
        <v>3901524.0999999987</v>
      </c>
      <c r="FE55" s="70"/>
      <c r="FF55" s="70"/>
      <c r="FG55" s="105"/>
      <c r="FH55" s="112"/>
      <c r="FI55" s="70"/>
      <c r="FJ55" s="70"/>
      <c r="FK55" s="70"/>
      <c r="FL55" s="70"/>
      <c r="FM55" s="70"/>
      <c r="FN55" s="70"/>
      <c r="FO55" s="70">
        <f t="shared" ref="FO55:FO56" si="216">+SUM(FC55:FN55)</f>
        <v>8445199.0999999978</v>
      </c>
    </row>
    <row r="56" spans="2:171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 t="shared" si="207"/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 t="shared" si="208"/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 t="shared" si="209"/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 t="shared" si="210"/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 t="shared" si="211"/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 t="shared" si="212"/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 t="shared" si="213"/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 t="shared" si="214"/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 t="shared" si="215"/>
        <v>110541636.90000001</v>
      </c>
      <c r="FC56" s="70">
        <v>13620273.699999999</v>
      </c>
      <c r="FD56" s="70">
        <v>11976472.9</v>
      </c>
      <c r="FE56" s="70"/>
      <c r="FF56" s="70"/>
      <c r="FG56" s="105"/>
      <c r="FH56" s="70"/>
      <c r="FI56" s="70"/>
      <c r="FJ56" s="70"/>
      <c r="FK56" s="70"/>
      <c r="FL56" s="70"/>
      <c r="FM56" s="70"/>
      <c r="FN56" s="70"/>
      <c r="FO56" s="70">
        <f t="shared" si="216"/>
        <v>25596746.600000001</v>
      </c>
    </row>
    <row r="60" spans="2:171" ht="15" x14ac:dyDescent="0.25">
      <c r="B60" s="5"/>
    </row>
    <row r="62" spans="2:171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82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EP6:FA6"/>
    <mergeCell ref="FB6:FB7"/>
    <mergeCell ref="EP29:FA29"/>
    <mergeCell ref="FB29:FB30"/>
    <mergeCell ref="EP52:FA52"/>
    <mergeCell ref="FB52:FB53"/>
    <mergeCell ref="FC6:FN6"/>
    <mergeCell ref="FO6:FO7"/>
    <mergeCell ref="FC29:FN29"/>
    <mergeCell ref="FO29:FO30"/>
    <mergeCell ref="FC52:FN52"/>
    <mergeCell ref="FO52:F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FO55"/>
  <sheetViews>
    <sheetView showGridLines="0" zoomScale="90" zoomScaleNormal="90" workbookViewId="0">
      <pane xSplit="2" ySplit="3" topLeftCell="EY31" activePane="bottomRight" state="frozen"/>
      <selection pane="topRight" activeCell="C1" sqref="C1"/>
      <selection pane="bottomLeft" activeCell="A4" sqref="A4"/>
      <selection pane="bottomRight" activeCell="FE48" sqref="FE4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70" width="11.42578125" style="11"/>
    <col min="171" max="171" width="12.7109375" style="11" customWidth="1"/>
    <col min="172" max="16384" width="11.42578125" style="11"/>
  </cols>
  <sheetData>
    <row r="1" spans="1:171" ht="15" x14ac:dyDescent="0.25">
      <c r="A1" s="168" t="s">
        <v>136</v>
      </c>
      <c r="B1" s="168"/>
    </row>
    <row r="2" spans="1:171" ht="30" customHeight="1" x14ac:dyDescent="0.25">
      <c r="A2" s="169" t="s">
        <v>149</v>
      </c>
      <c r="B2" s="170"/>
    </row>
    <row r="3" spans="1:171" x14ac:dyDescent="0.2">
      <c r="A3" s="99" t="s">
        <v>78</v>
      </c>
    </row>
    <row r="4" spans="1:171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71" ht="15" x14ac:dyDescent="0.25">
      <c r="B5" s="5" t="s">
        <v>67</v>
      </c>
    </row>
    <row r="6" spans="1:171" ht="15" x14ac:dyDescent="0.25">
      <c r="B6" s="171" t="s">
        <v>0</v>
      </c>
      <c r="C6" s="173">
        <v>2009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86</v>
      </c>
      <c r="P6" s="173">
        <v>2010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87</v>
      </c>
      <c r="AC6" s="173">
        <v>2011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88</v>
      </c>
      <c r="AP6" s="173">
        <v>2012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89</v>
      </c>
      <c r="BC6" s="173">
        <v>2013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90</v>
      </c>
      <c r="BP6" s="173">
        <v>2014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91</v>
      </c>
      <c r="CC6" s="173">
        <v>2015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92</v>
      </c>
      <c r="CP6" s="173">
        <v>2016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93</v>
      </c>
      <c r="DC6" s="165">
        <v>2017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104</v>
      </c>
      <c r="DP6" s="165">
        <v>2018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137</v>
      </c>
      <c r="EC6" s="165">
        <v>2019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161</v>
      </c>
      <c r="EP6" s="128">
        <v>2020</v>
      </c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30"/>
      <c r="FB6" s="163" t="s">
        <v>169</v>
      </c>
      <c r="FC6" s="128">
        <v>2021</v>
      </c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30"/>
      <c r="FO6" s="163" t="s">
        <v>170</v>
      </c>
    </row>
    <row r="7" spans="1:171" ht="15" x14ac:dyDescent="0.25">
      <c r="B7" s="172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72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72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72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72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72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72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72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72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4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4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64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64"/>
    </row>
    <row r="8" spans="1:171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 t="shared" ref="DF8:DH8" si="5">SUM(DF9:DF10)</f>
        <v>0</v>
      </c>
      <c r="DG8" s="72">
        <f t="shared" si="5"/>
        <v>0</v>
      </c>
      <c r="DH8" s="72">
        <f t="shared" si="5"/>
        <v>40979</v>
      </c>
      <c r="DI8" s="72">
        <f t="shared" ref="DI8:DN8" si="6">SUM(DI9:DI10)</f>
        <v>150218</v>
      </c>
      <c r="DJ8" s="72">
        <f t="shared" si="6"/>
        <v>148460</v>
      </c>
      <c r="DK8" s="72">
        <f t="shared" si="6"/>
        <v>133845</v>
      </c>
      <c r="DL8" s="72">
        <f t="shared" si="6"/>
        <v>138428</v>
      </c>
      <c r="DM8" s="72">
        <f t="shared" si="6"/>
        <v>76637</v>
      </c>
      <c r="DN8" s="72">
        <f t="shared" si="6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7">SUM(DS9:DS10)</f>
        <v>146721</v>
      </c>
      <c r="DT8" s="72">
        <f t="shared" si="7"/>
        <v>148658</v>
      </c>
      <c r="DU8" s="72">
        <f t="shared" si="7"/>
        <v>137601</v>
      </c>
      <c r="DV8" s="72">
        <f t="shared" si="7"/>
        <v>153256</v>
      </c>
      <c r="DW8" s="72">
        <f t="shared" si="7"/>
        <v>159293</v>
      </c>
      <c r="DX8" s="72">
        <f t="shared" si="7"/>
        <v>138340</v>
      </c>
      <c r="DY8" s="72">
        <f t="shared" si="7"/>
        <v>148069</v>
      </c>
      <c r="DZ8" s="72">
        <f t="shared" si="7"/>
        <v>145484</v>
      </c>
      <c r="EA8" s="72">
        <f t="shared" si="7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8">SUM(EF9:EF10)</f>
        <v>148423</v>
      </c>
      <c r="EG8" s="72">
        <f t="shared" si="8"/>
        <v>144823</v>
      </c>
      <c r="EH8" s="72">
        <f t="shared" si="8"/>
        <v>138610</v>
      </c>
      <c r="EI8" s="72">
        <f t="shared" si="8"/>
        <v>161571</v>
      </c>
      <c r="EJ8" s="72">
        <f t="shared" si="8"/>
        <v>161524</v>
      </c>
      <c r="EK8" s="72">
        <f t="shared" si="8"/>
        <v>145467</v>
      </c>
      <c r="EL8" s="72">
        <f t="shared" si="8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>
        <f>+SUM(FC8:FN8)</f>
        <v>339744</v>
      </c>
    </row>
    <row r="9" spans="1:171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9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10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1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2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3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4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</row>
    <row r="10" spans="1:171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9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10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1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2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5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6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7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8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3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4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</row>
    <row r="11" spans="1:171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9"/>
        <v>840620</v>
      </c>
      <c r="P11" s="72">
        <f>SUM(P12:P13)</f>
        <v>98330</v>
      </c>
      <c r="Q11" s="72">
        <f t="shared" ref="Q11:AA11" si="19">SUM(Q12:Q13)</f>
        <v>93260</v>
      </c>
      <c r="R11" s="72">
        <f t="shared" si="19"/>
        <v>91904</v>
      </c>
      <c r="S11" s="72">
        <f t="shared" si="19"/>
        <v>92324</v>
      </c>
      <c r="T11" s="72">
        <f t="shared" si="19"/>
        <v>91344</v>
      </c>
      <c r="U11" s="72">
        <f t="shared" si="19"/>
        <v>92286</v>
      </c>
      <c r="V11" s="72">
        <f t="shared" si="19"/>
        <v>107356</v>
      </c>
      <c r="W11" s="72">
        <f t="shared" si="19"/>
        <v>101932</v>
      </c>
      <c r="X11" s="72">
        <f t="shared" si="19"/>
        <v>94590</v>
      </c>
      <c r="Y11" s="72">
        <f t="shared" si="19"/>
        <v>100686</v>
      </c>
      <c r="Z11" s="72">
        <f t="shared" si="19"/>
        <v>94328</v>
      </c>
      <c r="AA11" s="72">
        <f t="shared" si="19"/>
        <v>114216</v>
      </c>
      <c r="AB11" s="72">
        <f t="shared" si="10"/>
        <v>1172556</v>
      </c>
      <c r="AC11" s="72">
        <f>SUM(AC12:AC13)</f>
        <v>110222</v>
      </c>
      <c r="AD11" s="72">
        <f t="shared" ref="AD11:AN11" si="20">SUM(AD12:AD13)</f>
        <v>104890</v>
      </c>
      <c r="AE11" s="72">
        <f t="shared" si="20"/>
        <v>101142</v>
      </c>
      <c r="AF11" s="72">
        <f t="shared" si="20"/>
        <v>100724</v>
      </c>
      <c r="AG11" s="72">
        <f t="shared" si="20"/>
        <v>98688</v>
      </c>
      <c r="AH11" s="72">
        <f t="shared" si="20"/>
        <v>94936</v>
      </c>
      <c r="AI11" s="72">
        <f t="shared" si="20"/>
        <v>109742</v>
      </c>
      <c r="AJ11" s="72">
        <f t="shared" si="20"/>
        <v>106780</v>
      </c>
      <c r="AK11" s="72">
        <f t="shared" si="20"/>
        <v>99936</v>
      </c>
      <c r="AL11" s="72">
        <f t="shared" si="20"/>
        <v>105826</v>
      </c>
      <c r="AM11" s="72">
        <f t="shared" si="20"/>
        <v>100914</v>
      </c>
      <c r="AN11" s="72">
        <f t="shared" si="20"/>
        <v>119628</v>
      </c>
      <c r="AO11" s="72">
        <f t="shared" si="11"/>
        <v>1253428</v>
      </c>
      <c r="AP11" s="72">
        <f>SUM(AP12:AP13)</f>
        <v>116816</v>
      </c>
      <c r="AQ11" s="72">
        <f t="shared" ref="AQ11:BA11" si="21">SUM(AQ12:AQ13)</f>
        <v>113902</v>
      </c>
      <c r="AR11" s="72">
        <f t="shared" si="21"/>
        <v>107846</v>
      </c>
      <c r="AS11" s="72">
        <f t="shared" si="21"/>
        <v>105164</v>
      </c>
      <c r="AT11" s="72">
        <f t="shared" si="21"/>
        <v>101890</v>
      </c>
      <c r="AU11" s="72">
        <f t="shared" si="21"/>
        <v>100522</v>
      </c>
      <c r="AV11" s="72">
        <f t="shared" si="21"/>
        <v>112632</v>
      </c>
      <c r="AW11" s="72">
        <f t="shared" si="21"/>
        <v>114490</v>
      </c>
      <c r="AX11" s="72">
        <f t="shared" si="21"/>
        <v>107598</v>
      </c>
      <c r="AY11" s="72">
        <f t="shared" si="21"/>
        <v>111372</v>
      </c>
      <c r="AZ11" s="72">
        <f t="shared" si="21"/>
        <v>107976</v>
      </c>
      <c r="BA11" s="72">
        <f t="shared" si="21"/>
        <v>123898</v>
      </c>
      <c r="BB11" s="72">
        <f t="shared" si="12"/>
        <v>1324106</v>
      </c>
      <c r="BC11" s="72">
        <f>SUM(BC12:BC13)</f>
        <v>120410</v>
      </c>
      <c r="BD11" s="72">
        <f t="shared" ref="BD11:BN11" si="22">SUM(BD12:BD13)</f>
        <v>114446</v>
      </c>
      <c r="BE11" s="72">
        <f t="shared" si="22"/>
        <v>119760</v>
      </c>
      <c r="BF11" s="72">
        <f t="shared" si="22"/>
        <v>103758</v>
      </c>
      <c r="BG11" s="72">
        <f t="shared" si="22"/>
        <v>108520</v>
      </c>
      <c r="BH11" s="72">
        <f t="shared" si="22"/>
        <v>105081</v>
      </c>
      <c r="BI11" s="72">
        <f t="shared" si="22"/>
        <v>117742</v>
      </c>
      <c r="BJ11" s="72">
        <f t="shared" si="22"/>
        <v>121488</v>
      </c>
      <c r="BK11" s="72">
        <f t="shared" si="22"/>
        <v>111085</v>
      </c>
      <c r="BL11" s="72">
        <f t="shared" si="22"/>
        <v>120571</v>
      </c>
      <c r="BM11" s="72">
        <f t="shared" si="22"/>
        <v>117561</v>
      </c>
      <c r="BN11" s="72">
        <f t="shared" si="22"/>
        <v>135634</v>
      </c>
      <c r="BO11" s="72">
        <f t="shared" si="15"/>
        <v>1396056</v>
      </c>
      <c r="BP11" s="72">
        <f>SUM(BP12:BP13)</f>
        <v>136819</v>
      </c>
      <c r="BQ11" s="72">
        <f t="shared" ref="BQ11:CA11" si="23">SUM(BQ12:BQ13)</f>
        <v>121909</v>
      </c>
      <c r="BR11" s="72">
        <f t="shared" si="23"/>
        <v>114823</v>
      </c>
      <c r="BS11" s="72">
        <f t="shared" si="23"/>
        <v>110106</v>
      </c>
      <c r="BT11" s="72">
        <f t="shared" si="23"/>
        <v>108454</v>
      </c>
      <c r="BU11" s="72">
        <f t="shared" si="23"/>
        <v>103550</v>
      </c>
      <c r="BV11" s="72">
        <f t="shared" si="23"/>
        <v>117687</v>
      </c>
      <c r="BW11" s="72">
        <f t="shared" si="23"/>
        <v>119885</v>
      </c>
      <c r="BX11" s="72">
        <f t="shared" si="23"/>
        <v>105910</v>
      </c>
      <c r="BY11" s="72">
        <f t="shared" si="23"/>
        <v>114680</v>
      </c>
      <c r="BZ11" s="72">
        <f t="shared" si="23"/>
        <v>110916</v>
      </c>
      <c r="CA11" s="72">
        <f t="shared" si="23"/>
        <v>128341</v>
      </c>
      <c r="CB11" s="72">
        <f t="shared" si="16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7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8"/>
        <v>1548978</v>
      </c>
      <c r="DC11" s="72">
        <f>SUM(DC12:DC13)</f>
        <v>150100</v>
      </c>
      <c r="DD11" s="72">
        <v>131515</v>
      </c>
      <c r="DE11" s="72">
        <f t="shared" ref="DE11:DF11" si="24">SUM(DE12:DE13)</f>
        <v>63045</v>
      </c>
      <c r="DF11" s="72">
        <f t="shared" si="24"/>
        <v>0</v>
      </c>
      <c r="DG11" s="72">
        <f t="shared" ref="DG11:DH11" si="25">SUM(DG12:DG13)</f>
        <v>0</v>
      </c>
      <c r="DH11" s="72">
        <f t="shared" si="25"/>
        <v>13485</v>
      </c>
      <c r="DI11" s="72">
        <f t="shared" ref="DI11:DN11" si="26">SUM(DI12:DI13)</f>
        <v>140495</v>
      </c>
      <c r="DJ11" s="72">
        <f t="shared" si="26"/>
        <v>139625</v>
      </c>
      <c r="DK11" s="72">
        <f t="shared" si="26"/>
        <v>125692</v>
      </c>
      <c r="DL11" s="72">
        <f t="shared" si="26"/>
        <v>129201</v>
      </c>
      <c r="DM11" s="72">
        <f t="shared" si="26"/>
        <v>126531</v>
      </c>
      <c r="DN11" s="72">
        <f t="shared" si="26"/>
        <v>153620</v>
      </c>
      <c r="DO11" s="72">
        <f t="shared" si="13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7">SUM(DR12:DR13)</f>
        <v>148902</v>
      </c>
      <c r="DS11" s="72">
        <f t="shared" si="27"/>
        <v>134755</v>
      </c>
      <c r="DT11" s="72">
        <f t="shared" si="27"/>
        <v>139560</v>
      </c>
      <c r="DU11" s="72">
        <f t="shared" si="27"/>
        <v>127771</v>
      </c>
      <c r="DV11" s="72">
        <f t="shared" si="27"/>
        <v>144766</v>
      </c>
      <c r="DW11" s="72">
        <f t="shared" si="27"/>
        <v>148572</v>
      </c>
      <c r="DX11" s="72">
        <f t="shared" si="27"/>
        <v>129336</v>
      </c>
      <c r="DY11" s="72">
        <f t="shared" si="27"/>
        <v>136893</v>
      </c>
      <c r="DZ11" s="72">
        <f t="shared" si="27"/>
        <v>134108</v>
      </c>
      <c r="EA11" s="72">
        <f t="shared" si="27"/>
        <v>158825</v>
      </c>
      <c r="EB11" s="72">
        <f t="shared" si="14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8">SUM(EE12:EE13)</f>
        <v>145336</v>
      </c>
      <c r="EF11" s="72">
        <f t="shared" si="28"/>
        <v>134525</v>
      </c>
      <c r="EG11" s="72">
        <f t="shared" si="28"/>
        <v>134454</v>
      </c>
      <c r="EH11" s="72">
        <f t="shared" si="28"/>
        <v>129973</v>
      </c>
      <c r="EI11" s="72">
        <f t="shared" si="28"/>
        <v>149962</v>
      </c>
      <c r="EJ11" s="72">
        <f t="shared" si="28"/>
        <v>150969</v>
      </c>
      <c r="EK11" s="72">
        <f t="shared" si="28"/>
        <v>135321</v>
      </c>
      <c r="EL11" s="72">
        <f t="shared" si="28"/>
        <v>142843</v>
      </c>
      <c r="EM11" s="72">
        <v>138862</v>
      </c>
      <c r="EN11" s="72">
        <v>162511</v>
      </c>
      <c r="EO11" s="72">
        <f t="shared" ref="EO11:EO22" si="29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30">+SUM(EP11:FA11)</f>
        <v>1590133</v>
      </c>
      <c r="FC11" s="72">
        <f>FC12+FC13</f>
        <v>184910</v>
      </c>
      <c r="FD11" s="72">
        <v>131161</v>
      </c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>
        <f t="shared" ref="FO11" si="31">+SUM(FC11:FN11)</f>
        <v>316071</v>
      </c>
    </row>
    <row r="12" spans="1:171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9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10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1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2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5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6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7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8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3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4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</row>
    <row r="13" spans="1:171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9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10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1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2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5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6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7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8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3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4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</row>
    <row r="14" spans="1:171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9"/>
        <v>1473194</v>
      </c>
      <c r="P14" s="72">
        <f>SUM(P15:P16)</f>
        <v>186706</v>
      </c>
      <c r="Q14" s="72">
        <f t="shared" ref="Q14:AA14" si="32">SUM(Q15:Q16)</f>
        <v>170736</v>
      </c>
      <c r="R14" s="72">
        <f t="shared" si="32"/>
        <v>168182</v>
      </c>
      <c r="S14" s="72">
        <f t="shared" si="32"/>
        <v>160746</v>
      </c>
      <c r="T14" s="72">
        <f t="shared" si="32"/>
        <v>163266</v>
      </c>
      <c r="U14" s="72">
        <f t="shared" si="32"/>
        <v>160042</v>
      </c>
      <c r="V14" s="72">
        <f t="shared" si="32"/>
        <v>177858</v>
      </c>
      <c r="W14" s="72">
        <f t="shared" si="32"/>
        <v>174300</v>
      </c>
      <c r="X14" s="72">
        <f t="shared" si="32"/>
        <v>166750</v>
      </c>
      <c r="Y14" s="72">
        <f t="shared" si="32"/>
        <v>174044</v>
      </c>
      <c r="Z14" s="72">
        <f t="shared" si="32"/>
        <v>166142</v>
      </c>
      <c r="AA14" s="72">
        <f t="shared" si="32"/>
        <v>192804</v>
      </c>
      <c r="AB14" s="72">
        <f t="shared" si="10"/>
        <v>2061576</v>
      </c>
      <c r="AC14" s="72">
        <f>SUM(AC15:AC16)</f>
        <v>205526</v>
      </c>
      <c r="AD14" s="72">
        <f t="shared" ref="AD14:AN14" si="33">SUM(AD15:AD16)</f>
        <v>183470</v>
      </c>
      <c r="AE14" s="72">
        <f t="shared" si="33"/>
        <v>180036</v>
      </c>
      <c r="AF14" s="72">
        <f t="shared" si="33"/>
        <v>174358</v>
      </c>
      <c r="AG14" s="72">
        <f t="shared" si="33"/>
        <v>169398</v>
      </c>
      <c r="AH14" s="72">
        <f t="shared" si="33"/>
        <v>165920</v>
      </c>
      <c r="AI14" s="72">
        <f t="shared" si="33"/>
        <v>182570</v>
      </c>
      <c r="AJ14" s="72">
        <f t="shared" si="33"/>
        <v>178354</v>
      </c>
      <c r="AK14" s="72">
        <f t="shared" si="33"/>
        <v>171946</v>
      </c>
      <c r="AL14" s="72">
        <f t="shared" si="33"/>
        <v>180450</v>
      </c>
      <c r="AM14" s="72">
        <f t="shared" si="33"/>
        <v>173196</v>
      </c>
      <c r="AN14" s="72">
        <f t="shared" si="33"/>
        <v>205126</v>
      </c>
      <c r="AO14" s="72">
        <f t="shared" si="11"/>
        <v>2170350</v>
      </c>
      <c r="AP14" s="72">
        <f>SUM(AP15:AP16)</f>
        <v>223434</v>
      </c>
      <c r="AQ14" s="72">
        <f t="shared" ref="AQ14:BA14" si="34">SUM(AQ15:AQ16)</f>
        <v>206942</v>
      </c>
      <c r="AR14" s="72">
        <f t="shared" si="34"/>
        <v>197886</v>
      </c>
      <c r="AS14" s="72">
        <f t="shared" si="34"/>
        <v>189316</v>
      </c>
      <c r="AT14" s="72">
        <f t="shared" si="34"/>
        <v>185310</v>
      </c>
      <c r="AU14" s="72">
        <f t="shared" si="34"/>
        <v>180382</v>
      </c>
      <c r="AV14" s="72">
        <f t="shared" si="34"/>
        <v>196864</v>
      </c>
      <c r="AW14" s="72">
        <f t="shared" si="34"/>
        <v>198408</v>
      </c>
      <c r="AX14" s="72">
        <f t="shared" si="34"/>
        <v>190218</v>
      </c>
      <c r="AY14" s="72">
        <f t="shared" si="34"/>
        <v>197774</v>
      </c>
      <c r="AZ14" s="72">
        <f t="shared" si="34"/>
        <v>188982</v>
      </c>
      <c r="BA14" s="72">
        <f t="shared" si="34"/>
        <v>214308</v>
      </c>
      <c r="BB14" s="72">
        <f t="shared" si="12"/>
        <v>2369824</v>
      </c>
      <c r="BC14" s="72">
        <f>SUM(BC15:BC16)</f>
        <v>226490</v>
      </c>
      <c r="BD14" s="72">
        <f t="shared" ref="BD14:BN14" si="35">SUM(BD15:BD16)</f>
        <v>205282</v>
      </c>
      <c r="BE14" s="72">
        <f t="shared" si="35"/>
        <v>208518</v>
      </c>
      <c r="BF14" s="72">
        <f t="shared" si="35"/>
        <v>185852</v>
      </c>
      <c r="BG14" s="72">
        <f t="shared" si="35"/>
        <v>192688</v>
      </c>
      <c r="BH14" s="72">
        <f t="shared" si="35"/>
        <v>184932</v>
      </c>
      <c r="BI14" s="72">
        <f t="shared" si="35"/>
        <v>202050</v>
      </c>
      <c r="BJ14" s="72">
        <f t="shared" si="35"/>
        <v>205242</v>
      </c>
      <c r="BK14" s="72">
        <f t="shared" si="35"/>
        <v>189860</v>
      </c>
      <c r="BL14" s="72">
        <f t="shared" si="35"/>
        <v>202112</v>
      </c>
      <c r="BM14" s="72">
        <f t="shared" si="35"/>
        <v>197738</v>
      </c>
      <c r="BN14" s="72">
        <f t="shared" si="35"/>
        <v>237106</v>
      </c>
      <c r="BO14" s="72">
        <f t="shared" si="15"/>
        <v>2437870</v>
      </c>
      <c r="BP14" s="72">
        <f>SUM(BP15:BP16)</f>
        <v>246244</v>
      </c>
      <c r="BQ14" s="72">
        <f t="shared" ref="BQ14:CA14" si="36">SUM(BQ15:BQ16)</f>
        <v>215838</v>
      </c>
      <c r="BR14" s="72">
        <f t="shared" si="36"/>
        <v>211554</v>
      </c>
      <c r="BS14" s="72">
        <f t="shared" si="36"/>
        <v>198488</v>
      </c>
      <c r="BT14" s="72">
        <f t="shared" si="36"/>
        <v>198814</v>
      </c>
      <c r="BU14" s="72">
        <f t="shared" si="36"/>
        <v>192230</v>
      </c>
      <c r="BV14" s="72">
        <f t="shared" si="36"/>
        <v>216380</v>
      </c>
      <c r="BW14" s="72">
        <f t="shared" si="36"/>
        <v>218404</v>
      </c>
      <c r="BX14" s="72">
        <f t="shared" si="36"/>
        <v>202240</v>
      </c>
      <c r="BY14" s="72">
        <f t="shared" si="36"/>
        <v>212632</v>
      </c>
      <c r="BZ14" s="72">
        <f t="shared" si="36"/>
        <v>205520</v>
      </c>
      <c r="CA14" s="72">
        <f t="shared" si="36"/>
        <v>242884</v>
      </c>
      <c r="CB14" s="72">
        <f t="shared" si="16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7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8"/>
        <v>2893768</v>
      </c>
      <c r="DC14" s="72">
        <f>SUM(DC15:DC16)</f>
        <v>279880</v>
      </c>
      <c r="DD14" s="72">
        <v>248574</v>
      </c>
      <c r="DE14" s="72">
        <f t="shared" ref="DE14:DF14" si="37">SUM(DE15:DE16)</f>
        <v>118768</v>
      </c>
      <c r="DF14" s="72">
        <f t="shared" si="37"/>
        <v>0</v>
      </c>
      <c r="DG14" s="72">
        <f t="shared" ref="DG14:DH14" si="38">SUM(DG15:DG16)</f>
        <v>0</v>
      </c>
      <c r="DH14" s="72">
        <f t="shared" si="38"/>
        <v>0</v>
      </c>
      <c r="DI14" s="72">
        <f t="shared" ref="DI14:DN14" si="39">SUM(DI15:DI16)</f>
        <v>0</v>
      </c>
      <c r="DJ14" s="72">
        <f t="shared" si="39"/>
        <v>0</v>
      </c>
      <c r="DK14" s="72">
        <f t="shared" si="39"/>
        <v>0</v>
      </c>
      <c r="DL14" s="72">
        <f t="shared" si="39"/>
        <v>0</v>
      </c>
      <c r="DM14" s="72">
        <f t="shared" si="39"/>
        <v>0</v>
      </c>
      <c r="DN14" s="72">
        <f t="shared" si="39"/>
        <v>0</v>
      </c>
      <c r="DO14" s="72">
        <f t="shared" si="13"/>
        <v>647222</v>
      </c>
      <c r="DP14" s="72">
        <f>SUM(DP15:DP16)</f>
        <v>0</v>
      </c>
      <c r="DQ14" s="72">
        <f>SUM(DQ15:DQ16)</f>
        <v>0</v>
      </c>
      <c r="DR14" s="72">
        <f t="shared" ref="DR14:EA14" si="40">SUM(DR15:DR16)</f>
        <v>0</v>
      </c>
      <c r="DS14" s="72">
        <f t="shared" si="40"/>
        <v>7112</v>
      </c>
      <c r="DT14" s="72">
        <f t="shared" si="40"/>
        <v>92109</v>
      </c>
      <c r="DU14" s="72">
        <f t="shared" si="40"/>
        <v>85143</v>
      </c>
      <c r="DV14" s="72">
        <f t="shared" si="40"/>
        <v>94564</v>
      </c>
      <c r="DW14" s="72">
        <f t="shared" si="40"/>
        <v>95727</v>
      </c>
      <c r="DX14" s="72">
        <f t="shared" si="40"/>
        <v>85255</v>
      </c>
      <c r="DY14" s="72">
        <f t="shared" si="40"/>
        <v>90352</v>
      </c>
      <c r="DZ14" s="72">
        <f t="shared" si="40"/>
        <v>88267</v>
      </c>
      <c r="EA14" s="72">
        <f t="shared" si="40"/>
        <v>107381</v>
      </c>
      <c r="EB14" s="72">
        <f t="shared" si="14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41">SUM(EE15:EE16)</f>
        <v>99393</v>
      </c>
      <c r="EF14" s="72">
        <f t="shared" si="41"/>
        <v>164698</v>
      </c>
      <c r="EG14" s="72">
        <f t="shared" si="41"/>
        <v>177084</v>
      </c>
      <c r="EH14" s="72">
        <f t="shared" si="41"/>
        <v>170374</v>
      </c>
      <c r="EI14" s="72">
        <f t="shared" si="41"/>
        <v>193569</v>
      </c>
      <c r="EJ14" s="72">
        <f t="shared" si="41"/>
        <v>194534</v>
      </c>
      <c r="EK14" s="72">
        <f t="shared" si="41"/>
        <v>175427</v>
      </c>
      <c r="EL14" s="72">
        <f t="shared" si="41"/>
        <v>184337</v>
      </c>
      <c r="EM14" s="72">
        <v>179853</v>
      </c>
      <c r="EN14" s="72">
        <v>208011</v>
      </c>
      <c r="EO14" s="72">
        <f t="shared" si="29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30"/>
        <v>1977454</v>
      </c>
      <c r="FC14" s="72">
        <f>FC15+FC16</f>
        <v>229402</v>
      </c>
      <c r="FD14" s="72">
        <v>167727</v>
      </c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>
        <f t="shared" ref="FO14" si="42">+SUM(FC14:FN14)</f>
        <v>397129</v>
      </c>
    </row>
    <row r="15" spans="1:171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9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10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1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2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5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6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7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8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3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4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</row>
    <row r="16" spans="1:171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9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10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1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2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5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6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7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8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3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4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</row>
    <row r="17" spans="2:171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9"/>
        <v>1249846</v>
      </c>
      <c r="P17" s="72">
        <f>SUM(P18:P19)</f>
        <v>140362</v>
      </c>
      <c r="Q17" s="72">
        <f t="shared" ref="Q17:AA17" si="43">SUM(Q18:Q19)</f>
        <v>131750</v>
      </c>
      <c r="R17" s="72">
        <f t="shared" si="43"/>
        <v>135608</v>
      </c>
      <c r="S17" s="72">
        <f t="shared" si="43"/>
        <v>131210</v>
      </c>
      <c r="T17" s="72">
        <f t="shared" si="43"/>
        <v>132838</v>
      </c>
      <c r="U17" s="72">
        <f t="shared" si="43"/>
        <v>130844</v>
      </c>
      <c r="V17" s="72">
        <f t="shared" si="43"/>
        <v>145972</v>
      </c>
      <c r="W17" s="72">
        <f t="shared" si="43"/>
        <v>138914</v>
      </c>
      <c r="X17" s="72">
        <f t="shared" si="43"/>
        <v>134874</v>
      </c>
      <c r="Y17" s="72">
        <f t="shared" si="43"/>
        <v>146138</v>
      </c>
      <c r="Z17" s="72">
        <f t="shared" si="43"/>
        <v>138746</v>
      </c>
      <c r="AA17" s="72">
        <f t="shared" si="43"/>
        <v>157890</v>
      </c>
      <c r="AB17" s="72">
        <f t="shared" si="10"/>
        <v>1665146</v>
      </c>
      <c r="AC17" s="72">
        <f>SUM(AC18:AC19)</f>
        <v>152816</v>
      </c>
      <c r="AD17" s="72">
        <f t="shared" ref="AD17:AN17" si="44">SUM(AD18:AD19)</f>
        <v>144046</v>
      </c>
      <c r="AE17" s="72">
        <f t="shared" si="44"/>
        <v>144954</v>
      </c>
      <c r="AF17" s="72">
        <f t="shared" si="44"/>
        <v>141228</v>
      </c>
      <c r="AG17" s="72">
        <f t="shared" si="44"/>
        <v>140530</v>
      </c>
      <c r="AH17" s="72">
        <f t="shared" si="44"/>
        <v>137716</v>
      </c>
      <c r="AI17" s="72">
        <f t="shared" si="44"/>
        <v>152054</v>
      </c>
      <c r="AJ17" s="72">
        <f t="shared" si="44"/>
        <v>152858</v>
      </c>
      <c r="AK17" s="72">
        <f t="shared" si="44"/>
        <v>144814</v>
      </c>
      <c r="AL17" s="72">
        <f t="shared" si="44"/>
        <v>152976</v>
      </c>
      <c r="AM17" s="72">
        <f t="shared" si="44"/>
        <v>147124</v>
      </c>
      <c r="AN17" s="72">
        <f t="shared" si="44"/>
        <v>168140</v>
      </c>
      <c r="AO17" s="72">
        <f t="shared" si="11"/>
        <v>1779256</v>
      </c>
      <c r="AP17" s="72">
        <f>SUM(AP18:AP19)</f>
        <v>164358</v>
      </c>
      <c r="AQ17" s="72">
        <f t="shared" ref="AQ17:BA17" si="45">SUM(AQ18:AQ19)</f>
        <v>156468</v>
      </c>
      <c r="AR17" s="72">
        <f t="shared" si="45"/>
        <v>157884</v>
      </c>
      <c r="AS17" s="72">
        <f t="shared" si="45"/>
        <v>150860</v>
      </c>
      <c r="AT17" s="72">
        <f t="shared" si="45"/>
        <v>151296</v>
      </c>
      <c r="AU17" s="72">
        <f t="shared" si="45"/>
        <v>147760</v>
      </c>
      <c r="AV17" s="72">
        <f t="shared" si="45"/>
        <v>160844</v>
      </c>
      <c r="AW17" s="72">
        <f t="shared" si="45"/>
        <v>165528</v>
      </c>
      <c r="AX17" s="72">
        <f t="shared" si="45"/>
        <v>154224</v>
      </c>
      <c r="AY17" s="72">
        <f t="shared" si="45"/>
        <v>158188</v>
      </c>
      <c r="AZ17" s="72">
        <f t="shared" si="45"/>
        <v>155314</v>
      </c>
      <c r="BA17" s="72">
        <f t="shared" si="45"/>
        <v>170604</v>
      </c>
      <c r="BB17" s="72">
        <f t="shared" si="12"/>
        <v>1893328</v>
      </c>
      <c r="BC17" s="72">
        <f>SUM(BC18:BC19)</f>
        <v>165492</v>
      </c>
      <c r="BD17" s="72">
        <f t="shared" ref="BD17:BN17" si="46">SUM(BD18:BD19)</f>
        <v>155962</v>
      </c>
      <c r="BE17" s="72">
        <f t="shared" si="46"/>
        <v>162916</v>
      </c>
      <c r="BF17" s="72">
        <f t="shared" si="46"/>
        <v>151516</v>
      </c>
      <c r="BG17" s="72">
        <f t="shared" si="46"/>
        <v>155254</v>
      </c>
      <c r="BH17" s="72">
        <f t="shared" si="46"/>
        <v>151614</v>
      </c>
      <c r="BI17" s="72">
        <f t="shared" si="46"/>
        <v>164938</v>
      </c>
      <c r="BJ17" s="72">
        <f t="shared" si="46"/>
        <v>167026</v>
      </c>
      <c r="BK17" s="72">
        <f t="shared" si="46"/>
        <v>155110</v>
      </c>
      <c r="BL17" s="72">
        <f t="shared" si="46"/>
        <v>166912</v>
      </c>
      <c r="BM17" s="72">
        <f t="shared" si="46"/>
        <v>162384</v>
      </c>
      <c r="BN17" s="72">
        <f t="shared" si="46"/>
        <v>184828</v>
      </c>
      <c r="BO17" s="72">
        <f t="shared" si="15"/>
        <v>1943952</v>
      </c>
      <c r="BP17" s="72">
        <f>SUM(BP18:BP19)</f>
        <v>180072</v>
      </c>
      <c r="BQ17" s="72">
        <f t="shared" ref="BQ17:CA17" si="47">SUM(BQ18:BQ19)</f>
        <v>168998</v>
      </c>
      <c r="BR17" s="72">
        <f t="shared" si="47"/>
        <v>169930</v>
      </c>
      <c r="BS17" s="72">
        <f t="shared" si="47"/>
        <v>166834</v>
      </c>
      <c r="BT17" s="72">
        <f t="shared" si="47"/>
        <v>169890</v>
      </c>
      <c r="BU17" s="72">
        <f t="shared" si="47"/>
        <v>161464</v>
      </c>
      <c r="BV17" s="72">
        <f t="shared" si="47"/>
        <v>180934</v>
      </c>
      <c r="BW17" s="72">
        <f t="shared" si="47"/>
        <v>183002</v>
      </c>
      <c r="BX17" s="72">
        <f t="shared" si="47"/>
        <v>170650</v>
      </c>
      <c r="BY17" s="72">
        <f t="shared" si="47"/>
        <v>182506</v>
      </c>
      <c r="BZ17" s="72">
        <f t="shared" si="47"/>
        <v>176410</v>
      </c>
      <c r="CA17" s="72">
        <f t="shared" si="47"/>
        <v>203962</v>
      </c>
      <c r="CB17" s="72">
        <f t="shared" si="16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7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8"/>
        <v>2604142</v>
      </c>
      <c r="DC17" s="72">
        <f>SUM(DC18:DC19)</f>
        <v>238736</v>
      </c>
      <c r="DD17" s="72">
        <v>216720</v>
      </c>
      <c r="DE17" s="72">
        <f t="shared" ref="DE17:DF17" si="48">SUM(DE18:DE19)</f>
        <v>110382</v>
      </c>
      <c r="DF17" s="72">
        <f t="shared" si="48"/>
        <v>0</v>
      </c>
      <c r="DG17" s="72">
        <f t="shared" ref="DG17:DH17" si="49">SUM(DG18:DG19)</f>
        <v>0</v>
      </c>
      <c r="DH17" s="72">
        <f t="shared" si="49"/>
        <v>0</v>
      </c>
      <c r="DI17" s="72">
        <f t="shared" ref="DI17:DN17" si="50">SUM(DI18:DI19)</f>
        <v>0</v>
      </c>
      <c r="DJ17" s="72">
        <f t="shared" si="50"/>
        <v>0</v>
      </c>
      <c r="DK17" s="72">
        <f t="shared" si="50"/>
        <v>102142</v>
      </c>
      <c r="DL17" s="72">
        <f t="shared" si="50"/>
        <v>235890</v>
      </c>
      <c r="DM17" s="72">
        <f t="shared" si="50"/>
        <v>230459</v>
      </c>
      <c r="DN17" s="72">
        <f t="shared" si="50"/>
        <v>261819</v>
      </c>
      <c r="DO17" s="72">
        <f t="shared" si="13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51">SUM(DR18:DR19)</f>
        <v>252316</v>
      </c>
      <c r="DS17" s="72">
        <f t="shared" si="51"/>
        <v>237929</v>
      </c>
      <c r="DT17" s="72">
        <f t="shared" si="51"/>
        <v>241889</v>
      </c>
      <c r="DU17" s="72">
        <f t="shared" si="51"/>
        <v>228753</v>
      </c>
      <c r="DV17" s="72">
        <f t="shared" si="51"/>
        <v>252899</v>
      </c>
      <c r="DW17" s="72">
        <f t="shared" si="51"/>
        <v>265587</v>
      </c>
      <c r="DX17" s="72">
        <f t="shared" si="51"/>
        <v>243098</v>
      </c>
      <c r="DY17" s="72">
        <f t="shared" si="51"/>
        <v>257041</v>
      </c>
      <c r="DZ17" s="72">
        <f t="shared" si="51"/>
        <v>252107</v>
      </c>
      <c r="EA17" s="72">
        <f t="shared" si="51"/>
        <v>283720</v>
      </c>
      <c r="EB17" s="72">
        <f t="shared" si="14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52">SUM(EE18:EE19)</f>
        <v>259873</v>
      </c>
      <c r="EF17" s="72">
        <f t="shared" si="52"/>
        <v>239481</v>
      </c>
      <c r="EG17" s="72">
        <f t="shared" si="52"/>
        <v>245471</v>
      </c>
      <c r="EH17" s="72">
        <f t="shared" si="52"/>
        <v>242364</v>
      </c>
      <c r="EI17" s="72">
        <f t="shared" si="52"/>
        <v>264178</v>
      </c>
      <c r="EJ17" s="72">
        <f t="shared" si="52"/>
        <v>271359</v>
      </c>
      <c r="EK17" s="72">
        <f t="shared" si="52"/>
        <v>252248</v>
      </c>
      <c r="EL17" s="72">
        <f t="shared" si="52"/>
        <v>270034</v>
      </c>
      <c r="EM17" s="72">
        <v>264264</v>
      </c>
      <c r="EN17" s="72">
        <v>288884</v>
      </c>
      <c r="EO17" s="72">
        <f t="shared" si="29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30"/>
        <v>2806938</v>
      </c>
      <c r="FC17" s="72">
        <f>FC18+FC19</f>
        <v>299213</v>
      </c>
      <c r="FD17" s="72">
        <v>240436</v>
      </c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>
        <f t="shared" ref="FO17" si="53">+SUM(FC17:FN17)</f>
        <v>539649</v>
      </c>
    </row>
    <row r="18" spans="2:171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9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10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1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2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5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6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7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8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3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4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</row>
    <row r="19" spans="2:171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9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10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1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2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5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6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7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8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3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4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</row>
    <row r="20" spans="2:171" ht="15" x14ac:dyDescent="0.2">
      <c r="B20" s="18" t="s">
        <v>10</v>
      </c>
      <c r="C20" s="19">
        <f t="shared" ref="C20:BN20" si="54">SUM(C21:C22)</f>
        <v>0</v>
      </c>
      <c r="D20" s="19">
        <f t="shared" si="54"/>
        <v>0</v>
      </c>
      <c r="E20" s="19">
        <f t="shared" si="54"/>
        <v>175732</v>
      </c>
      <c r="F20" s="19">
        <f t="shared" si="54"/>
        <v>360002</v>
      </c>
      <c r="G20" s="19">
        <f t="shared" si="54"/>
        <v>362196</v>
      </c>
      <c r="H20" s="19">
        <f t="shared" si="54"/>
        <v>351376</v>
      </c>
      <c r="I20" s="19">
        <f t="shared" si="54"/>
        <v>391166</v>
      </c>
      <c r="J20" s="19">
        <f t="shared" si="54"/>
        <v>377772</v>
      </c>
      <c r="K20" s="19">
        <f t="shared" si="54"/>
        <v>354528</v>
      </c>
      <c r="L20" s="19">
        <f t="shared" si="54"/>
        <v>383776</v>
      </c>
      <c r="M20" s="19">
        <f t="shared" si="54"/>
        <v>374672</v>
      </c>
      <c r="N20" s="19">
        <f t="shared" si="54"/>
        <v>432440</v>
      </c>
      <c r="O20" s="19">
        <f t="shared" si="54"/>
        <v>3563660</v>
      </c>
      <c r="P20" s="19">
        <f t="shared" si="54"/>
        <v>425398</v>
      </c>
      <c r="Q20" s="19">
        <f t="shared" si="54"/>
        <v>395746</v>
      </c>
      <c r="R20" s="19">
        <f t="shared" si="54"/>
        <v>395694</v>
      </c>
      <c r="S20" s="19">
        <f t="shared" si="54"/>
        <v>384280</v>
      </c>
      <c r="T20" s="19">
        <f t="shared" si="54"/>
        <v>387448</v>
      </c>
      <c r="U20" s="19">
        <f t="shared" si="54"/>
        <v>383172</v>
      </c>
      <c r="V20" s="19">
        <f t="shared" si="54"/>
        <v>431186</v>
      </c>
      <c r="W20" s="19">
        <f t="shared" si="54"/>
        <v>415146</v>
      </c>
      <c r="X20" s="19">
        <f t="shared" si="54"/>
        <v>396214</v>
      </c>
      <c r="Y20" s="19">
        <f t="shared" si="54"/>
        <v>420868</v>
      </c>
      <c r="Z20" s="19">
        <f t="shared" si="54"/>
        <v>399216</v>
      </c>
      <c r="AA20" s="19">
        <f t="shared" si="54"/>
        <v>464910</v>
      </c>
      <c r="AB20" s="19">
        <f t="shared" si="54"/>
        <v>4899278</v>
      </c>
      <c r="AC20" s="19">
        <f t="shared" si="54"/>
        <v>468564</v>
      </c>
      <c r="AD20" s="19">
        <f t="shared" si="54"/>
        <v>480268</v>
      </c>
      <c r="AE20" s="19">
        <f t="shared" si="54"/>
        <v>534340</v>
      </c>
      <c r="AF20" s="19">
        <f t="shared" si="54"/>
        <v>522766</v>
      </c>
      <c r="AG20" s="19">
        <f t="shared" si="54"/>
        <v>513888</v>
      </c>
      <c r="AH20" s="19">
        <f t="shared" si="54"/>
        <v>498342</v>
      </c>
      <c r="AI20" s="19">
        <f t="shared" si="54"/>
        <v>559684</v>
      </c>
      <c r="AJ20" s="19">
        <f t="shared" si="54"/>
        <v>549270</v>
      </c>
      <c r="AK20" s="19">
        <f t="shared" si="54"/>
        <v>521640</v>
      </c>
      <c r="AL20" s="19">
        <f t="shared" si="54"/>
        <v>549356</v>
      </c>
      <c r="AM20" s="19">
        <f t="shared" si="54"/>
        <v>527452</v>
      </c>
      <c r="AN20" s="19">
        <f t="shared" si="54"/>
        <v>616560</v>
      </c>
      <c r="AO20" s="19">
        <f t="shared" si="54"/>
        <v>6342130</v>
      </c>
      <c r="AP20" s="19">
        <f t="shared" si="54"/>
        <v>627178</v>
      </c>
      <c r="AQ20" s="19">
        <f t="shared" si="54"/>
        <v>596750</v>
      </c>
      <c r="AR20" s="19">
        <f t="shared" si="54"/>
        <v>577416</v>
      </c>
      <c r="AS20" s="19">
        <f t="shared" si="54"/>
        <v>557784</v>
      </c>
      <c r="AT20" s="19">
        <f t="shared" si="54"/>
        <v>546184</v>
      </c>
      <c r="AU20" s="19">
        <f t="shared" si="54"/>
        <v>536674</v>
      </c>
      <c r="AV20" s="19">
        <f t="shared" si="54"/>
        <v>588386</v>
      </c>
      <c r="AW20" s="19">
        <f t="shared" si="54"/>
        <v>599026</v>
      </c>
      <c r="AX20" s="19">
        <f t="shared" si="54"/>
        <v>564854</v>
      </c>
      <c r="AY20" s="19">
        <f t="shared" si="54"/>
        <v>585850</v>
      </c>
      <c r="AZ20" s="19">
        <f t="shared" si="54"/>
        <v>565378</v>
      </c>
      <c r="BA20" s="19">
        <f t="shared" si="54"/>
        <v>637866</v>
      </c>
      <c r="BB20" s="19">
        <f t="shared" si="54"/>
        <v>6983346</v>
      </c>
      <c r="BC20" s="19">
        <f t="shared" si="54"/>
        <v>638146</v>
      </c>
      <c r="BD20" s="19">
        <f t="shared" si="54"/>
        <v>596152</v>
      </c>
      <c r="BE20" s="19">
        <f t="shared" si="54"/>
        <v>616460</v>
      </c>
      <c r="BF20" s="19">
        <f t="shared" si="54"/>
        <v>553088</v>
      </c>
      <c r="BG20" s="19">
        <f t="shared" si="54"/>
        <v>573012</v>
      </c>
      <c r="BH20" s="19">
        <f t="shared" si="54"/>
        <v>550991</v>
      </c>
      <c r="BI20" s="19">
        <f t="shared" si="54"/>
        <v>607692</v>
      </c>
      <c r="BJ20" s="19">
        <f t="shared" si="54"/>
        <v>618548</v>
      </c>
      <c r="BK20" s="19">
        <f t="shared" si="54"/>
        <v>567719</v>
      </c>
      <c r="BL20" s="19">
        <f t="shared" si="54"/>
        <v>608665</v>
      </c>
      <c r="BM20" s="19">
        <f t="shared" si="54"/>
        <v>594809</v>
      </c>
      <c r="BN20" s="19">
        <f t="shared" si="54"/>
        <v>697822</v>
      </c>
      <c r="BO20" s="19">
        <f t="shared" ref="BO20:CV20" si="55">SUM(BO21:BO22)</f>
        <v>7223104</v>
      </c>
      <c r="BP20" s="19">
        <f t="shared" si="55"/>
        <v>700145</v>
      </c>
      <c r="BQ20" s="19">
        <f t="shared" si="55"/>
        <v>632579</v>
      </c>
      <c r="BR20" s="19">
        <f t="shared" si="55"/>
        <v>617181</v>
      </c>
      <c r="BS20" s="19">
        <f t="shared" si="55"/>
        <v>594240</v>
      </c>
      <c r="BT20" s="19">
        <f t="shared" si="55"/>
        <v>594372</v>
      </c>
      <c r="BU20" s="19">
        <f t="shared" si="55"/>
        <v>567474</v>
      </c>
      <c r="BV20" s="19">
        <f t="shared" si="55"/>
        <v>642285</v>
      </c>
      <c r="BW20" s="19">
        <f t="shared" si="55"/>
        <v>646009</v>
      </c>
      <c r="BX20" s="19">
        <f t="shared" si="55"/>
        <v>590602</v>
      </c>
      <c r="BY20" s="19">
        <f t="shared" si="55"/>
        <v>633558</v>
      </c>
      <c r="BZ20" s="19">
        <f t="shared" si="55"/>
        <v>612130</v>
      </c>
      <c r="CA20" s="19">
        <f t="shared" si="55"/>
        <v>722109</v>
      </c>
      <c r="CB20" s="19">
        <f t="shared" si="55"/>
        <v>7552684</v>
      </c>
      <c r="CC20" s="19">
        <f t="shared" si="55"/>
        <v>727037</v>
      </c>
      <c r="CD20" s="19">
        <f t="shared" si="55"/>
        <v>681126</v>
      </c>
      <c r="CE20" s="19">
        <f t="shared" si="55"/>
        <v>673385</v>
      </c>
      <c r="CF20" s="19">
        <f t="shared" si="55"/>
        <v>659973</v>
      </c>
      <c r="CG20" s="19">
        <f t="shared" si="55"/>
        <v>647990</v>
      </c>
      <c r="CH20" s="19">
        <f t="shared" si="55"/>
        <v>621143</v>
      </c>
      <c r="CI20" s="19">
        <f t="shared" si="55"/>
        <v>718340</v>
      </c>
      <c r="CJ20" s="19">
        <f t="shared" si="55"/>
        <v>709305</v>
      </c>
      <c r="CK20" s="19">
        <f t="shared" si="55"/>
        <v>664005</v>
      </c>
      <c r="CL20" s="19">
        <f t="shared" si="55"/>
        <v>710061</v>
      </c>
      <c r="CM20" s="19">
        <f t="shared" si="55"/>
        <v>668101</v>
      </c>
      <c r="CN20" s="19">
        <f t="shared" si="55"/>
        <v>799516</v>
      </c>
      <c r="CO20" s="19">
        <f t="shared" si="55"/>
        <v>8279982</v>
      </c>
      <c r="CP20" s="19">
        <f t="shared" si="55"/>
        <v>783793</v>
      </c>
      <c r="CQ20" s="19">
        <f t="shared" si="55"/>
        <v>745407</v>
      </c>
      <c r="CR20" s="19">
        <f t="shared" si="55"/>
        <v>751804</v>
      </c>
      <c r="CS20" s="19">
        <f t="shared" si="55"/>
        <v>665820</v>
      </c>
      <c r="CT20" s="19">
        <f t="shared" si="55"/>
        <v>686147</v>
      </c>
      <c r="CU20" s="19">
        <f t="shared" si="55"/>
        <v>652624</v>
      </c>
      <c r="CV20" s="19">
        <f t="shared" si="55"/>
        <v>766807</v>
      </c>
      <c r="CW20" s="19">
        <f t="shared" ref="CW20:DB20" si="56">SUM(CW21:CW22)</f>
        <v>730415</v>
      </c>
      <c r="CX20" s="19">
        <f t="shared" si="56"/>
        <v>679544</v>
      </c>
      <c r="CY20" s="19">
        <f t="shared" si="56"/>
        <v>716364</v>
      </c>
      <c r="CZ20" s="19">
        <f t="shared" si="56"/>
        <v>710224</v>
      </c>
      <c r="DA20" s="19">
        <f t="shared" si="56"/>
        <v>838275</v>
      </c>
      <c r="DB20" s="19">
        <f t="shared" si="56"/>
        <v>8727224</v>
      </c>
      <c r="DC20" s="19">
        <f>SUM(DC21:DC22)</f>
        <v>825844</v>
      </c>
      <c r="DD20" s="19">
        <v>742863</v>
      </c>
      <c r="DE20" s="19">
        <f>SUM(DE21:DE22)</f>
        <v>363657</v>
      </c>
      <c r="DF20" s="19">
        <f t="shared" ref="DF20:DH20" si="57">SUM(DF21:DF22)</f>
        <v>0</v>
      </c>
      <c r="DG20" s="19">
        <f t="shared" si="57"/>
        <v>0</v>
      </c>
      <c r="DH20" s="19">
        <f t="shared" si="57"/>
        <v>54464</v>
      </c>
      <c r="DI20" s="19">
        <f t="shared" ref="DI20:DJ20" si="58">SUM(DI21:DI22)</f>
        <v>290713</v>
      </c>
      <c r="DJ20" s="19">
        <f t="shared" si="58"/>
        <v>288085</v>
      </c>
      <c r="DK20" s="19">
        <f t="shared" ref="DK20:DL20" si="59">SUM(DK21:DK22)</f>
        <v>361679</v>
      </c>
      <c r="DL20" s="19">
        <f t="shared" si="59"/>
        <v>503519</v>
      </c>
      <c r="DM20" s="19">
        <f t="shared" ref="DM20:DN20" si="60">SUM(DM21:DM22)</f>
        <v>433627</v>
      </c>
      <c r="DN20" s="19">
        <f t="shared" si="60"/>
        <v>579466</v>
      </c>
      <c r="DO20" s="19">
        <f t="shared" si="13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61">SUM(DS21:DS22)</f>
        <v>526517</v>
      </c>
      <c r="DT20" s="19">
        <f t="shared" si="61"/>
        <v>622216</v>
      </c>
      <c r="DU20" s="19">
        <f t="shared" si="61"/>
        <v>579268</v>
      </c>
      <c r="DV20" s="19">
        <f t="shared" si="61"/>
        <v>645485</v>
      </c>
      <c r="DW20" s="19">
        <f t="shared" si="61"/>
        <v>669179</v>
      </c>
      <c r="DX20" s="19">
        <f t="shared" si="61"/>
        <v>596029</v>
      </c>
      <c r="DY20" s="19">
        <f t="shared" si="61"/>
        <v>632355</v>
      </c>
      <c r="DZ20" s="19">
        <f t="shared" si="61"/>
        <v>619966</v>
      </c>
      <c r="EA20" s="19">
        <f t="shared" si="61"/>
        <v>721816</v>
      </c>
      <c r="EB20" s="19">
        <f t="shared" si="14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62">SUM(EF21:EF22)</f>
        <v>687127</v>
      </c>
      <c r="EG20" s="19">
        <f t="shared" si="62"/>
        <v>701832</v>
      </c>
      <c r="EH20" s="19">
        <f t="shared" si="62"/>
        <v>681321</v>
      </c>
      <c r="EI20" s="19">
        <f t="shared" si="62"/>
        <v>769280</v>
      </c>
      <c r="EJ20" s="19">
        <f t="shared" si="62"/>
        <v>778386</v>
      </c>
      <c r="EK20" s="19">
        <f t="shared" si="62"/>
        <v>708463</v>
      </c>
      <c r="EL20" s="19">
        <f t="shared" ref="EL20" si="63">SUM(EL21:EL22)</f>
        <v>751619</v>
      </c>
      <c r="EM20" s="19">
        <f t="shared" si="62"/>
        <v>732129</v>
      </c>
      <c r="EN20" s="19">
        <f t="shared" si="62"/>
        <v>836192</v>
      </c>
      <c r="EO20" s="19">
        <f t="shared" si="29"/>
        <v>8706226</v>
      </c>
      <c r="EP20" s="19">
        <f t="shared" ref="EP20:EQ20" si="64">SUM(EP21:EP22)</f>
        <v>839230</v>
      </c>
      <c r="EQ20" s="19">
        <f t="shared" si="64"/>
        <v>830379</v>
      </c>
      <c r="ER20" s="19">
        <f t="shared" ref="ER20:ES20" si="65">SUM(ER21:ER22)</f>
        <v>547676</v>
      </c>
      <c r="ES20" s="19">
        <f t="shared" si="65"/>
        <v>234120</v>
      </c>
      <c r="ET20" s="19">
        <f t="shared" ref="ET20:EV20" si="66">SUM(ET21:ET22)</f>
        <v>408011</v>
      </c>
      <c r="EU20" s="19">
        <f t="shared" si="66"/>
        <v>558093</v>
      </c>
      <c r="EV20" s="19">
        <f t="shared" si="66"/>
        <v>728372</v>
      </c>
      <c r="EW20" s="19">
        <f t="shared" ref="EW20:EX20" si="67">SUM(EW21:EW22)</f>
        <v>730550</v>
      </c>
      <c r="EX20" s="19">
        <f t="shared" si="67"/>
        <v>740508</v>
      </c>
      <c r="EY20" s="19">
        <f t="shared" ref="EY20:EZ20" si="68">SUM(EY21:EY22)</f>
        <v>847194</v>
      </c>
      <c r="EZ20" s="19">
        <f t="shared" si="68"/>
        <v>830516</v>
      </c>
      <c r="FA20" s="19">
        <f t="shared" ref="FA20" si="69">SUM(FA21:FA22)</f>
        <v>820485</v>
      </c>
      <c r="FB20" s="19">
        <f t="shared" si="30"/>
        <v>8115134</v>
      </c>
      <c r="FC20" s="19">
        <f t="shared" ref="FC20" si="70">SUM(FC21:FC22)</f>
        <v>912521</v>
      </c>
      <c r="FD20" s="19">
        <v>680072</v>
      </c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>
        <f t="shared" ref="FO20:FO22" si="71">+SUM(FC20:FN20)</f>
        <v>1592593</v>
      </c>
    </row>
    <row r="21" spans="2:171" x14ac:dyDescent="0.2">
      <c r="B21" s="15" t="s">
        <v>2</v>
      </c>
      <c r="C21" s="73">
        <f t="shared" ref="C21:BN21" si="72">IF($B21="","",C9+C12+C15+C18)</f>
        <v>0</v>
      </c>
      <c r="D21" s="73">
        <f t="shared" si="72"/>
        <v>0</v>
      </c>
      <c r="E21" s="73">
        <f t="shared" si="72"/>
        <v>70408</v>
      </c>
      <c r="F21" s="73">
        <f t="shared" si="72"/>
        <v>148732</v>
      </c>
      <c r="G21" s="73">
        <f>IF($B21="","",G9+G12+G15+G18)</f>
        <v>139330</v>
      </c>
      <c r="H21" s="73">
        <f t="shared" si="72"/>
        <v>134206</v>
      </c>
      <c r="I21" s="73">
        <f t="shared" si="72"/>
        <v>163394</v>
      </c>
      <c r="J21" s="73">
        <f t="shared" si="72"/>
        <v>142880</v>
      </c>
      <c r="K21" s="73">
        <f t="shared" si="72"/>
        <v>132968</v>
      </c>
      <c r="L21" s="73">
        <f t="shared" si="72"/>
        <v>144630</v>
      </c>
      <c r="M21" s="73">
        <f t="shared" si="72"/>
        <v>137298</v>
      </c>
      <c r="N21" s="73">
        <f t="shared" si="72"/>
        <v>180234</v>
      </c>
      <c r="O21" s="73">
        <f t="shared" si="72"/>
        <v>1394080</v>
      </c>
      <c r="P21" s="73">
        <f t="shared" si="72"/>
        <v>185426</v>
      </c>
      <c r="Q21" s="73">
        <f t="shared" si="72"/>
        <v>164142</v>
      </c>
      <c r="R21" s="73">
        <f t="shared" si="72"/>
        <v>152844</v>
      </c>
      <c r="S21" s="73">
        <f t="shared" si="72"/>
        <v>157044</v>
      </c>
      <c r="T21" s="73">
        <f t="shared" si="72"/>
        <v>150650</v>
      </c>
      <c r="U21" s="73">
        <f t="shared" si="72"/>
        <v>144162</v>
      </c>
      <c r="V21" s="73">
        <f t="shared" si="72"/>
        <v>177434</v>
      </c>
      <c r="W21" s="73">
        <f t="shared" si="72"/>
        <v>158656</v>
      </c>
      <c r="X21" s="73">
        <f t="shared" si="72"/>
        <v>146160</v>
      </c>
      <c r="Y21" s="73">
        <f t="shared" si="72"/>
        <v>159438</v>
      </c>
      <c r="Z21" s="73">
        <f t="shared" si="72"/>
        <v>143748</v>
      </c>
      <c r="AA21" s="73">
        <f t="shared" si="72"/>
        <v>191950</v>
      </c>
      <c r="AB21" s="73">
        <f t="shared" si="72"/>
        <v>1931654</v>
      </c>
      <c r="AC21" s="73">
        <f t="shared" si="72"/>
        <v>199862</v>
      </c>
      <c r="AD21" s="73">
        <f t="shared" si="72"/>
        <v>195562</v>
      </c>
      <c r="AE21" s="73">
        <f t="shared" si="72"/>
        <v>195862</v>
      </c>
      <c r="AF21" s="73">
        <f t="shared" si="72"/>
        <v>212244</v>
      </c>
      <c r="AG21" s="73">
        <f t="shared" si="72"/>
        <v>186744</v>
      </c>
      <c r="AH21" s="73">
        <f t="shared" si="72"/>
        <v>179874</v>
      </c>
      <c r="AI21" s="73">
        <f t="shared" si="72"/>
        <v>229152</v>
      </c>
      <c r="AJ21" s="73">
        <f t="shared" si="72"/>
        <v>203078</v>
      </c>
      <c r="AK21" s="73">
        <f t="shared" si="72"/>
        <v>184388</v>
      </c>
      <c r="AL21" s="73">
        <f t="shared" si="72"/>
        <v>201024</v>
      </c>
      <c r="AM21" s="73">
        <f t="shared" si="72"/>
        <v>185166</v>
      </c>
      <c r="AN21" s="73">
        <f t="shared" si="72"/>
        <v>250274</v>
      </c>
      <c r="AO21" s="73">
        <f t="shared" si="72"/>
        <v>2423230</v>
      </c>
      <c r="AP21" s="73">
        <f t="shared" si="72"/>
        <v>261524</v>
      </c>
      <c r="AQ21" s="73">
        <f t="shared" si="72"/>
        <v>245918</v>
      </c>
      <c r="AR21" s="73">
        <f t="shared" si="72"/>
        <v>216792</v>
      </c>
      <c r="AS21" s="73">
        <f t="shared" si="72"/>
        <v>230022</v>
      </c>
      <c r="AT21" s="73">
        <f t="shared" si="72"/>
        <v>205676</v>
      </c>
      <c r="AU21" s="73">
        <f t="shared" si="72"/>
        <v>199404</v>
      </c>
      <c r="AV21" s="73">
        <f t="shared" si="72"/>
        <v>230102</v>
      </c>
      <c r="AW21" s="73">
        <f t="shared" si="72"/>
        <v>224812</v>
      </c>
      <c r="AX21" s="73">
        <f t="shared" si="72"/>
        <v>210672</v>
      </c>
      <c r="AY21" s="73">
        <f t="shared" si="72"/>
        <v>216128</v>
      </c>
      <c r="AZ21" s="73">
        <f t="shared" si="72"/>
        <v>199992</v>
      </c>
      <c r="BA21" s="73">
        <f t="shared" si="72"/>
        <v>266850</v>
      </c>
      <c r="BB21" s="73">
        <f t="shared" si="72"/>
        <v>2707892</v>
      </c>
      <c r="BC21" s="73">
        <f t="shared" si="72"/>
        <v>268078</v>
      </c>
      <c r="BD21" s="73">
        <f t="shared" si="72"/>
        <v>251818</v>
      </c>
      <c r="BE21" s="73">
        <f t="shared" si="72"/>
        <v>259510</v>
      </c>
      <c r="BF21" s="73">
        <f t="shared" si="72"/>
        <v>206866</v>
      </c>
      <c r="BG21" s="73">
        <f t="shared" si="72"/>
        <v>221260</v>
      </c>
      <c r="BH21" s="73">
        <f t="shared" si="72"/>
        <v>211869</v>
      </c>
      <c r="BI21" s="73">
        <f t="shared" si="72"/>
        <v>254743</v>
      </c>
      <c r="BJ21" s="73">
        <f t="shared" si="72"/>
        <v>244181</v>
      </c>
      <c r="BK21" s="73">
        <f t="shared" si="72"/>
        <v>215368</v>
      </c>
      <c r="BL21" s="73">
        <f t="shared" si="72"/>
        <v>233804</v>
      </c>
      <c r="BM21" s="73">
        <f t="shared" si="72"/>
        <v>221008</v>
      </c>
      <c r="BN21" s="73">
        <f t="shared" si="72"/>
        <v>296516</v>
      </c>
      <c r="BO21" s="73">
        <f t="shared" ref="BO21:CV21" si="73">IF($B21="","",BO9+BO12+BO15+BO18)</f>
        <v>2885021</v>
      </c>
      <c r="BP21" s="73">
        <f t="shared" si="73"/>
        <v>298060</v>
      </c>
      <c r="BQ21" s="73">
        <f t="shared" si="73"/>
        <v>267439</v>
      </c>
      <c r="BR21" s="73">
        <f t="shared" si="73"/>
        <v>246102</v>
      </c>
      <c r="BS21" s="73">
        <f t="shared" si="73"/>
        <v>253591</v>
      </c>
      <c r="BT21" s="73">
        <f t="shared" si="73"/>
        <v>230687</v>
      </c>
      <c r="BU21" s="73">
        <f t="shared" si="73"/>
        <v>219161</v>
      </c>
      <c r="BV21" s="73">
        <f t="shared" si="73"/>
        <v>281282</v>
      </c>
      <c r="BW21" s="73">
        <f t="shared" si="73"/>
        <v>260648</v>
      </c>
      <c r="BX21" s="73">
        <f t="shared" si="73"/>
        <v>230958</v>
      </c>
      <c r="BY21" s="73">
        <f t="shared" si="73"/>
        <v>250123</v>
      </c>
      <c r="BZ21" s="73">
        <f t="shared" si="73"/>
        <v>234731</v>
      </c>
      <c r="CA21" s="73">
        <f t="shared" si="73"/>
        <v>333506</v>
      </c>
      <c r="CB21" s="73">
        <f t="shared" si="73"/>
        <v>3106288</v>
      </c>
      <c r="CC21" s="73">
        <f t="shared" si="73"/>
        <v>354988</v>
      </c>
      <c r="CD21" s="73">
        <f t="shared" si="73"/>
        <v>324694</v>
      </c>
      <c r="CE21" s="73">
        <f t="shared" si="73"/>
        <v>291845</v>
      </c>
      <c r="CF21" s="73">
        <f t="shared" si="73"/>
        <v>301116</v>
      </c>
      <c r="CG21" s="73">
        <f t="shared" si="73"/>
        <v>284434</v>
      </c>
      <c r="CH21" s="73">
        <f t="shared" si="73"/>
        <v>268744</v>
      </c>
      <c r="CI21" s="73">
        <f t="shared" si="73"/>
        <v>341074</v>
      </c>
      <c r="CJ21" s="73">
        <f t="shared" si="73"/>
        <v>310922</v>
      </c>
      <c r="CK21" s="73">
        <f t="shared" si="73"/>
        <v>278766</v>
      </c>
      <c r="CL21" s="73">
        <f t="shared" si="73"/>
        <v>305383</v>
      </c>
      <c r="CM21" s="73">
        <f t="shared" si="73"/>
        <v>276392</v>
      </c>
      <c r="CN21" s="73">
        <f t="shared" si="73"/>
        <v>389911</v>
      </c>
      <c r="CO21" s="73">
        <f t="shared" si="73"/>
        <v>3728269</v>
      </c>
      <c r="CP21" s="73">
        <f t="shared" si="73"/>
        <v>388484</v>
      </c>
      <c r="CQ21" s="73">
        <f t="shared" si="73"/>
        <v>358636</v>
      </c>
      <c r="CR21" s="73">
        <f t="shared" si="73"/>
        <v>362264</v>
      </c>
      <c r="CS21" s="73">
        <f t="shared" si="73"/>
        <v>292148</v>
      </c>
      <c r="CT21" s="73">
        <f t="shared" si="73"/>
        <v>310466</v>
      </c>
      <c r="CU21" s="73">
        <f t="shared" si="73"/>
        <v>291495</v>
      </c>
      <c r="CV21" s="73">
        <f t="shared" si="73"/>
        <v>381555</v>
      </c>
      <c r="CW21" s="73">
        <f t="shared" ref="CW21:DC22" si="74">IF($B21="","",CW9+CW12+CW15+CW18)</f>
        <v>332215</v>
      </c>
      <c r="CX21" s="73">
        <f t="shared" si="74"/>
        <v>293232</v>
      </c>
      <c r="CY21" s="73">
        <f t="shared" si="74"/>
        <v>311647</v>
      </c>
      <c r="CZ21" s="73">
        <f t="shared" ref="CZ21" si="75">IF($B21="","",CZ9+CZ12+CZ15+CZ18)</f>
        <v>306657</v>
      </c>
      <c r="DA21" s="73">
        <f t="shared" si="74"/>
        <v>397330</v>
      </c>
      <c r="DB21" s="73">
        <f t="shared" si="74"/>
        <v>4026129</v>
      </c>
      <c r="DC21" s="73">
        <f t="shared" si="74"/>
        <v>405771</v>
      </c>
      <c r="DD21" s="73">
        <v>356176</v>
      </c>
      <c r="DE21" s="73">
        <f t="shared" ref="DE21:DF22" si="76">IF($B21="","",DE9+DE12+DE15+DE18)</f>
        <v>170337</v>
      </c>
      <c r="DF21" s="73">
        <f t="shared" si="76"/>
        <v>0</v>
      </c>
      <c r="DG21" s="73">
        <f t="shared" ref="DG21:DJ22" si="77">IF($B21="","",DG9+DG12+DG15+DG18)</f>
        <v>0</v>
      </c>
      <c r="DH21" s="73">
        <f t="shared" si="77"/>
        <v>17019</v>
      </c>
      <c r="DI21" s="73">
        <f t="shared" si="77"/>
        <v>104835</v>
      </c>
      <c r="DJ21" s="73">
        <f t="shared" si="77"/>
        <v>93743</v>
      </c>
      <c r="DK21" s="73">
        <f t="shared" ref="DK21:DL21" si="78">IF($B21="","",DK9+DK12+DK15+DK18)</f>
        <v>121967</v>
      </c>
      <c r="DL21" s="73">
        <f t="shared" si="78"/>
        <v>182612</v>
      </c>
      <c r="DM21" s="73">
        <f t="shared" ref="DM21:DN21" si="79">IF($B21="","",DM9+DM12+DM15+DM18)</f>
        <v>156985</v>
      </c>
      <c r="DN21" s="73">
        <f t="shared" si="79"/>
        <v>245775</v>
      </c>
      <c r="DO21" s="73">
        <f t="shared" si="13"/>
        <v>1855220</v>
      </c>
      <c r="DP21" s="73">
        <f t="shared" ref="DP21" si="80">IF($B21="","",DP9+DP12+DP15+DP18)</f>
        <v>259464</v>
      </c>
      <c r="DQ21" s="73">
        <f t="shared" ref="DQ21" si="81">IF($B21="","",DQ9+DQ12+DQ15+DQ18)</f>
        <v>237159</v>
      </c>
      <c r="DR21" s="73">
        <f t="shared" ref="DR21:EA21" si="82">IF($B21="","",DR9+DR12+DR15+DR18)</f>
        <v>235784</v>
      </c>
      <c r="DS21" s="73">
        <f t="shared" si="82"/>
        <v>208575</v>
      </c>
      <c r="DT21" s="73">
        <f t="shared" si="82"/>
        <v>237607</v>
      </c>
      <c r="DU21" s="73">
        <f t="shared" si="82"/>
        <v>218466</v>
      </c>
      <c r="DV21" s="73">
        <f t="shared" si="82"/>
        <v>267152</v>
      </c>
      <c r="DW21" s="73">
        <f t="shared" si="82"/>
        <v>272443</v>
      </c>
      <c r="DX21" s="73">
        <f t="shared" si="82"/>
        <v>228945</v>
      </c>
      <c r="DY21" s="73">
        <f t="shared" si="82"/>
        <v>244461</v>
      </c>
      <c r="DZ21" s="73">
        <f t="shared" si="82"/>
        <v>231300</v>
      </c>
      <c r="EA21" s="73">
        <f t="shared" si="82"/>
        <v>316288</v>
      </c>
      <c r="EB21" s="73">
        <f t="shared" si="14"/>
        <v>2957644</v>
      </c>
      <c r="EC21" s="73">
        <f t="shared" ref="EC21:EN22" si="83">IF($B21="","",EC9+EC12+EC15+EC18)</f>
        <v>328095</v>
      </c>
      <c r="ED21" s="73">
        <f t="shared" si="83"/>
        <v>293747</v>
      </c>
      <c r="EE21" s="73">
        <f t="shared" si="83"/>
        <v>272804</v>
      </c>
      <c r="EF21" s="73">
        <f t="shared" si="83"/>
        <v>314634</v>
      </c>
      <c r="EG21" s="73">
        <f t="shared" si="83"/>
        <v>281005</v>
      </c>
      <c r="EH21" s="73">
        <f t="shared" si="83"/>
        <v>266321</v>
      </c>
      <c r="EI21" s="73">
        <f t="shared" si="83"/>
        <v>338144</v>
      </c>
      <c r="EJ21" s="73">
        <f t="shared" si="83"/>
        <v>332133</v>
      </c>
      <c r="EK21" s="73">
        <f t="shared" si="83"/>
        <v>280165</v>
      </c>
      <c r="EL21" s="73">
        <f t="shared" ref="EL21" si="84">IF($B21="","",EL9+EL12+EL15+EL18)</f>
        <v>297993</v>
      </c>
      <c r="EM21" s="73">
        <f t="shared" si="83"/>
        <v>283171</v>
      </c>
      <c r="EN21" s="73">
        <f t="shared" si="83"/>
        <v>370916</v>
      </c>
      <c r="EO21" s="73">
        <f t="shared" si="29"/>
        <v>3659128</v>
      </c>
      <c r="EP21" s="73">
        <f t="shared" ref="EP21:EQ21" si="85">IF($B21="","",EP9+EP12+EP15+EP18)</f>
        <v>396366</v>
      </c>
      <c r="EQ21" s="73">
        <f t="shared" si="85"/>
        <v>395366</v>
      </c>
      <c r="ER21" s="73">
        <f t="shared" ref="ER21:ES21" si="86">IF($B21="","",ER9+ER12+ER15+ER18)</f>
        <v>236802</v>
      </c>
      <c r="ES21" s="73">
        <f t="shared" si="86"/>
        <v>77483</v>
      </c>
      <c r="ET21" s="73">
        <f t="shared" ref="ET21:EV21" si="87">IF($B21="","",ET9+ET12+ET15+ET18)</f>
        <v>175579</v>
      </c>
      <c r="EU21" s="73">
        <f t="shared" si="87"/>
        <v>266112</v>
      </c>
      <c r="EV21" s="73">
        <f t="shared" si="87"/>
        <v>375715</v>
      </c>
      <c r="EW21" s="73">
        <f t="shared" ref="EW21:EX21" si="88">IF($B21="","",EW9+EW12+EW15+EW18)</f>
        <v>346006</v>
      </c>
      <c r="EX21" s="73">
        <f t="shared" si="88"/>
        <v>355890</v>
      </c>
      <c r="EY21" s="73">
        <f t="shared" ref="EY21:EZ21" si="89">IF($B21="","",EY9+EY12+EY15+EY18)</f>
        <v>407609</v>
      </c>
      <c r="EZ21" s="73">
        <f t="shared" si="89"/>
        <v>392148</v>
      </c>
      <c r="FA21" s="73">
        <f t="shared" ref="FA21" si="90">IF($B21="","",FA9+FA12+FA15+FA18)</f>
        <v>414232</v>
      </c>
      <c r="FB21" s="73">
        <f t="shared" si="30"/>
        <v>3839308</v>
      </c>
      <c r="FC21" s="73">
        <f t="shared" ref="FC21" si="91">IF($B21="","",FC9+FC12+FC15+FC18)</f>
        <v>458606</v>
      </c>
      <c r="FD21" s="73">
        <v>328288</v>
      </c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>
        <f t="shared" si="71"/>
        <v>786894</v>
      </c>
    </row>
    <row r="22" spans="2:171" x14ac:dyDescent="0.2">
      <c r="B22" s="15" t="s">
        <v>3</v>
      </c>
      <c r="C22" s="73">
        <f t="shared" ref="C22:BN22" si="92">IF($B22="","",C10+C13+C16+C19)</f>
        <v>0</v>
      </c>
      <c r="D22" s="73">
        <f t="shared" si="92"/>
        <v>0</v>
      </c>
      <c r="E22" s="73">
        <f t="shared" si="92"/>
        <v>105324</v>
      </c>
      <c r="F22" s="73">
        <f t="shared" si="92"/>
        <v>211270</v>
      </c>
      <c r="G22" s="73">
        <f t="shared" si="92"/>
        <v>222866</v>
      </c>
      <c r="H22" s="73">
        <f t="shared" si="92"/>
        <v>217170</v>
      </c>
      <c r="I22" s="73">
        <f t="shared" si="92"/>
        <v>227772</v>
      </c>
      <c r="J22" s="73">
        <f t="shared" si="92"/>
        <v>234892</v>
      </c>
      <c r="K22" s="73">
        <f t="shared" si="92"/>
        <v>221560</v>
      </c>
      <c r="L22" s="73">
        <f t="shared" si="92"/>
        <v>239146</v>
      </c>
      <c r="M22" s="73">
        <f t="shared" si="92"/>
        <v>237374</v>
      </c>
      <c r="N22" s="73">
        <f t="shared" si="92"/>
        <v>252206</v>
      </c>
      <c r="O22" s="73">
        <f t="shared" si="92"/>
        <v>2169580</v>
      </c>
      <c r="P22" s="73">
        <f t="shared" si="92"/>
        <v>239972</v>
      </c>
      <c r="Q22" s="73">
        <f t="shared" si="92"/>
        <v>231604</v>
      </c>
      <c r="R22" s="73">
        <f t="shared" si="92"/>
        <v>242850</v>
      </c>
      <c r="S22" s="73">
        <f t="shared" si="92"/>
        <v>227236</v>
      </c>
      <c r="T22" s="73">
        <f t="shared" si="92"/>
        <v>236798</v>
      </c>
      <c r="U22" s="73">
        <f t="shared" si="92"/>
        <v>239010</v>
      </c>
      <c r="V22" s="73">
        <f t="shared" si="92"/>
        <v>253752</v>
      </c>
      <c r="W22" s="73">
        <f t="shared" si="92"/>
        <v>256490</v>
      </c>
      <c r="X22" s="73">
        <f t="shared" si="92"/>
        <v>250054</v>
      </c>
      <c r="Y22" s="73">
        <f t="shared" si="92"/>
        <v>261430</v>
      </c>
      <c r="Z22" s="73">
        <f t="shared" si="92"/>
        <v>255468</v>
      </c>
      <c r="AA22" s="73">
        <f t="shared" si="92"/>
        <v>272960</v>
      </c>
      <c r="AB22" s="73">
        <f t="shared" si="92"/>
        <v>2967624</v>
      </c>
      <c r="AC22" s="73">
        <f t="shared" si="92"/>
        <v>268702</v>
      </c>
      <c r="AD22" s="73">
        <f t="shared" si="92"/>
        <v>284706</v>
      </c>
      <c r="AE22" s="73">
        <f t="shared" si="92"/>
        <v>338478</v>
      </c>
      <c r="AF22" s="73">
        <f t="shared" si="92"/>
        <v>310522</v>
      </c>
      <c r="AG22" s="73">
        <f t="shared" si="92"/>
        <v>327144</v>
      </c>
      <c r="AH22" s="73">
        <f t="shared" si="92"/>
        <v>318468</v>
      </c>
      <c r="AI22" s="73">
        <f t="shared" si="92"/>
        <v>330532</v>
      </c>
      <c r="AJ22" s="73">
        <f t="shared" si="92"/>
        <v>346192</v>
      </c>
      <c r="AK22" s="73">
        <f t="shared" si="92"/>
        <v>337252</v>
      </c>
      <c r="AL22" s="73">
        <f t="shared" si="92"/>
        <v>348332</v>
      </c>
      <c r="AM22" s="73">
        <f t="shared" si="92"/>
        <v>342286</v>
      </c>
      <c r="AN22" s="73">
        <f t="shared" si="92"/>
        <v>366286</v>
      </c>
      <c r="AO22" s="73">
        <f t="shared" si="92"/>
        <v>3918900</v>
      </c>
      <c r="AP22" s="73">
        <f t="shared" si="92"/>
        <v>365654</v>
      </c>
      <c r="AQ22" s="73">
        <f t="shared" si="92"/>
        <v>350832</v>
      </c>
      <c r="AR22" s="73">
        <f t="shared" si="92"/>
        <v>360624</v>
      </c>
      <c r="AS22" s="73">
        <f t="shared" si="92"/>
        <v>327762</v>
      </c>
      <c r="AT22" s="73">
        <f t="shared" si="92"/>
        <v>340508</v>
      </c>
      <c r="AU22" s="73">
        <f t="shared" si="92"/>
        <v>337270</v>
      </c>
      <c r="AV22" s="73">
        <f t="shared" si="92"/>
        <v>358284</v>
      </c>
      <c r="AW22" s="73">
        <f t="shared" si="92"/>
        <v>374214</v>
      </c>
      <c r="AX22" s="73">
        <f t="shared" si="92"/>
        <v>354182</v>
      </c>
      <c r="AY22" s="73">
        <f t="shared" si="92"/>
        <v>369722</v>
      </c>
      <c r="AZ22" s="73">
        <f t="shared" si="92"/>
        <v>365386</v>
      </c>
      <c r="BA22" s="73">
        <f t="shared" si="92"/>
        <v>371016</v>
      </c>
      <c r="BB22" s="73">
        <f t="shared" si="92"/>
        <v>4275454</v>
      </c>
      <c r="BC22" s="73">
        <f t="shared" si="92"/>
        <v>370068</v>
      </c>
      <c r="BD22" s="73">
        <f t="shared" si="92"/>
        <v>344334</v>
      </c>
      <c r="BE22" s="73">
        <f t="shared" si="92"/>
        <v>356950</v>
      </c>
      <c r="BF22" s="73">
        <f t="shared" si="92"/>
        <v>346222</v>
      </c>
      <c r="BG22" s="73">
        <f t="shared" si="92"/>
        <v>351752</v>
      </c>
      <c r="BH22" s="73">
        <f t="shared" si="92"/>
        <v>339122</v>
      </c>
      <c r="BI22" s="73">
        <f t="shared" si="92"/>
        <v>352949</v>
      </c>
      <c r="BJ22" s="73">
        <f t="shared" si="92"/>
        <v>374367</v>
      </c>
      <c r="BK22" s="73">
        <f t="shared" si="92"/>
        <v>352351</v>
      </c>
      <c r="BL22" s="73">
        <f t="shared" si="92"/>
        <v>374861</v>
      </c>
      <c r="BM22" s="73">
        <f t="shared" si="92"/>
        <v>373801</v>
      </c>
      <c r="BN22" s="73">
        <f t="shared" si="92"/>
        <v>401306</v>
      </c>
      <c r="BO22" s="73">
        <f t="shared" ref="BO22:CV22" si="93">IF($B22="","",BO10+BO13+BO16+BO19)</f>
        <v>4338083</v>
      </c>
      <c r="BP22" s="73">
        <f t="shared" si="93"/>
        <v>402085</v>
      </c>
      <c r="BQ22" s="73">
        <f t="shared" si="93"/>
        <v>365140</v>
      </c>
      <c r="BR22" s="73">
        <f t="shared" si="93"/>
        <v>371079</v>
      </c>
      <c r="BS22" s="73">
        <f t="shared" si="93"/>
        <v>340649</v>
      </c>
      <c r="BT22" s="73">
        <f t="shared" si="93"/>
        <v>363685</v>
      </c>
      <c r="BU22" s="73">
        <f t="shared" si="93"/>
        <v>348313</v>
      </c>
      <c r="BV22" s="73">
        <f t="shared" si="93"/>
        <v>361003</v>
      </c>
      <c r="BW22" s="73">
        <f t="shared" si="93"/>
        <v>385361</v>
      </c>
      <c r="BX22" s="73">
        <f t="shared" si="93"/>
        <v>359644</v>
      </c>
      <c r="BY22" s="73">
        <f t="shared" si="93"/>
        <v>383435</v>
      </c>
      <c r="BZ22" s="73">
        <f t="shared" si="93"/>
        <v>377399</v>
      </c>
      <c r="CA22" s="73">
        <f t="shared" si="93"/>
        <v>388603</v>
      </c>
      <c r="CB22" s="73">
        <f t="shared" si="93"/>
        <v>4446396</v>
      </c>
      <c r="CC22" s="73">
        <f t="shared" si="93"/>
        <v>372049</v>
      </c>
      <c r="CD22" s="73">
        <f t="shared" si="93"/>
        <v>356432</v>
      </c>
      <c r="CE22" s="73">
        <f t="shared" si="93"/>
        <v>381540</v>
      </c>
      <c r="CF22" s="73">
        <f t="shared" si="93"/>
        <v>358857</v>
      </c>
      <c r="CG22" s="73">
        <f t="shared" si="93"/>
        <v>363556</v>
      </c>
      <c r="CH22" s="73">
        <f t="shared" si="93"/>
        <v>352399</v>
      </c>
      <c r="CI22" s="73">
        <f t="shared" si="93"/>
        <v>377266</v>
      </c>
      <c r="CJ22" s="73">
        <f t="shared" si="93"/>
        <v>398383</v>
      </c>
      <c r="CK22" s="73">
        <f t="shared" si="93"/>
        <v>385239</v>
      </c>
      <c r="CL22" s="73">
        <f t="shared" si="93"/>
        <v>404678</v>
      </c>
      <c r="CM22" s="73">
        <f t="shared" si="93"/>
        <v>391709</v>
      </c>
      <c r="CN22" s="73">
        <f t="shared" si="93"/>
        <v>409605</v>
      </c>
      <c r="CO22" s="73">
        <f t="shared" si="93"/>
        <v>4551713</v>
      </c>
      <c r="CP22" s="73">
        <f t="shared" si="93"/>
        <v>395309</v>
      </c>
      <c r="CQ22" s="73">
        <f t="shared" si="93"/>
        <v>386771</v>
      </c>
      <c r="CR22" s="73">
        <f t="shared" si="93"/>
        <v>389540</v>
      </c>
      <c r="CS22" s="73">
        <f t="shared" si="93"/>
        <v>373672</v>
      </c>
      <c r="CT22" s="73">
        <f t="shared" si="93"/>
        <v>375681</v>
      </c>
      <c r="CU22" s="73">
        <f t="shared" si="93"/>
        <v>361129</v>
      </c>
      <c r="CV22" s="73">
        <f t="shared" si="93"/>
        <v>385252</v>
      </c>
      <c r="CW22" s="73">
        <f t="shared" si="74"/>
        <v>398200</v>
      </c>
      <c r="CX22" s="73">
        <f t="shared" si="74"/>
        <v>386312</v>
      </c>
      <c r="CY22" s="73">
        <f t="shared" si="74"/>
        <v>404717</v>
      </c>
      <c r="CZ22" s="73">
        <f t="shared" ref="CZ22" si="94">IF($B22="","",CZ10+CZ13+CZ16+CZ19)</f>
        <v>403567</v>
      </c>
      <c r="DA22" s="73">
        <f t="shared" si="74"/>
        <v>440945</v>
      </c>
      <c r="DB22" s="73">
        <f t="shared" si="74"/>
        <v>4701095</v>
      </c>
      <c r="DC22" s="73">
        <f t="shared" si="74"/>
        <v>420073</v>
      </c>
      <c r="DD22" s="73">
        <v>386687</v>
      </c>
      <c r="DE22" s="73">
        <f t="shared" si="76"/>
        <v>193320</v>
      </c>
      <c r="DF22" s="73">
        <f t="shared" si="76"/>
        <v>0</v>
      </c>
      <c r="DG22" s="73">
        <f t="shared" ref="DG22:DH22" si="95">IF($B22="","",DG10+DG13+DG16+DG19)</f>
        <v>0</v>
      </c>
      <c r="DH22" s="73">
        <f t="shared" si="95"/>
        <v>37445</v>
      </c>
      <c r="DI22" s="73">
        <f t="shared" si="77"/>
        <v>185878</v>
      </c>
      <c r="DJ22" s="73">
        <f t="shared" si="77"/>
        <v>194342</v>
      </c>
      <c r="DK22" s="73">
        <f t="shared" ref="DK22:DL22" si="96">IF($B22="","",DK10+DK13+DK16+DK19)</f>
        <v>239712</v>
      </c>
      <c r="DL22" s="73">
        <f t="shared" si="96"/>
        <v>320907</v>
      </c>
      <c r="DM22" s="73">
        <f t="shared" ref="DM22:DN22" si="97">IF($B22="","",DM10+DM13+DM16+DM19)</f>
        <v>276642</v>
      </c>
      <c r="DN22" s="73">
        <f t="shared" si="97"/>
        <v>333691</v>
      </c>
      <c r="DO22" s="111">
        <f t="shared" si="13"/>
        <v>2588697</v>
      </c>
      <c r="DP22" s="111">
        <f t="shared" ref="DP22" si="98">IF($B22="","",DP10+DP13+DP16+DP19)</f>
        <v>333353</v>
      </c>
      <c r="DQ22" s="111">
        <f t="shared" ref="DQ22" si="99">IF($B22="","",DQ10+DQ13+DQ16+DQ19)</f>
        <v>312162</v>
      </c>
      <c r="DR22" s="111">
        <f t="shared" ref="DR22:EA22" si="100">IF($B22="","",DR10+DR13+DR16+DR19)</f>
        <v>328406</v>
      </c>
      <c r="DS22" s="111">
        <f t="shared" si="100"/>
        <v>317942</v>
      </c>
      <c r="DT22" s="111">
        <f t="shared" si="100"/>
        <v>384609</v>
      </c>
      <c r="DU22" s="111">
        <f t="shared" si="100"/>
        <v>360802</v>
      </c>
      <c r="DV22" s="111">
        <f t="shared" si="100"/>
        <v>378333</v>
      </c>
      <c r="DW22" s="111">
        <f t="shared" si="100"/>
        <v>396736</v>
      </c>
      <c r="DX22" s="111">
        <f t="shared" si="100"/>
        <v>367084</v>
      </c>
      <c r="DY22" s="111">
        <f t="shared" si="100"/>
        <v>387894</v>
      </c>
      <c r="DZ22" s="111">
        <f t="shared" si="100"/>
        <v>388666</v>
      </c>
      <c r="EA22" s="111">
        <f t="shared" si="100"/>
        <v>405528</v>
      </c>
      <c r="EB22" s="111">
        <f t="shared" si="14"/>
        <v>4361515</v>
      </c>
      <c r="EC22" s="111">
        <f t="shared" si="83"/>
        <v>405368</v>
      </c>
      <c r="ED22" s="111">
        <f t="shared" si="83"/>
        <v>366126</v>
      </c>
      <c r="EE22" s="111">
        <f t="shared" si="83"/>
        <v>393737</v>
      </c>
      <c r="EF22" s="111">
        <f t="shared" si="83"/>
        <v>372493</v>
      </c>
      <c r="EG22" s="111">
        <f t="shared" si="83"/>
        <v>420827</v>
      </c>
      <c r="EH22" s="111">
        <f t="shared" si="83"/>
        <v>415000</v>
      </c>
      <c r="EI22" s="111">
        <f t="shared" si="83"/>
        <v>431136</v>
      </c>
      <c r="EJ22" s="111">
        <f t="shared" si="83"/>
        <v>446253</v>
      </c>
      <c r="EK22" s="111">
        <f t="shared" si="83"/>
        <v>428298</v>
      </c>
      <c r="EL22" s="111">
        <f t="shared" ref="EL22" si="101">IF($B22="","",EL10+EL13+EL16+EL19)</f>
        <v>453626</v>
      </c>
      <c r="EM22" s="111">
        <f t="shared" si="83"/>
        <v>448958</v>
      </c>
      <c r="EN22" s="111">
        <f t="shared" si="83"/>
        <v>465276</v>
      </c>
      <c r="EO22" s="73">
        <f t="shared" si="29"/>
        <v>5047098</v>
      </c>
      <c r="EP22" s="73">
        <f t="shared" ref="EP22:EQ22" si="102">IF($B22="","",EP10+EP13+EP16+EP19)</f>
        <v>442864</v>
      </c>
      <c r="EQ22" s="73">
        <f t="shared" si="102"/>
        <v>435013</v>
      </c>
      <c r="ER22" s="73">
        <f t="shared" ref="ER22:ES22" si="103">IF($B22="","",ER10+ER13+ER16+ER19)</f>
        <v>310874</v>
      </c>
      <c r="ES22" s="73">
        <f t="shared" si="103"/>
        <v>156637</v>
      </c>
      <c r="ET22" s="73">
        <f t="shared" ref="ET22:EV22" si="104">IF($B22="","",ET10+ET13+ET16+ET19)</f>
        <v>232432</v>
      </c>
      <c r="EU22" s="73">
        <f t="shared" si="104"/>
        <v>291981</v>
      </c>
      <c r="EV22" s="73">
        <f t="shared" si="104"/>
        <v>352657</v>
      </c>
      <c r="EW22" s="73">
        <f t="shared" ref="EW22:EX22" si="105">IF($B22="","",EW10+EW13+EW16+EW19)</f>
        <v>384544</v>
      </c>
      <c r="EX22" s="73">
        <f t="shared" si="105"/>
        <v>384618</v>
      </c>
      <c r="EY22" s="73">
        <f t="shared" ref="EY22:EZ22" si="106">IF($B22="","",EY10+EY13+EY16+EY19)</f>
        <v>439585</v>
      </c>
      <c r="EZ22" s="73">
        <f t="shared" si="106"/>
        <v>438368</v>
      </c>
      <c r="FA22" s="73">
        <f t="shared" ref="FA22" si="107">IF($B22="","",FA10+FA13+FA16+FA19)</f>
        <v>406253</v>
      </c>
      <c r="FB22" s="73">
        <f t="shared" si="30"/>
        <v>4275826</v>
      </c>
      <c r="FC22" s="73">
        <f t="shared" ref="FC22" si="108">IF($B22="","",FC10+FC13+FC16+FC19)</f>
        <v>453915</v>
      </c>
      <c r="FD22" s="73">
        <v>351784</v>
      </c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>
        <f t="shared" si="71"/>
        <v>805699</v>
      </c>
    </row>
    <row r="23" spans="2:171" ht="15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71" ht="15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71" ht="15" x14ac:dyDescent="0.25">
      <c r="B25" s="5" t="s">
        <v>68</v>
      </c>
    </row>
    <row r="26" spans="2:171" ht="15" customHeight="1" x14ac:dyDescent="0.25">
      <c r="B26" s="171" t="s">
        <v>0</v>
      </c>
      <c r="C26" s="173">
        <v>2009</v>
      </c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71" t="s">
        <v>86</v>
      </c>
      <c r="P26" s="173">
        <v>2010</v>
      </c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5"/>
      <c r="AB26" s="171" t="s">
        <v>87</v>
      </c>
      <c r="AC26" s="173">
        <v>2011</v>
      </c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5"/>
      <c r="AO26" s="171" t="s">
        <v>88</v>
      </c>
      <c r="AP26" s="173">
        <v>2012</v>
      </c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5"/>
      <c r="BB26" s="171" t="s">
        <v>89</v>
      </c>
      <c r="BC26" s="173">
        <v>2013</v>
      </c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5"/>
      <c r="BO26" s="171" t="s">
        <v>90</v>
      </c>
      <c r="BP26" s="173">
        <v>2014</v>
      </c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5"/>
      <c r="CB26" s="171" t="s">
        <v>91</v>
      </c>
      <c r="CC26" s="173">
        <v>2015</v>
      </c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5"/>
      <c r="CO26" s="171" t="s">
        <v>92</v>
      </c>
      <c r="CP26" s="173">
        <v>2016</v>
      </c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5"/>
      <c r="DB26" s="171" t="s">
        <v>93</v>
      </c>
      <c r="DC26" s="165">
        <v>2017</v>
      </c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7"/>
      <c r="DO26" s="163" t="s">
        <v>104</v>
      </c>
      <c r="DP26" s="165">
        <v>2018</v>
      </c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7"/>
      <c r="EB26" s="163" t="s">
        <v>137</v>
      </c>
      <c r="EC26" s="165">
        <v>2019</v>
      </c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7"/>
      <c r="EO26" s="163" t="s">
        <v>161</v>
      </c>
      <c r="EP26" s="128">
        <v>2020</v>
      </c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30"/>
      <c r="FB26" s="163" t="s">
        <v>169</v>
      </c>
      <c r="FC26" s="128">
        <v>2021</v>
      </c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30"/>
      <c r="FO26" s="163" t="s">
        <v>170</v>
      </c>
    </row>
    <row r="27" spans="2:171" ht="15" x14ac:dyDescent="0.25">
      <c r="B27" s="172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72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72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72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72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72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72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72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72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64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64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64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64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64"/>
    </row>
    <row r="28" spans="2:171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109">SUM(Q29:Q30)</f>
        <v>0</v>
      </c>
      <c r="R28" s="72">
        <f>SUM(R29:R30)</f>
        <v>0</v>
      </c>
      <c r="S28" s="72">
        <f t="shared" si="109"/>
        <v>0</v>
      </c>
      <c r="T28" s="72">
        <f>SUM(T29:T30)</f>
        <v>0</v>
      </c>
      <c r="U28" s="72">
        <f t="shared" si="109"/>
        <v>0</v>
      </c>
      <c r="V28" s="72">
        <f t="shared" si="109"/>
        <v>0</v>
      </c>
      <c r="W28" s="72">
        <f t="shared" si="109"/>
        <v>0</v>
      </c>
      <c r="X28" s="72">
        <f t="shared" si="109"/>
        <v>0</v>
      </c>
      <c r="Y28" s="72">
        <f t="shared" si="109"/>
        <v>0</v>
      </c>
      <c r="Z28" s="72">
        <f t="shared" si="109"/>
        <v>0</v>
      </c>
      <c r="AA28" s="72">
        <f t="shared" si="109"/>
        <v>0</v>
      </c>
      <c r="AB28" s="72">
        <f>SUM(P28:AA28)</f>
        <v>0</v>
      </c>
      <c r="AC28" s="72">
        <f>SUM(AC29:AC30)</f>
        <v>0</v>
      </c>
      <c r="AD28" s="72">
        <f t="shared" ref="AD28:AN28" si="110">SUM(AD29:AD30)</f>
        <v>147400</v>
      </c>
      <c r="AE28" s="72">
        <f>SUM(AE29:AE30)</f>
        <v>354426</v>
      </c>
      <c r="AF28" s="72">
        <f t="shared" si="110"/>
        <v>328232</v>
      </c>
      <c r="AG28" s="72">
        <f>SUM(AG29:AG30)</f>
        <v>351578</v>
      </c>
      <c r="AH28" s="72">
        <f t="shared" si="110"/>
        <v>331650</v>
      </c>
      <c r="AI28" s="72">
        <f t="shared" si="110"/>
        <v>356618</v>
      </c>
      <c r="AJ28" s="72">
        <f t="shared" si="110"/>
        <v>362160</v>
      </c>
      <c r="AK28" s="72">
        <f t="shared" si="110"/>
        <v>355280</v>
      </c>
      <c r="AL28" s="72">
        <f t="shared" si="110"/>
        <v>363626</v>
      </c>
      <c r="AM28" s="72">
        <f t="shared" si="110"/>
        <v>361150</v>
      </c>
      <c r="AN28" s="72">
        <f t="shared" si="110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111">SUM(AQ29:AQ30)</f>
        <v>375188</v>
      </c>
      <c r="AR28" s="72">
        <f>SUM(AR29:AR30)</f>
        <v>376112</v>
      </c>
      <c r="AS28" s="72">
        <f t="shared" si="111"/>
        <v>350154</v>
      </c>
      <c r="AT28" s="72">
        <f>SUM(AT29:AT30)</f>
        <v>354332</v>
      </c>
      <c r="AU28" s="72">
        <f t="shared" si="111"/>
        <v>358932</v>
      </c>
      <c r="AV28" s="72">
        <f t="shared" si="111"/>
        <v>381964</v>
      </c>
      <c r="AW28" s="72">
        <f t="shared" si="111"/>
        <v>393250</v>
      </c>
      <c r="AX28" s="72">
        <f t="shared" si="111"/>
        <v>374786</v>
      </c>
      <c r="AY28" s="72">
        <f t="shared" si="111"/>
        <v>396600</v>
      </c>
      <c r="AZ28" s="72">
        <f t="shared" si="111"/>
        <v>385536</v>
      </c>
      <c r="BA28" s="72">
        <f t="shared" si="111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112">SUM(BD29:BD30)</f>
        <v>369910</v>
      </c>
      <c r="BE28" s="72">
        <f>SUM(BE29:BE30)</f>
        <v>382404</v>
      </c>
      <c r="BF28" s="72">
        <f t="shared" si="112"/>
        <v>367704</v>
      </c>
      <c r="BG28" s="72">
        <f>SUM(BG29:BG30)</f>
        <v>376728</v>
      </c>
      <c r="BH28" s="72">
        <f t="shared" si="112"/>
        <v>359840</v>
      </c>
      <c r="BI28" s="72">
        <f t="shared" si="112"/>
        <v>384692</v>
      </c>
      <c r="BJ28" s="72">
        <f t="shared" si="112"/>
        <v>404592</v>
      </c>
      <c r="BK28" s="72">
        <f t="shared" si="112"/>
        <v>376716</v>
      </c>
      <c r="BL28" s="72">
        <f t="shared" si="112"/>
        <v>397818</v>
      </c>
      <c r="BM28" s="72">
        <f t="shared" si="112"/>
        <v>401264</v>
      </c>
      <c r="BN28" s="72">
        <f t="shared" si="112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113">SUM(BQ29:BQ30)</f>
        <v>395824</v>
      </c>
      <c r="BR28" s="72">
        <f>SUM(BR29:BR30)</f>
        <v>394588</v>
      </c>
      <c r="BS28" s="72">
        <f t="shared" si="113"/>
        <v>371902</v>
      </c>
      <c r="BT28" s="72">
        <f>SUM(BT29:BT30)</f>
        <v>392010</v>
      </c>
      <c r="BU28" s="72">
        <f t="shared" si="113"/>
        <v>368536</v>
      </c>
      <c r="BV28" s="72">
        <f t="shared" si="113"/>
        <v>392290</v>
      </c>
      <c r="BW28" s="72">
        <f t="shared" si="113"/>
        <v>405918</v>
      </c>
      <c r="BX28" s="72">
        <f t="shared" si="113"/>
        <v>376606</v>
      </c>
      <c r="BY28" s="72">
        <f t="shared" si="113"/>
        <v>409404</v>
      </c>
      <c r="BZ28" s="72">
        <f t="shared" si="113"/>
        <v>403606</v>
      </c>
      <c r="CA28" s="72">
        <f t="shared" si="113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 t="shared" ref="DF28:DH28" si="114">SUM(DF29:DF30)</f>
        <v>0</v>
      </c>
      <c r="DG28" s="72">
        <f t="shared" si="114"/>
        <v>0</v>
      </c>
      <c r="DH28" s="72">
        <f t="shared" si="114"/>
        <v>135894</v>
      </c>
      <c r="DI28" s="72">
        <f t="shared" ref="DI28:DN28" si="115">SUM(DI29:DI30)</f>
        <v>458898</v>
      </c>
      <c r="DJ28" s="72">
        <f t="shared" si="115"/>
        <v>469528</v>
      </c>
      <c r="DK28" s="72">
        <f t="shared" si="115"/>
        <v>441175</v>
      </c>
      <c r="DL28" s="72">
        <f t="shared" si="115"/>
        <v>454287</v>
      </c>
      <c r="DM28" s="72">
        <f t="shared" si="115"/>
        <v>254287</v>
      </c>
      <c r="DN28" s="72">
        <f t="shared" si="115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116">SUM(DS29:DS30)</f>
        <v>462466</v>
      </c>
      <c r="DT28" s="72">
        <f t="shared" si="116"/>
        <v>490878</v>
      </c>
      <c r="DU28" s="72">
        <f t="shared" si="116"/>
        <v>456585</v>
      </c>
      <c r="DV28" s="72">
        <f t="shared" si="116"/>
        <v>476614</v>
      </c>
      <c r="DW28" s="72">
        <f t="shared" si="116"/>
        <v>496437</v>
      </c>
      <c r="DX28" s="72">
        <f t="shared" si="116"/>
        <v>446360</v>
      </c>
      <c r="DY28" s="72">
        <f t="shared" si="116"/>
        <v>472575</v>
      </c>
      <c r="DZ28" s="72">
        <f t="shared" si="116"/>
        <v>474301</v>
      </c>
      <c r="EA28" s="72">
        <f t="shared" si="116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117">SUM(EF29:EF30)</f>
        <v>428176</v>
      </c>
      <c r="EG28" s="72">
        <f t="shared" si="117"/>
        <v>468394</v>
      </c>
      <c r="EH28" s="72">
        <f t="shared" si="117"/>
        <v>453247</v>
      </c>
      <c r="EI28" s="72">
        <f t="shared" si="117"/>
        <v>490396</v>
      </c>
      <c r="EJ28" s="72">
        <f t="shared" si="117"/>
        <v>492686</v>
      </c>
      <c r="EK28" s="72">
        <f t="shared" si="117"/>
        <v>467967</v>
      </c>
      <c r="EL28" s="72">
        <f t="shared" si="117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>
        <f>+SUM(FC28:FN28)</f>
        <v>1034370</v>
      </c>
    </row>
    <row r="29" spans="2:171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118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119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120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121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122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123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124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125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126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127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</row>
    <row r="30" spans="2:171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118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119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120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121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122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123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124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125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126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127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</row>
    <row r="31" spans="2:171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118"/>
        <v>2728690</v>
      </c>
      <c r="P31" s="72">
        <f>SUM(P32:P33)</f>
        <v>307414</v>
      </c>
      <c r="Q31" s="72">
        <f t="shared" ref="Q31:AA31" si="128">SUM(Q32:Q33)</f>
        <v>288482</v>
      </c>
      <c r="R31" s="72">
        <f t="shared" si="128"/>
        <v>297206</v>
      </c>
      <c r="S31" s="72">
        <f t="shared" si="128"/>
        <v>289838</v>
      </c>
      <c r="T31" s="72">
        <f t="shared" si="128"/>
        <v>298930</v>
      </c>
      <c r="U31" s="72">
        <f t="shared" si="128"/>
        <v>309972</v>
      </c>
      <c r="V31" s="72">
        <f t="shared" si="128"/>
        <v>340974</v>
      </c>
      <c r="W31" s="72">
        <f t="shared" si="128"/>
        <v>336620</v>
      </c>
      <c r="X31" s="72">
        <f t="shared" si="128"/>
        <v>325214</v>
      </c>
      <c r="Y31" s="72">
        <f t="shared" si="128"/>
        <v>333538</v>
      </c>
      <c r="Z31" s="72">
        <f t="shared" si="128"/>
        <v>326570</v>
      </c>
      <c r="AA31" s="72">
        <f t="shared" si="128"/>
        <v>359306</v>
      </c>
      <c r="AB31" s="72">
        <f t="shared" si="119"/>
        <v>3814064</v>
      </c>
      <c r="AC31" s="72">
        <f>SUM(AC32:AC33)</f>
        <v>351928</v>
      </c>
      <c r="AD31" s="72">
        <f t="shared" ref="AD31:AN31" si="129">SUM(AD32:AD33)</f>
        <v>335146</v>
      </c>
      <c r="AE31" s="72">
        <f t="shared" si="129"/>
        <v>339852</v>
      </c>
      <c r="AF31" s="72">
        <f t="shared" si="129"/>
        <v>317772</v>
      </c>
      <c r="AG31" s="72">
        <f t="shared" si="129"/>
        <v>336402</v>
      </c>
      <c r="AH31" s="72">
        <f t="shared" si="129"/>
        <v>321310</v>
      </c>
      <c r="AI31" s="72">
        <f t="shared" si="129"/>
        <v>342346</v>
      </c>
      <c r="AJ31" s="72">
        <f t="shared" si="129"/>
        <v>351610</v>
      </c>
      <c r="AK31" s="72">
        <f t="shared" si="129"/>
        <v>341394</v>
      </c>
      <c r="AL31" s="72">
        <f t="shared" si="129"/>
        <v>354522</v>
      </c>
      <c r="AM31" s="72">
        <f t="shared" si="129"/>
        <v>346822</v>
      </c>
      <c r="AN31" s="72">
        <f t="shared" si="129"/>
        <v>380526</v>
      </c>
      <c r="AO31" s="72">
        <f t="shared" si="120"/>
        <v>4119630</v>
      </c>
      <c r="AP31" s="72">
        <f>SUM(AP32:AP33)</f>
        <v>374028</v>
      </c>
      <c r="AQ31" s="72">
        <f t="shared" ref="AQ31:BA31" si="130">SUM(AQ32:AQ33)</f>
        <v>363348</v>
      </c>
      <c r="AR31" s="72">
        <f t="shared" si="130"/>
        <v>363788</v>
      </c>
      <c r="AS31" s="72">
        <f t="shared" si="130"/>
        <v>333836</v>
      </c>
      <c r="AT31" s="72">
        <f t="shared" si="130"/>
        <v>342136</v>
      </c>
      <c r="AU31" s="72">
        <f t="shared" si="130"/>
        <v>341418</v>
      </c>
      <c r="AV31" s="72">
        <f t="shared" si="130"/>
        <v>371822</v>
      </c>
      <c r="AW31" s="72">
        <f t="shared" si="130"/>
        <v>378578</v>
      </c>
      <c r="AX31" s="72">
        <f t="shared" si="130"/>
        <v>364188</v>
      </c>
      <c r="AY31" s="72">
        <f t="shared" si="130"/>
        <v>378560</v>
      </c>
      <c r="AZ31" s="72">
        <f t="shared" si="130"/>
        <v>375380</v>
      </c>
      <c r="BA31" s="72">
        <f t="shared" si="130"/>
        <v>387100</v>
      </c>
      <c r="BB31" s="72">
        <f t="shared" si="121"/>
        <v>4374182</v>
      </c>
      <c r="BC31" s="72">
        <f>SUM(BC32:BC33)</f>
        <v>384914</v>
      </c>
      <c r="BD31" s="72">
        <f t="shared" ref="BD31:BN31" si="131">SUM(BD32:BD33)</f>
        <v>355258</v>
      </c>
      <c r="BE31" s="72">
        <f t="shared" si="131"/>
        <v>370168</v>
      </c>
      <c r="BF31" s="72">
        <f t="shared" si="131"/>
        <v>341656</v>
      </c>
      <c r="BG31" s="72">
        <f t="shared" si="131"/>
        <v>352768</v>
      </c>
      <c r="BH31" s="72">
        <f t="shared" si="131"/>
        <v>347164</v>
      </c>
      <c r="BI31" s="72">
        <f t="shared" si="131"/>
        <v>371694</v>
      </c>
      <c r="BJ31" s="72">
        <f t="shared" si="131"/>
        <v>391502</v>
      </c>
      <c r="BK31" s="72">
        <f t="shared" si="131"/>
        <v>368879</v>
      </c>
      <c r="BL31" s="72">
        <f t="shared" si="131"/>
        <v>396104</v>
      </c>
      <c r="BM31" s="72">
        <f t="shared" si="131"/>
        <v>392332</v>
      </c>
      <c r="BN31" s="72">
        <f t="shared" si="131"/>
        <v>437066</v>
      </c>
      <c r="BO31" s="72">
        <f t="shared" si="122"/>
        <v>4509505</v>
      </c>
      <c r="BP31" s="72">
        <f>SUM(BP32:BP33)</f>
        <v>437768</v>
      </c>
      <c r="BQ31" s="72">
        <f t="shared" ref="BQ31:CA31" si="132">SUM(BQ32:BQ33)</f>
        <v>385195</v>
      </c>
      <c r="BR31" s="72">
        <f t="shared" si="132"/>
        <v>376953</v>
      </c>
      <c r="BS31" s="72">
        <f t="shared" si="132"/>
        <v>354890</v>
      </c>
      <c r="BT31" s="72">
        <f t="shared" si="132"/>
        <v>369066</v>
      </c>
      <c r="BU31" s="72">
        <f t="shared" si="132"/>
        <v>354903</v>
      </c>
      <c r="BV31" s="72">
        <f t="shared" si="132"/>
        <v>372197</v>
      </c>
      <c r="BW31" s="72">
        <f t="shared" si="132"/>
        <v>391797</v>
      </c>
      <c r="BX31" s="72">
        <f t="shared" si="132"/>
        <v>362687</v>
      </c>
      <c r="BY31" s="72">
        <f t="shared" si="132"/>
        <v>387143</v>
      </c>
      <c r="BZ31" s="72">
        <f t="shared" si="132"/>
        <v>385317</v>
      </c>
      <c r="CA31" s="72">
        <f t="shared" si="132"/>
        <v>399760</v>
      </c>
      <c r="CB31" s="72">
        <f t="shared" si="123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124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125"/>
        <v>4951744</v>
      </c>
      <c r="DC31" s="72">
        <f>SUM(DC32:DC33)</f>
        <v>461419</v>
      </c>
      <c r="DD31" s="72">
        <v>414912</v>
      </c>
      <c r="DE31" s="72">
        <f t="shared" ref="DE31:DF31" si="133">SUM(DE32:DE33)</f>
        <v>201427</v>
      </c>
      <c r="DF31" s="72">
        <f t="shared" si="133"/>
        <v>0</v>
      </c>
      <c r="DG31" s="72">
        <f t="shared" ref="DG31:DH31" si="134">SUM(DG32:DG33)</f>
        <v>0</v>
      </c>
      <c r="DH31" s="72">
        <f t="shared" si="134"/>
        <v>43628</v>
      </c>
      <c r="DI31" s="72">
        <f t="shared" ref="DI31:DN31" si="135">SUM(DI32:DI33)</f>
        <v>438573</v>
      </c>
      <c r="DJ31" s="72">
        <f t="shared" si="135"/>
        <v>449935</v>
      </c>
      <c r="DK31" s="72">
        <f t="shared" si="135"/>
        <v>422049</v>
      </c>
      <c r="DL31" s="72">
        <f t="shared" si="135"/>
        <v>435881</v>
      </c>
      <c r="DM31" s="72">
        <f t="shared" si="135"/>
        <v>431226</v>
      </c>
      <c r="DN31" s="72">
        <f t="shared" si="135"/>
        <v>469224</v>
      </c>
      <c r="DO31" s="72">
        <f t="shared" si="126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136">SUM(DR32:DR33)</f>
        <v>461216</v>
      </c>
      <c r="DS31" s="72">
        <f t="shared" si="136"/>
        <v>437951</v>
      </c>
      <c r="DT31" s="72">
        <f t="shared" si="136"/>
        <v>473222</v>
      </c>
      <c r="DU31" s="72">
        <f t="shared" si="136"/>
        <v>431719</v>
      </c>
      <c r="DV31" s="72">
        <f t="shared" si="136"/>
        <v>460067</v>
      </c>
      <c r="DW31" s="72">
        <f t="shared" si="136"/>
        <v>471505</v>
      </c>
      <c r="DX31" s="72">
        <f t="shared" si="136"/>
        <v>428934</v>
      </c>
      <c r="DY31" s="72">
        <f t="shared" si="136"/>
        <v>447753</v>
      </c>
      <c r="DZ31" s="72">
        <f t="shared" si="136"/>
        <v>448400</v>
      </c>
      <c r="EA31" s="72">
        <f t="shared" si="136"/>
        <v>484865</v>
      </c>
      <c r="EB31" s="72">
        <f t="shared" si="127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137">SUM(EE32:EE33)</f>
        <v>471646</v>
      </c>
      <c r="EF31" s="72">
        <f t="shared" si="137"/>
        <v>405667</v>
      </c>
      <c r="EG31" s="72">
        <f t="shared" si="137"/>
        <v>443739</v>
      </c>
      <c r="EH31" s="72">
        <f t="shared" si="137"/>
        <v>436157</v>
      </c>
      <c r="EI31" s="72">
        <f t="shared" si="137"/>
        <v>464088</v>
      </c>
      <c r="EJ31" s="72">
        <f t="shared" si="137"/>
        <v>471817</v>
      </c>
      <c r="EK31" s="72">
        <f t="shared" si="137"/>
        <v>444730</v>
      </c>
      <c r="EL31" s="72">
        <f t="shared" si="137"/>
        <v>468621</v>
      </c>
      <c r="EM31" s="72">
        <v>460839</v>
      </c>
      <c r="EN31" s="72">
        <v>494644</v>
      </c>
      <c r="EO31" s="72">
        <f t="shared" ref="EO31:EO42" si="138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139">+SUM(EP31:FA31)</f>
        <v>4960291</v>
      </c>
      <c r="FC31" s="72">
        <f>FC32+FC33</f>
        <v>556341</v>
      </c>
      <c r="FD31" s="72">
        <v>431359</v>
      </c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>
        <f t="shared" ref="FO31" si="140">+SUM(FC31:FN31)</f>
        <v>987700</v>
      </c>
    </row>
    <row r="32" spans="2:171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118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119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120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121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122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123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124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125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126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127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</row>
    <row r="33" spans="1:171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118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119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120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121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122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123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124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125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126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127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</row>
    <row r="34" spans="1:171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118"/>
        <v>3559346</v>
      </c>
      <c r="P34" s="72">
        <f>SUM(P35:P36)</f>
        <v>418430</v>
      </c>
      <c r="Q34" s="72">
        <f t="shared" ref="Q34:AA34" si="141">SUM(Q35:Q36)</f>
        <v>390534</v>
      </c>
      <c r="R34" s="72">
        <f t="shared" si="141"/>
        <v>400270</v>
      </c>
      <c r="S34" s="72">
        <f t="shared" si="141"/>
        <v>375906</v>
      </c>
      <c r="T34" s="72">
        <f t="shared" si="141"/>
        <v>394070</v>
      </c>
      <c r="U34" s="72">
        <f t="shared" si="141"/>
        <v>395894</v>
      </c>
      <c r="V34" s="72">
        <f t="shared" si="141"/>
        <v>431254</v>
      </c>
      <c r="W34" s="72">
        <f t="shared" si="141"/>
        <v>430700</v>
      </c>
      <c r="X34" s="72">
        <f t="shared" si="141"/>
        <v>417418</v>
      </c>
      <c r="Y34" s="72">
        <f t="shared" si="141"/>
        <v>431274</v>
      </c>
      <c r="Z34" s="72">
        <f t="shared" si="141"/>
        <v>421092</v>
      </c>
      <c r="AA34" s="72">
        <f t="shared" si="141"/>
        <v>462168</v>
      </c>
      <c r="AB34" s="72">
        <f t="shared" si="119"/>
        <v>4969010</v>
      </c>
      <c r="AC34" s="72">
        <f>SUM(AC35:AC36)</f>
        <v>471312</v>
      </c>
      <c r="AD34" s="72">
        <f t="shared" ref="AD34:AN34" si="142">SUM(AD35:AD36)</f>
        <v>431312</v>
      </c>
      <c r="AE34" s="72">
        <f t="shared" si="142"/>
        <v>440368</v>
      </c>
      <c r="AF34" s="72">
        <f t="shared" si="142"/>
        <v>413106</v>
      </c>
      <c r="AG34" s="72">
        <f t="shared" si="142"/>
        <v>423996</v>
      </c>
      <c r="AH34" s="72">
        <f t="shared" si="142"/>
        <v>414780</v>
      </c>
      <c r="AI34" s="72">
        <f t="shared" si="142"/>
        <v>440236</v>
      </c>
      <c r="AJ34" s="72">
        <f t="shared" si="142"/>
        <v>444462</v>
      </c>
      <c r="AK34" s="72">
        <f t="shared" si="142"/>
        <v>436400</v>
      </c>
      <c r="AL34" s="72">
        <f t="shared" si="142"/>
        <v>453096</v>
      </c>
      <c r="AM34" s="72">
        <f t="shared" si="142"/>
        <v>440670</v>
      </c>
      <c r="AN34" s="72">
        <f t="shared" si="142"/>
        <v>495330</v>
      </c>
      <c r="AO34" s="72">
        <f t="shared" si="120"/>
        <v>5305068</v>
      </c>
      <c r="AP34" s="72">
        <f>SUM(AP35:AP36)</f>
        <v>509570</v>
      </c>
      <c r="AQ34" s="72">
        <f t="shared" ref="AQ34:BA34" si="143">SUM(AQ35:AQ36)</f>
        <v>487590</v>
      </c>
      <c r="AR34" s="72">
        <f t="shared" si="143"/>
        <v>486356</v>
      </c>
      <c r="AS34" s="72">
        <f t="shared" si="143"/>
        <v>448068</v>
      </c>
      <c r="AT34" s="72">
        <f t="shared" si="143"/>
        <v>453802</v>
      </c>
      <c r="AU34" s="72">
        <f t="shared" si="143"/>
        <v>445350</v>
      </c>
      <c r="AV34" s="72">
        <f t="shared" si="143"/>
        <v>483242</v>
      </c>
      <c r="AW34" s="72">
        <f t="shared" si="143"/>
        <v>495090</v>
      </c>
      <c r="AX34" s="72">
        <f t="shared" si="143"/>
        <v>477442</v>
      </c>
      <c r="AY34" s="72">
        <f t="shared" si="143"/>
        <v>496124</v>
      </c>
      <c r="AZ34" s="72">
        <f t="shared" si="143"/>
        <v>481622</v>
      </c>
      <c r="BA34" s="72">
        <f t="shared" si="143"/>
        <v>505416</v>
      </c>
      <c r="BB34" s="72">
        <f t="shared" si="121"/>
        <v>5769672</v>
      </c>
      <c r="BC34" s="72">
        <f>SUM(BC35:BC36)</f>
        <v>515954</v>
      </c>
      <c r="BD34" s="72">
        <f t="shared" ref="BD34:BN34" si="144">SUM(BD35:BD36)</f>
        <v>470036</v>
      </c>
      <c r="BE34" s="72">
        <f t="shared" si="144"/>
        <v>487430</v>
      </c>
      <c r="BF34" s="72">
        <f t="shared" si="144"/>
        <v>455210</v>
      </c>
      <c r="BG34" s="72">
        <f t="shared" si="144"/>
        <v>466636</v>
      </c>
      <c r="BH34" s="72">
        <f t="shared" si="144"/>
        <v>452418</v>
      </c>
      <c r="BI34" s="72">
        <f t="shared" si="144"/>
        <v>478956</v>
      </c>
      <c r="BJ34" s="72">
        <f t="shared" si="144"/>
        <v>504624</v>
      </c>
      <c r="BK34" s="72">
        <f t="shared" si="144"/>
        <v>470326</v>
      </c>
      <c r="BL34" s="72">
        <f t="shared" si="144"/>
        <v>500084</v>
      </c>
      <c r="BM34" s="72">
        <f t="shared" si="144"/>
        <v>498950</v>
      </c>
      <c r="BN34" s="72">
        <f t="shared" si="144"/>
        <v>563256</v>
      </c>
      <c r="BO34" s="72">
        <f t="shared" si="122"/>
        <v>5863880</v>
      </c>
      <c r="BP34" s="72">
        <f>SUM(BP35:BP36)</f>
        <v>569104</v>
      </c>
      <c r="BQ34" s="72">
        <f t="shared" ref="BQ34:CA34" si="145">SUM(BQ35:BQ36)</f>
        <v>501808</v>
      </c>
      <c r="BR34" s="72">
        <f t="shared" si="145"/>
        <v>502962</v>
      </c>
      <c r="BS34" s="72">
        <f t="shared" si="145"/>
        <v>467074</v>
      </c>
      <c r="BT34" s="72">
        <f t="shared" si="145"/>
        <v>485078</v>
      </c>
      <c r="BU34" s="72">
        <f t="shared" si="145"/>
        <v>468000</v>
      </c>
      <c r="BV34" s="72">
        <f t="shared" si="145"/>
        <v>498422</v>
      </c>
      <c r="BW34" s="72">
        <f t="shared" si="145"/>
        <v>520658</v>
      </c>
      <c r="BX34" s="72">
        <f t="shared" si="145"/>
        <v>487420</v>
      </c>
      <c r="BY34" s="72">
        <f t="shared" si="145"/>
        <v>514650</v>
      </c>
      <c r="BZ34" s="72">
        <f t="shared" si="145"/>
        <v>506902</v>
      </c>
      <c r="CA34" s="72">
        <f t="shared" si="145"/>
        <v>544846</v>
      </c>
      <c r="CB34" s="72">
        <f t="shared" si="123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124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125"/>
        <v>6534324</v>
      </c>
      <c r="DC34" s="72">
        <f>SUM(DC35:DC36)</f>
        <v>607994</v>
      </c>
      <c r="DD34" s="72">
        <v>551532</v>
      </c>
      <c r="DE34" s="72">
        <f t="shared" ref="DE34:DF34" si="146">SUM(DE35:DE36)</f>
        <v>264100</v>
      </c>
      <c r="DF34" s="72">
        <f t="shared" si="146"/>
        <v>0</v>
      </c>
      <c r="DG34" s="72">
        <f t="shared" ref="DG34:DH34" si="147">SUM(DG35:DG36)</f>
        <v>0</v>
      </c>
      <c r="DH34" s="72">
        <f t="shared" si="147"/>
        <v>0</v>
      </c>
      <c r="DI34" s="72">
        <f t="shared" ref="DI34:DN34" si="148">SUM(DI35:DI36)</f>
        <v>0</v>
      </c>
      <c r="DJ34" s="72">
        <f t="shared" si="148"/>
        <v>0</v>
      </c>
      <c r="DK34" s="72">
        <f t="shared" si="148"/>
        <v>0</v>
      </c>
      <c r="DL34" s="72">
        <f t="shared" si="148"/>
        <v>0</v>
      </c>
      <c r="DM34" s="72">
        <f t="shared" si="148"/>
        <v>0</v>
      </c>
      <c r="DN34" s="72">
        <f t="shared" si="148"/>
        <v>0</v>
      </c>
      <c r="DO34" s="72">
        <f t="shared" si="126"/>
        <v>1423626</v>
      </c>
      <c r="DP34" s="72">
        <f>SUM(DP35:DP36)</f>
        <v>0</v>
      </c>
      <c r="DQ34" s="72">
        <f>SUM(DQ35:DQ36)</f>
        <v>0</v>
      </c>
      <c r="DR34" s="72">
        <f t="shared" ref="DR34:EA34" si="149">SUM(DR35:DR36)</f>
        <v>0</v>
      </c>
      <c r="DS34" s="72">
        <f t="shared" si="149"/>
        <v>19712</v>
      </c>
      <c r="DT34" s="72">
        <f t="shared" si="149"/>
        <v>262800</v>
      </c>
      <c r="DU34" s="72">
        <f t="shared" si="149"/>
        <v>242161</v>
      </c>
      <c r="DV34" s="72">
        <f t="shared" si="149"/>
        <v>257041</v>
      </c>
      <c r="DW34" s="72">
        <f t="shared" si="149"/>
        <v>263096</v>
      </c>
      <c r="DX34" s="72">
        <f t="shared" si="149"/>
        <v>240437</v>
      </c>
      <c r="DY34" s="72">
        <f t="shared" si="149"/>
        <v>250877</v>
      </c>
      <c r="DZ34" s="72">
        <f t="shared" si="149"/>
        <v>250654</v>
      </c>
      <c r="EA34" s="72">
        <f t="shared" si="149"/>
        <v>277102</v>
      </c>
      <c r="EB34" s="72">
        <f t="shared" si="127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150">SUM(EE35:EE36)</f>
        <v>271058</v>
      </c>
      <c r="EF34" s="72">
        <f t="shared" si="150"/>
        <v>419677</v>
      </c>
      <c r="EG34" s="72">
        <f t="shared" si="150"/>
        <v>494810</v>
      </c>
      <c r="EH34" s="72">
        <f t="shared" si="150"/>
        <v>484710</v>
      </c>
      <c r="EI34" s="72">
        <f t="shared" si="150"/>
        <v>517904</v>
      </c>
      <c r="EJ34" s="72">
        <f t="shared" si="150"/>
        <v>525275</v>
      </c>
      <c r="EK34" s="72">
        <f t="shared" si="150"/>
        <v>495755</v>
      </c>
      <c r="EL34" s="72">
        <f t="shared" si="150"/>
        <v>522223</v>
      </c>
      <c r="EM34" s="72">
        <v>513999</v>
      </c>
      <c r="EN34" s="72">
        <v>551433</v>
      </c>
      <c r="EO34" s="72">
        <f t="shared" si="138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139"/>
        <v>5429433</v>
      </c>
      <c r="FC34" s="72">
        <f>FC35+FC36</f>
        <v>609022</v>
      </c>
      <c r="FD34" s="72">
        <v>477022</v>
      </c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>
        <f t="shared" ref="FO34" si="151">+SUM(FC34:FN34)</f>
        <v>1086044</v>
      </c>
    </row>
    <row r="35" spans="1:171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118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119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120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121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122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123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124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125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126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127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</row>
    <row r="36" spans="1:171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118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119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120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121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122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123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124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125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126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127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</row>
    <row r="37" spans="1:171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118"/>
        <v>3361106</v>
      </c>
      <c r="P37" s="72">
        <f>SUM(P38:P39)</f>
        <v>370088</v>
      </c>
      <c r="Q37" s="72">
        <f t="shared" ref="Q37:AA37" si="152">SUM(Q38:Q39)</f>
        <v>355462</v>
      </c>
      <c r="R37" s="72">
        <f t="shared" si="152"/>
        <v>371686</v>
      </c>
      <c r="S37" s="72">
        <f t="shared" si="152"/>
        <v>353108</v>
      </c>
      <c r="T37" s="72">
        <f t="shared" si="152"/>
        <v>363104</v>
      </c>
      <c r="U37" s="72">
        <f t="shared" si="152"/>
        <v>363078</v>
      </c>
      <c r="V37" s="72">
        <f t="shared" si="152"/>
        <v>390050</v>
      </c>
      <c r="W37" s="72">
        <f t="shared" si="152"/>
        <v>380348</v>
      </c>
      <c r="X37" s="72">
        <f t="shared" si="152"/>
        <v>381012</v>
      </c>
      <c r="Y37" s="72">
        <f t="shared" si="152"/>
        <v>402690</v>
      </c>
      <c r="Z37" s="72">
        <f t="shared" si="152"/>
        <v>393084</v>
      </c>
      <c r="AA37" s="72">
        <f t="shared" si="152"/>
        <v>425038</v>
      </c>
      <c r="AB37" s="72">
        <f t="shared" si="119"/>
        <v>4548748</v>
      </c>
      <c r="AC37" s="72">
        <f>SUM(AC38:AC39)</f>
        <v>415970</v>
      </c>
      <c r="AD37" s="72">
        <f t="shared" ref="AD37:AN37" si="153">SUM(AD38:AD39)</f>
        <v>390648</v>
      </c>
      <c r="AE37" s="72">
        <f t="shared" si="153"/>
        <v>399804</v>
      </c>
      <c r="AF37" s="72">
        <f t="shared" si="153"/>
        <v>375280</v>
      </c>
      <c r="AG37" s="72">
        <f t="shared" si="153"/>
        <v>387182</v>
      </c>
      <c r="AH37" s="72">
        <f t="shared" si="153"/>
        <v>377944</v>
      </c>
      <c r="AI37" s="72">
        <f t="shared" si="153"/>
        <v>400492</v>
      </c>
      <c r="AJ37" s="72">
        <f t="shared" si="153"/>
        <v>421360</v>
      </c>
      <c r="AK37" s="72">
        <f t="shared" si="153"/>
        <v>406296</v>
      </c>
      <c r="AL37" s="72">
        <f t="shared" si="153"/>
        <v>421644</v>
      </c>
      <c r="AM37" s="72">
        <f t="shared" si="153"/>
        <v>414380</v>
      </c>
      <c r="AN37" s="72">
        <f t="shared" si="153"/>
        <v>450580</v>
      </c>
      <c r="AO37" s="72">
        <f t="shared" si="120"/>
        <v>4861580</v>
      </c>
      <c r="AP37" s="72">
        <f>SUM(AP38:AP39)</f>
        <v>437350</v>
      </c>
      <c r="AQ37" s="72">
        <f t="shared" ref="AQ37:BA37" si="154">SUM(AQ38:AQ39)</f>
        <v>415666</v>
      </c>
      <c r="AR37" s="72">
        <f t="shared" si="154"/>
        <v>433072</v>
      </c>
      <c r="AS37" s="72">
        <f t="shared" si="154"/>
        <v>400514</v>
      </c>
      <c r="AT37" s="72">
        <f t="shared" si="154"/>
        <v>409912</v>
      </c>
      <c r="AU37" s="72">
        <f t="shared" si="154"/>
        <v>407152</v>
      </c>
      <c r="AV37" s="72">
        <f t="shared" si="154"/>
        <v>439380</v>
      </c>
      <c r="AW37" s="72">
        <f t="shared" si="154"/>
        <v>455550</v>
      </c>
      <c r="AX37" s="72">
        <f t="shared" si="154"/>
        <v>429802</v>
      </c>
      <c r="AY37" s="72">
        <f t="shared" si="154"/>
        <v>437696</v>
      </c>
      <c r="AZ37" s="72">
        <f t="shared" si="154"/>
        <v>439998</v>
      </c>
      <c r="BA37" s="72">
        <f t="shared" si="154"/>
        <v>451552</v>
      </c>
      <c r="BB37" s="72">
        <f t="shared" si="121"/>
        <v>5157644</v>
      </c>
      <c r="BC37" s="72">
        <f>SUM(BC38:BC39)</f>
        <v>445070</v>
      </c>
      <c r="BD37" s="72">
        <f t="shared" ref="BD37:BN37" si="155">SUM(BD38:BD39)</f>
        <v>413154</v>
      </c>
      <c r="BE37" s="72">
        <f t="shared" si="155"/>
        <v>432498</v>
      </c>
      <c r="BF37" s="72">
        <f t="shared" si="155"/>
        <v>408674</v>
      </c>
      <c r="BG37" s="72">
        <f t="shared" si="155"/>
        <v>414576</v>
      </c>
      <c r="BH37" s="72">
        <f t="shared" si="155"/>
        <v>410090</v>
      </c>
      <c r="BI37" s="72">
        <f t="shared" si="155"/>
        <v>429376</v>
      </c>
      <c r="BJ37" s="72">
        <f t="shared" si="155"/>
        <v>445908</v>
      </c>
      <c r="BK37" s="72">
        <f t="shared" si="155"/>
        <v>423218</v>
      </c>
      <c r="BL37" s="72">
        <f t="shared" si="155"/>
        <v>453490</v>
      </c>
      <c r="BM37" s="72">
        <f t="shared" si="155"/>
        <v>446612</v>
      </c>
      <c r="BN37" s="72">
        <f t="shared" si="155"/>
        <v>485830</v>
      </c>
      <c r="BO37" s="72">
        <f t="shared" si="122"/>
        <v>5208496</v>
      </c>
      <c r="BP37" s="72">
        <f>SUM(BP38:BP39)</f>
        <v>482212</v>
      </c>
      <c r="BQ37" s="72">
        <f t="shared" ref="BQ37:CA37" si="156">SUM(BQ38:BQ39)</f>
        <v>449670</v>
      </c>
      <c r="BR37" s="72">
        <f t="shared" si="156"/>
        <v>448940</v>
      </c>
      <c r="BS37" s="72">
        <f t="shared" si="156"/>
        <v>430006</v>
      </c>
      <c r="BT37" s="72">
        <f t="shared" si="156"/>
        <v>452688</v>
      </c>
      <c r="BU37" s="72">
        <f t="shared" si="156"/>
        <v>428646</v>
      </c>
      <c r="BV37" s="72">
        <f t="shared" si="156"/>
        <v>459470</v>
      </c>
      <c r="BW37" s="72">
        <f t="shared" si="156"/>
        <v>477610</v>
      </c>
      <c r="BX37" s="72">
        <f t="shared" si="156"/>
        <v>448306</v>
      </c>
      <c r="BY37" s="72">
        <f t="shared" si="156"/>
        <v>479848</v>
      </c>
      <c r="BZ37" s="72">
        <f t="shared" si="156"/>
        <v>468980</v>
      </c>
      <c r="CA37" s="72">
        <f t="shared" si="156"/>
        <v>503788</v>
      </c>
      <c r="CB37" s="72">
        <f t="shared" si="123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124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125"/>
        <v>6279120</v>
      </c>
      <c r="DC37" s="72">
        <f>SUM(DC38:DC39)</f>
        <v>560908</v>
      </c>
      <c r="DD37" s="72">
        <v>516010</v>
      </c>
      <c r="DE37" s="72">
        <f t="shared" ref="DE37:DF37" si="157">SUM(DE38:DE39)</f>
        <v>261764</v>
      </c>
      <c r="DF37" s="72">
        <f t="shared" si="157"/>
        <v>0</v>
      </c>
      <c r="DG37" s="72">
        <f t="shared" ref="DG37:DH37" si="158">SUM(DG38:DG39)</f>
        <v>0</v>
      </c>
      <c r="DH37" s="72">
        <f t="shared" si="158"/>
        <v>0</v>
      </c>
      <c r="DI37" s="72">
        <f t="shared" ref="DI37:DN37" si="159">SUM(DI38:DI39)</f>
        <v>0</v>
      </c>
      <c r="DJ37" s="72">
        <f t="shared" si="159"/>
        <v>0</v>
      </c>
      <c r="DK37" s="72">
        <f t="shared" si="159"/>
        <v>252715</v>
      </c>
      <c r="DL37" s="72">
        <f t="shared" si="159"/>
        <v>587421</v>
      </c>
      <c r="DM37" s="72">
        <f t="shared" si="159"/>
        <v>574394</v>
      </c>
      <c r="DN37" s="72">
        <f t="shared" si="159"/>
        <v>612942</v>
      </c>
      <c r="DO37" s="72">
        <f t="shared" si="126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60">SUM(DR38:DR39)</f>
        <v>595573</v>
      </c>
      <c r="DS37" s="72">
        <f t="shared" si="160"/>
        <v>571568</v>
      </c>
      <c r="DT37" s="72">
        <f t="shared" si="160"/>
        <v>596198</v>
      </c>
      <c r="DU37" s="72">
        <f t="shared" si="160"/>
        <v>559255</v>
      </c>
      <c r="DV37" s="72">
        <f t="shared" si="160"/>
        <v>603316</v>
      </c>
      <c r="DW37" s="72">
        <f t="shared" si="160"/>
        <v>627094</v>
      </c>
      <c r="DX37" s="72">
        <f t="shared" si="160"/>
        <v>582787</v>
      </c>
      <c r="DY37" s="72">
        <f t="shared" si="160"/>
        <v>612842</v>
      </c>
      <c r="DZ37" s="72">
        <f t="shared" si="160"/>
        <v>610083</v>
      </c>
      <c r="EA37" s="72">
        <f t="shared" si="160"/>
        <v>651995</v>
      </c>
      <c r="EB37" s="72">
        <f t="shared" si="127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61">SUM(EE38:EE39)</f>
        <v>614605</v>
      </c>
      <c r="EF37" s="72">
        <f t="shared" si="161"/>
        <v>538100</v>
      </c>
      <c r="EG37" s="72">
        <f t="shared" si="161"/>
        <v>583453</v>
      </c>
      <c r="EH37" s="72">
        <f t="shared" si="161"/>
        <v>587343</v>
      </c>
      <c r="EI37" s="72">
        <f t="shared" si="161"/>
        <v>608791</v>
      </c>
      <c r="EJ37" s="72">
        <f t="shared" si="161"/>
        <v>621846</v>
      </c>
      <c r="EK37" s="72">
        <f t="shared" si="161"/>
        <v>597634</v>
      </c>
      <c r="EL37" s="72">
        <f t="shared" si="161"/>
        <v>633900</v>
      </c>
      <c r="EM37" s="72">
        <v>622321</v>
      </c>
      <c r="EN37" s="72">
        <v>650663</v>
      </c>
      <c r="EO37" s="72">
        <f t="shared" si="138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139"/>
        <v>6410746</v>
      </c>
      <c r="FC37" s="72">
        <f>FC38+FC39</f>
        <v>665957</v>
      </c>
      <c r="FD37" s="72">
        <v>545613</v>
      </c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>
        <f t="shared" ref="FO37" si="162">+SUM(FC37:FN37)</f>
        <v>1211570</v>
      </c>
    </row>
    <row r="38" spans="1:171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118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119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120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121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122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123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124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125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126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127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</row>
    <row r="39" spans="1:171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118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119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120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121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122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123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124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125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126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127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</row>
    <row r="40" spans="1:171" ht="15" x14ac:dyDescent="0.2">
      <c r="B40" s="18" t="s">
        <v>10</v>
      </c>
      <c r="C40" s="19">
        <f t="shared" ref="C40:BN40" si="163">SUM(C41:C42)</f>
        <v>0</v>
      </c>
      <c r="D40" s="19">
        <f t="shared" si="163"/>
        <v>0</v>
      </c>
      <c r="E40" s="19">
        <f t="shared" si="163"/>
        <v>469544</v>
      </c>
      <c r="F40" s="19">
        <f t="shared" si="163"/>
        <v>941010</v>
      </c>
      <c r="G40" s="19">
        <f t="shared" si="163"/>
        <v>983530</v>
      </c>
      <c r="H40" s="19">
        <f t="shared" si="163"/>
        <v>963400</v>
      </c>
      <c r="I40" s="19">
        <f t="shared" si="163"/>
        <v>1036432</v>
      </c>
      <c r="J40" s="19">
        <f t="shared" si="163"/>
        <v>1032654</v>
      </c>
      <c r="K40" s="19">
        <f t="shared" si="163"/>
        <v>976526</v>
      </c>
      <c r="L40" s="19">
        <f t="shared" si="163"/>
        <v>1059308</v>
      </c>
      <c r="M40" s="19">
        <f t="shared" si="163"/>
        <v>1042496</v>
      </c>
      <c r="N40" s="19">
        <f t="shared" si="163"/>
        <v>1144242</v>
      </c>
      <c r="O40" s="19">
        <f t="shared" si="163"/>
        <v>9649142</v>
      </c>
      <c r="P40" s="19">
        <f t="shared" si="163"/>
        <v>1095932</v>
      </c>
      <c r="Q40" s="19">
        <f t="shared" si="163"/>
        <v>1034478</v>
      </c>
      <c r="R40" s="19">
        <f t="shared" si="163"/>
        <v>1069162</v>
      </c>
      <c r="S40" s="19">
        <f t="shared" si="163"/>
        <v>1018852</v>
      </c>
      <c r="T40" s="19">
        <f t="shared" si="163"/>
        <v>1056104</v>
      </c>
      <c r="U40" s="19">
        <f t="shared" si="163"/>
        <v>1068944</v>
      </c>
      <c r="V40" s="19">
        <f t="shared" si="163"/>
        <v>1162278</v>
      </c>
      <c r="W40" s="19">
        <f t="shared" si="163"/>
        <v>1147668</v>
      </c>
      <c r="X40" s="19">
        <f t="shared" si="163"/>
        <v>1123644</v>
      </c>
      <c r="Y40" s="19">
        <f t="shared" si="163"/>
        <v>1167502</v>
      </c>
      <c r="Z40" s="19">
        <f t="shared" si="163"/>
        <v>1140746</v>
      </c>
      <c r="AA40" s="19">
        <f t="shared" si="163"/>
        <v>1246512</v>
      </c>
      <c r="AB40" s="19">
        <f t="shared" si="163"/>
        <v>13331822</v>
      </c>
      <c r="AC40" s="19">
        <f t="shared" si="163"/>
        <v>1239210</v>
      </c>
      <c r="AD40" s="19">
        <f t="shared" si="163"/>
        <v>1304506</v>
      </c>
      <c r="AE40" s="19">
        <f t="shared" si="163"/>
        <v>1534450</v>
      </c>
      <c r="AF40" s="19">
        <f t="shared" si="163"/>
        <v>1434390</v>
      </c>
      <c r="AG40" s="19">
        <f t="shared" si="163"/>
        <v>1499158</v>
      </c>
      <c r="AH40" s="19">
        <f t="shared" si="163"/>
        <v>1445684</v>
      </c>
      <c r="AI40" s="19">
        <f t="shared" si="163"/>
        <v>1539692</v>
      </c>
      <c r="AJ40" s="19">
        <f t="shared" si="163"/>
        <v>1579592</v>
      </c>
      <c r="AK40" s="19">
        <f t="shared" si="163"/>
        <v>1539370</v>
      </c>
      <c r="AL40" s="19">
        <f t="shared" si="163"/>
        <v>1592888</v>
      </c>
      <c r="AM40" s="19">
        <f t="shared" si="163"/>
        <v>1563022</v>
      </c>
      <c r="AN40" s="19">
        <f t="shared" si="163"/>
        <v>1715446</v>
      </c>
      <c r="AO40" s="19">
        <f t="shared" si="163"/>
        <v>17987408</v>
      </c>
      <c r="AP40" s="19">
        <f t="shared" si="163"/>
        <v>1708950</v>
      </c>
      <c r="AQ40" s="19">
        <f t="shared" si="163"/>
        <v>1641792</v>
      </c>
      <c r="AR40" s="19">
        <f t="shared" si="163"/>
        <v>1659328</v>
      </c>
      <c r="AS40" s="19">
        <f t="shared" si="163"/>
        <v>1532572</v>
      </c>
      <c r="AT40" s="19">
        <f t="shared" si="163"/>
        <v>1560182</v>
      </c>
      <c r="AU40" s="19">
        <f t="shared" si="163"/>
        <v>1552852</v>
      </c>
      <c r="AV40" s="19">
        <f t="shared" si="163"/>
        <v>1676408</v>
      </c>
      <c r="AW40" s="19">
        <f t="shared" si="163"/>
        <v>1722468</v>
      </c>
      <c r="AX40" s="19">
        <f t="shared" si="163"/>
        <v>1646218</v>
      </c>
      <c r="AY40" s="19">
        <f t="shared" si="163"/>
        <v>1708980</v>
      </c>
      <c r="AZ40" s="19">
        <f t="shared" si="163"/>
        <v>1682536</v>
      </c>
      <c r="BA40" s="19">
        <f t="shared" si="163"/>
        <v>1743894</v>
      </c>
      <c r="BB40" s="19">
        <f t="shared" si="163"/>
        <v>19836180</v>
      </c>
      <c r="BC40" s="19">
        <f t="shared" si="163"/>
        <v>1741418</v>
      </c>
      <c r="BD40" s="19">
        <f t="shared" si="163"/>
        <v>1608358</v>
      </c>
      <c r="BE40" s="19">
        <f t="shared" si="163"/>
        <v>1672500</v>
      </c>
      <c r="BF40" s="19">
        <f t="shared" si="163"/>
        <v>1573244</v>
      </c>
      <c r="BG40" s="19">
        <f t="shared" si="163"/>
        <v>1610708</v>
      </c>
      <c r="BH40" s="19">
        <f t="shared" si="163"/>
        <v>1569512</v>
      </c>
      <c r="BI40" s="19">
        <f t="shared" si="163"/>
        <v>1664718</v>
      </c>
      <c r="BJ40" s="19">
        <f t="shared" si="163"/>
        <v>1746626</v>
      </c>
      <c r="BK40" s="19">
        <f t="shared" si="163"/>
        <v>1639139</v>
      </c>
      <c r="BL40" s="19">
        <f t="shared" si="163"/>
        <v>1747496</v>
      </c>
      <c r="BM40" s="19">
        <f t="shared" si="163"/>
        <v>1739158</v>
      </c>
      <c r="BN40" s="19">
        <f t="shared" si="163"/>
        <v>1933028</v>
      </c>
      <c r="BO40" s="19">
        <f t="shared" ref="BO40:CW40" si="164">SUM(BO41:BO42)</f>
        <v>20245905</v>
      </c>
      <c r="BP40" s="19">
        <f t="shared" si="164"/>
        <v>1937064</v>
      </c>
      <c r="BQ40" s="19">
        <f t="shared" si="164"/>
        <v>1732497</v>
      </c>
      <c r="BR40" s="19">
        <f t="shared" si="164"/>
        <v>1723443</v>
      </c>
      <c r="BS40" s="19">
        <f t="shared" si="164"/>
        <v>1623872</v>
      </c>
      <c r="BT40" s="19">
        <f t="shared" si="164"/>
        <v>1698842</v>
      </c>
      <c r="BU40" s="19">
        <f t="shared" si="164"/>
        <v>1620085</v>
      </c>
      <c r="BV40" s="19">
        <f t="shared" si="164"/>
        <v>1722379</v>
      </c>
      <c r="BW40" s="19">
        <f t="shared" si="164"/>
        <v>1795983</v>
      </c>
      <c r="BX40" s="19">
        <f t="shared" si="164"/>
        <v>1675019</v>
      </c>
      <c r="BY40" s="19">
        <f t="shared" si="164"/>
        <v>1791045</v>
      </c>
      <c r="BZ40" s="19">
        <f t="shared" si="164"/>
        <v>1764805</v>
      </c>
      <c r="CA40" s="19">
        <f t="shared" si="164"/>
        <v>1883692</v>
      </c>
      <c r="CB40" s="19">
        <f t="shared" si="164"/>
        <v>20968726</v>
      </c>
      <c r="CC40" s="19">
        <f t="shared" si="164"/>
        <v>1838493</v>
      </c>
      <c r="CD40" s="19">
        <f t="shared" si="164"/>
        <v>1741636</v>
      </c>
      <c r="CE40" s="19">
        <f t="shared" si="164"/>
        <v>1821938</v>
      </c>
      <c r="CF40" s="19">
        <f t="shared" si="164"/>
        <v>1759177</v>
      </c>
      <c r="CG40" s="19">
        <f t="shared" si="164"/>
        <v>1764356</v>
      </c>
      <c r="CH40" s="19">
        <f t="shared" si="164"/>
        <v>1697448</v>
      </c>
      <c r="CI40" s="19">
        <f t="shared" si="164"/>
        <v>1859330</v>
      </c>
      <c r="CJ40" s="19">
        <f t="shared" si="164"/>
        <v>1906267</v>
      </c>
      <c r="CK40" s="19">
        <f t="shared" si="164"/>
        <v>1836155</v>
      </c>
      <c r="CL40" s="19">
        <f t="shared" si="164"/>
        <v>1942456</v>
      </c>
      <c r="CM40" s="19">
        <f t="shared" si="164"/>
        <v>1864419</v>
      </c>
      <c r="CN40" s="19">
        <f t="shared" si="164"/>
        <v>2015158</v>
      </c>
      <c r="CO40" s="19">
        <f t="shared" si="164"/>
        <v>22046833</v>
      </c>
      <c r="CP40" s="19">
        <f t="shared" si="164"/>
        <v>1960987</v>
      </c>
      <c r="CQ40" s="19">
        <f t="shared" si="164"/>
        <v>1899411</v>
      </c>
      <c r="CR40" s="19">
        <f t="shared" si="164"/>
        <v>1923240</v>
      </c>
      <c r="CS40" s="19">
        <f t="shared" si="164"/>
        <v>1794787</v>
      </c>
      <c r="CT40" s="19">
        <f t="shared" si="164"/>
        <v>1820496</v>
      </c>
      <c r="CU40" s="19">
        <f t="shared" si="164"/>
        <v>1740760</v>
      </c>
      <c r="CV40" s="19">
        <f t="shared" si="164"/>
        <v>1935540</v>
      </c>
      <c r="CW40" s="19">
        <f t="shared" si="164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>SUM(DE41:DE42)</f>
        <v>948341</v>
      </c>
      <c r="DF40" s="19">
        <f t="shared" ref="DF40:DG40" si="165">SUM(DF41:DF42)</f>
        <v>0</v>
      </c>
      <c r="DG40" s="19">
        <f t="shared" si="165"/>
        <v>0</v>
      </c>
      <c r="DH40" s="19">
        <f t="shared" ref="DH40:DI40" si="166">SUM(DH41:DH42)</f>
        <v>179522</v>
      </c>
      <c r="DI40" s="19">
        <f t="shared" si="166"/>
        <v>897471</v>
      </c>
      <c r="DJ40" s="19">
        <f t="shared" ref="DJ40:DK40" si="167">SUM(DJ41:DJ42)</f>
        <v>919463</v>
      </c>
      <c r="DK40" s="19">
        <f t="shared" si="167"/>
        <v>1115939</v>
      </c>
      <c r="DL40" s="19">
        <f t="shared" ref="DL40:DM40" si="168">SUM(DL41:DL42)</f>
        <v>1477589</v>
      </c>
      <c r="DM40" s="19">
        <f t="shared" si="168"/>
        <v>1259907</v>
      </c>
      <c r="DN40" s="19">
        <f t="shared" ref="DN40" si="169">SUM(DN41:DN42)</f>
        <v>1569341</v>
      </c>
      <c r="DO40" s="19">
        <f t="shared" si="126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70">SUM(DS41:DS42)</f>
        <v>1491697</v>
      </c>
      <c r="DT40" s="19">
        <f t="shared" si="170"/>
        <v>1823098</v>
      </c>
      <c r="DU40" s="19">
        <f t="shared" si="170"/>
        <v>1689720</v>
      </c>
      <c r="DV40" s="19">
        <f t="shared" si="170"/>
        <v>1797038</v>
      </c>
      <c r="DW40" s="19">
        <f t="shared" si="170"/>
        <v>1858132</v>
      </c>
      <c r="DX40" s="19">
        <f t="shared" si="170"/>
        <v>1698518</v>
      </c>
      <c r="DY40" s="19">
        <f t="shared" si="170"/>
        <v>1784047</v>
      </c>
      <c r="DZ40" s="19">
        <f t="shared" si="170"/>
        <v>1783438</v>
      </c>
      <c r="EA40" s="19">
        <f t="shared" si="170"/>
        <v>1924029</v>
      </c>
      <c r="EB40" s="19">
        <f t="shared" si="127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71">SUM(EF41:EF42)</f>
        <v>1791620</v>
      </c>
      <c r="EG40" s="19">
        <f t="shared" si="171"/>
        <v>1990396</v>
      </c>
      <c r="EH40" s="19">
        <f t="shared" si="171"/>
        <v>1961457</v>
      </c>
      <c r="EI40" s="19">
        <f t="shared" si="171"/>
        <v>2081179</v>
      </c>
      <c r="EJ40" s="19">
        <f t="shared" si="171"/>
        <v>2111624</v>
      </c>
      <c r="EK40" s="19">
        <f t="shared" si="171"/>
        <v>2006086</v>
      </c>
      <c r="EL40" s="19">
        <f t="shared" ref="EL40" si="172">SUM(EL41:EL42)</f>
        <v>2117196</v>
      </c>
      <c r="EM40" s="19">
        <f t="shared" si="171"/>
        <v>2080438</v>
      </c>
      <c r="EN40" s="19">
        <f t="shared" si="171"/>
        <v>2220276</v>
      </c>
      <c r="EO40" s="19">
        <f t="shared" si="138"/>
        <v>23901197</v>
      </c>
      <c r="EP40" s="19">
        <f t="shared" ref="EP40:EQ40" si="173">SUM(EP41:EP42)</f>
        <v>2175904</v>
      </c>
      <c r="EQ40" s="19">
        <f t="shared" si="173"/>
        <v>2139915</v>
      </c>
      <c r="ER40" s="19">
        <f t="shared" ref="ER40:ES40" si="174">SUM(ER41:ER42)</f>
        <v>1520720</v>
      </c>
      <c r="ES40" s="19">
        <f t="shared" si="174"/>
        <v>777914</v>
      </c>
      <c r="ET40" s="19">
        <f t="shared" ref="ET40:EV40" si="175">SUM(ET41:ET42)</f>
        <v>1212858</v>
      </c>
      <c r="EU40" s="19">
        <f t="shared" si="175"/>
        <v>1588505</v>
      </c>
      <c r="EV40" s="19">
        <f t="shared" si="175"/>
        <v>1948338</v>
      </c>
      <c r="EW40" s="19">
        <f t="shared" ref="EW40:EX40" si="176">SUM(EW41:EW42)</f>
        <v>2037039</v>
      </c>
      <c r="EX40" s="19">
        <f t="shared" si="176"/>
        <v>2021555</v>
      </c>
      <c r="EY40" s="19">
        <f t="shared" ref="EY40:EZ40" si="177">SUM(EY41:EY42)</f>
        <v>2267206</v>
      </c>
      <c r="EZ40" s="19">
        <f t="shared" si="177"/>
        <v>2236866</v>
      </c>
      <c r="FA40" s="19">
        <f t="shared" ref="FA40" si="178">SUM(FA41:FA42)</f>
        <v>2140791</v>
      </c>
      <c r="FB40" s="19">
        <f t="shared" si="139"/>
        <v>22067611</v>
      </c>
      <c r="FC40" s="19">
        <f t="shared" ref="FC40" si="179">SUM(FC41:FC42)</f>
        <v>2413441</v>
      </c>
      <c r="FD40" s="19">
        <v>1906243</v>
      </c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>
        <f t="shared" ref="FO40:FO42" si="180">+SUM(FC40:FN40)</f>
        <v>4319684</v>
      </c>
    </row>
    <row r="41" spans="1:171" x14ac:dyDescent="0.2">
      <c r="B41" s="15" t="s">
        <v>2</v>
      </c>
      <c r="C41" s="73">
        <f t="shared" ref="C41:BN41" si="181">IF($B41="","",C29+C32+C35+C38)</f>
        <v>0</v>
      </c>
      <c r="D41" s="73">
        <f t="shared" si="181"/>
        <v>0</v>
      </c>
      <c r="E41" s="73">
        <f t="shared" si="181"/>
        <v>70408</v>
      </c>
      <c r="F41" s="73">
        <f t="shared" si="181"/>
        <v>148732</v>
      </c>
      <c r="G41" s="73">
        <f t="shared" si="181"/>
        <v>139330</v>
      </c>
      <c r="H41" s="73">
        <f t="shared" si="181"/>
        <v>134206</v>
      </c>
      <c r="I41" s="73">
        <f t="shared" si="181"/>
        <v>163394</v>
      </c>
      <c r="J41" s="73">
        <f t="shared" si="181"/>
        <v>142880</v>
      </c>
      <c r="K41" s="73">
        <f t="shared" si="181"/>
        <v>132968</v>
      </c>
      <c r="L41" s="73">
        <f t="shared" si="181"/>
        <v>144630</v>
      </c>
      <c r="M41" s="73">
        <f t="shared" si="181"/>
        <v>137298</v>
      </c>
      <c r="N41" s="73">
        <f t="shared" si="181"/>
        <v>180234</v>
      </c>
      <c r="O41" s="73">
        <f t="shared" si="181"/>
        <v>1394080</v>
      </c>
      <c r="P41" s="73">
        <f t="shared" si="181"/>
        <v>185426</v>
      </c>
      <c r="Q41" s="73">
        <f t="shared" si="181"/>
        <v>164142</v>
      </c>
      <c r="R41" s="73">
        <f t="shared" si="181"/>
        <v>152844</v>
      </c>
      <c r="S41" s="73">
        <f t="shared" si="181"/>
        <v>157044</v>
      </c>
      <c r="T41" s="73">
        <f t="shared" si="181"/>
        <v>150650</v>
      </c>
      <c r="U41" s="73">
        <f t="shared" si="181"/>
        <v>144162</v>
      </c>
      <c r="V41" s="73">
        <f t="shared" si="181"/>
        <v>177434</v>
      </c>
      <c r="W41" s="73">
        <f t="shared" si="181"/>
        <v>158656</v>
      </c>
      <c r="X41" s="73">
        <f t="shared" si="181"/>
        <v>146160</v>
      </c>
      <c r="Y41" s="73">
        <f t="shared" si="181"/>
        <v>159438</v>
      </c>
      <c r="Z41" s="73">
        <f t="shared" si="181"/>
        <v>143748</v>
      </c>
      <c r="AA41" s="73">
        <f t="shared" si="181"/>
        <v>191950</v>
      </c>
      <c r="AB41" s="73">
        <f t="shared" si="181"/>
        <v>1931654</v>
      </c>
      <c r="AC41" s="73">
        <f t="shared" si="181"/>
        <v>199862</v>
      </c>
      <c r="AD41" s="73">
        <f t="shared" si="181"/>
        <v>195562</v>
      </c>
      <c r="AE41" s="73">
        <f t="shared" si="181"/>
        <v>195862</v>
      </c>
      <c r="AF41" s="73">
        <f t="shared" si="181"/>
        <v>212244</v>
      </c>
      <c r="AG41" s="73">
        <f t="shared" si="181"/>
        <v>186744</v>
      </c>
      <c r="AH41" s="73">
        <f t="shared" si="181"/>
        <v>179874</v>
      </c>
      <c r="AI41" s="73">
        <f t="shared" si="181"/>
        <v>229152</v>
      </c>
      <c r="AJ41" s="73">
        <f t="shared" si="181"/>
        <v>203078</v>
      </c>
      <c r="AK41" s="73">
        <f t="shared" si="181"/>
        <v>184388</v>
      </c>
      <c r="AL41" s="73">
        <f t="shared" si="181"/>
        <v>201024</v>
      </c>
      <c r="AM41" s="73">
        <f t="shared" si="181"/>
        <v>185166</v>
      </c>
      <c r="AN41" s="73">
        <f t="shared" si="181"/>
        <v>250274</v>
      </c>
      <c r="AO41" s="73">
        <f t="shared" si="181"/>
        <v>2423230</v>
      </c>
      <c r="AP41" s="73">
        <f t="shared" si="181"/>
        <v>261524</v>
      </c>
      <c r="AQ41" s="73">
        <f t="shared" si="181"/>
        <v>245918</v>
      </c>
      <c r="AR41" s="73">
        <f t="shared" si="181"/>
        <v>216792</v>
      </c>
      <c r="AS41" s="73">
        <f t="shared" si="181"/>
        <v>230022</v>
      </c>
      <c r="AT41" s="73">
        <f t="shared" si="181"/>
        <v>205676</v>
      </c>
      <c r="AU41" s="73">
        <f t="shared" si="181"/>
        <v>199404</v>
      </c>
      <c r="AV41" s="73">
        <f t="shared" si="181"/>
        <v>230102</v>
      </c>
      <c r="AW41" s="73">
        <f t="shared" si="181"/>
        <v>224812</v>
      </c>
      <c r="AX41" s="73">
        <f t="shared" si="181"/>
        <v>210672</v>
      </c>
      <c r="AY41" s="73">
        <f t="shared" si="181"/>
        <v>216128</v>
      </c>
      <c r="AZ41" s="73">
        <f t="shared" si="181"/>
        <v>199992</v>
      </c>
      <c r="BA41" s="73">
        <f t="shared" si="181"/>
        <v>266850</v>
      </c>
      <c r="BB41" s="73">
        <f t="shared" si="181"/>
        <v>2707892</v>
      </c>
      <c r="BC41" s="73">
        <f t="shared" si="181"/>
        <v>268078</v>
      </c>
      <c r="BD41" s="73">
        <f t="shared" si="181"/>
        <v>251818</v>
      </c>
      <c r="BE41" s="73">
        <f t="shared" si="181"/>
        <v>259510</v>
      </c>
      <c r="BF41" s="73">
        <f t="shared" si="181"/>
        <v>206866</v>
      </c>
      <c r="BG41" s="73">
        <f t="shared" si="181"/>
        <v>221260</v>
      </c>
      <c r="BH41" s="73">
        <f t="shared" si="181"/>
        <v>211869</v>
      </c>
      <c r="BI41" s="73">
        <f t="shared" si="181"/>
        <v>254743</v>
      </c>
      <c r="BJ41" s="73">
        <f t="shared" si="181"/>
        <v>244181</v>
      </c>
      <c r="BK41" s="73">
        <f t="shared" si="181"/>
        <v>215368</v>
      </c>
      <c r="BL41" s="73">
        <f t="shared" si="181"/>
        <v>233804</v>
      </c>
      <c r="BM41" s="73">
        <f t="shared" si="181"/>
        <v>221008</v>
      </c>
      <c r="BN41" s="73">
        <f t="shared" si="181"/>
        <v>296516</v>
      </c>
      <c r="BO41" s="73">
        <f t="shared" ref="BO41:CW41" si="182">IF($B41="","",BO29+BO32+BO35+BO38)</f>
        <v>2885021</v>
      </c>
      <c r="BP41" s="73">
        <f t="shared" si="182"/>
        <v>298060</v>
      </c>
      <c r="BQ41" s="73">
        <f t="shared" si="182"/>
        <v>267439</v>
      </c>
      <c r="BR41" s="73">
        <f t="shared" si="182"/>
        <v>246102</v>
      </c>
      <c r="BS41" s="73">
        <f t="shared" si="182"/>
        <v>253591</v>
      </c>
      <c r="BT41" s="73">
        <f t="shared" si="182"/>
        <v>230687</v>
      </c>
      <c r="BU41" s="73">
        <f t="shared" si="182"/>
        <v>219161</v>
      </c>
      <c r="BV41" s="73">
        <f t="shared" si="182"/>
        <v>281282</v>
      </c>
      <c r="BW41" s="73">
        <f t="shared" si="182"/>
        <v>260648</v>
      </c>
      <c r="BX41" s="73">
        <f t="shared" si="182"/>
        <v>230958</v>
      </c>
      <c r="BY41" s="73">
        <f t="shared" si="182"/>
        <v>250123</v>
      </c>
      <c r="BZ41" s="73">
        <f t="shared" si="182"/>
        <v>234731</v>
      </c>
      <c r="CA41" s="73">
        <f t="shared" si="182"/>
        <v>333506</v>
      </c>
      <c r="CB41" s="73">
        <f t="shared" si="182"/>
        <v>3106288</v>
      </c>
      <c r="CC41" s="73">
        <f t="shared" si="182"/>
        <v>354988</v>
      </c>
      <c r="CD41" s="73">
        <f t="shared" si="182"/>
        <v>324694</v>
      </c>
      <c r="CE41" s="73">
        <f t="shared" si="182"/>
        <v>291845</v>
      </c>
      <c r="CF41" s="73">
        <f t="shared" si="182"/>
        <v>301116</v>
      </c>
      <c r="CG41" s="73">
        <f t="shared" si="182"/>
        <v>284434</v>
      </c>
      <c r="CH41" s="73">
        <f t="shared" si="182"/>
        <v>268744</v>
      </c>
      <c r="CI41" s="73">
        <f t="shared" si="182"/>
        <v>341074</v>
      </c>
      <c r="CJ41" s="73">
        <f t="shared" si="182"/>
        <v>310922</v>
      </c>
      <c r="CK41" s="73">
        <f t="shared" si="182"/>
        <v>278766</v>
      </c>
      <c r="CL41" s="73">
        <f t="shared" si="182"/>
        <v>305383</v>
      </c>
      <c r="CM41" s="73">
        <f t="shared" si="182"/>
        <v>276392</v>
      </c>
      <c r="CN41" s="73">
        <f t="shared" si="182"/>
        <v>389911</v>
      </c>
      <c r="CO41" s="73">
        <f t="shared" si="182"/>
        <v>3728269</v>
      </c>
      <c r="CP41" s="73">
        <f t="shared" si="182"/>
        <v>388484</v>
      </c>
      <c r="CQ41" s="73">
        <f t="shared" si="182"/>
        <v>358636</v>
      </c>
      <c r="CR41" s="73">
        <f t="shared" si="182"/>
        <v>362264</v>
      </c>
      <c r="CS41" s="73">
        <f t="shared" si="182"/>
        <v>292148</v>
      </c>
      <c r="CT41" s="73">
        <f t="shared" si="182"/>
        <v>310466</v>
      </c>
      <c r="CU41" s="73">
        <f t="shared" si="182"/>
        <v>291495</v>
      </c>
      <c r="CV41" s="73">
        <f t="shared" si="182"/>
        <v>381555</v>
      </c>
      <c r="CW41" s="73">
        <f t="shared" si="182"/>
        <v>332215</v>
      </c>
      <c r="CX41" s="73">
        <f t="shared" ref="CX41:DB42" si="183">IF($B41="","",CX29+CX32+CX35+CX38)</f>
        <v>293232</v>
      </c>
      <c r="CY41" s="73">
        <f t="shared" si="183"/>
        <v>311647</v>
      </c>
      <c r="CZ41" s="73">
        <v>306657</v>
      </c>
      <c r="DA41" s="73">
        <f t="shared" si="183"/>
        <v>397330</v>
      </c>
      <c r="DB41" s="73">
        <f t="shared" si="183"/>
        <v>4026129</v>
      </c>
      <c r="DC41" s="73">
        <f t="shared" ref="DC41" si="184">IF($B41="","",DC29+DC32+DC35+DC38)</f>
        <v>405771</v>
      </c>
      <c r="DD41" s="73">
        <v>356176</v>
      </c>
      <c r="DE41" s="73">
        <f t="shared" ref="DE41:DF42" si="185">IF($B41="","",DE29+DE32+DE35+DE38)</f>
        <v>170337</v>
      </c>
      <c r="DF41" s="73">
        <f t="shared" si="185"/>
        <v>0</v>
      </c>
      <c r="DG41" s="73">
        <f t="shared" ref="DG41:DI42" si="186">IF($B41="","",DG29+DG32+DG35+DG38)</f>
        <v>0</v>
      </c>
      <c r="DH41" s="73">
        <f t="shared" si="186"/>
        <v>17019</v>
      </c>
      <c r="DI41" s="73">
        <f t="shared" si="186"/>
        <v>104835</v>
      </c>
      <c r="DJ41" s="73">
        <f t="shared" ref="DJ41:DK41" si="187">IF($B41="","",DJ29+DJ32+DJ35+DJ38)</f>
        <v>93743</v>
      </c>
      <c r="DK41" s="73">
        <f t="shared" si="187"/>
        <v>121967</v>
      </c>
      <c r="DL41" s="73">
        <f t="shared" ref="DL41:DM41" si="188">IF($B41="","",DL29+DL32+DL35+DL38)</f>
        <v>182612</v>
      </c>
      <c r="DM41" s="73">
        <f t="shared" si="188"/>
        <v>156985</v>
      </c>
      <c r="DN41" s="73">
        <f t="shared" ref="DN41" si="189">IF($B41="","",DN29+DN32+DN35+DN38)</f>
        <v>245775</v>
      </c>
      <c r="DO41" s="73">
        <f t="shared" si="126"/>
        <v>1855220</v>
      </c>
      <c r="DP41" s="73">
        <f t="shared" ref="DP41:DQ42" si="190">IF($B41="","",DP29+DP32+DP35+DP38)</f>
        <v>259464</v>
      </c>
      <c r="DQ41" s="73">
        <f t="shared" si="190"/>
        <v>237159</v>
      </c>
      <c r="DR41" s="73">
        <f t="shared" ref="DR41:EA42" si="191">IF($B41="","",DR29+DR32+DR35+DR38)</f>
        <v>235784</v>
      </c>
      <c r="DS41" s="73">
        <f t="shared" si="191"/>
        <v>208575</v>
      </c>
      <c r="DT41" s="73">
        <f t="shared" si="191"/>
        <v>237607</v>
      </c>
      <c r="DU41" s="73">
        <f t="shared" si="191"/>
        <v>218466</v>
      </c>
      <c r="DV41" s="73">
        <f t="shared" si="191"/>
        <v>267152</v>
      </c>
      <c r="DW41" s="73">
        <f t="shared" si="191"/>
        <v>272443</v>
      </c>
      <c r="DX41" s="73">
        <f t="shared" si="191"/>
        <v>228945</v>
      </c>
      <c r="DY41" s="73">
        <f t="shared" si="191"/>
        <v>244461</v>
      </c>
      <c r="DZ41" s="73">
        <f t="shared" si="191"/>
        <v>231300</v>
      </c>
      <c r="EA41" s="73">
        <f t="shared" si="191"/>
        <v>316288</v>
      </c>
      <c r="EB41" s="73">
        <f t="shared" si="127"/>
        <v>2957644</v>
      </c>
      <c r="EC41" s="73">
        <f t="shared" ref="EC41:EN41" si="192">IF($B41="","",EC29+EC32+EC35+EC38)</f>
        <v>328095</v>
      </c>
      <c r="ED41" s="73">
        <f t="shared" si="192"/>
        <v>293747</v>
      </c>
      <c r="EE41" s="73">
        <f t="shared" si="192"/>
        <v>272804</v>
      </c>
      <c r="EF41" s="73">
        <f t="shared" si="192"/>
        <v>314634</v>
      </c>
      <c r="EG41" s="73">
        <f t="shared" si="192"/>
        <v>281005</v>
      </c>
      <c r="EH41" s="73">
        <f t="shared" si="192"/>
        <v>266321</v>
      </c>
      <c r="EI41" s="73">
        <f t="shared" si="192"/>
        <v>338144</v>
      </c>
      <c r="EJ41" s="73">
        <f t="shared" si="192"/>
        <v>332133</v>
      </c>
      <c r="EK41" s="73">
        <f t="shared" si="192"/>
        <v>280165</v>
      </c>
      <c r="EL41" s="73">
        <f t="shared" ref="EL41" si="193">IF($B41="","",EL29+EL32+EL35+EL38)</f>
        <v>297993</v>
      </c>
      <c r="EM41" s="73">
        <f t="shared" si="192"/>
        <v>283171</v>
      </c>
      <c r="EN41" s="73">
        <f t="shared" si="192"/>
        <v>370916</v>
      </c>
      <c r="EO41" s="73">
        <f t="shared" si="138"/>
        <v>3659128</v>
      </c>
      <c r="EP41" s="73">
        <f t="shared" ref="EP41:EQ41" si="194">IF($B41="","",EP29+EP32+EP35+EP38)</f>
        <v>396366</v>
      </c>
      <c r="EQ41" s="73">
        <f t="shared" si="194"/>
        <v>395366</v>
      </c>
      <c r="ER41" s="73">
        <f t="shared" ref="ER41:ES41" si="195">IF($B41="","",ER29+ER32+ER35+ER38)</f>
        <v>236802</v>
      </c>
      <c r="ES41" s="73">
        <f t="shared" si="195"/>
        <v>77483</v>
      </c>
      <c r="ET41" s="73">
        <f t="shared" ref="ET41:EV41" si="196">IF($B41="","",ET29+ET32+ET35+ET38)</f>
        <v>175579</v>
      </c>
      <c r="EU41" s="73">
        <f t="shared" si="196"/>
        <v>266112</v>
      </c>
      <c r="EV41" s="73">
        <f t="shared" si="196"/>
        <v>375715</v>
      </c>
      <c r="EW41" s="73">
        <f t="shared" ref="EW41:EX41" si="197">IF($B41="","",EW29+EW32+EW35+EW38)</f>
        <v>346006</v>
      </c>
      <c r="EX41" s="73">
        <f t="shared" si="197"/>
        <v>355890</v>
      </c>
      <c r="EY41" s="73">
        <f t="shared" ref="EY41:EZ41" si="198">IF($B41="","",EY29+EY32+EY35+EY38)</f>
        <v>407609</v>
      </c>
      <c r="EZ41" s="73">
        <f t="shared" si="198"/>
        <v>392148</v>
      </c>
      <c r="FA41" s="73">
        <f t="shared" ref="FA41" si="199">IF($B41="","",FA29+FA32+FA35+FA38)</f>
        <v>414232</v>
      </c>
      <c r="FB41" s="73">
        <f t="shared" si="139"/>
        <v>3839308</v>
      </c>
      <c r="FC41" s="73">
        <f t="shared" ref="FC41" si="200">IF($B41="","",FC29+FC32+FC35+FC38)</f>
        <v>458606</v>
      </c>
      <c r="FD41" s="73">
        <v>328288</v>
      </c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>
        <f t="shared" si="180"/>
        <v>786894</v>
      </c>
    </row>
    <row r="42" spans="1:171" x14ac:dyDescent="0.2">
      <c r="B42" s="15" t="s">
        <v>3</v>
      </c>
      <c r="C42" s="73">
        <f t="shared" ref="C42:BN42" si="201">IF($B42="","",C30+C33+C36+C39)</f>
        <v>0</v>
      </c>
      <c r="D42" s="73">
        <f t="shared" si="201"/>
        <v>0</v>
      </c>
      <c r="E42" s="73">
        <f t="shared" si="201"/>
        <v>399136</v>
      </c>
      <c r="F42" s="73">
        <f t="shared" si="201"/>
        <v>792278</v>
      </c>
      <c r="G42" s="73">
        <f t="shared" si="201"/>
        <v>844200</v>
      </c>
      <c r="H42" s="73">
        <f t="shared" si="201"/>
        <v>829194</v>
      </c>
      <c r="I42" s="73">
        <f t="shared" si="201"/>
        <v>873038</v>
      </c>
      <c r="J42" s="73">
        <f t="shared" si="201"/>
        <v>889774</v>
      </c>
      <c r="K42" s="73">
        <f t="shared" si="201"/>
        <v>843558</v>
      </c>
      <c r="L42" s="73">
        <f t="shared" si="201"/>
        <v>914678</v>
      </c>
      <c r="M42" s="73">
        <f t="shared" si="201"/>
        <v>905198</v>
      </c>
      <c r="N42" s="73">
        <f t="shared" si="201"/>
        <v>964008</v>
      </c>
      <c r="O42" s="73">
        <f t="shared" si="201"/>
        <v>8255062</v>
      </c>
      <c r="P42" s="73">
        <f t="shared" si="201"/>
        <v>910506</v>
      </c>
      <c r="Q42" s="73">
        <f t="shared" si="201"/>
        <v>870336</v>
      </c>
      <c r="R42" s="73">
        <f t="shared" si="201"/>
        <v>916318</v>
      </c>
      <c r="S42" s="73">
        <f t="shared" si="201"/>
        <v>861808</v>
      </c>
      <c r="T42" s="73">
        <f t="shared" si="201"/>
        <v>905454</v>
      </c>
      <c r="U42" s="73">
        <f t="shared" si="201"/>
        <v>924782</v>
      </c>
      <c r="V42" s="73">
        <f t="shared" si="201"/>
        <v>984844</v>
      </c>
      <c r="W42" s="73">
        <f t="shared" si="201"/>
        <v>989012</v>
      </c>
      <c r="X42" s="73">
        <f t="shared" si="201"/>
        <v>977484</v>
      </c>
      <c r="Y42" s="73">
        <f t="shared" si="201"/>
        <v>1008064</v>
      </c>
      <c r="Z42" s="73">
        <f t="shared" si="201"/>
        <v>996998</v>
      </c>
      <c r="AA42" s="73">
        <f t="shared" si="201"/>
        <v>1054562</v>
      </c>
      <c r="AB42" s="73">
        <f t="shared" si="201"/>
        <v>11400168</v>
      </c>
      <c r="AC42" s="73">
        <f t="shared" si="201"/>
        <v>1039348</v>
      </c>
      <c r="AD42" s="73">
        <f t="shared" si="201"/>
        <v>1108944</v>
      </c>
      <c r="AE42" s="73">
        <f t="shared" si="201"/>
        <v>1338588</v>
      </c>
      <c r="AF42" s="73">
        <f t="shared" si="201"/>
        <v>1222146</v>
      </c>
      <c r="AG42" s="73">
        <f t="shared" si="201"/>
        <v>1312414</v>
      </c>
      <c r="AH42" s="73">
        <f t="shared" si="201"/>
        <v>1265810</v>
      </c>
      <c r="AI42" s="73">
        <f t="shared" si="201"/>
        <v>1310540</v>
      </c>
      <c r="AJ42" s="73">
        <f t="shared" si="201"/>
        <v>1376514</v>
      </c>
      <c r="AK42" s="73">
        <f t="shared" si="201"/>
        <v>1354982</v>
      </c>
      <c r="AL42" s="73">
        <f t="shared" si="201"/>
        <v>1391864</v>
      </c>
      <c r="AM42" s="73">
        <f t="shared" si="201"/>
        <v>1377856</v>
      </c>
      <c r="AN42" s="73">
        <f t="shared" si="201"/>
        <v>1465172</v>
      </c>
      <c r="AO42" s="73">
        <f t="shared" si="201"/>
        <v>15564178</v>
      </c>
      <c r="AP42" s="73">
        <f t="shared" si="201"/>
        <v>1447426</v>
      </c>
      <c r="AQ42" s="73">
        <f t="shared" si="201"/>
        <v>1395874</v>
      </c>
      <c r="AR42" s="73">
        <f t="shared" si="201"/>
        <v>1442536</v>
      </c>
      <c r="AS42" s="73">
        <f t="shared" si="201"/>
        <v>1302550</v>
      </c>
      <c r="AT42" s="73">
        <f t="shared" si="201"/>
        <v>1354506</v>
      </c>
      <c r="AU42" s="73">
        <f t="shared" si="201"/>
        <v>1353448</v>
      </c>
      <c r="AV42" s="73">
        <f t="shared" si="201"/>
        <v>1446306</v>
      </c>
      <c r="AW42" s="73">
        <f t="shared" si="201"/>
        <v>1497656</v>
      </c>
      <c r="AX42" s="73">
        <f t="shared" si="201"/>
        <v>1435546</v>
      </c>
      <c r="AY42" s="73">
        <f t="shared" si="201"/>
        <v>1492852</v>
      </c>
      <c r="AZ42" s="73">
        <f t="shared" si="201"/>
        <v>1482544</v>
      </c>
      <c r="BA42" s="73">
        <f t="shared" si="201"/>
        <v>1477044</v>
      </c>
      <c r="BB42" s="73">
        <f t="shared" si="201"/>
        <v>17128288</v>
      </c>
      <c r="BC42" s="73">
        <f t="shared" si="201"/>
        <v>1473340</v>
      </c>
      <c r="BD42" s="73">
        <f t="shared" si="201"/>
        <v>1356540</v>
      </c>
      <c r="BE42" s="73">
        <f t="shared" si="201"/>
        <v>1412990</v>
      </c>
      <c r="BF42" s="73">
        <f t="shared" si="201"/>
        <v>1366378</v>
      </c>
      <c r="BG42" s="73">
        <f t="shared" si="201"/>
        <v>1389448</v>
      </c>
      <c r="BH42" s="73">
        <f t="shared" si="201"/>
        <v>1357643</v>
      </c>
      <c r="BI42" s="73">
        <f t="shared" si="201"/>
        <v>1409975</v>
      </c>
      <c r="BJ42" s="73">
        <f t="shared" si="201"/>
        <v>1502445</v>
      </c>
      <c r="BK42" s="73">
        <f t="shared" si="201"/>
        <v>1423771</v>
      </c>
      <c r="BL42" s="73">
        <f t="shared" si="201"/>
        <v>1513692</v>
      </c>
      <c r="BM42" s="73">
        <f t="shared" si="201"/>
        <v>1518150</v>
      </c>
      <c r="BN42" s="73">
        <f t="shared" si="201"/>
        <v>1636512</v>
      </c>
      <c r="BO42" s="73">
        <f t="shared" ref="BO42:CW42" si="202">IF($B42="","",BO30+BO33+BO36+BO39)</f>
        <v>17360884</v>
      </c>
      <c r="BP42" s="73">
        <f t="shared" si="202"/>
        <v>1639004</v>
      </c>
      <c r="BQ42" s="73">
        <f t="shared" si="202"/>
        <v>1465058</v>
      </c>
      <c r="BR42" s="73">
        <f t="shared" si="202"/>
        <v>1477341</v>
      </c>
      <c r="BS42" s="73">
        <f t="shared" si="202"/>
        <v>1370281</v>
      </c>
      <c r="BT42" s="73">
        <f t="shared" si="202"/>
        <v>1468155</v>
      </c>
      <c r="BU42" s="73">
        <f t="shared" si="202"/>
        <v>1400924</v>
      </c>
      <c r="BV42" s="73">
        <f t="shared" si="202"/>
        <v>1441097</v>
      </c>
      <c r="BW42" s="73">
        <f t="shared" si="202"/>
        <v>1535335</v>
      </c>
      <c r="BX42" s="73">
        <f t="shared" si="202"/>
        <v>1444061</v>
      </c>
      <c r="BY42" s="73">
        <f t="shared" si="202"/>
        <v>1540922</v>
      </c>
      <c r="BZ42" s="73">
        <f t="shared" si="202"/>
        <v>1530074</v>
      </c>
      <c r="CA42" s="73">
        <f t="shared" si="202"/>
        <v>1550186</v>
      </c>
      <c r="CB42" s="73">
        <f t="shared" si="202"/>
        <v>17862438</v>
      </c>
      <c r="CC42" s="73">
        <f t="shared" si="202"/>
        <v>1483505</v>
      </c>
      <c r="CD42" s="73">
        <f t="shared" si="202"/>
        <v>1416942</v>
      </c>
      <c r="CE42" s="73">
        <f t="shared" si="202"/>
        <v>1530093</v>
      </c>
      <c r="CF42" s="73">
        <f t="shared" si="202"/>
        <v>1458061</v>
      </c>
      <c r="CG42" s="73">
        <f t="shared" si="202"/>
        <v>1479922</v>
      </c>
      <c r="CH42" s="73">
        <f t="shared" si="202"/>
        <v>1428704</v>
      </c>
      <c r="CI42" s="73">
        <f t="shared" si="202"/>
        <v>1518256</v>
      </c>
      <c r="CJ42" s="73">
        <f t="shared" si="202"/>
        <v>1595345</v>
      </c>
      <c r="CK42" s="73">
        <f t="shared" si="202"/>
        <v>1557389</v>
      </c>
      <c r="CL42" s="73">
        <f t="shared" si="202"/>
        <v>1637073</v>
      </c>
      <c r="CM42" s="73">
        <f t="shared" si="202"/>
        <v>1588027</v>
      </c>
      <c r="CN42" s="73">
        <f t="shared" si="202"/>
        <v>1625247</v>
      </c>
      <c r="CO42" s="73">
        <f t="shared" si="202"/>
        <v>18318564</v>
      </c>
      <c r="CP42" s="73">
        <f t="shared" si="202"/>
        <v>1572503</v>
      </c>
      <c r="CQ42" s="73">
        <f t="shared" si="202"/>
        <v>1540775</v>
      </c>
      <c r="CR42" s="73">
        <f t="shared" si="202"/>
        <v>1560976</v>
      </c>
      <c r="CS42" s="73">
        <f t="shared" si="202"/>
        <v>1502639</v>
      </c>
      <c r="CT42" s="73">
        <f t="shared" si="202"/>
        <v>1510030</v>
      </c>
      <c r="CU42" s="73">
        <f t="shared" si="202"/>
        <v>1449265</v>
      </c>
      <c r="CV42" s="73">
        <f t="shared" si="202"/>
        <v>1553985</v>
      </c>
      <c r="CW42" s="73">
        <f t="shared" si="202"/>
        <v>1612481</v>
      </c>
      <c r="CX42" s="73">
        <f t="shared" si="183"/>
        <v>1574364</v>
      </c>
      <c r="CY42" s="73">
        <f t="shared" si="183"/>
        <v>1645400</v>
      </c>
      <c r="CZ42" s="73">
        <v>1643283</v>
      </c>
      <c r="DA42" s="73">
        <f t="shared" si="183"/>
        <v>1799016</v>
      </c>
      <c r="DB42" s="73">
        <f t="shared" si="183"/>
        <v>18964717</v>
      </c>
      <c r="DC42" s="73">
        <f t="shared" ref="DC42" si="203">IF($B42="","",DC30+DC33+DC36+DC39)</f>
        <v>1699562</v>
      </c>
      <c r="DD42" s="73">
        <v>1569262</v>
      </c>
      <c r="DE42" s="73">
        <f t="shared" si="185"/>
        <v>778004</v>
      </c>
      <c r="DF42" s="73">
        <f t="shared" si="185"/>
        <v>0</v>
      </c>
      <c r="DG42" s="73">
        <f t="shared" ref="DG42:DH42" si="204">IF($B42="","",DG30+DG33+DG36+DG39)</f>
        <v>0</v>
      </c>
      <c r="DH42" s="73">
        <f t="shared" si="204"/>
        <v>162503</v>
      </c>
      <c r="DI42" s="73">
        <f t="shared" si="186"/>
        <v>792636</v>
      </c>
      <c r="DJ42" s="73">
        <f t="shared" ref="DJ42:DK42" si="205">IF($B42="","",DJ30+DJ33+DJ36+DJ39)</f>
        <v>825720</v>
      </c>
      <c r="DK42" s="73">
        <f t="shared" si="205"/>
        <v>993972</v>
      </c>
      <c r="DL42" s="73">
        <f t="shared" ref="DL42:DM42" si="206">IF($B42="","",DL30+DL33+DL36+DL39)</f>
        <v>1294977</v>
      </c>
      <c r="DM42" s="73">
        <f t="shared" si="206"/>
        <v>1102922</v>
      </c>
      <c r="DN42" s="73">
        <f t="shared" ref="DN42" si="207">IF($B42="","",DN30+DN33+DN36+DN39)</f>
        <v>1323566</v>
      </c>
      <c r="DO42" s="73">
        <f t="shared" si="126"/>
        <v>10543124</v>
      </c>
      <c r="DP42" s="73">
        <f t="shared" si="190"/>
        <v>1328039</v>
      </c>
      <c r="DQ42" s="73">
        <f t="shared" si="190"/>
        <v>1249470</v>
      </c>
      <c r="DR42" s="73">
        <f t="shared" ref="DR42:DZ42" si="208">IF($B42="","",DR30+DR33+DR36+DR39)</f>
        <v>1305446</v>
      </c>
      <c r="DS42" s="73">
        <f t="shared" si="208"/>
        <v>1283122</v>
      </c>
      <c r="DT42" s="73">
        <f t="shared" si="208"/>
        <v>1585491</v>
      </c>
      <c r="DU42" s="73">
        <f t="shared" si="208"/>
        <v>1471254</v>
      </c>
      <c r="DV42" s="73">
        <f t="shared" si="208"/>
        <v>1529886</v>
      </c>
      <c r="DW42" s="73">
        <f t="shared" si="208"/>
        <v>1585689</v>
      </c>
      <c r="DX42" s="73">
        <f t="shared" si="208"/>
        <v>1469573</v>
      </c>
      <c r="DY42" s="73">
        <f t="shared" si="208"/>
        <v>1539586</v>
      </c>
      <c r="DZ42" s="73">
        <f t="shared" si="208"/>
        <v>1552138</v>
      </c>
      <c r="EA42" s="73">
        <f t="shared" si="191"/>
        <v>1607741</v>
      </c>
      <c r="EB42" s="73">
        <f t="shared" si="127"/>
        <v>17507435</v>
      </c>
      <c r="EC42" s="73">
        <f t="shared" ref="EC42:EN42" si="209">IF($B42="","",EC30+EC33+EC36+EC39)</f>
        <v>1604931</v>
      </c>
      <c r="ED42" s="73">
        <f t="shared" si="209"/>
        <v>1455061</v>
      </c>
      <c r="EE42" s="73">
        <f t="shared" si="209"/>
        <v>1586287</v>
      </c>
      <c r="EF42" s="73">
        <f t="shared" si="209"/>
        <v>1476986</v>
      </c>
      <c r="EG42" s="73">
        <f t="shared" si="209"/>
        <v>1709391</v>
      </c>
      <c r="EH42" s="73">
        <f t="shared" si="209"/>
        <v>1695136</v>
      </c>
      <c r="EI42" s="73">
        <f t="shared" si="209"/>
        <v>1743035</v>
      </c>
      <c r="EJ42" s="73">
        <f t="shared" si="209"/>
        <v>1779491</v>
      </c>
      <c r="EK42" s="73">
        <f t="shared" si="209"/>
        <v>1725921</v>
      </c>
      <c r="EL42" s="73">
        <f t="shared" ref="EL42" si="210">IF($B42="","",EL30+EL33+EL36+EL39)</f>
        <v>1819203</v>
      </c>
      <c r="EM42" s="73">
        <f t="shared" si="209"/>
        <v>1797267</v>
      </c>
      <c r="EN42" s="73">
        <f t="shared" si="209"/>
        <v>1849360</v>
      </c>
      <c r="EO42" s="73">
        <f t="shared" si="138"/>
        <v>20242069</v>
      </c>
      <c r="EP42" s="73">
        <f t="shared" ref="EP42:EQ42" si="211">IF($B42="","",EP30+EP33+EP36+EP39)</f>
        <v>1779538</v>
      </c>
      <c r="EQ42" s="73">
        <f t="shared" si="211"/>
        <v>1744549</v>
      </c>
      <c r="ER42" s="73">
        <f t="shared" ref="ER42:ES42" si="212">IF($B42="","",ER30+ER33+ER36+ER39)</f>
        <v>1283918</v>
      </c>
      <c r="ES42" s="73">
        <f t="shared" si="212"/>
        <v>700431</v>
      </c>
      <c r="ET42" s="73">
        <f t="shared" ref="ET42:EV42" si="213">IF($B42="","",ET30+ET33+ET36+ET39)</f>
        <v>1037279</v>
      </c>
      <c r="EU42" s="73">
        <f t="shared" si="213"/>
        <v>1322393</v>
      </c>
      <c r="EV42" s="73">
        <f t="shared" si="213"/>
        <v>1572623</v>
      </c>
      <c r="EW42" s="73">
        <f t="shared" ref="EW42:EX42" si="214">IF($B42="","",EW30+EW33+EW36+EW39)</f>
        <v>1691033</v>
      </c>
      <c r="EX42" s="73">
        <f t="shared" si="214"/>
        <v>1665665</v>
      </c>
      <c r="EY42" s="73">
        <f t="shared" ref="EY42:EZ42" si="215">IF($B42="","",EY30+EY33+EY36+EY39)</f>
        <v>1859597</v>
      </c>
      <c r="EZ42" s="73">
        <f t="shared" si="215"/>
        <v>1844718</v>
      </c>
      <c r="FA42" s="73">
        <f t="shared" ref="FA42" si="216">IF($B42="","",FA30+FA33+FA36+FA39)</f>
        <v>1726559</v>
      </c>
      <c r="FB42" s="73">
        <f t="shared" si="139"/>
        <v>18228303</v>
      </c>
      <c r="FC42" s="73">
        <f t="shared" ref="FC42" si="217">IF($B42="","",FC30+FC33+FC36+FC39)</f>
        <v>1954835</v>
      </c>
      <c r="FD42" s="73">
        <v>1577955</v>
      </c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>
        <f t="shared" si="180"/>
        <v>3532790</v>
      </c>
    </row>
    <row r="45" spans="1:171" ht="15" x14ac:dyDescent="0.25">
      <c r="B45" s="5" t="s">
        <v>82</v>
      </c>
    </row>
    <row r="46" spans="1:171" ht="15" customHeight="1" x14ac:dyDescent="0.25">
      <c r="B46" s="23" t="s">
        <v>158</v>
      </c>
      <c r="C46" s="173">
        <v>2009</v>
      </c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5"/>
      <c r="O46" s="171" t="s">
        <v>86</v>
      </c>
      <c r="P46" s="173">
        <v>2010</v>
      </c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5"/>
      <c r="AB46" s="171" t="s">
        <v>87</v>
      </c>
      <c r="AC46" s="173">
        <v>2011</v>
      </c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5"/>
      <c r="AO46" s="171" t="s">
        <v>88</v>
      </c>
      <c r="AP46" s="173">
        <v>2012</v>
      </c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5"/>
      <c r="BB46" s="171" t="s">
        <v>89</v>
      </c>
      <c r="BC46" s="173">
        <v>2013</v>
      </c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5"/>
      <c r="BO46" s="171" t="s">
        <v>90</v>
      </c>
      <c r="BP46" s="173">
        <v>2014</v>
      </c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5"/>
      <c r="CB46" s="171" t="s">
        <v>91</v>
      </c>
      <c r="CC46" s="173">
        <v>2015</v>
      </c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5"/>
      <c r="CO46" s="171" t="s">
        <v>92</v>
      </c>
      <c r="CP46" s="173">
        <v>2016</v>
      </c>
      <c r="CQ46" s="174"/>
      <c r="CR46" s="174"/>
      <c r="CS46" s="174"/>
      <c r="CT46" s="174"/>
      <c r="CU46" s="174"/>
      <c r="CV46" s="174"/>
      <c r="CW46" s="174"/>
      <c r="CX46" s="174"/>
      <c r="CY46" s="174"/>
      <c r="CZ46" s="174"/>
      <c r="DA46" s="175"/>
      <c r="DB46" s="171" t="s">
        <v>93</v>
      </c>
      <c r="DC46" s="165">
        <v>2017</v>
      </c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7"/>
      <c r="DO46" s="163" t="s">
        <v>104</v>
      </c>
      <c r="DP46" s="165">
        <v>2018</v>
      </c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7"/>
      <c r="EB46" s="163" t="s">
        <v>137</v>
      </c>
      <c r="EC46" s="165">
        <v>2019</v>
      </c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7"/>
      <c r="EO46" s="163" t="s">
        <v>161</v>
      </c>
      <c r="EP46" s="128">
        <v>2020</v>
      </c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30"/>
      <c r="FB46" s="163" t="s">
        <v>169</v>
      </c>
      <c r="FC46" s="128">
        <v>2021</v>
      </c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30"/>
      <c r="FO46" s="163" t="s">
        <v>170</v>
      </c>
    </row>
    <row r="47" spans="1:171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72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72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72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72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72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72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72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72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64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64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64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64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64"/>
    </row>
    <row r="48" spans="1:171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218">+SUM(F49:F50)</f>
        <v>3587691.0999999996</v>
      </c>
      <c r="G48" s="19">
        <f t="shared" si="218"/>
        <v>3732884.3</v>
      </c>
      <c r="H48" s="19">
        <f t="shared" si="218"/>
        <v>3655894.5</v>
      </c>
      <c r="I48" s="19">
        <f t="shared" si="218"/>
        <v>3960464.7</v>
      </c>
      <c r="J48" s="19">
        <f t="shared" si="218"/>
        <v>3924309.4</v>
      </c>
      <c r="K48" s="19">
        <f t="shared" si="218"/>
        <v>3702102.7</v>
      </c>
      <c r="L48" s="19">
        <f t="shared" si="218"/>
        <v>4027177.1999999997</v>
      </c>
      <c r="M48" s="19">
        <f t="shared" si="218"/>
        <v>4363000.5</v>
      </c>
      <c r="N48" s="19">
        <f t="shared" si="218"/>
        <v>4802579.9000000004</v>
      </c>
      <c r="O48" s="19">
        <f t="shared" si="218"/>
        <v>37541539.200000003</v>
      </c>
      <c r="P48" s="19">
        <f t="shared" si="218"/>
        <v>4604422.3</v>
      </c>
      <c r="Q48" s="19">
        <f t="shared" si="218"/>
        <v>4352440.8</v>
      </c>
      <c r="R48" s="19">
        <f t="shared" si="218"/>
        <v>4486415.3</v>
      </c>
      <c r="S48" s="19">
        <f t="shared" si="218"/>
        <v>4280357</v>
      </c>
      <c r="T48" s="19">
        <f t="shared" si="218"/>
        <v>5180362.7</v>
      </c>
      <c r="U48" s="19">
        <f t="shared" si="218"/>
        <v>5253726.2</v>
      </c>
      <c r="V48" s="19">
        <f t="shared" si="218"/>
        <v>5725555.6999999993</v>
      </c>
      <c r="W48" s="19">
        <f t="shared" si="218"/>
        <v>5653051</v>
      </c>
      <c r="X48" s="19">
        <f t="shared" si="218"/>
        <v>5541250.6000000006</v>
      </c>
      <c r="Y48" s="19">
        <f t="shared" si="218"/>
        <v>5756414.9000000004</v>
      </c>
      <c r="Z48" s="19">
        <f t="shared" si="218"/>
        <v>5622033.1000000006</v>
      </c>
      <c r="AA48" s="19">
        <f t="shared" si="218"/>
        <v>6149106.9000000004</v>
      </c>
      <c r="AB48" s="19">
        <f>+SUM(AB49:AB50)</f>
        <v>58000714.20000001</v>
      </c>
      <c r="AC48" s="19">
        <f t="shared" si="218"/>
        <v>6123523.2000000002</v>
      </c>
      <c r="AD48" s="19">
        <f t="shared" si="218"/>
        <v>6473240.0999999996</v>
      </c>
      <c r="AE48" s="19">
        <f t="shared" si="218"/>
        <v>7545173.5999999996</v>
      </c>
      <c r="AF48" s="19">
        <f t="shared" si="218"/>
        <v>8014684.0999999996</v>
      </c>
      <c r="AG48" s="19">
        <f t="shared" si="218"/>
        <v>7361612.9000000004</v>
      </c>
      <c r="AH48" s="19">
        <f t="shared" si="218"/>
        <v>7087360</v>
      </c>
      <c r="AI48" s="19">
        <f t="shared" si="218"/>
        <v>7559289.6999999993</v>
      </c>
      <c r="AJ48" s="19">
        <f t="shared" si="218"/>
        <v>7758100.9000000004</v>
      </c>
      <c r="AK48" s="19">
        <f t="shared" si="218"/>
        <v>7551727.4500000002</v>
      </c>
      <c r="AL48" s="19">
        <f t="shared" si="218"/>
        <v>7808083.8999999985</v>
      </c>
      <c r="AM48" s="19">
        <f t="shared" si="218"/>
        <v>7672787.3500000024</v>
      </c>
      <c r="AN48" s="19">
        <f t="shared" si="218"/>
        <v>8424534.3000000007</v>
      </c>
      <c r="AO48" s="19">
        <f t="shared" si="218"/>
        <v>83256594.299999997</v>
      </c>
      <c r="AP48" s="19">
        <f t="shared" si="218"/>
        <v>8402941.1999999993</v>
      </c>
      <c r="AQ48" s="19">
        <f t="shared" si="218"/>
        <v>8079587.5</v>
      </c>
      <c r="AR48" s="19">
        <f t="shared" si="218"/>
        <v>8149588.7000000002</v>
      </c>
      <c r="AS48" s="19">
        <f t="shared" si="218"/>
        <v>7511741.6999999993</v>
      </c>
      <c r="AT48" s="19">
        <f t="shared" si="218"/>
        <v>7640110.8000000007</v>
      </c>
      <c r="AU48" s="19">
        <f t="shared" si="218"/>
        <v>7610181.4000000004</v>
      </c>
      <c r="AV48" s="19">
        <f t="shared" si="218"/>
        <v>8227851.9999999991</v>
      </c>
      <c r="AW48" s="19">
        <f t="shared" si="218"/>
        <v>8473133.4000000004</v>
      </c>
      <c r="AX48" s="19">
        <f t="shared" si="218"/>
        <v>8094991.0000000009</v>
      </c>
      <c r="AY48" s="19">
        <f t="shared" si="218"/>
        <v>8409005.3999999985</v>
      </c>
      <c r="AZ48" s="19">
        <f t="shared" si="218"/>
        <v>8284402.7000000002</v>
      </c>
      <c r="BA48" s="19">
        <f t="shared" si="218"/>
        <v>8571915.8000000007</v>
      </c>
      <c r="BB48" s="19">
        <f>+SUM(BB49:BB50)</f>
        <v>89052510.399999991</v>
      </c>
      <c r="BC48" s="19">
        <f t="shared" si="218"/>
        <v>8569515.3999999985</v>
      </c>
      <c r="BD48" s="19">
        <f t="shared" si="218"/>
        <v>7911013.2999999989</v>
      </c>
      <c r="BE48" s="19">
        <f t="shared" si="218"/>
        <v>8223214.8000000007</v>
      </c>
      <c r="BF48" s="19">
        <f t="shared" si="218"/>
        <v>7722282.2999999989</v>
      </c>
      <c r="BG48" s="19">
        <f t="shared" si="218"/>
        <v>7910428.7000000011</v>
      </c>
      <c r="BH48" s="19">
        <f t="shared" si="218"/>
        <v>7998231</v>
      </c>
      <c r="BI48" s="19">
        <f t="shared" si="218"/>
        <v>8596936.0999999959</v>
      </c>
      <c r="BJ48" s="19">
        <f t="shared" si="218"/>
        <v>9032024.4000000004</v>
      </c>
      <c r="BK48" s="19">
        <f t="shared" si="218"/>
        <v>8467304.1999999974</v>
      </c>
      <c r="BL48" s="19">
        <f t="shared" si="218"/>
        <v>9037045.9000000022</v>
      </c>
      <c r="BM48" s="19">
        <f t="shared" si="218"/>
        <v>8993788.6999999993</v>
      </c>
      <c r="BN48" s="19">
        <f t="shared" si="218"/>
        <v>9995891.8999999985</v>
      </c>
      <c r="BO48" s="19">
        <f t="shared" si="218"/>
        <v>93888161.299999982</v>
      </c>
      <c r="BP48" s="19">
        <f t="shared" si="218"/>
        <v>10032318</v>
      </c>
      <c r="BQ48" s="19">
        <f t="shared" si="218"/>
        <v>8993392.6999999993</v>
      </c>
      <c r="BR48" s="19">
        <f t="shared" si="218"/>
        <v>8987890.5000000019</v>
      </c>
      <c r="BS48" s="19">
        <f t="shared" si="218"/>
        <v>8467168.6999999993</v>
      </c>
      <c r="BT48" s="19">
        <f t="shared" si="218"/>
        <v>8855004.3000000007</v>
      </c>
      <c r="BU48" s="19">
        <f t="shared" si="218"/>
        <v>8446105.0000000019</v>
      </c>
      <c r="BV48" s="19">
        <f t="shared" si="218"/>
        <v>8973296.6999999955</v>
      </c>
      <c r="BW48" s="19">
        <f t="shared" ref="BW48:DA48" si="219">+SUM(BW49:BW50)</f>
        <v>9363782.1000000052</v>
      </c>
      <c r="BX48" s="19">
        <f t="shared" si="219"/>
        <v>8719022.4000000004</v>
      </c>
      <c r="BY48" s="19">
        <f t="shared" si="219"/>
        <v>9331440.7000000011</v>
      </c>
      <c r="BZ48" s="19">
        <f t="shared" si="219"/>
        <v>9206679.2000000011</v>
      </c>
      <c r="CA48" s="19">
        <f t="shared" si="219"/>
        <v>9801021</v>
      </c>
      <c r="CB48" s="19">
        <f>+SUM(CB49:CB50)</f>
        <v>99144803.299999997</v>
      </c>
      <c r="CC48" s="19">
        <f t="shared" si="219"/>
        <v>9622010.8999999985</v>
      </c>
      <c r="CD48" s="19">
        <f t="shared" si="219"/>
        <v>9152369.7999999989</v>
      </c>
      <c r="CE48" s="19">
        <f t="shared" si="219"/>
        <v>9665675.9000000022</v>
      </c>
      <c r="CF48" s="19">
        <f>+SUM(CF49:CF50)</f>
        <v>9338597.7999999989</v>
      </c>
      <c r="CG48" s="19">
        <f t="shared" si="219"/>
        <v>9370608.1000000015</v>
      </c>
      <c r="CH48" s="19">
        <f t="shared" si="219"/>
        <v>9018433.6999999993</v>
      </c>
      <c r="CI48" s="19">
        <f t="shared" si="219"/>
        <v>9875251.0999999978</v>
      </c>
      <c r="CJ48" s="19">
        <f t="shared" si="219"/>
        <v>10134669.6</v>
      </c>
      <c r="CK48" s="19">
        <f t="shared" si="219"/>
        <v>9748723.4000000022</v>
      </c>
      <c r="CL48" s="19">
        <f t="shared" si="219"/>
        <v>10321953.599999998</v>
      </c>
      <c r="CM48" s="19">
        <f t="shared" si="219"/>
        <v>9897478.0999999959</v>
      </c>
      <c r="CN48" s="19">
        <f t="shared" si="219"/>
        <v>10708680.299999997</v>
      </c>
      <c r="CO48" s="19">
        <f>+SUM(CO49:CO50)</f>
        <v>107232441.39999999</v>
      </c>
      <c r="CP48" s="19">
        <f t="shared" si="219"/>
        <v>11266153.299999999</v>
      </c>
      <c r="CQ48" s="19">
        <f t="shared" si="219"/>
        <v>11324077.199999999</v>
      </c>
      <c r="CR48" s="19">
        <f t="shared" si="219"/>
        <v>11629118.4</v>
      </c>
      <c r="CS48" s="19">
        <f t="shared" si="219"/>
        <v>10787528.700000001</v>
      </c>
      <c r="CT48" s="19">
        <f t="shared" si="219"/>
        <v>10976180.300000001</v>
      </c>
      <c r="CU48" s="19">
        <f t="shared" si="219"/>
        <v>10518794.400000002</v>
      </c>
      <c r="CV48" s="19">
        <f t="shared" si="219"/>
        <v>11674049.700000001</v>
      </c>
      <c r="CW48" s="19">
        <f t="shared" si="219"/>
        <v>11815161.200000001</v>
      </c>
      <c r="CX48" s="19">
        <f t="shared" si="219"/>
        <v>11292059.499999998</v>
      </c>
      <c r="CY48" s="19">
        <f t="shared" si="219"/>
        <v>14575421.800000001</v>
      </c>
      <c r="CZ48" s="19">
        <f t="shared" si="219"/>
        <v>14788903.099999994</v>
      </c>
      <c r="DA48" s="19">
        <f t="shared" si="219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220">+SUM(DE49:DE50)</f>
        <v>7208953.5999999978</v>
      </c>
      <c r="DF48" s="19">
        <f t="shared" si="220"/>
        <v>0</v>
      </c>
      <c r="DG48" s="19">
        <f t="shared" si="220"/>
        <v>0</v>
      </c>
      <c r="DH48" s="19">
        <f t="shared" si="220"/>
        <v>1400891</v>
      </c>
      <c r="DI48" s="19">
        <f t="shared" si="220"/>
        <v>6970836.9999999981</v>
      </c>
      <c r="DJ48" s="19">
        <f t="shared" si="220"/>
        <v>7140998.3999999966</v>
      </c>
      <c r="DK48" s="19">
        <f t="shared" si="220"/>
        <v>8692937.8000000026</v>
      </c>
      <c r="DL48" s="19">
        <f t="shared" si="220"/>
        <v>11527475.9</v>
      </c>
      <c r="DM48" s="19">
        <f t="shared" si="220"/>
        <v>11403139.099999998</v>
      </c>
      <c r="DN48" s="19">
        <f t="shared" si="220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221">+SUM(DR49:DR50)</f>
        <v>12021212.199999996</v>
      </c>
      <c r="DS48" s="19">
        <f t="shared" si="221"/>
        <v>11721326.1</v>
      </c>
      <c r="DT48" s="19">
        <f t="shared" si="221"/>
        <v>16249516.199999996</v>
      </c>
      <c r="DU48" s="19">
        <f t="shared" si="221"/>
        <v>15023822.499999996</v>
      </c>
      <c r="DV48" s="19">
        <f t="shared" si="221"/>
        <v>15975600.9</v>
      </c>
      <c r="DW48" s="19">
        <f t="shared" si="221"/>
        <v>16504208.899999997</v>
      </c>
      <c r="DX48" s="19">
        <f t="shared" si="221"/>
        <v>15083978.899999995</v>
      </c>
      <c r="DY48" s="19">
        <f t="shared" si="221"/>
        <v>15821382.199999994</v>
      </c>
      <c r="DZ48" s="19">
        <f t="shared" si="221"/>
        <v>15811072.299999993</v>
      </c>
      <c r="EA48" s="19">
        <f t="shared" si="221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222">+SUM(EE49:EE50)</f>
        <v>16560178.499999996</v>
      </c>
      <c r="EF48" s="19">
        <f t="shared" si="222"/>
        <v>14667852.79999999</v>
      </c>
      <c r="EG48" s="19">
        <f t="shared" si="222"/>
        <v>15994427.399999997</v>
      </c>
      <c r="EH48" s="19">
        <f t="shared" si="222"/>
        <v>15764058.000000004</v>
      </c>
      <c r="EI48" s="19">
        <f t="shared" si="222"/>
        <v>16736047.199999992</v>
      </c>
      <c r="EJ48" s="19">
        <f t="shared" si="222"/>
        <v>16976289.599999998</v>
      </c>
      <c r="EK48" s="19">
        <f t="shared" si="222"/>
        <v>16124427.700000005</v>
      </c>
      <c r="EL48" s="19">
        <f t="shared" si="222"/>
        <v>17059475.300000004</v>
      </c>
      <c r="EM48" s="19">
        <f t="shared" si="222"/>
        <v>16752870.499999998</v>
      </c>
      <c r="EN48" s="19">
        <f t="shared" si="222"/>
        <v>17868777.800000004</v>
      </c>
      <c r="EO48" s="19">
        <f>+SUM(EC48:EN48)</f>
        <v>197216408.79999998</v>
      </c>
      <c r="EP48" s="19">
        <f t="shared" si="222"/>
        <v>17533681.800000001</v>
      </c>
      <c r="EQ48" s="19">
        <f t="shared" si="222"/>
        <v>17629633.399999991</v>
      </c>
      <c r="ER48" s="19">
        <f t="shared" si="222"/>
        <v>12558184.700000001</v>
      </c>
      <c r="ES48" s="19">
        <f t="shared" si="222"/>
        <v>6464897.7000000002</v>
      </c>
      <c r="ET48" s="19">
        <f t="shared" si="222"/>
        <v>2334743.5</v>
      </c>
      <c r="EU48" s="19">
        <f t="shared" si="222"/>
        <v>0</v>
      </c>
      <c r="EV48" s="19">
        <f t="shared" si="222"/>
        <v>16197413.6</v>
      </c>
      <c r="EW48" s="19">
        <f t="shared" si="222"/>
        <v>16909503.800000004</v>
      </c>
      <c r="EX48" s="19">
        <f t="shared" si="222"/>
        <v>16781395.400000002</v>
      </c>
      <c r="EY48" s="19">
        <f t="shared" si="222"/>
        <v>18800806.799999997</v>
      </c>
      <c r="EZ48" s="19">
        <f t="shared" si="222"/>
        <v>18560926.300000001</v>
      </c>
      <c r="FA48" s="19">
        <f t="shared" si="222"/>
        <v>17754874.899999999</v>
      </c>
      <c r="FB48" s="19">
        <f>+SUM(EP48:FA48)</f>
        <v>161526061.90000001</v>
      </c>
      <c r="FC48" s="19">
        <f t="shared" ref="FC48" si="223">+SUM(FC49:FC50)</f>
        <v>20012055.800000001</v>
      </c>
      <c r="FD48" s="134">
        <f t="shared" ref="FD48" si="224">SUM(FD49:FD50)</f>
        <v>16644567.899999999</v>
      </c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>
        <f>+SUM(FC48:FN48)</f>
        <v>36656623.700000003</v>
      </c>
    </row>
    <row r="49" spans="2:171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 t="shared" ref="DO49:DO50" si="225"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 t="shared" ref="EB49:EB50" si="226"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 t="shared" ref="FB49:FB50" si="227">+SUM(EP49:FA49)</f>
        <v>28526199.699999999</v>
      </c>
      <c r="FC49" s="73">
        <v>3819717.7</v>
      </c>
      <c r="FD49" s="133">
        <v>2883531.1999999997</v>
      </c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21">
        <f t="shared" ref="FO49:FO50" si="228">+SUM(FC49:FN49)</f>
        <v>6703248.9000000004</v>
      </c>
    </row>
    <row r="50" spans="2:171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 t="shared" si="225"/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 t="shared" si="226"/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 t="shared" si="227"/>
        <v>132999862.19999999</v>
      </c>
      <c r="FC50" s="73">
        <v>16192338.100000001</v>
      </c>
      <c r="FD50" s="133">
        <v>13761036.699999999</v>
      </c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21">
        <f t="shared" si="228"/>
        <v>29953374.800000001</v>
      </c>
    </row>
    <row r="52" spans="2:171" ht="15" x14ac:dyDescent="0.25">
      <c r="B52" s="5"/>
    </row>
    <row r="53" spans="2:171" x14ac:dyDescent="0.2">
      <c r="CC53" s="55"/>
      <c r="CD53" s="55"/>
      <c r="CE53" s="55"/>
      <c r="CF53" s="55"/>
      <c r="CG53" s="55"/>
      <c r="CH53" s="55"/>
      <c r="CI53" s="55"/>
      <c r="CJ53" s="55"/>
    </row>
    <row r="54" spans="2:171" x14ac:dyDescent="0.2">
      <c r="DP54" s="76"/>
      <c r="EC54" s="76"/>
    </row>
    <row r="55" spans="2:171" x14ac:dyDescent="0.2">
      <c r="DP55" s="76"/>
      <c r="EC55" s="76"/>
    </row>
  </sheetData>
  <mergeCells count="76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IO51"/>
  <sheetViews>
    <sheetView showGridLines="0" zoomScale="80" zoomScaleNormal="80" workbookViewId="0">
      <pane xSplit="2" ySplit="3" topLeftCell="HY31" activePane="bottomRight" state="frozen"/>
      <selection pane="topRight" activeCell="C1" sqref="C1"/>
      <selection pane="bottomLeft" activeCell="A4" sqref="A4"/>
      <selection pane="bottomRight" activeCell="IB49" sqref="IB4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16384" width="11.42578125" style="2"/>
  </cols>
  <sheetData>
    <row r="1" spans="1:249" ht="15" x14ac:dyDescent="0.25">
      <c r="A1" s="168" t="s">
        <v>136</v>
      </c>
      <c r="B1" s="168"/>
    </row>
    <row r="2" spans="1:249" ht="30" customHeight="1" x14ac:dyDescent="0.2">
      <c r="A2" s="169" t="s">
        <v>150</v>
      </c>
      <c r="B2" s="170"/>
    </row>
    <row r="3" spans="1:249" x14ac:dyDescent="0.2">
      <c r="A3" s="99" t="s">
        <v>77</v>
      </c>
    </row>
    <row r="4" spans="1:249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49" ht="15" x14ac:dyDescent="0.25">
      <c r="B5" s="5" t="s">
        <v>67</v>
      </c>
    </row>
    <row r="6" spans="1:249" ht="15" customHeight="1" x14ac:dyDescent="0.25">
      <c r="B6" s="171" t="s">
        <v>0</v>
      </c>
      <c r="C6" s="165">
        <v>2003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96</v>
      </c>
      <c r="P6" s="165">
        <v>2004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97</v>
      </c>
      <c r="AC6" s="165">
        <v>2005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98</v>
      </c>
      <c r="AP6" s="165">
        <v>2006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99</v>
      </c>
      <c r="BC6" s="165">
        <v>2007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100</v>
      </c>
      <c r="BP6" s="165">
        <v>2008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101</v>
      </c>
      <c r="CC6" s="165">
        <v>2009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86</v>
      </c>
      <c r="CP6" s="165">
        <v>2010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87</v>
      </c>
      <c r="DC6" s="165">
        <v>2011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88</v>
      </c>
      <c r="DP6" s="165">
        <v>2012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89</v>
      </c>
      <c r="EC6" s="165">
        <v>2013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90</v>
      </c>
      <c r="EP6" s="165">
        <v>2014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91</v>
      </c>
      <c r="FC6" s="165">
        <v>2015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92</v>
      </c>
      <c r="FP6" s="165">
        <v>2016</v>
      </c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7"/>
      <c r="GB6" s="163" t="s">
        <v>93</v>
      </c>
      <c r="GC6" s="165">
        <v>2017</v>
      </c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7"/>
      <c r="GO6" s="163" t="s">
        <v>104</v>
      </c>
      <c r="GP6" s="165">
        <v>2018</v>
      </c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7"/>
      <c r="HB6" s="163" t="s">
        <v>137</v>
      </c>
      <c r="HC6" s="165">
        <v>2019</v>
      </c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7"/>
      <c r="HO6" s="163" t="s">
        <v>161</v>
      </c>
      <c r="HP6" s="128">
        <v>2020</v>
      </c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30"/>
      <c r="IB6" s="163" t="s">
        <v>169</v>
      </c>
      <c r="IC6" s="128">
        <v>2021</v>
      </c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30"/>
      <c r="IO6" s="163" t="s">
        <v>170</v>
      </c>
    </row>
    <row r="7" spans="1:249" ht="15" x14ac:dyDescent="0.25">
      <c r="B7" s="17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4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4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4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4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4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64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64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64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64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64"/>
    </row>
    <row r="8" spans="1:249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 t="shared" ref="GE8:GF8" si="15">SUM(GE9:GE10)</f>
        <v>242314</v>
      </c>
      <c r="GF8" s="72">
        <f t="shared" si="15"/>
        <v>274966</v>
      </c>
      <c r="GG8" s="72">
        <f t="shared" si="14"/>
        <v>281829</v>
      </c>
      <c r="GH8" s="72">
        <f t="shared" si="14"/>
        <v>275414</v>
      </c>
      <c r="GI8" s="72">
        <f t="shared" ref="GI8" si="16"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7">SUM(GQ9:GQ10)</f>
        <v>303328</v>
      </c>
      <c r="GR8" s="72">
        <f t="shared" si="17"/>
        <v>320188</v>
      </c>
      <c r="GS8" s="72">
        <f t="shared" si="17"/>
        <v>283963</v>
      </c>
      <c r="GT8" s="72">
        <f t="shared" si="17"/>
        <v>290010</v>
      </c>
      <c r="GU8" s="72">
        <f t="shared" si="17"/>
        <v>264960</v>
      </c>
      <c r="GV8" s="72">
        <f t="shared" si="17"/>
        <v>294860</v>
      </c>
      <c r="GW8" s="72">
        <f t="shared" si="17"/>
        <v>303163</v>
      </c>
      <c r="GX8" s="72">
        <f t="shared" si="17"/>
        <v>289227</v>
      </c>
      <c r="GY8" s="72">
        <f t="shared" si="17"/>
        <v>303382</v>
      </c>
      <c r="GZ8" s="72">
        <f t="shared" si="17"/>
        <v>291699</v>
      </c>
      <c r="HA8" s="72">
        <f t="shared" si="17"/>
        <v>335351</v>
      </c>
      <c r="HB8" s="72">
        <f>SUM(GP8:HA8)</f>
        <v>3609723</v>
      </c>
      <c r="HC8" s="72">
        <f>SUM(HC9:HC10)</f>
        <v>347577</v>
      </c>
      <c r="HD8" s="72">
        <f t="shared" ref="HD8:HL8" si="18">SUM(HD9:HD10)</f>
        <v>312873</v>
      </c>
      <c r="HE8" s="72">
        <f t="shared" si="18"/>
        <v>319807</v>
      </c>
      <c r="HF8" s="72">
        <f t="shared" si="18"/>
        <v>305375</v>
      </c>
      <c r="HG8" s="72">
        <f t="shared" si="18"/>
        <v>292922</v>
      </c>
      <c r="HH8" s="72">
        <f t="shared" si="18"/>
        <v>278298</v>
      </c>
      <c r="HI8" s="72">
        <f t="shared" si="18"/>
        <v>320040</v>
      </c>
      <c r="HJ8" s="72">
        <f t="shared" si="18"/>
        <v>320859</v>
      </c>
      <c r="HK8" s="72">
        <f t="shared" si="18"/>
        <v>287262</v>
      </c>
      <c r="HL8" s="72">
        <f t="shared" si="18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72">
        <f>SUM(IC8:IN8)</f>
        <v>626230</v>
      </c>
    </row>
    <row r="9" spans="1:249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9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20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21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2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3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4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5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6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7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8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9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30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31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2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</row>
    <row r="10" spans="1:249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9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20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21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2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3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4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5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6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7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8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9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30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31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2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</row>
    <row r="11" spans="1:249" ht="15" x14ac:dyDescent="0.25">
      <c r="B11" s="13" t="s">
        <v>51</v>
      </c>
      <c r="C11" s="72">
        <f>SUM(C12:C13)</f>
        <v>0</v>
      </c>
      <c r="D11" s="72">
        <f t="shared" ref="D11:N11" si="33">SUM(D12:D13)</f>
        <v>0</v>
      </c>
      <c r="E11" s="72">
        <f t="shared" si="33"/>
        <v>0</v>
      </c>
      <c r="F11" s="72">
        <f t="shared" si="33"/>
        <v>0</v>
      </c>
      <c r="G11" s="72">
        <f t="shared" si="33"/>
        <v>0</v>
      </c>
      <c r="H11" s="72">
        <f t="shared" si="33"/>
        <v>0</v>
      </c>
      <c r="I11" s="72">
        <f t="shared" si="33"/>
        <v>0</v>
      </c>
      <c r="J11" s="72">
        <f t="shared" si="33"/>
        <v>0</v>
      </c>
      <c r="K11" s="72">
        <f t="shared" si="33"/>
        <v>0</v>
      </c>
      <c r="L11" s="72">
        <f t="shared" si="33"/>
        <v>0</v>
      </c>
      <c r="M11" s="72">
        <f t="shared" si="33"/>
        <v>121372</v>
      </c>
      <c r="N11" s="72">
        <f t="shared" si="33"/>
        <v>127945</v>
      </c>
      <c r="O11" s="72">
        <f t="shared" si="19"/>
        <v>249317</v>
      </c>
      <c r="P11" s="72">
        <f>SUM(P12:P13)</f>
        <v>122731</v>
      </c>
      <c r="Q11" s="72">
        <f t="shared" ref="Q11:AA11" si="34">SUM(Q12:Q13)</f>
        <v>107960</v>
      </c>
      <c r="R11" s="72">
        <f t="shared" si="34"/>
        <v>119773</v>
      </c>
      <c r="S11" s="72">
        <f t="shared" si="34"/>
        <v>112016</v>
      </c>
      <c r="T11" s="72">
        <f t="shared" si="34"/>
        <v>113499</v>
      </c>
      <c r="U11" s="72">
        <f t="shared" si="34"/>
        <v>110688</v>
      </c>
      <c r="V11" s="72">
        <f t="shared" si="34"/>
        <v>114738</v>
      </c>
      <c r="W11" s="72">
        <f t="shared" si="34"/>
        <v>120868</v>
      </c>
      <c r="X11" s="72">
        <f t="shared" si="34"/>
        <v>116344</v>
      </c>
      <c r="Y11" s="72">
        <f t="shared" si="34"/>
        <v>123372</v>
      </c>
      <c r="Z11" s="72">
        <f t="shared" si="34"/>
        <v>120000</v>
      </c>
      <c r="AA11" s="72">
        <f t="shared" si="34"/>
        <v>126523</v>
      </c>
      <c r="AB11" s="72">
        <f t="shared" si="20"/>
        <v>1408512</v>
      </c>
      <c r="AC11" s="72">
        <f>SUM(AC12:AC13)</f>
        <v>120653</v>
      </c>
      <c r="AD11" s="72">
        <f t="shared" ref="AD11:AN11" si="35">SUM(AD12:AD13)</f>
        <v>107108</v>
      </c>
      <c r="AE11" s="72">
        <f t="shared" si="35"/>
        <v>116056</v>
      </c>
      <c r="AF11" s="72">
        <f t="shared" si="35"/>
        <v>110711</v>
      </c>
      <c r="AG11" s="72">
        <f t="shared" si="35"/>
        <v>117620</v>
      </c>
      <c r="AH11" s="72">
        <f t="shared" si="35"/>
        <v>118453</v>
      </c>
      <c r="AI11" s="72">
        <f t="shared" si="35"/>
        <v>120153</v>
      </c>
      <c r="AJ11" s="72">
        <f t="shared" si="35"/>
        <v>124014</v>
      </c>
      <c r="AK11" s="72">
        <f t="shared" si="35"/>
        <v>114444</v>
      </c>
      <c r="AL11" s="72">
        <f t="shared" si="35"/>
        <v>124946</v>
      </c>
      <c r="AM11" s="72">
        <f t="shared" si="35"/>
        <v>125925</v>
      </c>
      <c r="AN11" s="72">
        <f t="shared" si="35"/>
        <v>133759</v>
      </c>
      <c r="AO11" s="72">
        <f t="shared" si="21"/>
        <v>1433842</v>
      </c>
      <c r="AP11" s="72">
        <f>SUM(AP12:AP13)</f>
        <v>127858</v>
      </c>
      <c r="AQ11" s="72">
        <f t="shared" ref="AQ11:BA11" si="36">SUM(AQ12:AQ13)</f>
        <v>114407</v>
      </c>
      <c r="AR11" s="72">
        <f t="shared" si="36"/>
        <v>124672</v>
      </c>
      <c r="AS11" s="72">
        <f t="shared" si="36"/>
        <v>117935</v>
      </c>
      <c r="AT11" s="72">
        <f t="shared" si="36"/>
        <v>123321</v>
      </c>
      <c r="AU11" s="72">
        <f t="shared" si="36"/>
        <v>125766</v>
      </c>
      <c r="AV11" s="72">
        <f t="shared" si="36"/>
        <v>127030</v>
      </c>
      <c r="AW11" s="72">
        <f t="shared" si="36"/>
        <v>133865</v>
      </c>
      <c r="AX11" s="72">
        <f t="shared" si="36"/>
        <v>127189</v>
      </c>
      <c r="AY11" s="72">
        <f t="shared" si="36"/>
        <v>135961</v>
      </c>
      <c r="AZ11" s="72">
        <f t="shared" si="36"/>
        <v>132951</v>
      </c>
      <c r="BA11" s="72">
        <f t="shared" si="36"/>
        <v>133759</v>
      </c>
      <c r="BB11" s="72">
        <f t="shared" si="22"/>
        <v>1524714</v>
      </c>
      <c r="BC11" s="72">
        <f>SUM(BC12:BC13)</f>
        <v>139663</v>
      </c>
      <c r="BD11" s="72">
        <f t="shared" ref="BD11:BN11" si="37">SUM(BD12:BD13)</f>
        <v>124176</v>
      </c>
      <c r="BE11" s="72">
        <f t="shared" si="37"/>
        <v>133114</v>
      </c>
      <c r="BF11" s="72">
        <f t="shared" si="37"/>
        <v>126371</v>
      </c>
      <c r="BG11" s="72">
        <f t="shared" si="37"/>
        <v>134052</v>
      </c>
      <c r="BH11" s="72">
        <f t="shared" si="37"/>
        <v>128780</v>
      </c>
      <c r="BI11" s="72">
        <f t="shared" si="37"/>
        <v>134086</v>
      </c>
      <c r="BJ11" s="72">
        <f t="shared" si="37"/>
        <v>132408</v>
      </c>
      <c r="BK11" s="72">
        <f t="shared" si="37"/>
        <v>128281</v>
      </c>
      <c r="BL11" s="72">
        <f t="shared" si="37"/>
        <v>139623</v>
      </c>
      <c r="BM11" s="72">
        <f t="shared" si="37"/>
        <v>139855</v>
      </c>
      <c r="BN11" s="72">
        <f t="shared" si="37"/>
        <v>147404</v>
      </c>
      <c r="BO11" s="72">
        <f t="shared" si="23"/>
        <v>1607813</v>
      </c>
      <c r="BP11" s="72">
        <f>SUM(BP12:BP13)</f>
        <v>142312</v>
      </c>
      <c r="BQ11" s="72">
        <f t="shared" ref="BQ11:CA11" si="38">SUM(BQ12:BQ13)</f>
        <v>132722</v>
      </c>
      <c r="BR11" s="72">
        <f t="shared" si="38"/>
        <v>132137</v>
      </c>
      <c r="BS11" s="72">
        <f t="shared" si="38"/>
        <v>129640</v>
      </c>
      <c r="BT11" s="72">
        <f t="shared" si="38"/>
        <v>134853</v>
      </c>
      <c r="BU11" s="72">
        <f t="shared" si="38"/>
        <v>131102</v>
      </c>
      <c r="BV11" s="72">
        <f t="shared" si="38"/>
        <v>138219</v>
      </c>
      <c r="BW11" s="72">
        <f t="shared" si="38"/>
        <v>141226</v>
      </c>
      <c r="BX11" s="72">
        <f t="shared" si="38"/>
        <v>132339</v>
      </c>
      <c r="BY11" s="72">
        <f t="shared" si="38"/>
        <v>141607</v>
      </c>
      <c r="BZ11" s="72">
        <f t="shared" si="38"/>
        <v>135394</v>
      </c>
      <c r="CA11" s="72">
        <f t="shared" si="38"/>
        <v>136105</v>
      </c>
      <c r="CB11" s="72">
        <f t="shared" si="24"/>
        <v>1627656</v>
      </c>
      <c r="CC11" s="72">
        <f>SUM(CC12:CC13)</f>
        <v>136466</v>
      </c>
      <c r="CD11" s="72">
        <f t="shared" ref="CD11:CN11" si="39">SUM(CD12:CD13)</f>
        <v>122283</v>
      </c>
      <c r="CE11" s="72">
        <f t="shared" si="39"/>
        <v>127208</v>
      </c>
      <c r="CF11" s="72">
        <f t="shared" si="39"/>
        <v>120260</v>
      </c>
      <c r="CG11" s="72">
        <f t="shared" si="39"/>
        <v>127298</v>
      </c>
      <c r="CH11" s="72">
        <f t="shared" si="39"/>
        <v>123304</v>
      </c>
      <c r="CI11" s="72">
        <f t="shared" si="39"/>
        <v>129074</v>
      </c>
      <c r="CJ11" s="72">
        <f t="shared" si="39"/>
        <v>131793</v>
      </c>
      <c r="CK11" s="72">
        <f t="shared" si="39"/>
        <v>125721</v>
      </c>
      <c r="CL11" s="72">
        <f t="shared" si="39"/>
        <v>136566</v>
      </c>
      <c r="CM11" s="72">
        <f t="shared" si="39"/>
        <v>131307</v>
      </c>
      <c r="CN11" s="72">
        <f t="shared" si="39"/>
        <v>139172</v>
      </c>
      <c r="CO11" s="72">
        <f t="shared" si="25"/>
        <v>1550452</v>
      </c>
      <c r="CP11" s="72">
        <f>SUM(CP12:CP13)</f>
        <v>131022</v>
      </c>
      <c r="CQ11" s="72">
        <f t="shared" ref="CQ11:DA11" si="40">SUM(CQ12:CQ13)</f>
        <v>122369</v>
      </c>
      <c r="CR11" s="72">
        <f t="shared" si="40"/>
        <v>132885</v>
      </c>
      <c r="CS11" s="72">
        <f t="shared" si="40"/>
        <v>126019</v>
      </c>
      <c r="CT11" s="72">
        <f t="shared" si="40"/>
        <v>131252</v>
      </c>
      <c r="CU11" s="72">
        <f t="shared" si="40"/>
        <v>133227</v>
      </c>
      <c r="CV11" s="72">
        <f t="shared" si="40"/>
        <v>141651</v>
      </c>
      <c r="CW11" s="72">
        <f t="shared" si="40"/>
        <v>146139</v>
      </c>
      <c r="CX11" s="72">
        <f t="shared" si="40"/>
        <v>142803</v>
      </c>
      <c r="CY11" s="72">
        <f t="shared" si="40"/>
        <v>149042</v>
      </c>
      <c r="CZ11" s="72">
        <f t="shared" si="40"/>
        <v>146496</v>
      </c>
      <c r="DA11" s="72">
        <f t="shared" si="40"/>
        <v>154005</v>
      </c>
      <c r="DB11" s="72">
        <f t="shared" si="26"/>
        <v>1656910</v>
      </c>
      <c r="DC11" s="72">
        <f>SUM(DC12:DC13)</f>
        <v>148072</v>
      </c>
      <c r="DD11" s="72">
        <f t="shared" ref="DD11:DN11" si="41">SUM(DD12:DD13)</f>
        <v>136280</v>
      </c>
      <c r="DE11" s="72">
        <f t="shared" si="41"/>
        <v>146526</v>
      </c>
      <c r="DF11" s="72">
        <f t="shared" si="41"/>
        <v>141254</v>
      </c>
      <c r="DG11" s="72">
        <f t="shared" si="41"/>
        <v>151889</v>
      </c>
      <c r="DH11" s="72">
        <f t="shared" si="41"/>
        <v>146898</v>
      </c>
      <c r="DI11" s="72">
        <f t="shared" si="41"/>
        <v>149343</v>
      </c>
      <c r="DJ11" s="72">
        <f t="shared" si="41"/>
        <v>155770</v>
      </c>
      <c r="DK11" s="72">
        <f t="shared" si="41"/>
        <v>149006</v>
      </c>
      <c r="DL11" s="72">
        <f t="shared" si="41"/>
        <v>155121</v>
      </c>
      <c r="DM11" s="72">
        <f t="shared" si="41"/>
        <v>150065</v>
      </c>
      <c r="DN11" s="72">
        <f t="shared" si="41"/>
        <v>159248</v>
      </c>
      <c r="DO11" s="72">
        <f t="shared" si="27"/>
        <v>1789472</v>
      </c>
      <c r="DP11" s="72">
        <f>SUM(DP12:DP13)</f>
        <v>156798</v>
      </c>
      <c r="DQ11" s="72">
        <f t="shared" ref="DQ11:EA11" si="42">SUM(DQ12:DQ13)</f>
        <v>147048</v>
      </c>
      <c r="DR11" s="72">
        <f t="shared" si="42"/>
        <v>156066</v>
      </c>
      <c r="DS11" s="72">
        <f t="shared" si="42"/>
        <v>144872</v>
      </c>
      <c r="DT11" s="72">
        <f t="shared" si="42"/>
        <v>154058</v>
      </c>
      <c r="DU11" s="72">
        <f t="shared" si="42"/>
        <v>151965</v>
      </c>
      <c r="DV11" s="72">
        <f t="shared" si="42"/>
        <v>159466</v>
      </c>
      <c r="DW11" s="72">
        <f t="shared" si="42"/>
        <v>163610</v>
      </c>
      <c r="DX11" s="72">
        <f t="shared" si="42"/>
        <v>154441</v>
      </c>
      <c r="DY11" s="72">
        <f t="shared" si="42"/>
        <v>167326</v>
      </c>
      <c r="DZ11" s="72">
        <f t="shared" si="42"/>
        <v>166257</v>
      </c>
      <c r="EA11" s="72">
        <f t="shared" si="42"/>
        <v>166995</v>
      </c>
      <c r="EB11" s="72">
        <f t="shared" si="28"/>
        <v>1888902</v>
      </c>
      <c r="EC11" s="72">
        <f>SUM(EC12:EC13)</f>
        <v>167180</v>
      </c>
      <c r="ED11" s="72">
        <f t="shared" ref="ED11:EN11" si="43">SUM(ED12:ED13)</f>
        <v>149371</v>
      </c>
      <c r="EE11" s="72">
        <f t="shared" si="43"/>
        <v>158153</v>
      </c>
      <c r="EF11" s="72">
        <f t="shared" si="43"/>
        <v>157017</v>
      </c>
      <c r="EG11" s="72">
        <f t="shared" si="43"/>
        <v>163639</v>
      </c>
      <c r="EH11" s="72">
        <f t="shared" si="43"/>
        <v>157849</v>
      </c>
      <c r="EI11" s="72">
        <f t="shared" si="43"/>
        <v>163134</v>
      </c>
      <c r="EJ11" s="72">
        <f t="shared" si="43"/>
        <v>168703</v>
      </c>
      <c r="EK11" s="72">
        <f t="shared" si="43"/>
        <v>158018</v>
      </c>
      <c r="EL11" s="72">
        <f t="shared" si="43"/>
        <v>168878</v>
      </c>
      <c r="EM11" s="72">
        <f t="shared" si="43"/>
        <v>167064</v>
      </c>
      <c r="EN11" s="72">
        <f t="shared" si="43"/>
        <v>180032</v>
      </c>
      <c r="EO11" s="72">
        <f t="shared" si="29"/>
        <v>1959038</v>
      </c>
      <c r="EP11" s="72">
        <f>SUM(EP12:EP13)</f>
        <v>173996</v>
      </c>
      <c r="EQ11" s="72">
        <f t="shared" ref="EQ11:FA11" si="44">SUM(EQ12:EQ13)</f>
        <v>156510</v>
      </c>
      <c r="ER11" s="72">
        <f t="shared" si="44"/>
        <v>165768</v>
      </c>
      <c r="ES11" s="72">
        <f t="shared" si="44"/>
        <v>158016</v>
      </c>
      <c r="ET11" s="72">
        <f t="shared" si="44"/>
        <v>168034</v>
      </c>
      <c r="EU11" s="72">
        <f t="shared" si="44"/>
        <v>160510</v>
      </c>
      <c r="EV11" s="72">
        <f t="shared" si="44"/>
        <v>167670</v>
      </c>
      <c r="EW11" s="72">
        <f t="shared" si="44"/>
        <v>174900</v>
      </c>
      <c r="EX11" s="72">
        <f t="shared" si="44"/>
        <v>163348</v>
      </c>
      <c r="EY11" s="72">
        <f t="shared" si="44"/>
        <v>175136</v>
      </c>
      <c r="EZ11" s="72">
        <f t="shared" si="44"/>
        <v>169337</v>
      </c>
      <c r="FA11" s="72">
        <f t="shared" si="44"/>
        <v>176803</v>
      </c>
      <c r="FB11" s="72">
        <f t="shared" si="30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5">SUM(GD12:GD13)</f>
        <v>168167</v>
      </c>
      <c r="GE11" s="72">
        <f t="shared" ref="GE11:GG11" si="46">SUM(GE12:GE13)</f>
        <v>152138</v>
      </c>
      <c r="GF11" s="72">
        <f t="shared" si="46"/>
        <v>166932</v>
      </c>
      <c r="GG11" s="72">
        <f t="shared" si="46"/>
        <v>181700</v>
      </c>
      <c r="GH11" s="72">
        <f t="shared" si="45"/>
        <v>176240</v>
      </c>
      <c r="GI11" s="72">
        <f t="shared" ref="GI11" si="47">SUM(GI12:GI13)</f>
        <v>184454</v>
      </c>
      <c r="GJ11" s="72">
        <f t="shared" si="45"/>
        <v>186895</v>
      </c>
      <c r="GK11" s="72">
        <f t="shared" si="45"/>
        <v>180938</v>
      </c>
      <c r="GL11" s="72">
        <f t="shared" si="45"/>
        <v>186393</v>
      </c>
      <c r="GM11" s="72">
        <f t="shared" si="45"/>
        <v>184127</v>
      </c>
      <c r="GN11" s="72">
        <f t="shared" si="45"/>
        <v>188728</v>
      </c>
      <c r="GO11" s="72">
        <f t="shared" si="31"/>
        <v>2146149</v>
      </c>
      <c r="GP11" s="72">
        <f>SUM(GP12:GP13)</f>
        <v>143097</v>
      </c>
      <c r="GQ11" s="72">
        <f t="shared" ref="GQ11:HA11" si="48">SUM(GQ12:GQ13)</f>
        <v>135160</v>
      </c>
      <c r="GR11" s="72">
        <f t="shared" si="48"/>
        <v>145362</v>
      </c>
      <c r="GS11" s="72">
        <f t="shared" si="48"/>
        <v>148342</v>
      </c>
      <c r="GT11" s="72">
        <f t="shared" si="48"/>
        <v>160389</v>
      </c>
      <c r="GU11" s="72">
        <f t="shared" si="48"/>
        <v>149120</v>
      </c>
      <c r="GV11" s="72">
        <f t="shared" si="48"/>
        <v>153136</v>
      </c>
      <c r="GW11" s="72">
        <f t="shared" si="48"/>
        <v>156588</v>
      </c>
      <c r="GX11" s="72">
        <f t="shared" si="48"/>
        <v>149985</v>
      </c>
      <c r="GY11" s="72">
        <f t="shared" si="48"/>
        <v>154960</v>
      </c>
      <c r="GZ11" s="72">
        <f t="shared" si="48"/>
        <v>155927</v>
      </c>
      <c r="HA11" s="72">
        <f t="shared" si="48"/>
        <v>159571</v>
      </c>
      <c r="HB11" s="72">
        <f t="shared" si="32"/>
        <v>1811637</v>
      </c>
      <c r="HC11" s="72">
        <f>SUM(HC12:HC13)</f>
        <v>151269</v>
      </c>
      <c r="HD11" s="72">
        <f t="shared" ref="HD11:HL11" si="49">SUM(HD12:HD13)</f>
        <v>135605</v>
      </c>
      <c r="HE11" s="72">
        <f t="shared" si="49"/>
        <v>156875</v>
      </c>
      <c r="HF11" s="72">
        <f t="shared" si="49"/>
        <v>141259</v>
      </c>
      <c r="HG11" s="72">
        <f t="shared" si="49"/>
        <v>157553</v>
      </c>
      <c r="HH11" s="72">
        <f t="shared" si="49"/>
        <v>149806</v>
      </c>
      <c r="HI11" s="72">
        <f t="shared" si="49"/>
        <v>154198</v>
      </c>
      <c r="HJ11" s="72">
        <f t="shared" si="49"/>
        <v>159118</v>
      </c>
      <c r="HK11" s="72">
        <f t="shared" si="49"/>
        <v>151979</v>
      </c>
      <c r="HL11" s="72">
        <f t="shared" si="49"/>
        <v>162033</v>
      </c>
      <c r="HM11" s="72">
        <v>160744</v>
      </c>
      <c r="HN11" s="72">
        <v>163291</v>
      </c>
      <c r="HO11" s="72">
        <f t="shared" ref="HO11:HO19" si="50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51">SUM(HP11:IA11)</f>
        <v>1818680</v>
      </c>
      <c r="IC11" s="47">
        <v>176901</v>
      </c>
      <c r="ID11" s="47">
        <v>158629</v>
      </c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72">
        <f t="shared" ref="IO11:IO19" si="52">SUM(IC11:IN11)</f>
        <v>335530</v>
      </c>
    </row>
    <row r="12" spans="1:249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9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20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21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2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3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4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5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6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7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8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9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30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31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2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/>
      <c r="IF12" s="48"/>
      <c r="IG12" s="48"/>
      <c r="IH12" s="48"/>
      <c r="II12" s="48"/>
      <c r="IJ12" s="48"/>
      <c r="IK12" s="48"/>
      <c r="IL12" s="48"/>
      <c r="IM12" s="48"/>
      <c r="IN12" s="48"/>
      <c r="IO12" s="48"/>
    </row>
    <row r="13" spans="1:249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9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20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21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2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3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4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5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6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7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8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9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30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31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2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/>
      <c r="IF13" s="48"/>
      <c r="IG13" s="48"/>
      <c r="IH13" s="48"/>
      <c r="II13" s="48"/>
      <c r="IJ13" s="48"/>
      <c r="IK13" s="48"/>
      <c r="IL13" s="48"/>
      <c r="IM13" s="48"/>
      <c r="IN13" s="48"/>
      <c r="IO13" s="48"/>
    </row>
    <row r="14" spans="1:249" ht="15" x14ac:dyDescent="0.25">
      <c r="B14" s="13" t="s">
        <v>52</v>
      </c>
      <c r="C14" s="72">
        <f>SUM(C15:C16)</f>
        <v>0</v>
      </c>
      <c r="D14" s="72">
        <f t="shared" ref="D14:N14" si="53">SUM(D15:D16)</f>
        <v>0</v>
      </c>
      <c r="E14" s="72">
        <f t="shared" si="53"/>
        <v>0</v>
      </c>
      <c r="F14" s="72">
        <f t="shared" si="53"/>
        <v>0</v>
      </c>
      <c r="G14" s="72">
        <f t="shared" si="53"/>
        <v>0</v>
      </c>
      <c r="H14" s="72">
        <f t="shared" si="53"/>
        <v>0</v>
      </c>
      <c r="I14" s="72">
        <f t="shared" si="53"/>
        <v>0</v>
      </c>
      <c r="J14" s="72">
        <f t="shared" si="53"/>
        <v>0</v>
      </c>
      <c r="K14" s="72">
        <f t="shared" si="53"/>
        <v>0</v>
      </c>
      <c r="L14" s="72">
        <f t="shared" si="53"/>
        <v>0</v>
      </c>
      <c r="M14" s="72">
        <f t="shared" si="53"/>
        <v>63102</v>
      </c>
      <c r="N14" s="72">
        <f t="shared" si="53"/>
        <v>76737</v>
      </c>
      <c r="O14" s="72">
        <f t="shared" si="19"/>
        <v>139839</v>
      </c>
      <c r="P14" s="72">
        <f>SUM(P15:P16)</f>
        <v>76378</v>
      </c>
      <c r="Q14" s="72">
        <f t="shared" ref="Q14:AA14" si="54">SUM(Q15:Q16)</f>
        <v>71361</v>
      </c>
      <c r="R14" s="72">
        <f t="shared" si="54"/>
        <v>66961</v>
      </c>
      <c r="S14" s="72">
        <f t="shared" si="54"/>
        <v>76616</v>
      </c>
      <c r="T14" s="72">
        <f t="shared" si="54"/>
        <v>67537</v>
      </c>
      <c r="U14" s="72">
        <f t="shared" si="54"/>
        <v>60510</v>
      </c>
      <c r="V14" s="72">
        <f t="shared" si="54"/>
        <v>76028</v>
      </c>
      <c r="W14" s="72">
        <f t="shared" si="54"/>
        <v>75049</v>
      </c>
      <c r="X14" s="72">
        <f t="shared" si="54"/>
        <v>59042</v>
      </c>
      <c r="Y14" s="72">
        <f t="shared" si="54"/>
        <v>68909</v>
      </c>
      <c r="Z14" s="72">
        <f t="shared" si="54"/>
        <v>61084</v>
      </c>
      <c r="AA14" s="72">
        <f t="shared" si="54"/>
        <v>74317</v>
      </c>
      <c r="AB14" s="72">
        <f t="shared" si="20"/>
        <v>833792</v>
      </c>
      <c r="AC14" s="72">
        <f>SUM(AC15:AC16)</f>
        <v>74952</v>
      </c>
      <c r="AD14" s="72">
        <f t="shared" ref="AD14:AN14" si="55">SUM(AD15:AD16)</f>
        <v>66732</v>
      </c>
      <c r="AE14" s="72">
        <f t="shared" si="55"/>
        <v>80771</v>
      </c>
      <c r="AF14" s="72">
        <f t="shared" si="55"/>
        <v>61447</v>
      </c>
      <c r="AG14" s="72">
        <f t="shared" si="55"/>
        <v>65722</v>
      </c>
      <c r="AH14" s="72">
        <f t="shared" si="55"/>
        <v>61128</v>
      </c>
      <c r="AI14" s="72">
        <f t="shared" si="55"/>
        <v>79136</v>
      </c>
      <c r="AJ14" s="72">
        <f t="shared" si="55"/>
        <v>70498</v>
      </c>
      <c r="AK14" s="72">
        <f t="shared" si="55"/>
        <v>59502</v>
      </c>
      <c r="AL14" s="72">
        <f t="shared" si="55"/>
        <v>68155</v>
      </c>
      <c r="AM14" s="72">
        <f t="shared" si="55"/>
        <v>62532</v>
      </c>
      <c r="AN14" s="72">
        <f t="shared" si="55"/>
        <v>75746</v>
      </c>
      <c r="AO14" s="72">
        <f t="shared" si="21"/>
        <v>826321</v>
      </c>
      <c r="AP14" s="72">
        <f>SUM(AP15:AP16)</f>
        <v>76956</v>
      </c>
      <c r="AQ14" s="72">
        <f t="shared" ref="AQ14:BA14" si="56">SUM(AQ15:AQ16)</f>
        <v>69804</v>
      </c>
      <c r="AR14" s="72">
        <f t="shared" si="56"/>
        <v>70325</v>
      </c>
      <c r="AS14" s="72">
        <f t="shared" si="56"/>
        <v>79688</v>
      </c>
      <c r="AT14" s="72">
        <f t="shared" si="56"/>
        <v>65543</v>
      </c>
      <c r="AU14" s="72">
        <f t="shared" si="56"/>
        <v>63852</v>
      </c>
      <c r="AV14" s="72">
        <f t="shared" si="56"/>
        <v>77660</v>
      </c>
      <c r="AW14" s="72">
        <f t="shared" si="56"/>
        <v>70157</v>
      </c>
      <c r="AX14" s="72">
        <f t="shared" si="56"/>
        <v>63818</v>
      </c>
      <c r="AY14" s="72">
        <f t="shared" si="56"/>
        <v>68369</v>
      </c>
      <c r="AZ14" s="72">
        <f t="shared" si="56"/>
        <v>66407</v>
      </c>
      <c r="BA14" s="72">
        <f t="shared" si="56"/>
        <v>75746</v>
      </c>
      <c r="BB14" s="72">
        <f t="shared" si="22"/>
        <v>848325</v>
      </c>
      <c r="BC14" s="72">
        <f>SUM(BC15:BC16)</f>
        <v>84377</v>
      </c>
      <c r="BD14" s="72">
        <f t="shared" ref="BD14:BN14" si="57">SUM(BD15:BD16)</f>
        <v>78720</v>
      </c>
      <c r="BE14" s="72">
        <f t="shared" si="57"/>
        <v>76069</v>
      </c>
      <c r="BF14" s="72">
        <f t="shared" si="57"/>
        <v>89324</v>
      </c>
      <c r="BG14" s="72">
        <f t="shared" si="57"/>
        <v>78389</v>
      </c>
      <c r="BH14" s="72">
        <f t="shared" si="57"/>
        <v>75866</v>
      </c>
      <c r="BI14" s="72">
        <f t="shared" si="57"/>
        <v>84859</v>
      </c>
      <c r="BJ14" s="72">
        <f t="shared" si="57"/>
        <v>84551</v>
      </c>
      <c r="BK14" s="72">
        <f t="shared" si="57"/>
        <v>75410</v>
      </c>
      <c r="BL14" s="72">
        <f t="shared" si="57"/>
        <v>83790</v>
      </c>
      <c r="BM14" s="72">
        <f t="shared" si="57"/>
        <v>80101</v>
      </c>
      <c r="BN14" s="72">
        <f t="shared" si="57"/>
        <v>97075</v>
      </c>
      <c r="BO14" s="72">
        <f t="shared" si="23"/>
        <v>988531</v>
      </c>
      <c r="BP14" s="72">
        <f>SUM(BP15:BP16)</f>
        <v>99181</v>
      </c>
      <c r="BQ14" s="72">
        <f t="shared" ref="BQ14:CA14" si="58">SUM(BQ15:BQ16)</f>
        <v>94537</v>
      </c>
      <c r="BR14" s="72">
        <f t="shared" si="58"/>
        <v>112605</v>
      </c>
      <c r="BS14" s="72">
        <f t="shared" si="58"/>
        <v>83278</v>
      </c>
      <c r="BT14" s="72">
        <f t="shared" si="58"/>
        <v>98930</v>
      </c>
      <c r="BU14" s="72">
        <f t="shared" si="58"/>
        <v>85841</v>
      </c>
      <c r="BV14" s="72">
        <f t="shared" si="58"/>
        <v>110948</v>
      </c>
      <c r="BW14" s="72">
        <f t="shared" si="58"/>
        <v>96760</v>
      </c>
      <c r="BX14" s="72">
        <f t="shared" si="58"/>
        <v>86424</v>
      </c>
      <c r="BY14" s="72">
        <f t="shared" si="58"/>
        <v>94590</v>
      </c>
      <c r="BZ14" s="72">
        <f t="shared" si="58"/>
        <v>98746</v>
      </c>
      <c r="CA14" s="72">
        <f t="shared" si="58"/>
        <v>112313</v>
      </c>
      <c r="CB14" s="72">
        <f t="shared" si="24"/>
        <v>1174153</v>
      </c>
      <c r="CC14" s="72">
        <f>SUM(CC15:CC16)</f>
        <v>115647</v>
      </c>
      <c r="CD14" s="72">
        <f t="shared" ref="CD14:CN14" si="59">SUM(CD15:CD16)</f>
        <v>108929</v>
      </c>
      <c r="CE14" s="72">
        <f t="shared" si="59"/>
        <v>104628</v>
      </c>
      <c r="CF14" s="72">
        <f t="shared" si="59"/>
        <v>114620</v>
      </c>
      <c r="CG14" s="72">
        <f t="shared" si="59"/>
        <v>107255</v>
      </c>
      <c r="CH14" s="72">
        <f t="shared" si="59"/>
        <v>102895</v>
      </c>
      <c r="CI14" s="72">
        <f t="shared" si="59"/>
        <v>124191</v>
      </c>
      <c r="CJ14" s="72">
        <f t="shared" si="59"/>
        <v>112049</v>
      </c>
      <c r="CK14" s="72">
        <f t="shared" si="59"/>
        <v>102250</v>
      </c>
      <c r="CL14" s="72">
        <f t="shared" si="59"/>
        <v>112057</v>
      </c>
      <c r="CM14" s="72">
        <f t="shared" si="59"/>
        <v>106300</v>
      </c>
      <c r="CN14" s="72">
        <f t="shared" si="59"/>
        <v>127517</v>
      </c>
      <c r="CO14" s="72">
        <f t="shared" si="25"/>
        <v>1338338</v>
      </c>
      <c r="CP14" s="72">
        <f>SUM(CP15:CP16)</f>
        <v>135200</v>
      </c>
      <c r="CQ14" s="72">
        <f t="shared" ref="CQ14:DA14" si="60">SUM(CQ15:CQ16)</f>
        <v>125089</v>
      </c>
      <c r="CR14" s="72">
        <f t="shared" si="60"/>
        <v>119562</v>
      </c>
      <c r="CS14" s="72">
        <f t="shared" si="60"/>
        <v>136041</v>
      </c>
      <c r="CT14" s="72">
        <f t="shared" si="60"/>
        <v>123934</v>
      </c>
      <c r="CU14" s="72">
        <f t="shared" si="60"/>
        <v>116359</v>
      </c>
      <c r="CV14" s="72">
        <f t="shared" si="60"/>
        <v>137645</v>
      </c>
      <c r="CW14" s="72">
        <f t="shared" si="60"/>
        <v>137075</v>
      </c>
      <c r="CX14" s="72">
        <f t="shared" si="60"/>
        <v>118233</v>
      </c>
      <c r="CY14" s="72">
        <f t="shared" si="60"/>
        <v>138438</v>
      </c>
      <c r="CZ14" s="72">
        <f t="shared" si="60"/>
        <v>125104</v>
      </c>
      <c r="DA14" s="72">
        <f t="shared" si="60"/>
        <v>151902</v>
      </c>
      <c r="DB14" s="72">
        <f t="shared" si="26"/>
        <v>1564582</v>
      </c>
      <c r="DC14" s="72">
        <f>SUM(DC15:DC16)</f>
        <v>164640</v>
      </c>
      <c r="DD14" s="72">
        <f t="shared" ref="DD14:DN14" si="61">SUM(DD15:DD16)</f>
        <v>148710</v>
      </c>
      <c r="DE14" s="72">
        <f t="shared" si="61"/>
        <v>142989</v>
      </c>
      <c r="DF14" s="72">
        <f t="shared" si="61"/>
        <v>159539</v>
      </c>
      <c r="DG14" s="72">
        <f t="shared" si="61"/>
        <v>142360</v>
      </c>
      <c r="DH14" s="72">
        <f t="shared" si="61"/>
        <v>140790</v>
      </c>
      <c r="DI14" s="72">
        <f t="shared" si="61"/>
        <v>167049</v>
      </c>
      <c r="DJ14" s="72">
        <f t="shared" si="61"/>
        <v>157854</v>
      </c>
      <c r="DK14" s="72">
        <f t="shared" si="61"/>
        <v>140193</v>
      </c>
      <c r="DL14" s="72">
        <f t="shared" si="61"/>
        <v>157887</v>
      </c>
      <c r="DM14" s="72">
        <f t="shared" si="61"/>
        <v>144160</v>
      </c>
      <c r="DN14" s="72">
        <f t="shared" si="61"/>
        <v>172437</v>
      </c>
      <c r="DO14" s="72">
        <f t="shared" si="27"/>
        <v>1838608</v>
      </c>
      <c r="DP14" s="72">
        <f>SUM(DP15:DP16)</f>
        <v>184983</v>
      </c>
      <c r="DQ14" s="72">
        <f t="shared" ref="DQ14:EA14" si="62">SUM(DQ15:DQ16)</f>
        <v>177075</v>
      </c>
      <c r="DR14" s="72">
        <f t="shared" si="62"/>
        <v>163374</v>
      </c>
      <c r="DS14" s="72">
        <f t="shared" si="62"/>
        <v>188849</v>
      </c>
      <c r="DT14" s="72">
        <f t="shared" si="62"/>
        <v>166161</v>
      </c>
      <c r="DU14" s="72">
        <f t="shared" si="62"/>
        <v>158760</v>
      </c>
      <c r="DV14" s="72">
        <f t="shared" si="62"/>
        <v>182983</v>
      </c>
      <c r="DW14" s="72">
        <f t="shared" si="62"/>
        <v>180801</v>
      </c>
      <c r="DX14" s="72">
        <f t="shared" si="62"/>
        <v>170539</v>
      </c>
      <c r="DY14" s="72">
        <f t="shared" si="62"/>
        <v>184677</v>
      </c>
      <c r="DZ14" s="72">
        <f t="shared" si="62"/>
        <v>166046</v>
      </c>
      <c r="EA14" s="72">
        <f t="shared" si="62"/>
        <v>195194</v>
      </c>
      <c r="EB14" s="72">
        <f t="shared" si="28"/>
        <v>2119442</v>
      </c>
      <c r="EC14" s="72">
        <f>SUM(EC15:EC16)</f>
        <v>205045</v>
      </c>
      <c r="ED14" s="72">
        <f t="shared" ref="ED14:EN14" si="63">SUM(ED15:ED16)</f>
        <v>191428</v>
      </c>
      <c r="EE14" s="72">
        <f t="shared" si="63"/>
        <v>212458</v>
      </c>
      <c r="EF14" s="72">
        <f t="shared" si="63"/>
        <v>165423</v>
      </c>
      <c r="EG14" s="72">
        <f t="shared" si="63"/>
        <v>181801</v>
      </c>
      <c r="EH14" s="72">
        <f t="shared" si="63"/>
        <v>178125</v>
      </c>
      <c r="EI14" s="72">
        <f t="shared" si="63"/>
        <v>200111</v>
      </c>
      <c r="EJ14" s="72">
        <f t="shared" si="63"/>
        <v>197655</v>
      </c>
      <c r="EK14" s="72">
        <f t="shared" si="63"/>
        <v>179523</v>
      </c>
      <c r="EL14" s="72">
        <f t="shared" si="63"/>
        <v>193846</v>
      </c>
      <c r="EM14" s="72">
        <f t="shared" si="63"/>
        <v>184058</v>
      </c>
      <c r="EN14" s="72">
        <f t="shared" si="63"/>
        <v>214009</v>
      </c>
      <c r="EO14" s="72">
        <f t="shared" si="29"/>
        <v>2303482</v>
      </c>
      <c r="EP14" s="72">
        <f>SUM(EP15:EP16)</f>
        <v>222790</v>
      </c>
      <c r="EQ14" s="72">
        <f t="shared" ref="EQ14:FA14" si="64">SUM(EQ15:EQ16)</f>
        <v>206903</v>
      </c>
      <c r="ER14" s="72">
        <f t="shared" si="64"/>
        <v>200484</v>
      </c>
      <c r="ES14" s="72">
        <f t="shared" si="64"/>
        <v>214803</v>
      </c>
      <c r="ET14" s="72">
        <f t="shared" si="64"/>
        <v>193388</v>
      </c>
      <c r="EU14" s="72">
        <f t="shared" si="64"/>
        <v>181733</v>
      </c>
      <c r="EV14" s="72">
        <f t="shared" si="64"/>
        <v>218927</v>
      </c>
      <c r="EW14" s="72">
        <f t="shared" si="64"/>
        <v>203735</v>
      </c>
      <c r="EX14" s="72">
        <f t="shared" si="64"/>
        <v>183865</v>
      </c>
      <c r="EY14" s="72">
        <f t="shared" si="64"/>
        <v>207307</v>
      </c>
      <c r="EZ14" s="72">
        <f t="shared" si="64"/>
        <v>194903</v>
      </c>
      <c r="FA14" s="72">
        <f t="shared" si="64"/>
        <v>237493</v>
      </c>
      <c r="FB14" s="72">
        <f t="shared" si="30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5">SUM(GD15:GD16)</f>
        <v>297980</v>
      </c>
      <c r="GE14" s="72">
        <f t="shared" ref="GE14:GG14" si="66">SUM(GE15:GE16)</f>
        <v>255706</v>
      </c>
      <c r="GF14" s="72">
        <f t="shared" si="66"/>
        <v>284147</v>
      </c>
      <c r="GG14" s="72">
        <f t="shared" si="66"/>
        <v>283597</v>
      </c>
      <c r="GH14" s="72">
        <f t="shared" si="65"/>
        <v>271790</v>
      </c>
      <c r="GI14" s="72">
        <f t="shared" ref="GI14" si="67">SUM(GI15:GI16)</f>
        <v>340982</v>
      </c>
      <c r="GJ14" s="72">
        <f t="shared" si="65"/>
        <v>301566</v>
      </c>
      <c r="GK14" s="72">
        <f t="shared" si="65"/>
        <v>263155</v>
      </c>
      <c r="GL14" s="72">
        <f t="shared" si="65"/>
        <v>274478</v>
      </c>
      <c r="GM14" s="72">
        <f t="shared" si="65"/>
        <v>261114</v>
      </c>
      <c r="GN14" s="72">
        <f t="shared" si="65"/>
        <v>301622</v>
      </c>
      <c r="GO14" s="72">
        <f t="shared" si="31"/>
        <v>3447812</v>
      </c>
      <c r="GP14" s="72">
        <f>SUM(GP15:GP16)</f>
        <v>383210</v>
      </c>
      <c r="GQ14" s="72">
        <f t="shared" ref="GQ14:HA14" si="68">SUM(GQ15:GQ16)</f>
        <v>354671</v>
      </c>
      <c r="GR14" s="72">
        <f t="shared" si="68"/>
        <v>387359</v>
      </c>
      <c r="GS14" s="72">
        <f t="shared" si="68"/>
        <v>318531</v>
      </c>
      <c r="GT14" s="72">
        <f t="shared" si="68"/>
        <v>322132</v>
      </c>
      <c r="GU14" s="72">
        <f t="shared" si="68"/>
        <v>291980</v>
      </c>
      <c r="GV14" s="72">
        <f t="shared" si="68"/>
        <v>350379</v>
      </c>
      <c r="GW14" s="72">
        <f t="shared" si="68"/>
        <v>350558</v>
      </c>
      <c r="GX14" s="72">
        <f t="shared" si="68"/>
        <v>320017</v>
      </c>
      <c r="GY14" s="72">
        <f t="shared" si="68"/>
        <v>333901</v>
      </c>
      <c r="GZ14" s="72">
        <f t="shared" si="68"/>
        <v>316674</v>
      </c>
      <c r="HA14" s="72">
        <f t="shared" si="68"/>
        <v>372370</v>
      </c>
      <c r="HB14" s="72">
        <f t="shared" si="32"/>
        <v>4101782</v>
      </c>
      <c r="HC14" s="72">
        <f>SUM(HC15:HC16)</f>
        <v>402612</v>
      </c>
      <c r="HD14" s="72">
        <f t="shared" ref="HD14:HL14" si="69">SUM(HD15:HD16)</f>
        <v>372876</v>
      </c>
      <c r="HE14" s="72">
        <f t="shared" si="69"/>
        <v>355157</v>
      </c>
      <c r="HF14" s="72">
        <f t="shared" si="69"/>
        <v>358827</v>
      </c>
      <c r="HG14" s="72">
        <f t="shared" si="69"/>
        <v>318881</v>
      </c>
      <c r="HH14" s="72">
        <f t="shared" si="69"/>
        <v>300332</v>
      </c>
      <c r="HI14" s="72">
        <f t="shared" si="69"/>
        <v>367480</v>
      </c>
      <c r="HJ14" s="72">
        <f t="shared" si="69"/>
        <v>362095</v>
      </c>
      <c r="HK14" s="72">
        <f t="shared" si="69"/>
        <v>323325</v>
      </c>
      <c r="HL14" s="72">
        <f t="shared" si="69"/>
        <v>346871</v>
      </c>
      <c r="HM14" s="72">
        <v>331488</v>
      </c>
      <c r="HN14" s="72">
        <v>380360</v>
      </c>
      <c r="HO14" s="72">
        <f t="shared" si="50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51"/>
        <v>3347679</v>
      </c>
      <c r="IC14" s="47">
        <v>405332</v>
      </c>
      <c r="ID14" s="47">
        <v>218721</v>
      </c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72">
        <f t="shared" si="52"/>
        <v>624053</v>
      </c>
    </row>
    <row r="15" spans="1:249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9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20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21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2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3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4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5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6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7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8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9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30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31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2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</row>
    <row r="16" spans="1:249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9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20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21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2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3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4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5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6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7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8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9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30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31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2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</row>
    <row r="17" spans="2:249" ht="15" x14ac:dyDescent="0.2">
      <c r="B17" s="18" t="s">
        <v>10</v>
      </c>
      <c r="C17" s="19">
        <f>SUM(C18:C19)</f>
        <v>0</v>
      </c>
      <c r="D17" s="19">
        <f t="shared" ref="D17:M17" si="70">SUM(D18:D19)</f>
        <v>0</v>
      </c>
      <c r="E17" s="19">
        <f t="shared" si="70"/>
        <v>0</v>
      </c>
      <c r="F17" s="19">
        <f t="shared" si="70"/>
        <v>0</v>
      </c>
      <c r="G17" s="19">
        <f t="shared" si="70"/>
        <v>0</v>
      </c>
      <c r="H17" s="19">
        <f t="shared" si="70"/>
        <v>0</v>
      </c>
      <c r="I17" s="19">
        <f t="shared" si="70"/>
        <v>0</v>
      </c>
      <c r="J17" s="19">
        <f t="shared" si="70"/>
        <v>0</v>
      </c>
      <c r="K17" s="19">
        <f t="shared" si="70"/>
        <v>0</v>
      </c>
      <c r="L17" s="19">
        <f t="shared" si="70"/>
        <v>0</v>
      </c>
      <c r="M17" s="19">
        <f t="shared" si="70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71">SUM(Q18:Q19)</f>
        <v>293017</v>
      </c>
      <c r="R17" s="19">
        <f t="shared" si="71"/>
        <v>305210</v>
      </c>
      <c r="S17" s="19">
        <f t="shared" si="71"/>
        <v>309686</v>
      </c>
      <c r="T17" s="19">
        <f t="shared" si="71"/>
        <v>296155</v>
      </c>
      <c r="U17" s="19">
        <f t="shared" si="71"/>
        <v>278968</v>
      </c>
      <c r="V17" s="19">
        <f t="shared" si="71"/>
        <v>313429</v>
      </c>
      <c r="W17" s="19">
        <f t="shared" si="71"/>
        <v>321992</v>
      </c>
      <c r="X17" s="19">
        <f t="shared" si="71"/>
        <v>284392</v>
      </c>
      <c r="Y17" s="19">
        <f t="shared" si="71"/>
        <v>313248</v>
      </c>
      <c r="Z17" s="19">
        <f t="shared" si="71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72">SUM(AD18:AD19)</f>
        <v>286511</v>
      </c>
      <c r="AE17" s="19">
        <f t="shared" si="72"/>
        <v>324397</v>
      </c>
      <c r="AF17" s="19">
        <f t="shared" si="72"/>
        <v>281310</v>
      </c>
      <c r="AG17" s="19">
        <f t="shared" si="72"/>
        <v>299060</v>
      </c>
      <c r="AH17" s="19">
        <f t="shared" si="72"/>
        <v>292853</v>
      </c>
      <c r="AI17" s="19">
        <f t="shared" si="72"/>
        <v>329075</v>
      </c>
      <c r="AJ17" s="19">
        <f t="shared" si="72"/>
        <v>319491</v>
      </c>
      <c r="AK17" s="19">
        <f t="shared" si="72"/>
        <v>284159</v>
      </c>
      <c r="AL17" s="19">
        <f t="shared" si="72"/>
        <v>316210</v>
      </c>
      <c r="AM17" s="19">
        <f t="shared" si="72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73">SUM(AQ18:AQ19)</f>
        <v>302840</v>
      </c>
      <c r="AR17" s="19">
        <f t="shared" si="73"/>
        <v>320643</v>
      </c>
      <c r="AS17" s="19">
        <f t="shared" si="73"/>
        <v>325296</v>
      </c>
      <c r="AT17" s="19">
        <f t="shared" si="73"/>
        <v>309440</v>
      </c>
      <c r="AU17" s="19">
        <f t="shared" si="73"/>
        <v>312998</v>
      </c>
      <c r="AV17" s="19">
        <f t="shared" si="73"/>
        <v>340531</v>
      </c>
      <c r="AW17" s="19">
        <f t="shared" si="73"/>
        <v>337860</v>
      </c>
      <c r="AX17" s="19">
        <f t="shared" si="73"/>
        <v>314425</v>
      </c>
      <c r="AY17" s="19">
        <f t="shared" si="73"/>
        <v>335609</v>
      </c>
      <c r="AZ17" s="19">
        <f t="shared" si="73"/>
        <v>330096</v>
      </c>
      <c r="BA17" s="19">
        <f t="shared" si="73"/>
        <v>343098</v>
      </c>
      <c r="BB17" s="19">
        <f>SUM(BB18:BB19)</f>
        <v>3912639</v>
      </c>
      <c r="BC17" s="19">
        <f t="shared" si="73"/>
        <v>371405</v>
      </c>
      <c r="BD17" s="19">
        <f t="shared" si="73"/>
        <v>335944</v>
      </c>
      <c r="BE17" s="19">
        <f t="shared" si="73"/>
        <v>345050</v>
      </c>
      <c r="BF17" s="19">
        <f t="shared" si="73"/>
        <v>354336</v>
      </c>
      <c r="BG17" s="19">
        <f t="shared" si="73"/>
        <v>348929</v>
      </c>
      <c r="BH17" s="19">
        <f t="shared" si="73"/>
        <v>337474</v>
      </c>
      <c r="BI17" s="19">
        <f t="shared" si="73"/>
        <v>364869</v>
      </c>
      <c r="BJ17" s="19">
        <f t="shared" si="73"/>
        <v>362109</v>
      </c>
      <c r="BK17" s="19">
        <f t="shared" si="73"/>
        <v>338233</v>
      </c>
      <c r="BL17" s="19">
        <f t="shared" si="73"/>
        <v>371131</v>
      </c>
      <c r="BM17" s="19">
        <f t="shared" si="73"/>
        <v>365607</v>
      </c>
      <c r="BN17" s="19">
        <f t="shared" si="73"/>
        <v>407751</v>
      </c>
      <c r="BO17" s="19">
        <f>SUM(BO18:BO19)</f>
        <v>4302838</v>
      </c>
      <c r="BP17" s="19">
        <f t="shared" si="73"/>
        <v>404470</v>
      </c>
      <c r="BQ17" s="19">
        <f t="shared" si="73"/>
        <v>377365</v>
      </c>
      <c r="BR17" s="19">
        <f t="shared" si="73"/>
        <v>407729</v>
      </c>
      <c r="BS17" s="19">
        <f t="shared" si="73"/>
        <v>352559</v>
      </c>
      <c r="BT17" s="19">
        <f t="shared" si="73"/>
        <v>389978</v>
      </c>
      <c r="BU17" s="19">
        <f t="shared" si="73"/>
        <v>361379</v>
      </c>
      <c r="BV17" s="19">
        <f t="shared" si="73"/>
        <v>417140</v>
      </c>
      <c r="BW17" s="19">
        <f t="shared" si="73"/>
        <v>399323</v>
      </c>
      <c r="BX17" s="19">
        <f t="shared" si="73"/>
        <v>364228</v>
      </c>
      <c r="BY17" s="19">
        <f t="shared" si="73"/>
        <v>391778</v>
      </c>
      <c r="BZ17" s="19">
        <f t="shared" si="73"/>
        <v>389013</v>
      </c>
      <c r="CA17" s="19">
        <f t="shared" si="73"/>
        <v>414196</v>
      </c>
      <c r="CB17" s="19">
        <f>SUM(CB18:CB19)</f>
        <v>4669158</v>
      </c>
      <c r="CC17" s="19">
        <f t="shared" si="73"/>
        <v>419393</v>
      </c>
      <c r="CD17" s="19">
        <f t="shared" si="73"/>
        <v>384273</v>
      </c>
      <c r="CE17" s="19">
        <f t="shared" si="73"/>
        <v>383762</v>
      </c>
      <c r="CF17" s="19">
        <f t="shared" si="73"/>
        <v>391010</v>
      </c>
      <c r="CG17" s="19">
        <f t="shared" si="73"/>
        <v>390301</v>
      </c>
      <c r="CH17" s="19">
        <f t="shared" si="73"/>
        <v>376921</v>
      </c>
      <c r="CI17" s="19">
        <f t="shared" si="73"/>
        <v>425761</v>
      </c>
      <c r="CJ17" s="19">
        <f t="shared" si="73"/>
        <v>407083</v>
      </c>
      <c r="CK17" s="19">
        <f t="shared" si="73"/>
        <v>380175</v>
      </c>
      <c r="CL17" s="19">
        <f t="shared" si="73"/>
        <v>413097</v>
      </c>
      <c r="CM17" s="19">
        <f t="shared" si="73"/>
        <v>397207</v>
      </c>
      <c r="CN17" s="19">
        <f t="shared" si="73"/>
        <v>448430</v>
      </c>
      <c r="CO17" s="19">
        <f>SUM(CO18:CO19)</f>
        <v>4817413</v>
      </c>
      <c r="CP17" s="19">
        <f t="shared" si="73"/>
        <v>446646</v>
      </c>
      <c r="CQ17" s="19">
        <f t="shared" si="73"/>
        <v>413365</v>
      </c>
      <c r="CR17" s="19">
        <f t="shared" si="73"/>
        <v>417824</v>
      </c>
      <c r="CS17" s="19">
        <f t="shared" si="73"/>
        <v>435022</v>
      </c>
      <c r="CT17" s="19">
        <f t="shared" si="73"/>
        <v>421822</v>
      </c>
      <c r="CU17" s="19">
        <f t="shared" si="73"/>
        <v>413851</v>
      </c>
      <c r="CV17" s="19">
        <f t="shared" si="73"/>
        <v>465596</v>
      </c>
      <c r="CW17" s="19">
        <f t="shared" si="73"/>
        <v>470631</v>
      </c>
      <c r="CX17" s="19">
        <f t="shared" si="73"/>
        <v>432644</v>
      </c>
      <c r="CY17" s="19">
        <f t="shared" si="73"/>
        <v>472520</v>
      </c>
      <c r="CZ17" s="19">
        <f t="shared" si="73"/>
        <v>449024</v>
      </c>
      <c r="DA17" s="19">
        <f t="shared" si="73"/>
        <v>505090</v>
      </c>
      <c r="DB17" s="19">
        <f>SUM(DB18:DB19)</f>
        <v>5344035</v>
      </c>
      <c r="DC17" s="19">
        <f t="shared" si="73"/>
        <v>515301</v>
      </c>
      <c r="DD17" s="19">
        <f t="shared" si="73"/>
        <v>470455</v>
      </c>
      <c r="DE17" s="19">
        <f t="shared" si="73"/>
        <v>474808</v>
      </c>
      <c r="DF17" s="19">
        <f t="shared" si="73"/>
        <v>495229</v>
      </c>
      <c r="DG17" s="19">
        <f t="shared" si="73"/>
        <v>481699</v>
      </c>
      <c r="DH17" s="19">
        <f t="shared" ref="DH17:FX17" si="74">SUM(DH18:DH19)</f>
        <v>469184</v>
      </c>
      <c r="DI17" s="19">
        <f t="shared" si="74"/>
        <v>520628</v>
      </c>
      <c r="DJ17" s="19">
        <f t="shared" si="74"/>
        <v>513992</v>
      </c>
      <c r="DK17" s="19">
        <f t="shared" si="74"/>
        <v>471831</v>
      </c>
      <c r="DL17" s="19">
        <f t="shared" si="74"/>
        <v>508383</v>
      </c>
      <c r="DM17" s="19">
        <f t="shared" si="74"/>
        <v>479377</v>
      </c>
      <c r="DN17" s="19">
        <f t="shared" si="74"/>
        <v>544963</v>
      </c>
      <c r="DO17" s="19">
        <f>SUM(DO18:DO19)</f>
        <v>5945850</v>
      </c>
      <c r="DP17" s="19">
        <f t="shared" si="74"/>
        <v>557226</v>
      </c>
      <c r="DQ17" s="19">
        <f t="shared" si="74"/>
        <v>531312</v>
      </c>
      <c r="DR17" s="19">
        <f t="shared" si="74"/>
        <v>517894</v>
      </c>
      <c r="DS17" s="19">
        <f t="shared" si="74"/>
        <v>541599</v>
      </c>
      <c r="DT17" s="19">
        <f t="shared" si="74"/>
        <v>516516</v>
      </c>
      <c r="DU17" s="19">
        <f t="shared" si="74"/>
        <v>505028</v>
      </c>
      <c r="DV17" s="19">
        <f t="shared" si="74"/>
        <v>557182</v>
      </c>
      <c r="DW17" s="19">
        <f t="shared" si="74"/>
        <v>562454</v>
      </c>
      <c r="DX17" s="19">
        <f t="shared" si="74"/>
        <v>528180</v>
      </c>
      <c r="DY17" s="19">
        <f t="shared" si="74"/>
        <v>568574</v>
      </c>
      <c r="DZ17" s="19">
        <f t="shared" si="74"/>
        <v>540399</v>
      </c>
      <c r="EA17" s="19">
        <f t="shared" si="74"/>
        <v>587893</v>
      </c>
      <c r="EB17" s="19">
        <f>SUM(EB18:EB19)</f>
        <v>6514257</v>
      </c>
      <c r="EC17" s="19">
        <f t="shared" si="74"/>
        <v>605596</v>
      </c>
      <c r="ED17" s="19">
        <f t="shared" si="74"/>
        <v>552884</v>
      </c>
      <c r="EE17" s="19">
        <f t="shared" si="74"/>
        <v>602910</v>
      </c>
      <c r="EF17" s="19">
        <f t="shared" si="74"/>
        <v>519962</v>
      </c>
      <c r="EG17" s="19">
        <f t="shared" si="74"/>
        <v>559604</v>
      </c>
      <c r="EH17" s="19">
        <f t="shared" si="74"/>
        <v>547471</v>
      </c>
      <c r="EI17" s="19">
        <f t="shared" si="74"/>
        <v>595590</v>
      </c>
      <c r="EJ17" s="19">
        <f t="shared" si="74"/>
        <v>602861</v>
      </c>
      <c r="EK17" s="19">
        <f t="shared" si="74"/>
        <v>550113</v>
      </c>
      <c r="EL17" s="19">
        <f t="shared" si="74"/>
        <v>586964</v>
      </c>
      <c r="EM17" s="19">
        <f t="shared" si="74"/>
        <v>570054</v>
      </c>
      <c r="EN17" s="19">
        <f t="shared" si="74"/>
        <v>641887</v>
      </c>
      <c r="EO17" s="19">
        <f>SUM(EO18:EO19)</f>
        <v>6935896</v>
      </c>
      <c r="EP17" s="19">
        <f t="shared" si="74"/>
        <v>646879</v>
      </c>
      <c r="EQ17" s="19">
        <f t="shared" si="74"/>
        <v>587580</v>
      </c>
      <c r="ER17" s="19">
        <f t="shared" si="74"/>
        <v>590054</v>
      </c>
      <c r="ES17" s="19">
        <f t="shared" si="74"/>
        <v>600039</v>
      </c>
      <c r="ET17" s="19">
        <f t="shared" si="74"/>
        <v>579852</v>
      </c>
      <c r="EU17" s="19">
        <f t="shared" si="74"/>
        <v>547384</v>
      </c>
      <c r="EV17" s="19">
        <f t="shared" si="74"/>
        <v>622409</v>
      </c>
      <c r="EW17" s="19">
        <f t="shared" si="74"/>
        <v>611692</v>
      </c>
      <c r="EX17" s="19">
        <f t="shared" si="74"/>
        <v>558560</v>
      </c>
      <c r="EY17" s="19">
        <f t="shared" si="74"/>
        <v>612632</v>
      </c>
      <c r="EZ17" s="19">
        <f t="shared" si="74"/>
        <v>582123</v>
      </c>
      <c r="FA17" s="19">
        <f t="shared" si="74"/>
        <v>669687</v>
      </c>
      <c r="FB17" s="19">
        <f>SUM(FB18:FB19)</f>
        <v>7208891</v>
      </c>
      <c r="FC17" s="19">
        <f t="shared" si="74"/>
        <v>693758</v>
      </c>
      <c r="FD17" s="19">
        <f t="shared" si="74"/>
        <v>646793</v>
      </c>
      <c r="FE17" s="19">
        <f t="shared" si="74"/>
        <v>638594</v>
      </c>
      <c r="FF17" s="19">
        <f t="shared" si="74"/>
        <v>667548</v>
      </c>
      <c r="FG17" s="19">
        <f t="shared" si="74"/>
        <v>648827</v>
      </c>
      <c r="FH17" s="19">
        <f t="shared" si="74"/>
        <v>613989</v>
      </c>
      <c r="FI17" s="19">
        <f t="shared" si="74"/>
        <v>705261</v>
      </c>
      <c r="FJ17" s="19">
        <f t="shared" si="74"/>
        <v>689562</v>
      </c>
      <c r="FK17" s="19">
        <f t="shared" si="74"/>
        <v>628190</v>
      </c>
      <c r="FL17" s="19">
        <f t="shared" si="74"/>
        <v>697126</v>
      </c>
      <c r="FM17" s="19">
        <f t="shared" si="74"/>
        <v>644319</v>
      </c>
      <c r="FN17" s="19">
        <f t="shared" si="74"/>
        <v>743336</v>
      </c>
      <c r="FO17" s="19">
        <f>SUM(FO18:FO19)</f>
        <v>8017303</v>
      </c>
      <c r="FP17" s="19">
        <f t="shared" si="74"/>
        <v>775988</v>
      </c>
      <c r="FQ17" s="19">
        <f t="shared" si="74"/>
        <v>740902</v>
      </c>
      <c r="FR17" s="19">
        <f t="shared" si="74"/>
        <v>787319</v>
      </c>
      <c r="FS17" s="19">
        <f t="shared" si="74"/>
        <v>659316</v>
      </c>
      <c r="FT17" s="19">
        <f t="shared" si="74"/>
        <v>693589</v>
      </c>
      <c r="FU17" s="19">
        <f t="shared" si="74"/>
        <v>661777</v>
      </c>
      <c r="FV17" s="19">
        <f t="shared" si="74"/>
        <v>788829</v>
      </c>
      <c r="FW17" s="19">
        <f t="shared" si="74"/>
        <v>750440</v>
      </c>
      <c r="FX17" s="19">
        <f t="shared" si="74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75">SUM(GC18:GC19)</f>
        <v>815192</v>
      </c>
      <c r="GD17" s="19">
        <f t="shared" si="75"/>
        <v>755151</v>
      </c>
      <c r="GE17" s="19">
        <f t="shared" si="75"/>
        <v>650158</v>
      </c>
      <c r="GF17" s="19">
        <f t="shared" si="75"/>
        <v>726045</v>
      </c>
      <c r="GG17" s="19">
        <f t="shared" si="75"/>
        <v>747126</v>
      </c>
      <c r="GH17" s="19">
        <f t="shared" si="75"/>
        <v>723444</v>
      </c>
      <c r="GI17" s="19">
        <f t="shared" si="75"/>
        <v>841367</v>
      </c>
      <c r="GJ17" s="19">
        <f t="shared" si="75"/>
        <v>788063</v>
      </c>
      <c r="GK17" s="19">
        <f t="shared" si="75"/>
        <v>717657</v>
      </c>
      <c r="GL17" s="19">
        <f t="shared" si="75"/>
        <v>741043</v>
      </c>
      <c r="GM17" s="19">
        <f t="shared" si="75"/>
        <v>717864</v>
      </c>
      <c r="GN17" s="19">
        <f t="shared" ref="GN17" si="76">SUM(GN18:GN19)</f>
        <v>803347</v>
      </c>
      <c r="GO17" s="19">
        <f t="shared" si="31"/>
        <v>9026457</v>
      </c>
      <c r="GP17" s="19">
        <f t="shared" ref="GP17:HA17" si="77">SUM(GP18:GP19)</f>
        <v>855899</v>
      </c>
      <c r="GQ17" s="19">
        <f t="shared" si="77"/>
        <v>793159</v>
      </c>
      <c r="GR17" s="19">
        <f t="shared" si="77"/>
        <v>852909</v>
      </c>
      <c r="GS17" s="19">
        <f t="shared" si="77"/>
        <v>750836</v>
      </c>
      <c r="GT17" s="19">
        <f t="shared" si="77"/>
        <v>772531</v>
      </c>
      <c r="GU17" s="19">
        <f t="shared" si="77"/>
        <v>706060</v>
      </c>
      <c r="GV17" s="19">
        <f t="shared" si="77"/>
        <v>798375</v>
      </c>
      <c r="GW17" s="19">
        <f t="shared" si="77"/>
        <v>810309</v>
      </c>
      <c r="GX17" s="19">
        <f t="shared" si="77"/>
        <v>759229</v>
      </c>
      <c r="GY17" s="19">
        <f t="shared" si="77"/>
        <v>792243</v>
      </c>
      <c r="GZ17" s="19">
        <f t="shared" si="77"/>
        <v>764300</v>
      </c>
      <c r="HA17" s="19">
        <f t="shared" si="77"/>
        <v>867292</v>
      </c>
      <c r="HB17" s="19">
        <f t="shared" si="32"/>
        <v>9523142</v>
      </c>
      <c r="HC17" s="19">
        <f t="shared" ref="HC17:HN17" si="78">SUM(HC18:HC19)</f>
        <v>901458</v>
      </c>
      <c r="HD17" s="19">
        <f t="shared" si="78"/>
        <v>821354</v>
      </c>
      <c r="HE17" s="19">
        <f t="shared" si="78"/>
        <v>831839</v>
      </c>
      <c r="HF17" s="19">
        <f t="shared" si="78"/>
        <v>805461</v>
      </c>
      <c r="HG17" s="19">
        <f t="shared" si="78"/>
        <v>769356</v>
      </c>
      <c r="HH17" s="19">
        <f t="shared" si="78"/>
        <v>728436</v>
      </c>
      <c r="HI17" s="19">
        <f t="shared" si="78"/>
        <v>841718</v>
      </c>
      <c r="HJ17" s="19">
        <f t="shared" si="78"/>
        <v>842072</v>
      </c>
      <c r="HK17" s="19">
        <f t="shared" si="78"/>
        <v>762566</v>
      </c>
      <c r="HL17" s="19">
        <f t="shared" ref="HL17" si="79">SUM(HL18:HL19)</f>
        <v>813952</v>
      </c>
      <c r="HM17" s="19">
        <f t="shared" si="78"/>
        <v>788356</v>
      </c>
      <c r="HN17" s="19">
        <f t="shared" si="78"/>
        <v>885224</v>
      </c>
      <c r="HO17" s="19">
        <f t="shared" si="50"/>
        <v>9791792</v>
      </c>
      <c r="HP17" s="19">
        <f t="shared" ref="HP17:HV17" si="80">SUM(HP18:HP19)</f>
        <v>912914</v>
      </c>
      <c r="HQ17" s="19">
        <f t="shared" si="80"/>
        <v>903721</v>
      </c>
      <c r="HR17" s="19">
        <f t="shared" ref="HR17" si="81">SUM(HR18:HR19)</f>
        <v>577688</v>
      </c>
      <c r="HS17" s="19">
        <f t="shared" si="80"/>
        <v>246799</v>
      </c>
      <c r="HT17" s="19">
        <f t="shared" si="80"/>
        <v>402918</v>
      </c>
      <c r="HU17" s="19">
        <f t="shared" si="80"/>
        <v>562897</v>
      </c>
      <c r="HV17" s="19">
        <f t="shared" si="80"/>
        <v>735188</v>
      </c>
      <c r="HW17" s="19">
        <f t="shared" ref="HW17:HX17" si="82">SUM(HW18:HW19)</f>
        <v>719802</v>
      </c>
      <c r="HX17" s="19">
        <f t="shared" si="82"/>
        <v>744859</v>
      </c>
      <c r="HY17" s="19">
        <f t="shared" ref="HY17:HZ17" si="83">SUM(HY18:HY19)</f>
        <v>851926</v>
      </c>
      <c r="HZ17" s="19">
        <f t="shared" si="83"/>
        <v>865434</v>
      </c>
      <c r="IA17" s="19">
        <f t="shared" ref="IA17:IC17" si="84">SUM(IA18:IA19)</f>
        <v>945362</v>
      </c>
      <c r="IB17" s="19">
        <f t="shared" si="51"/>
        <v>8469508</v>
      </c>
      <c r="IC17" s="19">
        <f t="shared" si="84"/>
        <v>953033</v>
      </c>
      <c r="ID17" s="19">
        <v>632780</v>
      </c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>
        <f t="shared" si="52"/>
        <v>1585813</v>
      </c>
    </row>
    <row r="18" spans="2:249" x14ac:dyDescent="0.2">
      <c r="B18" s="15" t="s">
        <v>2</v>
      </c>
      <c r="C18" s="21">
        <f>C9+C12+C15</f>
        <v>0</v>
      </c>
      <c r="D18" s="21">
        <f t="shared" ref="D18:M19" si="85">D9+D12+D15</f>
        <v>0</v>
      </c>
      <c r="E18" s="21">
        <f t="shared" si="85"/>
        <v>0</v>
      </c>
      <c r="F18" s="21">
        <f t="shared" si="85"/>
        <v>0</v>
      </c>
      <c r="G18" s="21">
        <f t="shared" si="85"/>
        <v>0</v>
      </c>
      <c r="H18" s="21">
        <f t="shared" si="85"/>
        <v>0</v>
      </c>
      <c r="I18" s="21">
        <f t="shared" si="85"/>
        <v>0</v>
      </c>
      <c r="J18" s="21">
        <f t="shared" si="85"/>
        <v>0</v>
      </c>
      <c r="K18" s="21">
        <f t="shared" si="85"/>
        <v>0</v>
      </c>
      <c r="L18" s="21">
        <f t="shared" si="85"/>
        <v>0</v>
      </c>
      <c r="M18" s="21">
        <f t="shared" si="85"/>
        <v>92921</v>
      </c>
      <c r="N18" s="21">
        <f t="shared" ref="N18:P19" si="86">N9+N12+N15</f>
        <v>117116</v>
      </c>
      <c r="O18" s="21">
        <f t="shared" si="86"/>
        <v>210037</v>
      </c>
      <c r="P18" s="21">
        <f t="shared" si="86"/>
        <v>115933</v>
      </c>
      <c r="Q18" s="21">
        <f t="shared" ref="Q18:Z19" si="87">Q9+Q12+Q15</f>
        <v>107506</v>
      </c>
      <c r="R18" s="21">
        <f t="shared" si="87"/>
        <v>100272</v>
      </c>
      <c r="S18" s="21">
        <f t="shared" si="87"/>
        <v>118724</v>
      </c>
      <c r="T18" s="21">
        <f t="shared" si="87"/>
        <v>101630</v>
      </c>
      <c r="U18" s="21">
        <f t="shared" si="87"/>
        <v>90555</v>
      </c>
      <c r="V18" s="21">
        <f t="shared" si="87"/>
        <v>117598</v>
      </c>
      <c r="W18" s="21">
        <f t="shared" si="87"/>
        <v>115721</v>
      </c>
      <c r="X18" s="21">
        <f t="shared" si="87"/>
        <v>88174</v>
      </c>
      <c r="Y18" s="21">
        <f t="shared" si="87"/>
        <v>104028</v>
      </c>
      <c r="Z18" s="21">
        <f t="shared" si="87"/>
        <v>91770</v>
      </c>
      <c r="AA18" s="21">
        <f t="shared" ref="AA18:AC19" si="88">AA9+AA12+AA15</f>
        <v>114387</v>
      </c>
      <c r="AB18" s="21">
        <f t="shared" si="88"/>
        <v>1266298</v>
      </c>
      <c r="AC18" s="21">
        <f t="shared" si="88"/>
        <v>113672</v>
      </c>
      <c r="AD18" s="21">
        <f t="shared" ref="AD18:AM19" si="89">AD9+AD12+AD15</f>
        <v>101971</v>
      </c>
      <c r="AE18" s="21">
        <f t="shared" si="89"/>
        <v>126000</v>
      </c>
      <c r="AF18" s="21">
        <f t="shared" si="89"/>
        <v>93230</v>
      </c>
      <c r="AG18" s="21">
        <f t="shared" si="89"/>
        <v>99504</v>
      </c>
      <c r="AH18" s="21">
        <f t="shared" si="89"/>
        <v>92028</v>
      </c>
      <c r="AI18" s="21">
        <f t="shared" si="89"/>
        <v>124137</v>
      </c>
      <c r="AJ18" s="21">
        <f t="shared" si="89"/>
        <v>108193</v>
      </c>
      <c r="AK18" s="21">
        <f t="shared" si="89"/>
        <v>90154</v>
      </c>
      <c r="AL18" s="21">
        <f t="shared" si="89"/>
        <v>103764</v>
      </c>
      <c r="AM18" s="21">
        <f t="shared" si="89"/>
        <v>94755</v>
      </c>
      <c r="AN18" s="21">
        <f t="shared" ref="AN18:AP19" si="90">AN9+AN12+AN15</f>
        <v>117218</v>
      </c>
      <c r="AO18" s="21">
        <f t="shared" si="90"/>
        <v>1264626</v>
      </c>
      <c r="AP18" s="21">
        <f t="shared" si="90"/>
        <v>119065</v>
      </c>
      <c r="AQ18" s="21">
        <f t="shared" ref="AQ18:AZ19" si="91">AQ9+AQ12+AQ15</f>
        <v>106815</v>
      </c>
      <c r="AR18" s="21">
        <f t="shared" si="91"/>
        <v>107586</v>
      </c>
      <c r="AS18" s="21">
        <f t="shared" si="91"/>
        <v>125136</v>
      </c>
      <c r="AT18" s="21">
        <f t="shared" si="91"/>
        <v>99878</v>
      </c>
      <c r="AU18" s="21">
        <f t="shared" si="91"/>
        <v>98671</v>
      </c>
      <c r="AV18" s="21">
        <f t="shared" si="91"/>
        <v>123381</v>
      </c>
      <c r="AW18" s="21">
        <f t="shared" si="91"/>
        <v>109579</v>
      </c>
      <c r="AX18" s="21">
        <f t="shared" si="91"/>
        <v>98375</v>
      </c>
      <c r="AY18" s="21">
        <f t="shared" si="91"/>
        <v>105508</v>
      </c>
      <c r="AZ18" s="21">
        <f t="shared" si="91"/>
        <v>102556</v>
      </c>
      <c r="BA18" s="21">
        <f t="shared" ref="BA18:BC19" si="92">BA9+BA12+BA15</f>
        <v>117634</v>
      </c>
      <c r="BB18" s="21">
        <f t="shared" si="92"/>
        <v>1314184</v>
      </c>
      <c r="BC18" s="21">
        <f t="shared" si="92"/>
        <v>132002</v>
      </c>
      <c r="BD18" s="21">
        <f t="shared" ref="BD18:BM19" si="93">BD9+BD12+BD15</f>
        <v>121822</v>
      </c>
      <c r="BE18" s="21">
        <f t="shared" si="93"/>
        <v>117201</v>
      </c>
      <c r="BF18" s="21">
        <f t="shared" si="93"/>
        <v>141521</v>
      </c>
      <c r="BG18" s="21">
        <f t="shared" si="93"/>
        <v>116042</v>
      </c>
      <c r="BH18" s="21">
        <f t="shared" si="93"/>
        <v>109574</v>
      </c>
      <c r="BI18" s="21">
        <f t="shared" si="93"/>
        <v>127244</v>
      </c>
      <c r="BJ18" s="21">
        <f t="shared" si="93"/>
        <v>119671</v>
      </c>
      <c r="BK18" s="21">
        <f t="shared" si="93"/>
        <v>107381</v>
      </c>
      <c r="BL18" s="21">
        <f t="shared" si="93"/>
        <v>121289</v>
      </c>
      <c r="BM18" s="21">
        <f t="shared" si="93"/>
        <v>114582</v>
      </c>
      <c r="BN18" s="21">
        <f t="shared" ref="BN18:BP19" si="94">BN9+BN12+BN15</f>
        <v>141985</v>
      </c>
      <c r="BO18" s="21">
        <f t="shared" si="94"/>
        <v>1470314</v>
      </c>
      <c r="BP18" s="21">
        <f t="shared" si="94"/>
        <v>143121</v>
      </c>
      <c r="BQ18" s="21">
        <f t="shared" ref="BQ18:BZ19" si="95">BQ9+BQ12+BQ15</f>
        <v>135325</v>
      </c>
      <c r="BR18" s="21">
        <f t="shared" si="95"/>
        <v>161617</v>
      </c>
      <c r="BS18" s="21">
        <f t="shared" si="95"/>
        <v>116888</v>
      </c>
      <c r="BT18" s="21">
        <f t="shared" si="95"/>
        <v>142172</v>
      </c>
      <c r="BU18" s="21">
        <f t="shared" si="95"/>
        <v>118066</v>
      </c>
      <c r="BV18" s="21">
        <f t="shared" si="95"/>
        <v>159683</v>
      </c>
      <c r="BW18" s="21">
        <f t="shared" si="95"/>
        <v>140094</v>
      </c>
      <c r="BX18" s="21">
        <f t="shared" si="95"/>
        <v>121113</v>
      </c>
      <c r="BY18" s="21">
        <f t="shared" si="95"/>
        <v>130577</v>
      </c>
      <c r="BZ18" s="21">
        <f t="shared" si="95"/>
        <v>137148</v>
      </c>
      <c r="CA18" s="21">
        <f t="shared" ref="CA18:CC19" si="96">CA9+CA12+CA15</f>
        <v>156511</v>
      </c>
      <c r="CB18" s="21">
        <f t="shared" si="96"/>
        <v>1662315</v>
      </c>
      <c r="CC18" s="21">
        <f t="shared" si="96"/>
        <v>160023</v>
      </c>
      <c r="CD18" s="21">
        <f t="shared" ref="CD18:CM19" si="97">CD9+CD12+CD15</f>
        <v>150131</v>
      </c>
      <c r="CE18" s="21">
        <f t="shared" si="97"/>
        <v>139048</v>
      </c>
      <c r="CF18" s="21">
        <f t="shared" si="97"/>
        <v>161393</v>
      </c>
      <c r="CG18" s="21">
        <f t="shared" si="97"/>
        <v>145000</v>
      </c>
      <c r="CH18" s="21">
        <f t="shared" si="97"/>
        <v>136056</v>
      </c>
      <c r="CI18" s="21">
        <f t="shared" si="97"/>
        <v>173860</v>
      </c>
      <c r="CJ18" s="21">
        <f t="shared" si="97"/>
        <v>150923</v>
      </c>
      <c r="CK18" s="21">
        <f t="shared" si="97"/>
        <v>135318</v>
      </c>
      <c r="CL18" s="21">
        <f t="shared" si="97"/>
        <v>151708</v>
      </c>
      <c r="CM18" s="21">
        <f t="shared" si="97"/>
        <v>140793</v>
      </c>
      <c r="CN18" s="21">
        <f t="shared" ref="CN18:CP19" si="98">CN9+CN12+CN15</f>
        <v>175565</v>
      </c>
      <c r="CO18" s="21">
        <f t="shared" si="98"/>
        <v>1819818</v>
      </c>
      <c r="CP18" s="21">
        <f t="shared" si="98"/>
        <v>189083</v>
      </c>
      <c r="CQ18" s="21">
        <f t="shared" ref="CQ18:CZ19" si="99">CQ9+CQ12+CQ15</f>
        <v>170586</v>
      </c>
      <c r="CR18" s="21">
        <f t="shared" si="99"/>
        <v>158066</v>
      </c>
      <c r="CS18" s="21">
        <f t="shared" si="99"/>
        <v>188806</v>
      </c>
      <c r="CT18" s="21">
        <f t="shared" si="99"/>
        <v>164359</v>
      </c>
      <c r="CU18" s="21">
        <f t="shared" si="99"/>
        <v>154107</v>
      </c>
      <c r="CV18" s="21">
        <f t="shared" si="99"/>
        <v>190130</v>
      </c>
      <c r="CW18" s="21">
        <f t="shared" si="99"/>
        <v>188843</v>
      </c>
      <c r="CX18" s="21">
        <f t="shared" si="99"/>
        <v>158288</v>
      </c>
      <c r="CY18" s="21">
        <f t="shared" si="99"/>
        <v>187167</v>
      </c>
      <c r="CZ18" s="21">
        <f t="shared" si="99"/>
        <v>166027</v>
      </c>
      <c r="DA18" s="21">
        <f t="shared" ref="DA18:DC19" si="100">DA9+DA12+DA15</f>
        <v>208138</v>
      </c>
      <c r="DB18" s="21">
        <f t="shared" si="100"/>
        <v>2123600</v>
      </c>
      <c r="DC18" s="21">
        <f t="shared" si="100"/>
        <v>225173</v>
      </c>
      <c r="DD18" s="21">
        <f t="shared" ref="DD18:DM19" si="101">DD9+DD12+DD15</f>
        <v>202921</v>
      </c>
      <c r="DE18" s="21">
        <f t="shared" si="101"/>
        <v>189294</v>
      </c>
      <c r="DF18" s="21">
        <f t="shared" si="101"/>
        <v>223686</v>
      </c>
      <c r="DG18" s="21">
        <f t="shared" si="101"/>
        <v>191920</v>
      </c>
      <c r="DH18" s="21">
        <f t="shared" si="101"/>
        <v>185139</v>
      </c>
      <c r="DI18" s="21">
        <f t="shared" si="101"/>
        <v>232826</v>
      </c>
      <c r="DJ18" s="21">
        <f t="shared" si="101"/>
        <v>213703</v>
      </c>
      <c r="DK18" s="21">
        <f t="shared" si="101"/>
        <v>187504</v>
      </c>
      <c r="DL18" s="21">
        <f t="shared" si="101"/>
        <v>210706</v>
      </c>
      <c r="DM18" s="21">
        <f t="shared" si="101"/>
        <v>191211</v>
      </c>
      <c r="DN18" s="21">
        <f t="shared" ref="DN18:DP19" si="102">DN9+DN12+DN15</f>
        <v>235676</v>
      </c>
      <c r="DO18" s="21">
        <f t="shared" si="102"/>
        <v>2489759</v>
      </c>
      <c r="DP18" s="21">
        <f t="shared" si="102"/>
        <v>254003</v>
      </c>
      <c r="DQ18" s="21">
        <f t="shared" ref="DQ18:DZ19" si="103">DQ9+DQ12+DQ15</f>
        <v>243614</v>
      </c>
      <c r="DR18" s="21">
        <f t="shared" si="103"/>
        <v>219411</v>
      </c>
      <c r="DS18" s="21">
        <f t="shared" si="103"/>
        <v>262259</v>
      </c>
      <c r="DT18" s="21">
        <f t="shared" si="103"/>
        <v>220302</v>
      </c>
      <c r="DU18" s="21">
        <f t="shared" si="103"/>
        <v>210822</v>
      </c>
      <c r="DV18" s="21">
        <f t="shared" si="103"/>
        <v>248549</v>
      </c>
      <c r="DW18" s="21">
        <f t="shared" si="103"/>
        <v>244123</v>
      </c>
      <c r="DX18" s="21">
        <f t="shared" si="103"/>
        <v>228284</v>
      </c>
      <c r="DY18" s="21">
        <f t="shared" si="103"/>
        <v>247082</v>
      </c>
      <c r="DZ18" s="21">
        <f t="shared" si="103"/>
        <v>220643</v>
      </c>
      <c r="EA18" s="21">
        <f t="shared" ref="EA18:EC19" si="104">EA9+EA12+EA15</f>
        <v>268186</v>
      </c>
      <c r="EB18" s="21">
        <f t="shared" si="104"/>
        <v>2867278</v>
      </c>
      <c r="EC18" s="21">
        <f t="shared" si="104"/>
        <v>283272</v>
      </c>
      <c r="ED18" s="21">
        <f t="shared" ref="ED18:EM19" si="105">ED9+ED12+ED15</f>
        <v>263186</v>
      </c>
      <c r="EE18" s="21">
        <f t="shared" si="105"/>
        <v>297916</v>
      </c>
      <c r="EF18" s="21">
        <f t="shared" si="105"/>
        <v>222540</v>
      </c>
      <c r="EG18" s="21">
        <f t="shared" si="105"/>
        <v>246406</v>
      </c>
      <c r="EH18" s="21">
        <f t="shared" si="105"/>
        <v>241176</v>
      </c>
      <c r="EI18" s="21">
        <f t="shared" si="105"/>
        <v>279483</v>
      </c>
      <c r="EJ18" s="21">
        <f t="shared" si="105"/>
        <v>275096</v>
      </c>
      <c r="EK18" s="21">
        <f t="shared" si="105"/>
        <v>243687</v>
      </c>
      <c r="EL18" s="21">
        <f t="shared" si="105"/>
        <v>260727</v>
      </c>
      <c r="EM18" s="21">
        <f t="shared" si="105"/>
        <v>247346</v>
      </c>
      <c r="EN18" s="21">
        <f t="shared" ref="EN18:EP19" si="106">EN9+EN12+EN15</f>
        <v>294307</v>
      </c>
      <c r="EO18" s="21">
        <f t="shared" si="106"/>
        <v>3155142</v>
      </c>
      <c r="EP18" s="21">
        <f t="shared" si="106"/>
        <v>308009</v>
      </c>
      <c r="EQ18" s="21">
        <f t="shared" ref="EQ18:EU19" si="107">EQ9+EQ12+EQ15</f>
        <v>284291</v>
      </c>
      <c r="ER18" s="21">
        <f t="shared" si="107"/>
        <v>269721</v>
      </c>
      <c r="ES18" s="21">
        <f t="shared" si="107"/>
        <v>298961</v>
      </c>
      <c r="ET18" s="21">
        <f t="shared" si="107"/>
        <v>259488</v>
      </c>
      <c r="EU18" s="21">
        <f t="shared" si="107"/>
        <v>240006</v>
      </c>
      <c r="EV18" s="21">
        <f t="shared" ref="EV18:GA18" si="108">EV9+EV12+EV15</f>
        <v>305808</v>
      </c>
      <c r="EW18" s="21">
        <f t="shared" si="108"/>
        <v>288113</v>
      </c>
      <c r="EX18" s="21">
        <f t="shared" si="108"/>
        <v>249256</v>
      </c>
      <c r="EY18" s="21">
        <f t="shared" si="108"/>
        <v>279851</v>
      </c>
      <c r="EZ18" s="21">
        <f t="shared" si="108"/>
        <v>260519</v>
      </c>
      <c r="FA18" s="21">
        <f t="shared" si="108"/>
        <v>332887</v>
      </c>
      <c r="FB18" s="21">
        <f>FB9+FB12+FB15</f>
        <v>3376910</v>
      </c>
      <c r="FC18" s="21">
        <f t="shared" si="108"/>
        <v>369210</v>
      </c>
      <c r="FD18" s="21">
        <f t="shared" si="108"/>
        <v>341919</v>
      </c>
      <c r="FE18" s="21">
        <f t="shared" si="108"/>
        <v>313131</v>
      </c>
      <c r="FF18" s="21">
        <f t="shared" si="108"/>
        <v>350542</v>
      </c>
      <c r="FG18" s="21">
        <f t="shared" si="108"/>
        <v>323708</v>
      </c>
      <c r="FH18" s="21">
        <f t="shared" si="108"/>
        <v>293194</v>
      </c>
      <c r="FI18" s="21">
        <f t="shared" si="108"/>
        <v>371425</v>
      </c>
      <c r="FJ18" s="21">
        <f t="shared" si="108"/>
        <v>345171</v>
      </c>
      <c r="FK18" s="21">
        <f t="shared" si="108"/>
        <v>299045</v>
      </c>
      <c r="FL18" s="21">
        <f t="shared" si="108"/>
        <v>346857</v>
      </c>
      <c r="FM18" s="21">
        <f t="shared" si="108"/>
        <v>306525</v>
      </c>
      <c r="FN18" s="21">
        <f t="shared" si="108"/>
        <v>392451</v>
      </c>
      <c r="FO18" s="21">
        <f>FO9+FO12+FO15</f>
        <v>4053178</v>
      </c>
      <c r="FP18" s="21">
        <f t="shared" si="108"/>
        <v>437052</v>
      </c>
      <c r="FQ18" s="21">
        <f t="shared" si="108"/>
        <v>406648</v>
      </c>
      <c r="FR18" s="21">
        <f t="shared" si="108"/>
        <v>442941</v>
      </c>
      <c r="FS18" s="21">
        <f t="shared" si="108"/>
        <v>327458</v>
      </c>
      <c r="FT18" s="21">
        <f t="shared" si="108"/>
        <v>358674</v>
      </c>
      <c r="FU18" s="21">
        <f t="shared" si="108"/>
        <v>333739</v>
      </c>
      <c r="FV18" s="21">
        <f t="shared" si="108"/>
        <v>441571</v>
      </c>
      <c r="FW18" s="21">
        <f t="shared" si="108"/>
        <v>395226</v>
      </c>
      <c r="FX18" s="21">
        <f t="shared" si="108"/>
        <v>348358</v>
      </c>
      <c r="FY18" s="21">
        <f t="shared" si="108"/>
        <v>382258</v>
      </c>
      <c r="FZ18" s="21">
        <v>377903</v>
      </c>
      <c r="GA18" s="21">
        <f t="shared" si="108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109">GD9+GD12+GD15</f>
        <v>420895</v>
      </c>
      <c r="GE18" s="21">
        <f t="shared" si="109"/>
        <v>362876</v>
      </c>
      <c r="GF18" s="21">
        <f t="shared" si="109"/>
        <v>403877</v>
      </c>
      <c r="GG18" s="21">
        <f t="shared" si="109"/>
        <v>383494</v>
      </c>
      <c r="GH18" s="21">
        <f t="shared" si="109"/>
        <v>369660</v>
      </c>
      <c r="GI18" s="21">
        <f t="shared" si="109"/>
        <v>478803</v>
      </c>
      <c r="GJ18" s="21">
        <f t="shared" si="109"/>
        <v>421570</v>
      </c>
      <c r="GK18" s="21">
        <f t="shared" si="109"/>
        <v>366903</v>
      </c>
      <c r="GL18" s="21">
        <f t="shared" si="109"/>
        <v>378004</v>
      </c>
      <c r="GM18" s="21">
        <f t="shared" si="109"/>
        <v>356630</v>
      </c>
      <c r="GN18" s="21">
        <f t="shared" ref="GN18" si="110">GN9+GN12+GN15</f>
        <v>427574</v>
      </c>
      <c r="GO18" s="21">
        <f t="shared" si="31"/>
        <v>4820363</v>
      </c>
      <c r="GP18" s="21">
        <f>GP9+GP12+GP15</f>
        <v>479892</v>
      </c>
      <c r="GQ18" s="21">
        <f t="shared" ref="GQ18:HA19" si="111">GQ9+GQ12+GQ15</f>
        <v>446068</v>
      </c>
      <c r="GR18" s="21">
        <f t="shared" si="111"/>
        <v>482103</v>
      </c>
      <c r="GS18" s="21">
        <f t="shared" si="111"/>
        <v>388519</v>
      </c>
      <c r="GT18" s="21">
        <f t="shared" si="111"/>
        <v>386505</v>
      </c>
      <c r="GU18" s="21">
        <f t="shared" si="111"/>
        <v>348087</v>
      </c>
      <c r="GV18" s="21">
        <f t="shared" si="111"/>
        <v>425550</v>
      </c>
      <c r="GW18" s="21">
        <f t="shared" si="111"/>
        <v>425243</v>
      </c>
      <c r="GX18" s="21">
        <f t="shared" si="111"/>
        <v>398078</v>
      </c>
      <c r="GY18" s="21">
        <f t="shared" si="111"/>
        <v>414186</v>
      </c>
      <c r="GZ18" s="21">
        <f t="shared" si="111"/>
        <v>392147</v>
      </c>
      <c r="HA18" s="21">
        <f t="shared" si="111"/>
        <v>476445</v>
      </c>
      <c r="HB18" s="21">
        <f t="shared" si="32"/>
        <v>5062823</v>
      </c>
      <c r="HC18" s="21">
        <f>HC9+HC12+HC15</f>
        <v>517665</v>
      </c>
      <c r="HD18" s="21">
        <f t="shared" ref="HD18:HN18" si="112">HD9+HD12+HD15</f>
        <v>476224</v>
      </c>
      <c r="HE18" s="21">
        <f t="shared" si="112"/>
        <v>445725</v>
      </c>
      <c r="HF18" s="21">
        <f t="shared" si="112"/>
        <v>460045</v>
      </c>
      <c r="HG18" s="21">
        <f t="shared" si="112"/>
        <v>393615</v>
      </c>
      <c r="HH18" s="21">
        <f t="shared" si="112"/>
        <v>367532</v>
      </c>
      <c r="HI18" s="21">
        <f t="shared" si="112"/>
        <v>465017</v>
      </c>
      <c r="HJ18" s="21">
        <f t="shared" si="112"/>
        <v>450658</v>
      </c>
      <c r="HK18" s="21">
        <f t="shared" si="112"/>
        <v>397868</v>
      </c>
      <c r="HL18" s="21">
        <f t="shared" ref="HL18" si="113">HL9+HL12+HL15</f>
        <v>424968</v>
      </c>
      <c r="HM18" s="21">
        <f t="shared" si="112"/>
        <v>408767</v>
      </c>
      <c r="HN18" s="21">
        <f t="shared" si="112"/>
        <v>489888</v>
      </c>
      <c r="HO18" s="21">
        <f t="shared" si="50"/>
        <v>5297972</v>
      </c>
      <c r="HP18" s="21">
        <f t="shared" ref="HP18:HR18" si="114">HP9+HP12+HP15</f>
        <v>530860</v>
      </c>
      <c r="HQ18" s="21">
        <f t="shared" si="114"/>
        <v>528488</v>
      </c>
      <c r="HR18" s="21">
        <f t="shared" si="114"/>
        <v>301676</v>
      </c>
      <c r="HS18" s="21">
        <f t="shared" ref="HS18:HT18" si="115">HS9+HS12+HS15</f>
        <v>85862</v>
      </c>
      <c r="HT18" s="21">
        <f t="shared" si="115"/>
        <v>190208</v>
      </c>
      <c r="HU18" s="21">
        <f t="shared" ref="HU18:HV18" si="116">HU9+HU12+HU15</f>
        <v>298735</v>
      </c>
      <c r="HV18" s="21">
        <f t="shared" si="116"/>
        <v>432734</v>
      </c>
      <c r="HW18" s="21">
        <f t="shared" ref="HW18:HX18" si="117">HW9+HW12+HW15</f>
        <v>409068</v>
      </c>
      <c r="HX18" s="21">
        <f t="shared" si="117"/>
        <v>434974</v>
      </c>
      <c r="HY18" s="21">
        <f t="shared" ref="HY18:HZ18" si="118">HY9+HY12+HY15</f>
        <v>494012</v>
      </c>
      <c r="HZ18" s="21">
        <f t="shared" si="118"/>
        <v>499840</v>
      </c>
      <c r="IA18" s="21">
        <f t="shared" ref="IA18:IC18" si="119">IA9+IA12+IA15</f>
        <v>578210</v>
      </c>
      <c r="IB18" s="21">
        <f t="shared" si="51"/>
        <v>4784667</v>
      </c>
      <c r="IC18" s="21">
        <f t="shared" si="119"/>
        <v>577307</v>
      </c>
      <c r="ID18" s="21">
        <v>344566</v>
      </c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>
        <f t="shared" si="52"/>
        <v>921873</v>
      </c>
    </row>
    <row r="19" spans="2:249" x14ac:dyDescent="0.2">
      <c r="B19" s="15" t="s">
        <v>3</v>
      </c>
      <c r="C19" s="21">
        <f>C10+C13+C16</f>
        <v>0</v>
      </c>
      <c r="D19" s="21">
        <f t="shared" si="85"/>
        <v>0</v>
      </c>
      <c r="E19" s="21">
        <f t="shared" si="85"/>
        <v>0</v>
      </c>
      <c r="F19" s="21">
        <f t="shared" si="85"/>
        <v>0</v>
      </c>
      <c r="G19" s="21">
        <f t="shared" si="85"/>
        <v>0</v>
      </c>
      <c r="H19" s="21">
        <f t="shared" si="85"/>
        <v>0</v>
      </c>
      <c r="I19" s="21">
        <f t="shared" si="85"/>
        <v>0</v>
      </c>
      <c r="J19" s="21">
        <f t="shared" si="85"/>
        <v>0</v>
      </c>
      <c r="K19" s="21">
        <f t="shared" si="85"/>
        <v>0</v>
      </c>
      <c r="L19" s="21">
        <f t="shared" si="85"/>
        <v>0</v>
      </c>
      <c r="M19" s="21">
        <f t="shared" si="85"/>
        <v>205091</v>
      </c>
      <c r="N19" s="21">
        <f t="shared" si="86"/>
        <v>217877</v>
      </c>
      <c r="O19" s="21">
        <f t="shared" si="86"/>
        <v>422968</v>
      </c>
      <c r="P19" s="21">
        <f t="shared" si="86"/>
        <v>211300</v>
      </c>
      <c r="Q19" s="21">
        <f t="shared" si="87"/>
        <v>185511</v>
      </c>
      <c r="R19" s="21">
        <f t="shared" si="87"/>
        <v>204938</v>
      </c>
      <c r="S19" s="21">
        <f t="shared" si="87"/>
        <v>190962</v>
      </c>
      <c r="T19" s="21">
        <f t="shared" si="87"/>
        <v>194525</v>
      </c>
      <c r="U19" s="21">
        <f t="shared" si="87"/>
        <v>188413</v>
      </c>
      <c r="V19" s="21">
        <f t="shared" si="87"/>
        <v>195831</v>
      </c>
      <c r="W19" s="21">
        <f t="shared" si="87"/>
        <v>206271</v>
      </c>
      <c r="X19" s="21">
        <f t="shared" si="87"/>
        <v>196218</v>
      </c>
      <c r="Y19" s="21">
        <f t="shared" si="87"/>
        <v>209220</v>
      </c>
      <c r="Z19" s="21">
        <f t="shared" si="87"/>
        <v>205465</v>
      </c>
      <c r="AA19" s="21">
        <f t="shared" si="88"/>
        <v>216079</v>
      </c>
      <c r="AB19" s="21">
        <f t="shared" si="88"/>
        <v>2404733</v>
      </c>
      <c r="AC19" s="21">
        <f t="shared" si="88"/>
        <v>207084</v>
      </c>
      <c r="AD19" s="21">
        <f t="shared" si="89"/>
        <v>184540</v>
      </c>
      <c r="AE19" s="21">
        <f t="shared" si="89"/>
        <v>198397</v>
      </c>
      <c r="AF19" s="21">
        <f t="shared" si="89"/>
        <v>188080</v>
      </c>
      <c r="AG19" s="21">
        <f t="shared" si="89"/>
        <v>199556</v>
      </c>
      <c r="AH19" s="21">
        <f t="shared" si="89"/>
        <v>200825</v>
      </c>
      <c r="AI19" s="21">
        <f t="shared" si="89"/>
        <v>204938</v>
      </c>
      <c r="AJ19" s="21">
        <f t="shared" si="89"/>
        <v>211298</v>
      </c>
      <c r="AK19" s="21">
        <f t="shared" si="89"/>
        <v>194005</v>
      </c>
      <c r="AL19" s="21">
        <f t="shared" si="89"/>
        <v>212446</v>
      </c>
      <c r="AM19" s="21">
        <f t="shared" si="89"/>
        <v>214227</v>
      </c>
      <c r="AN19" s="21">
        <f t="shared" si="90"/>
        <v>226287</v>
      </c>
      <c r="AO19" s="21">
        <f t="shared" si="90"/>
        <v>2441683</v>
      </c>
      <c r="AP19" s="21">
        <f t="shared" si="90"/>
        <v>220738</v>
      </c>
      <c r="AQ19" s="21">
        <f t="shared" si="91"/>
        <v>196025</v>
      </c>
      <c r="AR19" s="21">
        <f t="shared" si="91"/>
        <v>213057</v>
      </c>
      <c r="AS19" s="21">
        <f t="shared" si="91"/>
        <v>200160</v>
      </c>
      <c r="AT19" s="21">
        <f t="shared" si="91"/>
        <v>209562</v>
      </c>
      <c r="AU19" s="21">
        <f t="shared" si="91"/>
        <v>214327</v>
      </c>
      <c r="AV19" s="21">
        <f t="shared" si="91"/>
        <v>217150</v>
      </c>
      <c r="AW19" s="21">
        <f t="shared" si="91"/>
        <v>228281</v>
      </c>
      <c r="AX19" s="21">
        <f t="shared" si="91"/>
        <v>216050</v>
      </c>
      <c r="AY19" s="21">
        <f t="shared" si="91"/>
        <v>230101</v>
      </c>
      <c r="AZ19" s="21">
        <f t="shared" si="91"/>
        <v>227540</v>
      </c>
      <c r="BA19" s="21">
        <f t="shared" si="92"/>
        <v>225464</v>
      </c>
      <c r="BB19" s="21">
        <f t="shared" si="92"/>
        <v>2598455</v>
      </c>
      <c r="BC19" s="21">
        <f t="shared" si="92"/>
        <v>239403</v>
      </c>
      <c r="BD19" s="21">
        <f t="shared" si="93"/>
        <v>214122</v>
      </c>
      <c r="BE19" s="21">
        <f t="shared" si="93"/>
        <v>227849</v>
      </c>
      <c r="BF19" s="21">
        <f t="shared" si="93"/>
        <v>212815</v>
      </c>
      <c r="BG19" s="21">
        <f t="shared" si="93"/>
        <v>232887</v>
      </c>
      <c r="BH19" s="21">
        <f t="shared" si="93"/>
        <v>227900</v>
      </c>
      <c r="BI19" s="21">
        <f t="shared" si="93"/>
        <v>237625</v>
      </c>
      <c r="BJ19" s="21">
        <f t="shared" si="93"/>
        <v>242438</v>
      </c>
      <c r="BK19" s="21">
        <f t="shared" si="93"/>
        <v>230852</v>
      </c>
      <c r="BL19" s="21">
        <f t="shared" si="93"/>
        <v>249842</v>
      </c>
      <c r="BM19" s="21">
        <f t="shared" si="93"/>
        <v>251025</v>
      </c>
      <c r="BN19" s="21">
        <f t="shared" si="94"/>
        <v>265766</v>
      </c>
      <c r="BO19" s="21">
        <f t="shared" si="94"/>
        <v>2832524</v>
      </c>
      <c r="BP19" s="21">
        <f t="shared" si="94"/>
        <v>261349</v>
      </c>
      <c r="BQ19" s="21">
        <f t="shared" si="95"/>
        <v>242040</v>
      </c>
      <c r="BR19" s="21">
        <f t="shared" si="95"/>
        <v>246112</v>
      </c>
      <c r="BS19" s="21">
        <f t="shared" si="95"/>
        <v>235671</v>
      </c>
      <c r="BT19" s="21">
        <f t="shared" si="95"/>
        <v>247806</v>
      </c>
      <c r="BU19" s="21">
        <f t="shared" si="95"/>
        <v>243313</v>
      </c>
      <c r="BV19" s="21">
        <f t="shared" si="95"/>
        <v>257457</v>
      </c>
      <c r="BW19" s="21">
        <f t="shared" si="95"/>
        <v>259229</v>
      </c>
      <c r="BX19" s="21">
        <f t="shared" si="95"/>
        <v>243115</v>
      </c>
      <c r="BY19" s="21">
        <f t="shared" si="95"/>
        <v>261201</v>
      </c>
      <c r="BZ19" s="21">
        <f t="shared" si="95"/>
        <v>251865</v>
      </c>
      <c r="CA19" s="21">
        <f t="shared" si="96"/>
        <v>257685</v>
      </c>
      <c r="CB19" s="21">
        <f t="shared" si="96"/>
        <v>3006843</v>
      </c>
      <c r="CC19" s="21">
        <f t="shared" si="96"/>
        <v>259370</v>
      </c>
      <c r="CD19" s="21">
        <f t="shared" si="97"/>
        <v>234142</v>
      </c>
      <c r="CE19" s="21">
        <f t="shared" si="97"/>
        <v>244714</v>
      </c>
      <c r="CF19" s="21">
        <f t="shared" si="97"/>
        <v>229617</v>
      </c>
      <c r="CG19" s="21">
        <f t="shared" si="97"/>
        <v>245301</v>
      </c>
      <c r="CH19" s="21">
        <f t="shared" si="97"/>
        <v>240865</v>
      </c>
      <c r="CI19" s="21">
        <f t="shared" si="97"/>
        <v>251901</v>
      </c>
      <c r="CJ19" s="21">
        <f t="shared" si="97"/>
        <v>256160</v>
      </c>
      <c r="CK19" s="21">
        <f t="shared" si="97"/>
        <v>244857</v>
      </c>
      <c r="CL19" s="21">
        <f t="shared" si="97"/>
        <v>261389</v>
      </c>
      <c r="CM19" s="21">
        <f t="shared" si="97"/>
        <v>256414</v>
      </c>
      <c r="CN19" s="21">
        <f t="shared" si="98"/>
        <v>272865</v>
      </c>
      <c r="CO19" s="21">
        <f t="shared" si="98"/>
        <v>2997595</v>
      </c>
      <c r="CP19" s="21">
        <f t="shared" si="98"/>
        <v>257563</v>
      </c>
      <c r="CQ19" s="21">
        <f t="shared" si="99"/>
        <v>242779</v>
      </c>
      <c r="CR19" s="21">
        <f t="shared" si="99"/>
        <v>259758</v>
      </c>
      <c r="CS19" s="21">
        <f t="shared" si="99"/>
        <v>246216</v>
      </c>
      <c r="CT19" s="21">
        <f t="shared" si="99"/>
        <v>257463</v>
      </c>
      <c r="CU19" s="21">
        <f t="shared" si="99"/>
        <v>259744</v>
      </c>
      <c r="CV19" s="21">
        <f t="shared" si="99"/>
        <v>275466</v>
      </c>
      <c r="CW19" s="21">
        <f t="shared" si="99"/>
        <v>281788</v>
      </c>
      <c r="CX19" s="21">
        <f t="shared" si="99"/>
        <v>274356</v>
      </c>
      <c r="CY19" s="21">
        <f t="shared" si="99"/>
        <v>285353</v>
      </c>
      <c r="CZ19" s="21">
        <f t="shared" si="99"/>
        <v>282997</v>
      </c>
      <c r="DA19" s="21">
        <f t="shared" si="100"/>
        <v>296952</v>
      </c>
      <c r="DB19" s="21">
        <f t="shared" si="100"/>
        <v>3220435</v>
      </c>
      <c r="DC19" s="21">
        <f t="shared" si="100"/>
        <v>290128</v>
      </c>
      <c r="DD19" s="21">
        <f t="shared" si="101"/>
        <v>267534</v>
      </c>
      <c r="DE19" s="21">
        <f t="shared" si="101"/>
        <v>285514</v>
      </c>
      <c r="DF19" s="21">
        <f t="shared" si="101"/>
        <v>271543</v>
      </c>
      <c r="DG19" s="21">
        <f t="shared" si="101"/>
        <v>289779</v>
      </c>
      <c r="DH19" s="21">
        <f t="shared" si="101"/>
        <v>284045</v>
      </c>
      <c r="DI19" s="21">
        <f t="shared" si="101"/>
        <v>287802</v>
      </c>
      <c r="DJ19" s="21">
        <f t="shared" si="101"/>
        <v>300289</v>
      </c>
      <c r="DK19" s="21">
        <f t="shared" si="101"/>
        <v>284327</v>
      </c>
      <c r="DL19" s="21">
        <f t="shared" si="101"/>
        <v>297677</v>
      </c>
      <c r="DM19" s="21">
        <f t="shared" si="101"/>
        <v>288166</v>
      </c>
      <c r="DN19" s="21">
        <f t="shared" si="102"/>
        <v>309287</v>
      </c>
      <c r="DO19" s="21">
        <f t="shared" si="102"/>
        <v>3456091</v>
      </c>
      <c r="DP19" s="21">
        <f t="shared" si="102"/>
        <v>303223</v>
      </c>
      <c r="DQ19" s="21">
        <f t="shared" si="103"/>
        <v>287698</v>
      </c>
      <c r="DR19" s="21">
        <f t="shared" si="103"/>
        <v>298483</v>
      </c>
      <c r="DS19" s="21">
        <f t="shared" si="103"/>
        <v>279340</v>
      </c>
      <c r="DT19" s="21">
        <f t="shared" si="103"/>
        <v>296214</v>
      </c>
      <c r="DU19" s="21">
        <f t="shared" si="103"/>
        <v>294206</v>
      </c>
      <c r="DV19" s="21">
        <f t="shared" si="103"/>
        <v>308633</v>
      </c>
      <c r="DW19" s="21">
        <f t="shared" si="103"/>
        <v>318331</v>
      </c>
      <c r="DX19" s="21">
        <f t="shared" si="103"/>
        <v>299896</v>
      </c>
      <c r="DY19" s="21">
        <f t="shared" si="103"/>
        <v>321492</v>
      </c>
      <c r="DZ19" s="21">
        <f t="shared" si="103"/>
        <v>319756</v>
      </c>
      <c r="EA19" s="21">
        <f t="shared" si="104"/>
        <v>319707</v>
      </c>
      <c r="EB19" s="21">
        <f t="shared" si="104"/>
        <v>3646979</v>
      </c>
      <c r="EC19" s="21">
        <f t="shared" si="104"/>
        <v>322324</v>
      </c>
      <c r="ED19" s="21">
        <f t="shared" si="105"/>
        <v>289698</v>
      </c>
      <c r="EE19" s="21">
        <f t="shared" si="105"/>
        <v>304994</v>
      </c>
      <c r="EF19" s="21">
        <f t="shared" si="105"/>
        <v>297422</v>
      </c>
      <c r="EG19" s="21">
        <f t="shared" si="105"/>
        <v>313198</v>
      </c>
      <c r="EH19" s="21">
        <f t="shared" si="105"/>
        <v>306295</v>
      </c>
      <c r="EI19" s="21">
        <f t="shared" si="105"/>
        <v>316107</v>
      </c>
      <c r="EJ19" s="21">
        <f t="shared" si="105"/>
        <v>327765</v>
      </c>
      <c r="EK19" s="21">
        <f t="shared" si="105"/>
        <v>306426</v>
      </c>
      <c r="EL19" s="21">
        <f t="shared" si="105"/>
        <v>326237</v>
      </c>
      <c r="EM19" s="21">
        <f t="shared" si="105"/>
        <v>322708</v>
      </c>
      <c r="EN19" s="21">
        <f t="shared" si="106"/>
        <v>347580</v>
      </c>
      <c r="EO19" s="21">
        <f t="shared" si="106"/>
        <v>3780754</v>
      </c>
      <c r="EP19" s="21">
        <f t="shared" si="106"/>
        <v>338870</v>
      </c>
      <c r="EQ19" s="21">
        <f t="shared" si="107"/>
        <v>303289</v>
      </c>
      <c r="ER19" s="21">
        <f t="shared" si="107"/>
        <v>320333</v>
      </c>
      <c r="ES19" s="21">
        <f t="shared" si="107"/>
        <v>301078</v>
      </c>
      <c r="ET19" s="21">
        <f t="shared" si="107"/>
        <v>320364</v>
      </c>
      <c r="EU19" s="21">
        <f t="shared" si="107"/>
        <v>307378</v>
      </c>
      <c r="EV19" s="21">
        <f t="shared" ref="EV19:GA19" si="120">EV10+EV13+EV16</f>
        <v>316601</v>
      </c>
      <c r="EW19" s="21">
        <f t="shared" si="120"/>
        <v>323579</v>
      </c>
      <c r="EX19" s="21">
        <f t="shared" si="120"/>
        <v>309304</v>
      </c>
      <c r="EY19" s="21">
        <f t="shared" si="120"/>
        <v>332781</v>
      </c>
      <c r="EZ19" s="21">
        <f t="shared" si="120"/>
        <v>321604</v>
      </c>
      <c r="FA19" s="21">
        <f t="shared" si="120"/>
        <v>336800</v>
      </c>
      <c r="FB19" s="21">
        <f>FB10+FB13+FB16</f>
        <v>3831981</v>
      </c>
      <c r="FC19" s="21">
        <f t="shared" si="120"/>
        <v>324548</v>
      </c>
      <c r="FD19" s="21">
        <f t="shared" si="120"/>
        <v>304874</v>
      </c>
      <c r="FE19" s="21">
        <f t="shared" si="120"/>
        <v>325463</v>
      </c>
      <c r="FF19" s="21">
        <f t="shared" si="120"/>
        <v>317006</v>
      </c>
      <c r="FG19" s="21">
        <f t="shared" si="120"/>
        <v>325119</v>
      </c>
      <c r="FH19" s="21">
        <f t="shared" si="120"/>
        <v>320795</v>
      </c>
      <c r="FI19" s="21">
        <f t="shared" si="120"/>
        <v>333836</v>
      </c>
      <c r="FJ19" s="21">
        <f t="shared" si="120"/>
        <v>344391</v>
      </c>
      <c r="FK19" s="21">
        <f t="shared" si="120"/>
        <v>329145</v>
      </c>
      <c r="FL19" s="21">
        <f t="shared" si="120"/>
        <v>350269</v>
      </c>
      <c r="FM19" s="21">
        <f t="shared" si="120"/>
        <v>337794</v>
      </c>
      <c r="FN19" s="21">
        <f t="shared" si="120"/>
        <v>350885</v>
      </c>
      <c r="FO19" s="21">
        <f>FO10+FO13+FO16</f>
        <v>3964125</v>
      </c>
      <c r="FP19" s="21">
        <f t="shared" si="120"/>
        <v>338936</v>
      </c>
      <c r="FQ19" s="21">
        <f t="shared" si="120"/>
        <v>334254</v>
      </c>
      <c r="FR19" s="21">
        <f t="shared" si="120"/>
        <v>344378</v>
      </c>
      <c r="FS19" s="21">
        <f t="shared" si="120"/>
        <v>331858</v>
      </c>
      <c r="FT19" s="21">
        <f t="shared" si="120"/>
        <v>334915</v>
      </c>
      <c r="FU19" s="21">
        <f t="shared" si="120"/>
        <v>328038</v>
      </c>
      <c r="FV19" s="21">
        <f t="shared" si="120"/>
        <v>347258</v>
      </c>
      <c r="FW19" s="21">
        <f t="shared" si="120"/>
        <v>355214</v>
      </c>
      <c r="FX19" s="21">
        <f t="shared" si="120"/>
        <v>342326</v>
      </c>
      <c r="FY19" s="21">
        <f t="shared" si="120"/>
        <v>355166</v>
      </c>
      <c r="FZ19" s="21">
        <v>350056</v>
      </c>
      <c r="GA19" s="21">
        <f t="shared" si="120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21">GD10+GD13+GD16</f>
        <v>334256</v>
      </c>
      <c r="GE19" s="21">
        <f t="shared" si="109"/>
        <v>287282</v>
      </c>
      <c r="GF19" s="21">
        <f t="shared" si="109"/>
        <v>322168</v>
      </c>
      <c r="GG19" s="21">
        <f t="shared" si="121"/>
        <v>363632</v>
      </c>
      <c r="GH19" s="21">
        <f t="shared" si="121"/>
        <v>353784</v>
      </c>
      <c r="GI19" s="21">
        <f t="shared" si="109"/>
        <v>362564</v>
      </c>
      <c r="GJ19" s="21">
        <f t="shared" si="121"/>
        <v>366493</v>
      </c>
      <c r="GK19" s="21">
        <f t="shared" si="121"/>
        <v>350754</v>
      </c>
      <c r="GL19" s="21">
        <f t="shared" si="121"/>
        <v>363039</v>
      </c>
      <c r="GM19" s="21">
        <f t="shared" si="121"/>
        <v>361234</v>
      </c>
      <c r="GN19" s="21">
        <f t="shared" ref="GN19" si="122">GN10+GN13+GN16</f>
        <v>375773</v>
      </c>
      <c r="GO19" s="21">
        <f t="shared" si="31"/>
        <v>4206094</v>
      </c>
      <c r="GP19" s="21">
        <f>GP10+GP13+GP16</f>
        <v>376007</v>
      </c>
      <c r="GQ19" s="21">
        <f t="shared" ref="GQ19:GZ19" si="123">GQ10+GQ13+GQ16</f>
        <v>347091</v>
      </c>
      <c r="GR19" s="21">
        <f t="shared" si="123"/>
        <v>370806</v>
      </c>
      <c r="GS19" s="21">
        <f t="shared" si="123"/>
        <v>362317</v>
      </c>
      <c r="GT19" s="21">
        <f t="shared" si="123"/>
        <v>386026</v>
      </c>
      <c r="GU19" s="21">
        <f t="shared" si="123"/>
        <v>357973</v>
      </c>
      <c r="GV19" s="21">
        <f t="shared" si="123"/>
        <v>372825</v>
      </c>
      <c r="GW19" s="21">
        <f t="shared" si="123"/>
        <v>385066</v>
      </c>
      <c r="GX19" s="21">
        <f t="shared" si="123"/>
        <v>361151</v>
      </c>
      <c r="GY19" s="21">
        <f t="shared" si="123"/>
        <v>378057</v>
      </c>
      <c r="GZ19" s="21">
        <f t="shared" si="123"/>
        <v>372153</v>
      </c>
      <c r="HA19" s="21">
        <f t="shared" si="111"/>
        <v>390847</v>
      </c>
      <c r="HB19" s="21">
        <f t="shared" si="32"/>
        <v>4460319</v>
      </c>
      <c r="HC19" s="21">
        <f>HC10+HC13+HC16</f>
        <v>383793</v>
      </c>
      <c r="HD19" s="21">
        <f t="shared" ref="HD19:HN19" si="124">HD10+HD13+HD16</f>
        <v>345130</v>
      </c>
      <c r="HE19" s="21">
        <f t="shared" si="124"/>
        <v>386114</v>
      </c>
      <c r="HF19" s="21">
        <f t="shared" si="124"/>
        <v>345416</v>
      </c>
      <c r="HG19" s="21">
        <f t="shared" si="124"/>
        <v>375741</v>
      </c>
      <c r="HH19" s="21">
        <f t="shared" si="124"/>
        <v>360904</v>
      </c>
      <c r="HI19" s="21">
        <f t="shared" si="124"/>
        <v>376701</v>
      </c>
      <c r="HJ19" s="21">
        <f t="shared" si="124"/>
        <v>391414</v>
      </c>
      <c r="HK19" s="21">
        <f t="shared" si="124"/>
        <v>364698</v>
      </c>
      <c r="HL19" s="21">
        <f t="shared" ref="HL19" si="125">HL10+HL13+HL16</f>
        <v>388984</v>
      </c>
      <c r="HM19" s="21">
        <f t="shared" si="124"/>
        <v>379589</v>
      </c>
      <c r="HN19" s="21">
        <f t="shared" si="124"/>
        <v>395336</v>
      </c>
      <c r="HO19" s="21">
        <f t="shared" si="50"/>
        <v>4493820</v>
      </c>
      <c r="HP19" s="21">
        <f t="shared" ref="HP19:HR19" si="126">HP10+HP13+HP16</f>
        <v>382054</v>
      </c>
      <c r="HQ19" s="21">
        <f t="shared" si="126"/>
        <v>375233</v>
      </c>
      <c r="HR19" s="21">
        <f t="shared" si="126"/>
        <v>276012</v>
      </c>
      <c r="HS19" s="21">
        <f t="shared" ref="HS19:HT19" si="127">HS10+HS13+HS16</f>
        <v>160937</v>
      </c>
      <c r="HT19" s="21">
        <f t="shared" si="127"/>
        <v>212710</v>
      </c>
      <c r="HU19" s="21">
        <f t="shared" ref="HU19:HV19" si="128">HU10+HU13+HU16</f>
        <v>264162</v>
      </c>
      <c r="HV19" s="21">
        <f t="shared" si="128"/>
        <v>302454</v>
      </c>
      <c r="HW19" s="21">
        <f t="shared" ref="HW19:HX19" si="129">HW10+HW13+HW16</f>
        <v>310734</v>
      </c>
      <c r="HX19" s="21">
        <f t="shared" si="129"/>
        <v>309885</v>
      </c>
      <c r="HY19" s="21">
        <f t="shared" ref="HY19:HZ19" si="130">HY10+HY13+HY16</f>
        <v>357914</v>
      </c>
      <c r="HZ19" s="21">
        <f t="shared" si="130"/>
        <v>365594</v>
      </c>
      <c r="IA19" s="21">
        <f t="shared" ref="IA19:IC19" si="131">IA10+IA13+IA16</f>
        <v>367152</v>
      </c>
      <c r="IB19" s="21">
        <f t="shared" si="51"/>
        <v>3684841</v>
      </c>
      <c r="IC19" s="21">
        <f t="shared" si="131"/>
        <v>375726</v>
      </c>
      <c r="ID19" s="21">
        <v>288214</v>
      </c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>
        <f t="shared" si="52"/>
        <v>663940</v>
      </c>
    </row>
    <row r="20" spans="2:249" ht="14.25" customHeight="1" x14ac:dyDescent="0.2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</row>
    <row r="21" spans="2:249" ht="14.25" customHeight="1" x14ac:dyDescent="0.2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</row>
    <row r="22" spans="2:249" ht="14.25" customHeight="1" x14ac:dyDescent="0.2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</row>
    <row r="23" spans="2:249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</row>
    <row r="24" spans="2:249" ht="14.25" customHeight="1" x14ac:dyDescent="0.25">
      <c r="B24" s="171" t="s">
        <v>0</v>
      </c>
      <c r="C24" s="165">
        <v>2003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7"/>
      <c r="O24" s="163" t="s">
        <v>96</v>
      </c>
      <c r="P24" s="165">
        <v>2004</v>
      </c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7"/>
      <c r="AB24" s="163" t="s">
        <v>97</v>
      </c>
      <c r="AC24" s="165">
        <v>2005</v>
      </c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7"/>
      <c r="AO24" s="163" t="s">
        <v>98</v>
      </c>
      <c r="AP24" s="165">
        <v>2006</v>
      </c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7"/>
      <c r="BB24" s="163" t="s">
        <v>99</v>
      </c>
      <c r="BC24" s="165">
        <v>2007</v>
      </c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7"/>
      <c r="BO24" s="163" t="s">
        <v>100</v>
      </c>
      <c r="BP24" s="165">
        <v>2008</v>
      </c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7"/>
      <c r="CB24" s="163" t="s">
        <v>101</v>
      </c>
      <c r="CC24" s="165">
        <v>2009</v>
      </c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7"/>
      <c r="CO24" s="163" t="s">
        <v>86</v>
      </c>
      <c r="CP24" s="165">
        <v>2010</v>
      </c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7"/>
      <c r="DB24" s="163" t="s">
        <v>87</v>
      </c>
      <c r="DC24" s="165">
        <v>2011</v>
      </c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7"/>
      <c r="DO24" s="163" t="s">
        <v>88</v>
      </c>
      <c r="DP24" s="165">
        <v>2012</v>
      </c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7"/>
      <c r="EB24" s="163" t="s">
        <v>89</v>
      </c>
      <c r="EC24" s="165">
        <v>2013</v>
      </c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7"/>
      <c r="EO24" s="163" t="s">
        <v>90</v>
      </c>
      <c r="EP24" s="165">
        <v>2014</v>
      </c>
      <c r="EQ24" s="166"/>
      <c r="ER24" s="166"/>
      <c r="ES24" s="166"/>
      <c r="ET24" s="166"/>
      <c r="EU24" s="166"/>
      <c r="EV24" s="166"/>
      <c r="EW24" s="166"/>
      <c r="EX24" s="166"/>
      <c r="EY24" s="166"/>
      <c r="EZ24" s="166"/>
      <c r="FA24" s="167"/>
      <c r="FB24" s="163" t="s">
        <v>91</v>
      </c>
      <c r="FC24" s="165">
        <v>2015</v>
      </c>
      <c r="FD24" s="166"/>
      <c r="FE24" s="166"/>
      <c r="FF24" s="166"/>
      <c r="FG24" s="166"/>
      <c r="FH24" s="166"/>
      <c r="FI24" s="166"/>
      <c r="FJ24" s="166"/>
      <c r="FK24" s="166"/>
      <c r="FL24" s="166"/>
      <c r="FM24" s="166"/>
      <c r="FN24" s="167"/>
      <c r="FO24" s="163" t="s">
        <v>92</v>
      </c>
      <c r="FP24" s="165">
        <v>2016</v>
      </c>
      <c r="FQ24" s="166"/>
      <c r="FR24" s="166"/>
      <c r="FS24" s="166"/>
      <c r="FT24" s="166"/>
      <c r="FU24" s="166"/>
      <c r="FV24" s="166"/>
      <c r="FW24" s="166"/>
      <c r="FX24" s="166"/>
      <c r="FY24" s="166"/>
      <c r="FZ24" s="166"/>
      <c r="GA24" s="167"/>
      <c r="GB24" s="163" t="s">
        <v>93</v>
      </c>
      <c r="GC24" s="165">
        <v>2017</v>
      </c>
      <c r="GD24" s="166"/>
      <c r="GE24" s="166"/>
      <c r="GF24" s="166"/>
      <c r="GG24" s="166"/>
      <c r="GH24" s="166"/>
      <c r="GI24" s="166"/>
      <c r="GJ24" s="166"/>
      <c r="GK24" s="166"/>
      <c r="GL24" s="166"/>
      <c r="GM24" s="166"/>
      <c r="GN24" s="167"/>
      <c r="GO24" s="163" t="s">
        <v>104</v>
      </c>
      <c r="GP24" s="165">
        <v>2018</v>
      </c>
      <c r="GQ24" s="166"/>
      <c r="GR24" s="166"/>
      <c r="GS24" s="166"/>
      <c r="GT24" s="166"/>
      <c r="GU24" s="166"/>
      <c r="GV24" s="166"/>
      <c r="GW24" s="166"/>
      <c r="GX24" s="166"/>
      <c r="GY24" s="166"/>
      <c r="GZ24" s="166"/>
      <c r="HA24" s="167"/>
      <c r="HB24" s="163" t="s">
        <v>137</v>
      </c>
      <c r="HC24" s="165">
        <v>2019</v>
      </c>
      <c r="HD24" s="166"/>
      <c r="HE24" s="166"/>
      <c r="HF24" s="166"/>
      <c r="HG24" s="166"/>
      <c r="HH24" s="166"/>
      <c r="HI24" s="166"/>
      <c r="HJ24" s="166"/>
      <c r="HK24" s="166"/>
      <c r="HL24" s="166"/>
      <c r="HM24" s="166"/>
      <c r="HN24" s="167"/>
      <c r="HO24" s="163" t="s">
        <v>161</v>
      </c>
      <c r="HP24" s="128">
        <v>2020</v>
      </c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30"/>
      <c r="IB24" s="163" t="s">
        <v>169</v>
      </c>
      <c r="IC24" s="128">
        <v>2021</v>
      </c>
      <c r="ID24" s="129"/>
      <c r="IE24" s="129"/>
      <c r="IF24" s="129"/>
      <c r="IG24" s="129"/>
      <c r="IH24" s="129"/>
      <c r="II24" s="129"/>
      <c r="IJ24" s="129"/>
      <c r="IK24" s="129"/>
      <c r="IL24" s="129"/>
      <c r="IM24" s="129"/>
      <c r="IN24" s="130"/>
      <c r="IO24" s="163" t="s">
        <v>170</v>
      </c>
    </row>
    <row r="25" spans="2:249" ht="14.25" customHeight="1" x14ac:dyDescent="0.25">
      <c r="B25" s="172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64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64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64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64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64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64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64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64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64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64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64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64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64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64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64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64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64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64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64"/>
    </row>
    <row r="26" spans="2:249" ht="14.25" customHeight="1" x14ac:dyDescent="0.25">
      <c r="B26" s="13" t="s">
        <v>50</v>
      </c>
      <c r="C26" s="72">
        <f>SUM(C27:C28)</f>
        <v>0</v>
      </c>
      <c r="D26" s="72">
        <f t="shared" ref="D26:N26" si="132">SUM(D27:D28)</f>
        <v>0</v>
      </c>
      <c r="E26" s="72">
        <f t="shared" si="132"/>
        <v>0</v>
      </c>
      <c r="F26" s="72">
        <f t="shared" si="132"/>
        <v>0</v>
      </c>
      <c r="G26" s="72">
        <f t="shared" si="132"/>
        <v>0</v>
      </c>
      <c r="H26" s="72">
        <f t="shared" si="132"/>
        <v>0</v>
      </c>
      <c r="I26" s="72">
        <f t="shared" si="132"/>
        <v>0</v>
      </c>
      <c r="J26" s="72">
        <f t="shared" si="132"/>
        <v>0</v>
      </c>
      <c r="K26" s="72">
        <f t="shared" si="132"/>
        <v>0</v>
      </c>
      <c r="L26" s="72">
        <f t="shared" si="132"/>
        <v>0</v>
      </c>
      <c r="M26" s="72">
        <f t="shared" si="132"/>
        <v>326843</v>
      </c>
      <c r="N26" s="72">
        <f t="shared" si="132"/>
        <v>358553</v>
      </c>
      <c r="O26" s="72">
        <f>SUM(C26:N26)</f>
        <v>685396</v>
      </c>
      <c r="P26" s="72">
        <f>SUM(P27:P28)</f>
        <v>354276</v>
      </c>
      <c r="Q26" s="72">
        <f t="shared" ref="Q26:AA26" si="133">SUM(Q27:Q28)</f>
        <v>303387</v>
      </c>
      <c r="R26" s="72">
        <f t="shared" si="133"/>
        <v>332418</v>
      </c>
      <c r="S26" s="72">
        <f t="shared" si="133"/>
        <v>318190</v>
      </c>
      <c r="T26" s="72">
        <f t="shared" si="133"/>
        <v>322161</v>
      </c>
      <c r="U26" s="72">
        <f t="shared" si="133"/>
        <v>305764</v>
      </c>
      <c r="V26" s="72">
        <f t="shared" si="133"/>
        <v>325414</v>
      </c>
      <c r="W26" s="72">
        <f t="shared" si="133"/>
        <v>336270</v>
      </c>
      <c r="X26" s="72">
        <f t="shared" si="133"/>
        <v>311014</v>
      </c>
      <c r="Y26" s="72">
        <f t="shared" si="133"/>
        <v>334105</v>
      </c>
      <c r="Z26" s="72">
        <f t="shared" si="133"/>
        <v>337075</v>
      </c>
      <c r="AA26" s="72">
        <f t="shared" si="133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34">SUM(AD27:AD28)</f>
        <v>305498</v>
      </c>
      <c r="AE26" s="72">
        <f t="shared" si="134"/>
        <v>331382</v>
      </c>
      <c r="AF26" s="72">
        <f t="shared" si="134"/>
        <v>306239</v>
      </c>
      <c r="AG26" s="72">
        <f t="shared" si="134"/>
        <v>326240</v>
      </c>
      <c r="AH26" s="72">
        <f t="shared" si="134"/>
        <v>323476</v>
      </c>
      <c r="AI26" s="72">
        <f t="shared" si="134"/>
        <v>342686</v>
      </c>
      <c r="AJ26" s="72">
        <f t="shared" si="134"/>
        <v>341402</v>
      </c>
      <c r="AK26" s="72">
        <f t="shared" si="134"/>
        <v>308890</v>
      </c>
      <c r="AL26" s="72">
        <f t="shared" si="134"/>
        <v>340767</v>
      </c>
      <c r="AM26" s="72">
        <f t="shared" si="134"/>
        <v>348101</v>
      </c>
      <c r="AN26" s="72">
        <f t="shared" si="134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35">SUM(AQ27:AQ28)</f>
        <v>321694</v>
      </c>
      <c r="AR26" s="72">
        <f t="shared" si="135"/>
        <v>350624</v>
      </c>
      <c r="AS26" s="72">
        <f t="shared" si="135"/>
        <v>331750</v>
      </c>
      <c r="AT26" s="72">
        <f t="shared" si="135"/>
        <v>346104</v>
      </c>
      <c r="AU26" s="72">
        <f t="shared" si="135"/>
        <v>353495</v>
      </c>
      <c r="AV26" s="72">
        <f t="shared" si="135"/>
        <v>365586</v>
      </c>
      <c r="AW26" s="72">
        <f t="shared" si="135"/>
        <v>377501</v>
      </c>
      <c r="AX26" s="72">
        <f t="shared" si="135"/>
        <v>354170</v>
      </c>
      <c r="AY26" s="72">
        <f t="shared" si="135"/>
        <v>376349</v>
      </c>
      <c r="AZ26" s="72">
        <f t="shared" si="135"/>
        <v>381064</v>
      </c>
      <c r="BA26" s="72">
        <f t="shared" si="135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36">SUM(BD27:BD28)</f>
        <v>367755</v>
      </c>
      <c r="BE26" s="72">
        <f t="shared" si="136"/>
        <v>385271</v>
      </c>
      <c r="BF26" s="72">
        <f t="shared" si="136"/>
        <v>364320</v>
      </c>
      <c r="BG26" s="72">
        <f t="shared" si="136"/>
        <v>392942</v>
      </c>
      <c r="BH26" s="72">
        <f t="shared" si="136"/>
        <v>382606</v>
      </c>
      <c r="BI26" s="72">
        <f t="shared" si="136"/>
        <v>412532</v>
      </c>
      <c r="BJ26" s="72">
        <f t="shared" si="136"/>
        <v>417923</v>
      </c>
      <c r="BK26" s="72">
        <f t="shared" si="136"/>
        <v>394542</v>
      </c>
      <c r="BL26" s="72">
        <f t="shared" si="136"/>
        <v>428360</v>
      </c>
      <c r="BM26" s="72">
        <f t="shared" si="136"/>
        <v>435018</v>
      </c>
      <c r="BN26" s="72">
        <f t="shared" si="136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37">SUM(BQ27:BQ28)</f>
        <v>429662</v>
      </c>
      <c r="BR26" s="72">
        <f t="shared" si="137"/>
        <v>443386</v>
      </c>
      <c r="BS26" s="72">
        <f t="shared" si="137"/>
        <v>411693</v>
      </c>
      <c r="BT26" s="72">
        <f t="shared" si="137"/>
        <v>440990</v>
      </c>
      <c r="BU26" s="72">
        <f t="shared" si="137"/>
        <v>430416</v>
      </c>
      <c r="BV26" s="72">
        <f t="shared" si="137"/>
        <v>467487</v>
      </c>
      <c r="BW26" s="72">
        <f t="shared" si="137"/>
        <v>469046</v>
      </c>
      <c r="BX26" s="72">
        <f t="shared" si="137"/>
        <v>433574</v>
      </c>
      <c r="BY26" s="72">
        <f t="shared" si="137"/>
        <v>464935</v>
      </c>
      <c r="BZ26" s="72">
        <f t="shared" si="137"/>
        <v>453006</v>
      </c>
      <c r="CA26" s="72">
        <f t="shared" si="137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38">SUM(CD27:CD28)</f>
        <v>426006</v>
      </c>
      <c r="CE26" s="72">
        <f t="shared" si="138"/>
        <v>437305</v>
      </c>
      <c r="CF26" s="72">
        <f t="shared" si="138"/>
        <v>420453</v>
      </c>
      <c r="CG26" s="72">
        <f t="shared" si="138"/>
        <v>445621</v>
      </c>
      <c r="CH26" s="72">
        <f t="shared" si="138"/>
        <v>438606</v>
      </c>
      <c r="CI26" s="72">
        <f t="shared" si="138"/>
        <v>468083</v>
      </c>
      <c r="CJ26" s="72">
        <f t="shared" si="138"/>
        <v>456465</v>
      </c>
      <c r="CK26" s="72">
        <f t="shared" si="138"/>
        <v>435151</v>
      </c>
      <c r="CL26" s="72">
        <f t="shared" si="138"/>
        <v>466198</v>
      </c>
      <c r="CM26" s="72">
        <f t="shared" si="138"/>
        <v>464665</v>
      </c>
      <c r="CN26" s="72">
        <f t="shared" si="138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39">SUM(CQ27:CQ28)</f>
        <v>448559</v>
      </c>
      <c r="CR26" s="72">
        <f t="shared" si="139"/>
        <v>464892</v>
      </c>
      <c r="CS26" s="72">
        <f t="shared" si="139"/>
        <v>461009</v>
      </c>
      <c r="CT26" s="72">
        <f t="shared" si="139"/>
        <v>467550</v>
      </c>
      <c r="CU26" s="72">
        <f t="shared" si="139"/>
        <v>477203</v>
      </c>
      <c r="CV26" s="72">
        <f t="shared" si="139"/>
        <v>521917</v>
      </c>
      <c r="CW26" s="72">
        <f t="shared" si="139"/>
        <v>525923</v>
      </c>
      <c r="CX26" s="72">
        <f t="shared" si="139"/>
        <v>508264</v>
      </c>
      <c r="CY26" s="72">
        <f t="shared" si="139"/>
        <v>522389</v>
      </c>
      <c r="CZ26" s="72">
        <f t="shared" si="139"/>
        <v>526835</v>
      </c>
      <c r="DA26" s="72">
        <f t="shared" si="139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40">SUM(DD27:DD28)</f>
        <v>514174</v>
      </c>
      <c r="DE26" s="72">
        <f t="shared" si="140"/>
        <v>535040</v>
      </c>
      <c r="DF26" s="72">
        <f t="shared" si="140"/>
        <v>520578</v>
      </c>
      <c r="DG26" s="72">
        <f t="shared" si="140"/>
        <v>545358</v>
      </c>
      <c r="DH26" s="72">
        <f t="shared" si="140"/>
        <v>526794</v>
      </c>
      <c r="DI26" s="72">
        <f t="shared" si="140"/>
        <v>552382</v>
      </c>
      <c r="DJ26" s="72">
        <f t="shared" si="140"/>
        <v>565675</v>
      </c>
      <c r="DK26" s="72">
        <f t="shared" si="140"/>
        <v>536241</v>
      </c>
      <c r="DL26" s="72">
        <f t="shared" si="140"/>
        <v>557550</v>
      </c>
      <c r="DM26" s="72">
        <f t="shared" si="140"/>
        <v>543672</v>
      </c>
      <c r="DN26" s="72">
        <f t="shared" si="140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41">SUM(DQ27:DQ28)</f>
        <v>568264</v>
      </c>
      <c r="DR26" s="72">
        <f t="shared" si="141"/>
        <v>567817</v>
      </c>
      <c r="DS26" s="72">
        <f t="shared" si="141"/>
        <v>552510</v>
      </c>
      <c r="DT26" s="72">
        <f t="shared" si="141"/>
        <v>556844</v>
      </c>
      <c r="DU26" s="72">
        <f t="shared" si="141"/>
        <v>561719</v>
      </c>
      <c r="DV26" s="72">
        <f t="shared" si="141"/>
        <v>600348</v>
      </c>
      <c r="DW26" s="72">
        <f t="shared" si="141"/>
        <v>613860</v>
      </c>
      <c r="DX26" s="72">
        <f t="shared" si="141"/>
        <v>577696</v>
      </c>
      <c r="DY26" s="72">
        <f t="shared" si="141"/>
        <v>614073</v>
      </c>
      <c r="DZ26" s="72">
        <f t="shared" si="141"/>
        <v>608618</v>
      </c>
      <c r="EA26" s="72">
        <f t="shared" si="141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42">SUM(ED27:ED28)</f>
        <v>564662</v>
      </c>
      <c r="EE26" s="72">
        <f t="shared" si="142"/>
        <v>607904</v>
      </c>
      <c r="EF26" s="72">
        <f t="shared" si="142"/>
        <v>560951</v>
      </c>
      <c r="EG26" s="72">
        <f t="shared" si="142"/>
        <v>605927</v>
      </c>
      <c r="EH26" s="72">
        <f t="shared" si="142"/>
        <v>598647</v>
      </c>
      <c r="EI26" s="72">
        <f t="shared" si="142"/>
        <v>632713</v>
      </c>
      <c r="EJ26" s="72">
        <f t="shared" si="142"/>
        <v>652762</v>
      </c>
      <c r="EK26" s="72">
        <f t="shared" si="142"/>
        <v>599354</v>
      </c>
      <c r="EL26" s="72">
        <f t="shared" si="142"/>
        <v>636155</v>
      </c>
      <c r="EM26" s="72">
        <f t="shared" si="142"/>
        <v>633854</v>
      </c>
      <c r="EN26" s="72">
        <f t="shared" si="142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43">SUM(EQ27:EQ28)</f>
        <v>603729</v>
      </c>
      <c r="ER26" s="72">
        <f t="shared" si="143"/>
        <v>616052</v>
      </c>
      <c r="ES26" s="72">
        <f t="shared" si="143"/>
        <v>596462</v>
      </c>
      <c r="ET26" s="72">
        <f t="shared" si="143"/>
        <v>616217</v>
      </c>
      <c r="EU26" s="72">
        <f t="shared" si="143"/>
        <v>587586</v>
      </c>
      <c r="EV26" s="72">
        <f t="shared" si="143"/>
        <v>626000</v>
      </c>
      <c r="EW26" s="72">
        <f t="shared" si="143"/>
        <v>631841</v>
      </c>
      <c r="EX26" s="72">
        <f t="shared" si="143"/>
        <v>592953</v>
      </c>
      <c r="EY26" s="72">
        <f t="shared" si="143"/>
        <v>639625</v>
      </c>
      <c r="EZ26" s="72">
        <f t="shared" si="143"/>
        <v>622256</v>
      </c>
      <c r="FA26" s="72">
        <f t="shared" si="143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44">SUM(GD27:GD28)</f>
        <v>715632</v>
      </c>
      <c r="GE26" s="72">
        <f t="shared" ref="GE26:GF26" si="145">SUM(GE27:GE28)</f>
        <v>583989</v>
      </c>
      <c r="GF26" s="72">
        <f t="shared" si="145"/>
        <v>695626</v>
      </c>
      <c r="GG26" s="72">
        <f t="shared" si="144"/>
        <v>756352</v>
      </c>
      <c r="GH26" s="72">
        <f t="shared" si="144"/>
        <v>741164</v>
      </c>
      <c r="GI26" s="72">
        <f t="shared" ref="GI26" si="146">SUM(GI27:GI28)</f>
        <v>776679</v>
      </c>
      <c r="GJ26" s="72">
        <f t="shared" si="144"/>
        <v>767870</v>
      </c>
      <c r="GK26" s="72">
        <f t="shared" si="144"/>
        <v>724855</v>
      </c>
      <c r="GL26" s="72">
        <f t="shared" si="144"/>
        <v>742268</v>
      </c>
      <c r="GM26" s="72">
        <f t="shared" si="144"/>
        <v>732369</v>
      </c>
      <c r="GN26" s="72">
        <f t="shared" si="144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47">SUM(GQ27:GQ28)</f>
        <v>741468</v>
      </c>
      <c r="GR26" s="72">
        <f t="shared" si="147"/>
        <v>786702</v>
      </c>
      <c r="GS26" s="72">
        <f t="shared" si="147"/>
        <v>747552</v>
      </c>
      <c r="GT26" s="72">
        <f t="shared" si="147"/>
        <v>801633</v>
      </c>
      <c r="GU26" s="72">
        <f t="shared" si="147"/>
        <v>733016</v>
      </c>
      <c r="GV26" s="72">
        <f t="shared" si="147"/>
        <v>775347</v>
      </c>
      <c r="GW26" s="72">
        <f t="shared" si="147"/>
        <v>796860</v>
      </c>
      <c r="GX26" s="72">
        <f t="shared" si="147"/>
        <v>751386</v>
      </c>
      <c r="GY26" s="72">
        <f t="shared" si="147"/>
        <v>788584</v>
      </c>
      <c r="GZ26" s="72">
        <f t="shared" si="147"/>
        <v>774423</v>
      </c>
      <c r="HA26" s="72">
        <f t="shared" si="147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48">SUM(HD27:HD28)</f>
        <v>750327</v>
      </c>
      <c r="HE26" s="72">
        <f t="shared" si="148"/>
        <v>828902</v>
      </c>
      <c r="HF26" s="72">
        <f t="shared" si="148"/>
        <v>735351</v>
      </c>
      <c r="HG26" s="72">
        <f t="shared" si="148"/>
        <v>778323</v>
      </c>
      <c r="HH26" s="72">
        <f t="shared" si="148"/>
        <v>749331</v>
      </c>
      <c r="HI26" s="72">
        <f t="shared" si="148"/>
        <v>802004</v>
      </c>
      <c r="HJ26" s="72">
        <f t="shared" si="148"/>
        <v>827432</v>
      </c>
      <c r="HK26" s="72">
        <f t="shared" si="148"/>
        <v>757076</v>
      </c>
      <c r="HL26" s="72">
        <f t="shared" si="148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72">
        <f>SUM(IC26:IN26)</f>
        <v>1603371</v>
      </c>
    </row>
    <row r="27" spans="2:249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49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50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51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52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53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54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55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56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57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58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59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60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61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62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63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64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</row>
    <row r="28" spans="2:249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49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50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51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52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53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54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55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56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57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58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59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60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61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62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63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64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</row>
    <row r="29" spans="2:249" ht="14.25" customHeight="1" x14ac:dyDescent="0.25">
      <c r="B29" s="13" t="s">
        <v>51</v>
      </c>
      <c r="C29" s="72">
        <f>SUM(C30:C31)</f>
        <v>0</v>
      </c>
      <c r="D29" s="72">
        <f t="shared" ref="D29:N29" si="165">SUM(D30:D31)</f>
        <v>0</v>
      </c>
      <c r="E29" s="72">
        <f t="shared" si="165"/>
        <v>0</v>
      </c>
      <c r="F29" s="72">
        <f t="shared" si="165"/>
        <v>0</v>
      </c>
      <c r="G29" s="72">
        <f t="shared" si="165"/>
        <v>0</v>
      </c>
      <c r="H29" s="72">
        <f t="shared" si="165"/>
        <v>0</v>
      </c>
      <c r="I29" s="72">
        <f t="shared" si="165"/>
        <v>0</v>
      </c>
      <c r="J29" s="72">
        <f t="shared" si="165"/>
        <v>0</v>
      </c>
      <c r="K29" s="72">
        <f t="shared" si="165"/>
        <v>0</v>
      </c>
      <c r="L29" s="72">
        <f t="shared" si="165"/>
        <v>0</v>
      </c>
      <c r="M29" s="72">
        <f t="shared" si="165"/>
        <v>412512</v>
      </c>
      <c r="N29" s="72">
        <f t="shared" si="165"/>
        <v>434927</v>
      </c>
      <c r="O29" s="72">
        <f t="shared" si="149"/>
        <v>847439</v>
      </c>
      <c r="P29" s="72">
        <f>SUM(P30:P31)</f>
        <v>417619</v>
      </c>
      <c r="Q29" s="72">
        <f t="shared" ref="Q29:AA29" si="166">SUM(Q30:Q31)</f>
        <v>357163</v>
      </c>
      <c r="R29" s="72">
        <f t="shared" si="166"/>
        <v>403041</v>
      </c>
      <c r="S29" s="72">
        <f t="shared" si="166"/>
        <v>380169</v>
      </c>
      <c r="T29" s="72">
        <f t="shared" si="166"/>
        <v>389736</v>
      </c>
      <c r="U29" s="72">
        <f t="shared" si="166"/>
        <v>382722</v>
      </c>
      <c r="V29" s="72">
        <f t="shared" si="166"/>
        <v>395373</v>
      </c>
      <c r="W29" s="72">
        <f t="shared" si="166"/>
        <v>410539</v>
      </c>
      <c r="X29" s="72">
        <f t="shared" si="166"/>
        <v>401382</v>
      </c>
      <c r="Y29" s="72">
        <f t="shared" si="166"/>
        <v>418338</v>
      </c>
      <c r="Z29" s="72">
        <f t="shared" si="166"/>
        <v>415816</v>
      </c>
      <c r="AA29" s="72">
        <f t="shared" si="166"/>
        <v>435166</v>
      </c>
      <c r="AB29" s="72">
        <f t="shared" si="150"/>
        <v>4807064</v>
      </c>
      <c r="AC29" s="72">
        <f>SUM(AC30:AC31)</f>
        <v>410991</v>
      </c>
      <c r="AD29" s="72">
        <f t="shared" ref="AD29:AN29" si="167">SUM(AD30:AD31)</f>
        <v>359670</v>
      </c>
      <c r="AE29" s="72">
        <f t="shared" si="167"/>
        <v>388053</v>
      </c>
      <c r="AF29" s="72">
        <f t="shared" si="167"/>
        <v>377334</v>
      </c>
      <c r="AG29" s="72">
        <f t="shared" si="167"/>
        <v>408133</v>
      </c>
      <c r="AH29" s="72">
        <f t="shared" si="167"/>
        <v>414234</v>
      </c>
      <c r="AI29" s="72">
        <f t="shared" si="167"/>
        <v>409969</v>
      </c>
      <c r="AJ29" s="72">
        <f t="shared" si="167"/>
        <v>417238</v>
      </c>
      <c r="AK29" s="72">
        <f t="shared" si="167"/>
        <v>385594</v>
      </c>
      <c r="AL29" s="72">
        <f t="shared" si="167"/>
        <v>422639</v>
      </c>
      <c r="AM29" s="72">
        <f t="shared" si="167"/>
        <v>436022</v>
      </c>
      <c r="AN29" s="72">
        <f t="shared" si="167"/>
        <v>465872</v>
      </c>
      <c r="AO29" s="72">
        <f t="shared" si="151"/>
        <v>4895749</v>
      </c>
      <c r="AP29" s="72">
        <f>SUM(AP30:AP31)</f>
        <v>435535</v>
      </c>
      <c r="AQ29" s="72">
        <f t="shared" ref="AQ29:BA29" si="168">SUM(AQ30:AQ31)</f>
        <v>388203</v>
      </c>
      <c r="AR29" s="72">
        <f t="shared" si="168"/>
        <v>422943</v>
      </c>
      <c r="AS29" s="72">
        <f t="shared" si="168"/>
        <v>397063</v>
      </c>
      <c r="AT29" s="72">
        <f t="shared" si="168"/>
        <v>430125</v>
      </c>
      <c r="AU29" s="72">
        <f t="shared" si="168"/>
        <v>438569</v>
      </c>
      <c r="AV29" s="72">
        <f t="shared" si="168"/>
        <v>438156</v>
      </c>
      <c r="AW29" s="72">
        <f t="shared" si="168"/>
        <v>461826</v>
      </c>
      <c r="AX29" s="72">
        <f t="shared" si="168"/>
        <v>437056</v>
      </c>
      <c r="AY29" s="72">
        <f t="shared" si="168"/>
        <v>470294</v>
      </c>
      <c r="AZ29" s="72">
        <f t="shared" si="168"/>
        <v>462449</v>
      </c>
      <c r="BA29" s="72">
        <f t="shared" si="168"/>
        <v>465872</v>
      </c>
      <c r="BB29" s="72">
        <f t="shared" si="152"/>
        <v>5248091</v>
      </c>
      <c r="BC29" s="72">
        <f>SUM(BC30:BC31)</f>
        <v>488385</v>
      </c>
      <c r="BD29" s="72">
        <f t="shared" ref="BD29:BN29" si="169">SUM(BD30:BD31)</f>
        <v>430268</v>
      </c>
      <c r="BE29" s="72">
        <f t="shared" si="169"/>
        <v>461842</v>
      </c>
      <c r="BF29" s="72">
        <f t="shared" si="169"/>
        <v>436418</v>
      </c>
      <c r="BG29" s="72">
        <f t="shared" si="169"/>
        <v>475280</v>
      </c>
      <c r="BH29" s="72">
        <f t="shared" si="169"/>
        <v>456692</v>
      </c>
      <c r="BI29" s="72">
        <f t="shared" si="169"/>
        <v>479451</v>
      </c>
      <c r="BJ29" s="72">
        <f t="shared" si="169"/>
        <v>480418</v>
      </c>
      <c r="BK29" s="72">
        <f t="shared" si="169"/>
        <v>462814</v>
      </c>
      <c r="BL29" s="72">
        <f t="shared" si="169"/>
        <v>503844</v>
      </c>
      <c r="BM29" s="72">
        <f t="shared" si="169"/>
        <v>509690</v>
      </c>
      <c r="BN29" s="72">
        <f t="shared" si="169"/>
        <v>540049</v>
      </c>
      <c r="BO29" s="72">
        <f t="shared" si="153"/>
        <v>5725151</v>
      </c>
      <c r="BP29" s="72">
        <f>SUM(BP30:BP31)</f>
        <v>520579</v>
      </c>
      <c r="BQ29" s="72">
        <f t="shared" ref="BQ29:CA29" si="170">SUM(BQ30:BQ31)</f>
        <v>488836</v>
      </c>
      <c r="BR29" s="72">
        <f t="shared" si="170"/>
        <v>473411</v>
      </c>
      <c r="BS29" s="72">
        <f t="shared" si="170"/>
        <v>475526</v>
      </c>
      <c r="BT29" s="72">
        <f t="shared" si="170"/>
        <v>495194</v>
      </c>
      <c r="BU29" s="72">
        <f t="shared" si="170"/>
        <v>489002</v>
      </c>
      <c r="BV29" s="72">
        <f t="shared" si="170"/>
        <v>515030</v>
      </c>
      <c r="BW29" s="72">
        <f t="shared" si="170"/>
        <v>519416</v>
      </c>
      <c r="BX29" s="72">
        <f t="shared" si="170"/>
        <v>486775</v>
      </c>
      <c r="BY29" s="72">
        <f t="shared" si="170"/>
        <v>527372</v>
      </c>
      <c r="BZ29" s="72">
        <f t="shared" si="170"/>
        <v>500282</v>
      </c>
      <c r="CA29" s="72">
        <f t="shared" si="170"/>
        <v>504609</v>
      </c>
      <c r="CB29" s="72">
        <f t="shared" si="154"/>
        <v>5996032</v>
      </c>
      <c r="CC29" s="72">
        <f>SUM(CC30:CC31)</f>
        <v>509070</v>
      </c>
      <c r="CD29" s="72">
        <f t="shared" ref="CD29:CN29" si="171">SUM(CD30:CD31)</f>
        <v>449466</v>
      </c>
      <c r="CE29" s="72">
        <f t="shared" si="171"/>
        <v>468651</v>
      </c>
      <c r="CF29" s="72">
        <f t="shared" si="171"/>
        <v>437908</v>
      </c>
      <c r="CG29" s="72">
        <f t="shared" si="171"/>
        <v>472829</v>
      </c>
      <c r="CH29" s="72">
        <f t="shared" si="171"/>
        <v>467212</v>
      </c>
      <c r="CI29" s="72">
        <f t="shared" si="171"/>
        <v>479335</v>
      </c>
      <c r="CJ29" s="72">
        <f t="shared" si="171"/>
        <v>485715</v>
      </c>
      <c r="CK29" s="72">
        <f t="shared" si="171"/>
        <v>463178</v>
      </c>
      <c r="CL29" s="72">
        <f t="shared" si="171"/>
        <v>499093</v>
      </c>
      <c r="CM29" s="72">
        <f t="shared" si="171"/>
        <v>487703</v>
      </c>
      <c r="CN29" s="72">
        <f t="shared" si="171"/>
        <v>519025</v>
      </c>
      <c r="CO29" s="72">
        <f t="shared" si="155"/>
        <v>5739185</v>
      </c>
      <c r="CP29" s="72">
        <f>SUM(CP30:CP31)</f>
        <v>487286</v>
      </c>
      <c r="CQ29" s="72">
        <f t="shared" ref="CQ29:DA29" si="172">SUM(CQ30:CQ31)</f>
        <v>446949</v>
      </c>
      <c r="CR29" s="72">
        <f t="shared" si="172"/>
        <v>491807</v>
      </c>
      <c r="CS29" s="72">
        <f t="shared" si="172"/>
        <v>465463</v>
      </c>
      <c r="CT29" s="72">
        <f t="shared" si="172"/>
        <v>488686</v>
      </c>
      <c r="CU29" s="72">
        <f t="shared" si="172"/>
        <v>507499</v>
      </c>
      <c r="CV29" s="72">
        <f t="shared" si="172"/>
        <v>537760</v>
      </c>
      <c r="CW29" s="72">
        <f t="shared" si="172"/>
        <v>554378</v>
      </c>
      <c r="CX29" s="72">
        <f t="shared" si="172"/>
        <v>546107</v>
      </c>
      <c r="CY29" s="72">
        <f t="shared" si="172"/>
        <v>558756</v>
      </c>
      <c r="CZ29" s="72">
        <f t="shared" si="172"/>
        <v>560774</v>
      </c>
      <c r="DA29" s="72">
        <f t="shared" si="172"/>
        <v>587294</v>
      </c>
      <c r="DB29" s="72">
        <f t="shared" si="156"/>
        <v>6232759</v>
      </c>
      <c r="DC29" s="72">
        <f>SUM(DC30:DC31)</f>
        <v>562891</v>
      </c>
      <c r="DD29" s="72">
        <f t="shared" ref="DD29:DN29" si="173">SUM(DD30:DD31)</f>
        <v>515723</v>
      </c>
      <c r="DE29" s="72">
        <f t="shared" si="173"/>
        <v>560692</v>
      </c>
      <c r="DF29" s="72">
        <f t="shared" si="173"/>
        <v>537814</v>
      </c>
      <c r="DG29" s="72">
        <f t="shared" si="173"/>
        <v>590882</v>
      </c>
      <c r="DH29" s="72">
        <f t="shared" si="173"/>
        <v>567397</v>
      </c>
      <c r="DI29" s="72">
        <f t="shared" si="173"/>
        <v>572619</v>
      </c>
      <c r="DJ29" s="72">
        <f t="shared" si="173"/>
        <v>600961</v>
      </c>
      <c r="DK29" s="72">
        <f t="shared" si="173"/>
        <v>574454</v>
      </c>
      <c r="DL29" s="72">
        <f t="shared" si="173"/>
        <v>592513</v>
      </c>
      <c r="DM29" s="72">
        <f t="shared" si="173"/>
        <v>578072</v>
      </c>
      <c r="DN29" s="72">
        <f t="shared" si="173"/>
        <v>611040</v>
      </c>
      <c r="DO29" s="72">
        <f t="shared" si="157"/>
        <v>6865058</v>
      </c>
      <c r="DP29" s="72">
        <f>SUM(DP30:DP31)</f>
        <v>598963</v>
      </c>
      <c r="DQ29" s="72">
        <f t="shared" ref="DQ29:EA29" si="174">SUM(DQ30:DQ31)</f>
        <v>561616</v>
      </c>
      <c r="DR29" s="72">
        <f t="shared" si="174"/>
        <v>598068</v>
      </c>
      <c r="DS29" s="72">
        <f t="shared" si="174"/>
        <v>553087</v>
      </c>
      <c r="DT29" s="72">
        <f t="shared" si="174"/>
        <v>589235</v>
      </c>
      <c r="DU29" s="72">
        <f t="shared" si="174"/>
        <v>588136</v>
      </c>
      <c r="DV29" s="72">
        <f t="shared" si="174"/>
        <v>620957</v>
      </c>
      <c r="DW29" s="72">
        <f t="shared" si="174"/>
        <v>629590</v>
      </c>
      <c r="DX29" s="72">
        <f t="shared" si="174"/>
        <v>594839</v>
      </c>
      <c r="DY29" s="72">
        <f t="shared" si="174"/>
        <v>643637</v>
      </c>
      <c r="DZ29" s="72">
        <f t="shared" si="174"/>
        <v>643360</v>
      </c>
      <c r="EA29" s="72">
        <f t="shared" si="174"/>
        <v>636733</v>
      </c>
      <c r="EB29" s="72">
        <f t="shared" si="158"/>
        <v>7258221</v>
      </c>
      <c r="EC29" s="72">
        <f>SUM(EC30:EC31)</f>
        <v>635982</v>
      </c>
      <c r="ED29" s="72">
        <f t="shared" ref="ED29:EN29" si="175">SUM(ED30:ED31)</f>
        <v>566895</v>
      </c>
      <c r="EE29" s="72">
        <f t="shared" si="175"/>
        <v>596980</v>
      </c>
      <c r="EF29" s="72">
        <f t="shared" si="175"/>
        <v>600354</v>
      </c>
      <c r="EG29" s="72">
        <f t="shared" si="175"/>
        <v>630286</v>
      </c>
      <c r="EH29" s="72">
        <f t="shared" si="175"/>
        <v>610733</v>
      </c>
      <c r="EI29" s="72">
        <f t="shared" si="175"/>
        <v>633682</v>
      </c>
      <c r="EJ29" s="72">
        <f t="shared" si="175"/>
        <v>649001</v>
      </c>
      <c r="EK29" s="72">
        <f t="shared" si="175"/>
        <v>609774</v>
      </c>
      <c r="EL29" s="72">
        <f t="shared" si="175"/>
        <v>646900</v>
      </c>
      <c r="EM29" s="72">
        <f t="shared" si="175"/>
        <v>651384</v>
      </c>
      <c r="EN29" s="72">
        <f t="shared" si="175"/>
        <v>704367</v>
      </c>
      <c r="EO29" s="72">
        <f t="shared" si="159"/>
        <v>7536338</v>
      </c>
      <c r="EP29" s="72">
        <f>SUM(EP30:EP31)</f>
        <v>676518</v>
      </c>
      <c r="EQ29" s="72">
        <f t="shared" ref="EQ29:FA29" si="176">SUM(EQ30:EQ31)</f>
        <v>603725</v>
      </c>
      <c r="ER29" s="72">
        <f t="shared" si="176"/>
        <v>632551</v>
      </c>
      <c r="ES29" s="72">
        <f t="shared" si="176"/>
        <v>605605</v>
      </c>
      <c r="ET29" s="72">
        <f t="shared" si="176"/>
        <v>652379</v>
      </c>
      <c r="EU29" s="72">
        <f t="shared" si="176"/>
        <v>627244</v>
      </c>
      <c r="EV29" s="72">
        <f t="shared" si="176"/>
        <v>645588</v>
      </c>
      <c r="EW29" s="72">
        <f t="shared" si="176"/>
        <v>658049</v>
      </c>
      <c r="EX29" s="72">
        <f t="shared" si="176"/>
        <v>631312</v>
      </c>
      <c r="EY29" s="72">
        <f t="shared" si="176"/>
        <v>671920</v>
      </c>
      <c r="EZ29" s="72">
        <f t="shared" si="176"/>
        <v>656020</v>
      </c>
      <c r="FA29" s="72">
        <f t="shared" si="176"/>
        <v>676227</v>
      </c>
      <c r="FB29" s="72">
        <f t="shared" si="160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61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62"/>
        <v>8373761</v>
      </c>
      <c r="GC29" s="72">
        <f>SUM(GC30:GC31)</f>
        <v>745502</v>
      </c>
      <c r="GD29" s="72">
        <f t="shared" ref="GD29" si="177">SUM(GD30:GD31)</f>
        <v>659667</v>
      </c>
      <c r="GE29" s="72">
        <f t="shared" ref="GE29:GG29" si="178">SUM(GE30:GE31)</f>
        <v>581788</v>
      </c>
      <c r="GF29" s="72">
        <f t="shared" si="178"/>
        <v>660416</v>
      </c>
      <c r="GG29" s="72">
        <f t="shared" si="178"/>
        <v>738618</v>
      </c>
      <c r="GH29" s="72">
        <f t="shared" ref="GH29" si="179">SUM(GH30:GH31)</f>
        <v>718492</v>
      </c>
      <c r="GI29" s="72">
        <f t="shared" ref="GI29" si="180">SUM(GI30:GI31)</f>
        <v>731592</v>
      </c>
      <c r="GJ29" s="72">
        <f t="shared" ref="GJ29" si="181">SUM(GJ30:GJ31)</f>
        <v>740573</v>
      </c>
      <c r="GK29" s="72">
        <f t="shared" ref="GK29" si="182">SUM(GK30:GK31)</f>
        <v>716899</v>
      </c>
      <c r="GL29" s="72">
        <f t="shared" ref="GL29:GN29" si="183">SUM(GL30:GL31)</f>
        <v>733663</v>
      </c>
      <c r="GM29" s="72">
        <f t="shared" si="183"/>
        <v>723069</v>
      </c>
      <c r="GN29" s="72">
        <f t="shared" si="183"/>
        <v>720198</v>
      </c>
      <c r="GO29" s="72">
        <f t="shared" si="163"/>
        <v>8470477</v>
      </c>
      <c r="GP29" s="72">
        <f>SUM(GP30:GP31)</f>
        <v>608271</v>
      </c>
      <c r="GQ29" s="72">
        <f t="shared" ref="GQ29:HA29" si="184">SUM(GQ30:GQ31)</f>
        <v>580129</v>
      </c>
      <c r="GR29" s="72">
        <f t="shared" si="184"/>
        <v>617085</v>
      </c>
      <c r="GS29" s="72">
        <f t="shared" si="184"/>
        <v>642145</v>
      </c>
      <c r="GT29" s="72">
        <f t="shared" si="184"/>
        <v>713322</v>
      </c>
      <c r="GU29" s="72">
        <f t="shared" si="184"/>
        <v>655405</v>
      </c>
      <c r="GV29" s="72">
        <f t="shared" si="184"/>
        <v>669311</v>
      </c>
      <c r="GW29" s="72">
        <f t="shared" si="184"/>
        <v>677845</v>
      </c>
      <c r="GX29" s="72">
        <f t="shared" si="184"/>
        <v>647766</v>
      </c>
      <c r="GY29" s="72">
        <f t="shared" si="184"/>
        <v>660197</v>
      </c>
      <c r="GZ29" s="72">
        <f t="shared" si="184"/>
        <v>669555</v>
      </c>
      <c r="HA29" s="72">
        <f t="shared" si="184"/>
        <v>693619</v>
      </c>
      <c r="HB29" s="72">
        <f t="shared" si="164"/>
        <v>7834650</v>
      </c>
      <c r="HC29" s="72">
        <f>SUM(HC30:HC31)</f>
        <v>650329</v>
      </c>
      <c r="HD29" s="72">
        <f t="shared" ref="HD29:HL29" si="185">SUM(HD30:HD31)</f>
        <v>582799</v>
      </c>
      <c r="HE29" s="72">
        <f t="shared" si="185"/>
        <v>678651</v>
      </c>
      <c r="HF29" s="72">
        <f t="shared" si="185"/>
        <v>601836</v>
      </c>
      <c r="HG29" s="72">
        <f t="shared" si="185"/>
        <v>684445</v>
      </c>
      <c r="HH29" s="72">
        <f t="shared" si="185"/>
        <v>656455</v>
      </c>
      <c r="HI29" s="72">
        <f t="shared" si="185"/>
        <v>668979</v>
      </c>
      <c r="HJ29" s="72">
        <f t="shared" si="185"/>
        <v>691084</v>
      </c>
      <c r="HK29" s="72">
        <f t="shared" si="185"/>
        <v>656116</v>
      </c>
      <c r="HL29" s="72">
        <f t="shared" si="185"/>
        <v>699764</v>
      </c>
      <c r="HM29" s="72">
        <v>699852</v>
      </c>
      <c r="HN29" s="72">
        <v>708310</v>
      </c>
      <c r="HO29" s="72">
        <f t="shared" ref="HO29:HO37" si="186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87">SUM(HP29:IA29)</f>
        <v>7795177</v>
      </c>
      <c r="IC29" s="47">
        <v>766950</v>
      </c>
      <c r="ID29" s="47">
        <v>690369</v>
      </c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72">
        <f t="shared" ref="IO29:IO37" si="188">SUM(IC29:IN29)</f>
        <v>1457319</v>
      </c>
    </row>
    <row r="30" spans="2:249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49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50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51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52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53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54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55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56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57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58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59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60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61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62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63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64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72">
        <v>1337</v>
      </c>
      <c r="IE30" s="72"/>
      <c r="IF30" s="48"/>
      <c r="IG30" s="48"/>
      <c r="IH30" s="48"/>
      <c r="II30" s="48"/>
      <c r="IJ30" s="48"/>
      <c r="IK30" s="48"/>
      <c r="IL30" s="48"/>
      <c r="IM30" s="48"/>
      <c r="IN30" s="48"/>
      <c r="IO30" s="48"/>
    </row>
    <row r="31" spans="2:249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49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50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51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52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53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54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55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56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57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58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59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60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61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62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63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64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72">
        <v>689032</v>
      </c>
      <c r="IE31" s="72"/>
      <c r="IF31" s="48"/>
      <c r="IG31" s="48"/>
      <c r="IH31" s="48"/>
      <c r="II31" s="48"/>
      <c r="IJ31" s="48"/>
      <c r="IK31" s="48"/>
      <c r="IL31" s="48"/>
      <c r="IM31" s="48"/>
      <c r="IN31" s="48"/>
      <c r="IO31" s="48"/>
    </row>
    <row r="32" spans="2:249" ht="14.25" customHeight="1" x14ac:dyDescent="0.25">
      <c r="B32" s="13" t="s">
        <v>52</v>
      </c>
      <c r="C32" s="72">
        <f>SUM(C33:C34)</f>
        <v>0</v>
      </c>
      <c r="D32" s="72">
        <f t="shared" ref="D32:N32" si="189">SUM(D33:D34)</f>
        <v>0</v>
      </c>
      <c r="E32" s="72">
        <f t="shared" si="189"/>
        <v>0</v>
      </c>
      <c r="F32" s="72">
        <f t="shared" si="189"/>
        <v>0</v>
      </c>
      <c r="G32" s="72">
        <f t="shared" si="189"/>
        <v>0</v>
      </c>
      <c r="H32" s="72">
        <f t="shared" si="189"/>
        <v>0</v>
      </c>
      <c r="I32" s="72">
        <f t="shared" si="189"/>
        <v>0</v>
      </c>
      <c r="J32" s="72">
        <f t="shared" si="189"/>
        <v>0</v>
      </c>
      <c r="K32" s="72">
        <f t="shared" si="189"/>
        <v>0</v>
      </c>
      <c r="L32" s="72">
        <f t="shared" si="189"/>
        <v>0</v>
      </c>
      <c r="M32" s="72">
        <f t="shared" si="189"/>
        <v>64749</v>
      </c>
      <c r="N32" s="72">
        <f t="shared" si="189"/>
        <v>78325</v>
      </c>
      <c r="O32" s="72">
        <f t="shared" si="149"/>
        <v>143074</v>
      </c>
      <c r="P32" s="72">
        <f>SUM(P33:P34)</f>
        <v>77621</v>
      </c>
      <c r="Q32" s="72">
        <f t="shared" ref="Q32:AA32" si="190">SUM(Q33:Q34)</f>
        <v>72595</v>
      </c>
      <c r="R32" s="72">
        <f t="shared" si="190"/>
        <v>68019</v>
      </c>
      <c r="S32" s="72">
        <f t="shared" si="190"/>
        <v>77816</v>
      </c>
      <c r="T32" s="72">
        <f t="shared" si="190"/>
        <v>68646</v>
      </c>
      <c r="U32" s="72">
        <f t="shared" si="190"/>
        <v>61711</v>
      </c>
      <c r="V32" s="72">
        <f t="shared" si="190"/>
        <v>77974</v>
      </c>
      <c r="W32" s="72">
        <f t="shared" si="190"/>
        <v>76504</v>
      </c>
      <c r="X32" s="72">
        <f t="shared" si="190"/>
        <v>60249</v>
      </c>
      <c r="Y32" s="72">
        <f t="shared" si="190"/>
        <v>70640</v>
      </c>
      <c r="Z32" s="72">
        <f t="shared" si="190"/>
        <v>62440</v>
      </c>
      <c r="AA32" s="72">
        <f t="shared" si="190"/>
        <v>75352</v>
      </c>
      <c r="AB32" s="72">
        <f t="shared" si="150"/>
        <v>849567</v>
      </c>
      <c r="AC32" s="72">
        <f>SUM(AC33:AC34)</f>
        <v>76654</v>
      </c>
      <c r="AD32" s="72">
        <f t="shared" ref="AD32:AN32" si="191">SUM(AD33:AD34)</f>
        <v>67892</v>
      </c>
      <c r="AE32" s="72">
        <f t="shared" si="191"/>
        <v>82039</v>
      </c>
      <c r="AF32" s="72">
        <f t="shared" si="191"/>
        <v>62414</v>
      </c>
      <c r="AG32" s="72">
        <f t="shared" si="191"/>
        <v>66750</v>
      </c>
      <c r="AH32" s="72">
        <f t="shared" si="191"/>
        <v>62601</v>
      </c>
      <c r="AI32" s="72">
        <f t="shared" si="191"/>
        <v>80327</v>
      </c>
      <c r="AJ32" s="72">
        <f t="shared" si="191"/>
        <v>71740</v>
      </c>
      <c r="AK32" s="72">
        <f t="shared" si="191"/>
        <v>60535</v>
      </c>
      <c r="AL32" s="72">
        <f t="shared" si="191"/>
        <v>69627</v>
      </c>
      <c r="AM32" s="72">
        <f t="shared" si="191"/>
        <v>63742</v>
      </c>
      <c r="AN32" s="72">
        <f t="shared" si="191"/>
        <v>76861</v>
      </c>
      <c r="AO32" s="72">
        <f t="shared" si="151"/>
        <v>841182</v>
      </c>
      <c r="AP32" s="72">
        <f>SUM(AP33:AP34)</f>
        <v>78014</v>
      </c>
      <c r="AQ32" s="72">
        <f t="shared" ref="AQ32:BA32" si="192">SUM(AQ33:AQ34)</f>
        <v>71086</v>
      </c>
      <c r="AR32" s="72">
        <f t="shared" si="192"/>
        <v>71577</v>
      </c>
      <c r="AS32" s="72">
        <f t="shared" si="192"/>
        <v>80939</v>
      </c>
      <c r="AT32" s="72">
        <f t="shared" si="192"/>
        <v>66588</v>
      </c>
      <c r="AU32" s="72">
        <f t="shared" si="192"/>
        <v>64915</v>
      </c>
      <c r="AV32" s="72">
        <f t="shared" si="192"/>
        <v>78721</v>
      </c>
      <c r="AW32" s="72">
        <f t="shared" si="192"/>
        <v>71110</v>
      </c>
      <c r="AX32" s="72">
        <f t="shared" si="192"/>
        <v>64823</v>
      </c>
      <c r="AY32" s="72">
        <f t="shared" si="192"/>
        <v>69428</v>
      </c>
      <c r="AZ32" s="72">
        <f t="shared" si="192"/>
        <v>67717</v>
      </c>
      <c r="BA32" s="72">
        <f t="shared" si="192"/>
        <v>76861</v>
      </c>
      <c r="BB32" s="72">
        <f t="shared" si="152"/>
        <v>861779</v>
      </c>
      <c r="BC32" s="72">
        <f>SUM(BC33:BC34)</f>
        <v>85598</v>
      </c>
      <c r="BD32" s="72">
        <f t="shared" ref="BD32:BN32" si="193">SUM(BD33:BD34)</f>
        <v>79981</v>
      </c>
      <c r="BE32" s="72">
        <f t="shared" si="193"/>
        <v>76996</v>
      </c>
      <c r="BF32" s="72">
        <f t="shared" si="193"/>
        <v>90782</v>
      </c>
      <c r="BG32" s="72">
        <f t="shared" si="193"/>
        <v>82825</v>
      </c>
      <c r="BH32" s="72">
        <f t="shared" si="193"/>
        <v>83666</v>
      </c>
      <c r="BI32" s="72">
        <f t="shared" si="193"/>
        <v>90444</v>
      </c>
      <c r="BJ32" s="72">
        <f t="shared" si="193"/>
        <v>99630</v>
      </c>
      <c r="BK32" s="72">
        <f t="shared" si="193"/>
        <v>83909</v>
      </c>
      <c r="BL32" s="72">
        <f t="shared" si="193"/>
        <v>92849</v>
      </c>
      <c r="BM32" s="72">
        <f t="shared" si="193"/>
        <v>89050</v>
      </c>
      <c r="BN32" s="72">
        <f t="shared" si="193"/>
        <v>107696</v>
      </c>
      <c r="BO32" s="72">
        <f t="shared" si="153"/>
        <v>1063426</v>
      </c>
      <c r="BP32" s="72">
        <f>SUM(BP33:BP34)</f>
        <v>111873</v>
      </c>
      <c r="BQ32" s="72">
        <f t="shared" ref="BQ32:CA32" si="194">SUM(BQ33:BQ34)</f>
        <v>106832</v>
      </c>
      <c r="BR32" s="72">
        <f t="shared" si="194"/>
        <v>131073</v>
      </c>
      <c r="BS32" s="72">
        <f t="shared" si="194"/>
        <v>95481</v>
      </c>
      <c r="BT32" s="72">
        <f t="shared" si="194"/>
        <v>113203</v>
      </c>
      <c r="BU32" s="72">
        <f t="shared" si="194"/>
        <v>101863</v>
      </c>
      <c r="BV32" s="72">
        <f t="shared" si="194"/>
        <v>129028</v>
      </c>
      <c r="BW32" s="72">
        <f t="shared" si="194"/>
        <v>110345</v>
      </c>
      <c r="BX32" s="72">
        <f t="shared" si="194"/>
        <v>102148</v>
      </c>
      <c r="BY32" s="72">
        <f t="shared" si="194"/>
        <v>113017</v>
      </c>
      <c r="BZ32" s="72">
        <f t="shared" si="194"/>
        <v>117541</v>
      </c>
      <c r="CA32" s="72">
        <f t="shared" si="194"/>
        <v>134311</v>
      </c>
      <c r="CB32" s="72">
        <f t="shared" si="154"/>
        <v>1366715</v>
      </c>
      <c r="CC32" s="72">
        <f>SUM(CC33:CC34)</f>
        <v>139042</v>
      </c>
      <c r="CD32" s="72">
        <f t="shared" ref="CD32:CN32" si="195">SUM(CD33:CD34)</f>
        <v>130909</v>
      </c>
      <c r="CE32" s="72">
        <f t="shared" si="195"/>
        <v>128007</v>
      </c>
      <c r="CF32" s="72">
        <f t="shared" si="195"/>
        <v>135818</v>
      </c>
      <c r="CG32" s="72">
        <f t="shared" si="195"/>
        <v>130560</v>
      </c>
      <c r="CH32" s="72">
        <f t="shared" si="195"/>
        <v>129818</v>
      </c>
      <c r="CI32" s="72">
        <f t="shared" si="195"/>
        <v>151368</v>
      </c>
      <c r="CJ32" s="72">
        <f t="shared" si="195"/>
        <v>138256</v>
      </c>
      <c r="CK32" s="72">
        <f t="shared" si="195"/>
        <v>128237</v>
      </c>
      <c r="CL32" s="72">
        <f t="shared" si="195"/>
        <v>136639</v>
      </c>
      <c r="CM32" s="72">
        <f t="shared" si="195"/>
        <v>132162</v>
      </c>
      <c r="CN32" s="72">
        <f t="shared" si="195"/>
        <v>154659</v>
      </c>
      <c r="CO32" s="72">
        <f t="shared" si="155"/>
        <v>1635475</v>
      </c>
      <c r="CP32" s="72">
        <f>SUM(CP33:CP34)</f>
        <v>160613</v>
      </c>
      <c r="CQ32" s="72">
        <f t="shared" ref="CQ32:DA32" si="196">SUM(CQ33:CQ34)</f>
        <v>151455</v>
      </c>
      <c r="CR32" s="72">
        <f t="shared" si="196"/>
        <v>147512</v>
      </c>
      <c r="CS32" s="72">
        <f t="shared" si="196"/>
        <v>161149</v>
      </c>
      <c r="CT32" s="72">
        <f t="shared" si="196"/>
        <v>152123</v>
      </c>
      <c r="CU32" s="72">
        <f t="shared" si="196"/>
        <v>142242</v>
      </c>
      <c r="CV32" s="72">
        <f t="shared" si="196"/>
        <v>164076</v>
      </c>
      <c r="CW32" s="72">
        <f t="shared" si="196"/>
        <v>162491</v>
      </c>
      <c r="CX32" s="72">
        <f t="shared" si="196"/>
        <v>141756</v>
      </c>
      <c r="CY32" s="72">
        <f t="shared" si="196"/>
        <v>163169</v>
      </c>
      <c r="CZ32" s="72">
        <f t="shared" si="196"/>
        <v>150008</v>
      </c>
      <c r="DA32" s="72">
        <f t="shared" si="196"/>
        <v>177730</v>
      </c>
      <c r="DB32" s="72">
        <f t="shared" si="156"/>
        <v>1874324</v>
      </c>
      <c r="DC32" s="72">
        <f>SUM(DC33:DC34)</f>
        <v>193784</v>
      </c>
      <c r="DD32" s="72">
        <f t="shared" ref="DD32:DN32" si="197">SUM(DD33:DD34)</f>
        <v>175478</v>
      </c>
      <c r="DE32" s="72">
        <f t="shared" si="197"/>
        <v>173128</v>
      </c>
      <c r="DF32" s="72">
        <f t="shared" si="197"/>
        <v>184507</v>
      </c>
      <c r="DG32" s="72">
        <f t="shared" si="197"/>
        <v>166409</v>
      </c>
      <c r="DH32" s="72">
        <f t="shared" si="197"/>
        <v>169216</v>
      </c>
      <c r="DI32" s="72">
        <f t="shared" si="197"/>
        <v>193759</v>
      </c>
      <c r="DJ32" s="72">
        <f t="shared" si="197"/>
        <v>186913</v>
      </c>
      <c r="DK32" s="72">
        <f t="shared" si="197"/>
        <v>164683</v>
      </c>
      <c r="DL32" s="72">
        <f t="shared" si="197"/>
        <v>184438</v>
      </c>
      <c r="DM32" s="72">
        <f t="shared" si="197"/>
        <v>168927</v>
      </c>
      <c r="DN32" s="72">
        <f t="shared" si="197"/>
        <v>200842</v>
      </c>
      <c r="DO32" s="72">
        <f t="shared" si="157"/>
        <v>2162084</v>
      </c>
      <c r="DP32" s="72">
        <f>SUM(DP33:DP34)</f>
        <v>212990</v>
      </c>
      <c r="DQ32" s="72">
        <f t="shared" ref="DQ32:EA32" si="198">SUM(DQ33:DQ34)</f>
        <v>203829</v>
      </c>
      <c r="DR32" s="72">
        <f t="shared" si="198"/>
        <v>188869</v>
      </c>
      <c r="DS32" s="72">
        <f t="shared" si="198"/>
        <v>214364</v>
      </c>
      <c r="DT32" s="72">
        <f t="shared" si="198"/>
        <v>195820</v>
      </c>
      <c r="DU32" s="72">
        <f t="shared" si="198"/>
        <v>185792</v>
      </c>
      <c r="DV32" s="72">
        <f t="shared" si="198"/>
        <v>210461</v>
      </c>
      <c r="DW32" s="72">
        <f t="shared" si="198"/>
        <v>210407</v>
      </c>
      <c r="DX32" s="72">
        <f t="shared" si="198"/>
        <v>196961</v>
      </c>
      <c r="DY32" s="72">
        <f t="shared" si="198"/>
        <v>212119</v>
      </c>
      <c r="DZ32" s="72">
        <f t="shared" si="198"/>
        <v>192558</v>
      </c>
      <c r="EA32" s="72">
        <f t="shared" si="198"/>
        <v>220718</v>
      </c>
      <c r="EB32" s="72">
        <f t="shared" si="158"/>
        <v>2444888</v>
      </c>
      <c r="EC32" s="72">
        <f>SUM(EC33:EC34)</f>
        <v>231666</v>
      </c>
      <c r="ED32" s="72">
        <f t="shared" ref="ED32:EN32" si="199">SUM(ED33:ED34)</f>
        <v>217969</v>
      </c>
      <c r="EE32" s="72">
        <f t="shared" si="199"/>
        <v>236999</v>
      </c>
      <c r="EF32" s="72">
        <f t="shared" si="199"/>
        <v>188128</v>
      </c>
      <c r="EG32" s="72">
        <f t="shared" si="199"/>
        <v>206971</v>
      </c>
      <c r="EH32" s="72">
        <f t="shared" si="199"/>
        <v>204115</v>
      </c>
      <c r="EI32" s="72">
        <f t="shared" si="199"/>
        <v>225531</v>
      </c>
      <c r="EJ32" s="72">
        <f t="shared" si="199"/>
        <v>223534</v>
      </c>
      <c r="EK32" s="72">
        <f t="shared" si="199"/>
        <v>203600</v>
      </c>
      <c r="EL32" s="72">
        <f t="shared" si="199"/>
        <v>219135</v>
      </c>
      <c r="EM32" s="72">
        <f t="shared" si="199"/>
        <v>207708</v>
      </c>
      <c r="EN32" s="72">
        <f t="shared" si="199"/>
        <v>240409</v>
      </c>
      <c r="EO32" s="72">
        <f t="shared" si="159"/>
        <v>2605765</v>
      </c>
      <c r="EP32" s="72">
        <f>SUM(EP33:EP34)</f>
        <v>249499</v>
      </c>
      <c r="EQ32" s="72">
        <f t="shared" ref="EQ32:FA32" si="200">SUM(EQ33:EQ34)</f>
        <v>232007</v>
      </c>
      <c r="ER32" s="72">
        <f t="shared" si="200"/>
        <v>227917</v>
      </c>
      <c r="ES32" s="72">
        <f t="shared" si="200"/>
        <v>237559</v>
      </c>
      <c r="ET32" s="72">
        <f t="shared" si="200"/>
        <v>218585</v>
      </c>
      <c r="EU32" s="72">
        <f t="shared" si="200"/>
        <v>208348</v>
      </c>
      <c r="EV32" s="72">
        <f t="shared" si="200"/>
        <v>242420</v>
      </c>
      <c r="EW32" s="72">
        <f t="shared" si="200"/>
        <v>225809</v>
      </c>
      <c r="EX32" s="72">
        <f t="shared" si="200"/>
        <v>205687</v>
      </c>
      <c r="EY32" s="72">
        <f t="shared" si="200"/>
        <v>230663</v>
      </c>
      <c r="EZ32" s="72">
        <f t="shared" si="200"/>
        <v>217387</v>
      </c>
      <c r="FA32" s="72">
        <f t="shared" si="200"/>
        <v>261224</v>
      </c>
      <c r="FB32" s="72">
        <f t="shared" si="160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61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62"/>
        <v>3608312</v>
      </c>
      <c r="GC32" s="72">
        <f>SUM(GC33:GC34)</f>
        <v>341848</v>
      </c>
      <c r="GD32" s="72">
        <f t="shared" ref="GD32" si="201">SUM(GD33:GD34)</f>
        <v>334030</v>
      </c>
      <c r="GE32" s="72">
        <f t="shared" ref="GE32:GG32" si="202">SUM(GE33:GE34)</f>
        <v>278196</v>
      </c>
      <c r="GF32" s="72">
        <f t="shared" si="202"/>
        <v>307246</v>
      </c>
      <c r="GG32" s="72">
        <f t="shared" si="202"/>
        <v>324741</v>
      </c>
      <c r="GH32" s="72">
        <f t="shared" ref="GH32" si="203">SUM(GH33:GH34)</f>
        <v>311302</v>
      </c>
      <c r="GI32" s="72">
        <f t="shared" ref="GI32" si="204">SUM(GI33:GI34)</f>
        <v>377525</v>
      </c>
      <c r="GJ32" s="72">
        <f t="shared" ref="GJ32" si="205">SUM(GJ33:GJ34)</f>
        <v>336515</v>
      </c>
      <c r="GK32" s="72">
        <f t="shared" ref="GK32" si="206">SUM(GK33:GK34)</f>
        <v>292672</v>
      </c>
      <c r="GL32" s="72">
        <f t="shared" ref="GL32:GN32" si="207">SUM(GL33:GL34)</f>
        <v>309326</v>
      </c>
      <c r="GM32" s="72">
        <f t="shared" si="207"/>
        <v>296804</v>
      </c>
      <c r="GN32" s="72">
        <f t="shared" si="207"/>
        <v>374032</v>
      </c>
      <c r="GO32" s="72">
        <f t="shared" si="163"/>
        <v>3884237</v>
      </c>
      <c r="GP32" s="72">
        <f>SUM(GP33:GP34)</f>
        <v>507531</v>
      </c>
      <c r="GQ32" s="72">
        <f t="shared" ref="GQ32:HA32" si="208">SUM(GQ33:GQ34)</f>
        <v>457440</v>
      </c>
      <c r="GR32" s="72">
        <f t="shared" si="208"/>
        <v>497470</v>
      </c>
      <c r="GS32" s="72">
        <f t="shared" si="208"/>
        <v>413992</v>
      </c>
      <c r="GT32" s="72">
        <f t="shared" si="208"/>
        <v>423212</v>
      </c>
      <c r="GU32" s="72">
        <f t="shared" si="208"/>
        <v>383093</v>
      </c>
      <c r="GV32" s="72">
        <f t="shared" si="208"/>
        <v>451612</v>
      </c>
      <c r="GW32" s="72">
        <f t="shared" si="208"/>
        <v>457327</v>
      </c>
      <c r="GX32" s="72">
        <f t="shared" si="208"/>
        <v>413569</v>
      </c>
      <c r="GY32" s="72">
        <f t="shared" si="208"/>
        <v>433338</v>
      </c>
      <c r="GZ32" s="72">
        <f t="shared" si="208"/>
        <v>409600</v>
      </c>
      <c r="HA32" s="72">
        <f t="shared" si="208"/>
        <v>478506</v>
      </c>
      <c r="HB32" s="72">
        <f t="shared" si="164"/>
        <v>5326690</v>
      </c>
      <c r="HC32" s="72">
        <f>SUM(HC33:HC34)</f>
        <v>511211</v>
      </c>
      <c r="HD32" s="72">
        <f t="shared" ref="HD32:HL32" si="209">SUM(HD33:HD34)</f>
        <v>474705</v>
      </c>
      <c r="HE32" s="72">
        <f t="shared" si="209"/>
        <v>455446</v>
      </c>
      <c r="HF32" s="72">
        <f t="shared" si="209"/>
        <v>449482</v>
      </c>
      <c r="HG32" s="72">
        <f t="shared" si="209"/>
        <v>411234</v>
      </c>
      <c r="HH32" s="72">
        <f t="shared" si="209"/>
        <v>389817</v>
      </c>
      <c r="HI32" s="72">
        <f t="shared" si="209"/>
        <v>466391</v>
      </c>
      <c r="HJ32" s="72">
        <f t="shared" si="209"/>
        <v>466431</v>
      </c>
      <c r="HK32" s="72">
        <f t="shared" si="209"/>
        <v>414881</v>
      </c>
      <c r="HL32" s="72">
        <f t="shared" si="209"/>
        <v>442358</v>
      </c>
      <c r="HM32" s="72">
        <v>423108</v>
      </c>
      <c r="HN32" s="72">
        <v>479538</v>
      </c>
      <c r="HO32" s="72">
        <f t="shared" si="186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87"/>
        <v>3830046</v>
      </c>
      <c r="IC32" s="47">
        <v>466868</v>
      </c>
      <c r="ID32" s="47">
        <v>226318</v>
      </c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72">
        <f t="shared" si="188"/>
        <v>693186</v>
      </c>
    </row>
    <row r="33" spans="2:249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49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50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51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52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53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54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55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56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57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58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59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60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61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62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63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64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</row>
    <row r="34" spans="2:249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49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50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51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52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53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54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55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56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57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58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59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60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61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62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63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64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</row>
    <row r="35" spans="2:249" ht="14.25" customHeight="1" x14ac:dyDescent="0.2">
      <c r="B35" s="18" t="s">
        <v>10</v>
      </c>
      <c r="C35" s="19">
        <f>SUM(C36:C37)</f>
        <v>0</v>
      </c>
      <c r="D35" s="19">
        <f t="shared" ref="D35:M35" si="210">SUM(D36:D37)</f>
        <v>0</v>
      </c>
      <c r="E35" s="19">
        <f t="shared" si="210"/>
        <v>0</v>
      </c>
      <c r="F35" s="19">
        <f t="shared" si="210"/>
        <v>0</v>
      </c>
      <c r="G35" s="19">
        <f t="shared" si="210"/>
        <v>0</v>
      </c>
      <c r="H35" s="19">
        <f t="shared" si="210"/>
        <v>0</v>
      </c>
      <c r="I35" s="19">
        <f t="shared" si="210"/>
        <v>0</v>
      </c>
      <c r="J35" s="19">
        <f t="shared" si="210"/>
        <v>0</v>
      </c>
      <c r="K35" s="19">
        <f t="shared" si="210"/>
        <v>0</v>
      </c>
      <c r="L35" s="19">
        <f t="shared" si="210"/>
        <v>0</v>
      </c>
      <c r="M35" s="19">
        <f t="shared" si="210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211">SUM(Q36:Q37)</f>
        <v>733145</v>
      </c>
      <c r="R35" s="19">
        <f t="shared" si="211"/>
        <v>803478</v>
      </c>
      <c r="S35" s="19">
        <f t="shared" si="211"/>
        <v>776175</v>
      </c>
      <c r="T35" s="19">
        <f t="shared" si="211"/>
        <v>780543</v>
      </c>
      <c r="U35" s="19">
        <f t="shared" si="211"/>
        <v>750197</v>
      </c>
      <c r="V35" s="19">
        <f t="shared" si="211"/>
        <v>798761</v>
      </c>
      <c r="W35" s="19">
        <f t="shared" si="211"/>
        <v>823313</v>
      </c>
      <c r="X35" s="19">
        <f t="shared" si="211"/>
        <v>772645</v>
      </c>
      <c r="Y35" s="19">
        <f t="shared" si="211"/>
        <v>823083</v>
      </c>
      <c r="Z35" s="19">
        <f t="shared" si="211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212">SUM(AD36:AD37)</f>
        <v>733060</v>
      </c>
      <c r="AE35" s="19">
        <f t="shared" si="212"/>
        <v>801474</v>
      </c>
      <c r="AF35" s="19">
        <f t="shared" si="212"/>
        <v>745987</v>
      </c>
      <c r="AG35" s="19">
        <f t="shared" si="212"/>
        <v>801123</v>
      </c>
      <c r="AH35" s="19">
        <f t="shared" si="212"/>
        <v>800311</v>
      </c>
      <c r="AI35" s="19">
        <f t="shared" si="212"/>
        <v>832982</v>
      </c>
      <c r="AJ35" s="19">
        <f t="shared" si="212"/>
        <v>830380</v>
      </c>
      <c r="AK35" s="19">
        <f t="shared" si="212"/>
        <v>755019</v>
      </c>
      <c r="AL35" s="19">
        <f t="shared" si="212"/>
        <v>833033</v>
      </c>
      <c r="AM35" s="19">
        <f t="shared" si="212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213">SUM(AQ36:AQ37)</f>
        <v>780983</v>
      </c>
      <c r="AR35" s="19">
        <f t="shared" si="213"/>
        <v>845144</v>
      </c>
      <c r="AS35" s="19">
        <f t="shared" si="213"/>
        <v>809752</v>
      </c>
      <c r="AT35" s="19">
        <f t="shared" si="213"/>
        <v>842817</v>
      </c>
      <c r="AU35" s="19">
        <f t="shared" si="213"/>
        <v>856979</v>
      </c>
      <c r="AV35" s="19">
        <f t="shared" si="213"/>
        <v>882463</v>
      </c>
      <c r="AW35" s="19">
        <f t="shared" si="213"/>
        <v>910437</v>
      </c>
      <c r="AX35" s="19">
        <f t="shared" si="213"/>
        <v>856049</v>
      </c>
      <c r="AY35" s="19">
        <f t="shared" si="213"/>
        <v>916071</v>
      </c>
      <c r="AZ35" s="19">
        <f t="shared" si="213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214">SUM(BD36:BD37)</f>
        <v>878004</v>
      </c>
      <c r="BE35" s="19">
        <f t="shared" si="214"/>
        <v>924109</v>
      </c>
      <c r="BF35" s="19">
        <f t="shared" si="214"/>
        <v>891520</v>
      </c>
      <c r="BG35" s="19">
        <f t="shared" si="214"/>
        <v>951047</v>
      </c>
      <c r="BH35" s="19">
        <f t="shared" si="214"/>
        <v>922964</v>
      </c>
      <c r="BI35" s="19">
        <f t="shared" si="214"/>
        <v>982427</v>
      </c>
      <c r="BJ35" s="19">
        <f t="shared" si="214"/>
        <v>997971</v>
      </c>
      <c r="BK35" s="19">
        <f t="shared" si="214"/>
        <v>941265</v>
      </c>
      <c r="BL35" s="19">
        <f t="shared" si="214"/>
        <v>1025053</v>
      </c>
      <c r="BM35" s="19">
        <f t="shared" si="214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215">SUM(BQ36:BQ37)</f>
        <v>1025330</v>
      </c>
      <c r="BR35" s="19">
        <f t="shared" si="215"/>
        <v>1047870</v>
      </c>
      <c r="BS35" s="19">
        <f t="shared" si="215"/>
        <v>982700</v>
      </c>
      <c r="BT35" s="19">
        <f t="shared" si="215"/>
        <v>1049387</v>
      </c>
      <c r="BU35" s="19">
        <f t="shared" si="215"/>
        <v>1021281</v>
      </c>
      <c r="BV35" s="19">
        <f t="shared" si="215"/>
        <v>1111545</v>
      </c>
      <c r="BW35" s="19">
        <f t="shared" si="215"/>
        <v>1098807</v>
      </c>
      <c r="BX35" s="19">
        <f t="shared" si="215"/>
        <v>1022497</v>
      </c>
      <c r="BY35" s="19">
        <f t="shared" si="215"/>
        <v>1105324</v>
      </c>
      <c r="BZ35" s="19">
        <f t="shared" si="215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216">SUM(CD36:CD37)</f>
        <v>1006381</v>
      </c>
      <c r="CE35" s="19">
        <f t="shared" si="216"/>
        <v>1033963</v>
      </c>
      <c r="CF35" s="19">
        <f t="shared" si="216"/>
        <v>994179</v>
      </c>
      <c r="CG35" s="19">
        <f t="shared" si="216"/>
        <v>1049010</v>
      </c>
      <c r="CH35" s="19">
        <f t="shared" si="216"/>
        <v>1035636</v>
      </c>
      <c r="CI35" s="19">
        <f t="shared" si="216"/>
        <v>1098786</v>
      </c>
      <c r="CJ35" s="19">
        <f t="shared" si="216"/>
        <v>1080436</v>
      </c>
      <c r="CK35" s="19">
        <f t="shared" si="216"/>
        <v>1026566</v>
      </c>
      <c r="CL35" s="19">
        <f t="shared" si="216"/>
        <v>1101930</v>
      </c>
      <c r="CM35" s="19">
        <f t="shared" si="216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217">SUM(CQ36:CQ37)</f>
        <v>1046963</v>
      </c>
      <c r="CR35" s="19">
        <f t="shared" si="217"/>
        <v>1104211</v>
      </c>
      <c r="CS35" s="19">
        <f t="shared" si="217"/>
        <v>1087621</v>
      </c>
      <c r="CT35" s="19">
        <f t="shared" si="217"/>
        <v>1108359</v>
      </c>
      <c r="CU35" s="19">
        <f t="shared" si="217"/>
        <v>1126944</v>
      </c>
      <c r="CV35" s="19">
        <f t="shared" si="217"/>
        <v>1223753</v>
      </c>
      <c r="CW35" s="19">
        <f t="shared" si="217"/>
        <v>1242792</v>
      </c>
      <c r="CX35" s="19">
        <f t="shared" si="217"/>
        <v>1196127</v>
      </c>
      <c r="CY35" s="19">
        <f t="shared" si="217"/>
        <v>1244314</v>
      </c>
      <c r="CZ35" s="19">
        <f t="shared" si="217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218">SUM(DD36:DD37)</f>
        <v>1205375</v>
      </c>
      <c r="DE35" s="19">
        <f t="shared" si="218"/>
        <v>1268860</v>
      </c>
      <c r="DF35" s="19">
        <f t="shared" si="218"/>
        <v>1242899</v>
      </c>
      <c r="DG35" s="19">
        <f t="shared" si="218"/>
        <v>1302649</v>
      </c>
      <c r="DH35" s="19">
        <f t="shared" si="218"/>
        <v>1263407</v>
      </c>
      <c r="DI35" s="19">
        <f t="shared" si="218"/>
        <v>1318760</v>
      </c>
      <c r="DJ35" s="19">
        <f t="shared" si="218"/>
        <v>1353549</v>
      </c>
      <c r="DK35" s="19">
        <f t="shared" si="218"/>
        <v>1275378</v>
      </c>
      <c r="DL35" s="19">
        <f t="shared" si="218"/>
        <v>1334501</v>
      </c>
      <c r="DM35" s="19">
        <f t="shared" si="218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219">SUM(DQ36:DQ37)</f>
        <v>1333709</v>
      </c>
      <c r="DR35" s="19">
        <f t="shared" si="219"/>
        <v>1354754</v>
      </c>
      <c r="DS35" s="19">
        <f t="shared" si="219"/>
        <v>1319961</v>
      </c>
      <c r="DT35" s="19">
        <f t="shared" si="219"/>
        <v>1341899</v>
      </c>
      <c r="DU35" s="19">
        <f t="shared" si="219"/>
        <v>1335647</v>
      </c>
      <c r="DV35" s="19">
        <f t="shared" si="219"/>
        <v>1431766</v>
      </c>
      <c r="DW35" s="19">
        <f t="shared" si="219"/>
        <v>1453857</v>
      </c>
      <c r="DX35" s="19">
        <f t="shared" si="219"/>
        <v>1369496</v>
      </c>
      <c r="DY35" s="19">
        <f t="shared" si="219"/>
        <v>1469829</v>
      </c>
      <c r="DZ35" s="19">
        <f t="shared" si="219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220">SUM(ED36:ED37)</f>
        <v>1349526</v>
      </c>
      <c r="EE35" s="19">
        <f t="shared" si="220"/>
        <v>1441883</v>
      </c>
      <c r="EF35" s="19">
        <f t="shared" si="220"/>
        <v>1349433</v>
      </c>
      <c r="EG35" s="19">
        <f t="shared" si="220"/>
        <v>1443184</v>
      </c>
      <c r="EH35" s="19">
        <f t="shared" si="220"/>
        <v>1413495</v>
      </c>
      <c r="EI35" s="19">
        <f t="shared" si="220"/>
        <v>1491926</v>
      </c>
      <c r="EJ35" s="19">
        <f t="shared" si="220"/>
        <v>1525297</v>
      </c>
      <c r="EK35" s="19">
        <f t="shared" si="220"/>
        <v>1412728</v>
      </c>
      <c r="EL35" s="19">
        <f t="shared" si="220"/>
        <v>1502190</v>
      </c>
      <c r="EM35" s="19">
        <f t="shared" si="220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221">SUM(EQ36:EQ37)</f>
        <v>1439461</v>
      </c>
      <c r="ER35" s="19">
        <f t="shared" si="221"/>
        <v>1476520</v>
      </c>
      <c r="ES35" s="19">
        <f t="shared" si="221"/>
        <v>1439626</v>
      </c>
      <c r="ET35" s="19">
        <f t="shared" si="221"/>
        <v>1487181</v>
      </c>
      <c r="EU35" s="19">
        <f t="shared" si="221"/>
        <v>1423178</v>
      </c>
      <c r="EV35" s="19">
        <f t="shared" si="221"/>
        <v>1514008</v>
      </c>
      <c r="EW35" s="19">
        <f t="shared" si="221"/>
        <v>1515699</v>
      </c>
      <c r="EX35" s="19">
        <f t="shared" si="221"/>
        <v>1429952</v>
      </c>
      <c r="EY35" s="19">
        <f t="shared" si="221"/>
        <v>1542208</v>
      </c>
      <c r="EZ35" s="19">
        <f t="shared" si="221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222">SUM(FD36:FD37)</f>
        <v>1486764</v>
      </c>
      <c r="FE35" s="19">
        <f t="shared" si="222"/>
        <v>1539323</v>
      </c>
      <c r="FF35" s="19">
        <f t="shared" si="222"/>
        <v>1561764</v>
      </c>
      <c r="FG35" s="19">
        <f t="shared" si="222"/>
        <v>1571937</v>
      </c>
      <c r="FH35" s="19">
        <f t="shared" si="222"/>
        <v>1525830</v>
      </c>
      <c r="FI35" s="19">
        <f t="shared" si="222"/>
        <v>1649466</v>
      </c>
      <c r="FJ35" s="19">
        <f t="shared" si="222"/>
        <v>1664515</v>
      </c>
      <c r="FK35" s="19">
        <f t="shared" si="222"/>
        <v>1560399</v>
      </c>
      <c r="FL35" s="19">
        <f t="shared" si="222"/>
        <v>1687030</v>
      </c>
      <c r="FM35" s="19">
        <f t="shared" si="222"/>
        <v>1610670</v>
      </c>
      <c r="FN35" s="19">
        <f t="shared" si="222"/>
        <v>1719273</v>
      </c>
      <c r="FO35" s="19">
        <f>SUM(FO36:FO37)</f>
        <v>19168805</v>
      </c>
      <c r="FP35" s="19">
        <f t="shared" si="222"/>
        <v>1707822</v>
      </c>
      <c r="FQ35" s="19">
        <f t="shared" si="222"/>
        <v>1670780</v>
      </c>
      <c r="FR35" s="19">
        <f t="shared" si="222"/>
        <v>1738292</v>
      </c>
      <c r="FS35" s="19">
        <f t="shared" si="222"/>
        <v>1581536</v>
      </c>
      <c r="FT35" s="19">
        <f t="shared" si="222"/>
        <v>1627635</v>
      </c>
      <c r="FU35" s="19">
        <f t="shared" si="222"/>
        <v>1596362</v>
      </c>
      <c r="FV35" s="19">
        <f t="shared" si="222"/>
        <v>1779578</v>
      </c>
      <c r="FW35" s="19">
        <f t="shared" si="222"/>
        <v>1766270</v>
      </c>
      <c r="FX35" s="19">
        <v>1680151</v>
      </c>
      <c r="FY35" s="19">
        <v>1751966</v>
      </c>
      <c r="FZ35" s="19">
        <v>1743150</v>
      </c>
      <c r="GA35" s="19">
        <f t="shared" si="222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223">SUM(GD36:GD37)</f>
        <v>1709329</v>
      </c>
      <c r="GE35" s="19">
        <f t="shared" ref="GE35:GF35" si="224">SUM(GE36:GE37)</f>
        <v>1443973</v>
      </c>
      <c r="GF35" s="19">
        <f t="shared" si="224"/>
        <v>1663288</v>
      </c>
      <c r="GG35" s="19">
        <f t="shared" si="223"/>
        <v>1819711</v>
      </c>
      <c r="GH35" s="19">
        <f t="shared" si="223"/>
        <v>1770958</v>
      </c>
      <c r="GI35" s="19">
        <f t="shared" ref="GI35" si="225">SUM(GI36:GI37)</f>
        <v>1885796</v>
      </c>
      <c r="GJ35" s="19">
        <f t="shared" si="223"/>
        <v>1844958</v>
      </c>
      <c r="GK35" s="19">
        <f t="shared" si="223"/>
        <v>1734426</v>
      </c>
      <c r="GL35" s="19">
        <f t="shared" si="223"/>
        <v>1785257</v>
      </c>
      <c r="GM35" s="19">
        <f t="shared" si="223"/>
        <v>1752242</v>
      </c>
      <c r="GN35" s="19">
        <f t="shared" ref="GN35" si="226">SUM(GN36:GN37)</f>
        <v>1868305</v>
      </c>
      <c r="GO35" s="19">
        <f t="shared" si="163"/>
        <v>21147309</v>
      </c>
      <c r="GP35" s="19">
        <f>SUM(GP36:GP37)</f>
        <v>1928316</v>
      </c>
      <c r="GQ35" s="19">
        <f t="shared" ref="GQ35:HA35" si="227">SUM(GQ36:GQ37)</f>
        <v>1779037</v>
      </c>
      <c r="GR35" s="19">
        <f t="shared" si="227"/>
        <v>1901257</v>
      </c>
      <c r="GS35" s="19">
        <f t="shared" si="227"/>
        <v>1803689</v>
      </c>
      <c r="GT35" s="19">
        <f t="shared" si="227"/>
        <v>1938167</v>
      </c>
      <c r="GU35" s="19">
        <f t="shared" si="227"/>
        <v>1771514</v>
      </c>
      <c r="GV35" s="19">
        <f t="shared" si="227"/>
        <v>1896270</v>
      </c>
      <c r="GW35" s="19">
        <f t="shared" si="227"/>
        <v>1932032</v>
      </c>
      <c r="GX35" s="19">
        <f t="shared" si="227"/>
        <v>1812721</v>
      </c>
      <c r="GY35" s="19">
        <f t="shared" si="227"/>
        <v>1882119</v>
      </c>
      <c r="GZ35" s="19">
        <f t="shared" si="227"/>
        <v>1853578</v>
      </c>
      <c r="HA35" s="19">
        <f t="shared" si="227"/>
        <v>2018802</v>
      </c>
      <c r="HB35" s="19">
        <f t="shared" si="164"/>
        <v>22517502</v>
      </c>
      <c r="HC35" s="19">
        <f>SUM(HC36:HC37)</f>
        <v>2012145</v>
      </c>
      <c r="HD35" s="19">
        <f t="shared" ref="HD35:HN35" si="228">SUM(HD36:HD37)</f>
        <v>1807831</v>
      </c>
      <c r="HE35" s="19">
        <f t="shared" si="228"/>
        <v>1962999</v>
      </c>
      <c r="HF35" s="19">
        <f t="shared" si="228"/>
        <v>1786669</v>
      </c>
      <c r="HG35" s="19">
        <f t="shared" si="228"/>
        <v>1874002</v>
      </c>
      <c r="HH35" s="19">
        <f t="shared" si="228"/>
        <v>1795603</v>
      </c>
      <c r="HI35" s="19">
        <f t="shared" si="228"/>
        <v>1937374</v>
      </c>
      <c r="HJ35" s="19">
        <f t="shared" si="228"/>
        <v>1984947</v>
      </c>
      <c r="HK35" s="19">
        <f t="shared" si="228"/>
        <v>1828073</v>
      </c>
      <c r="HL35" s="19">
        <f t="shared" ref="HL35" si="229">SUM(HL36:HL37)</f>
        <v>1959368</v>
      </c>
      <c r="HM35" s="19">
        <f t="shared" si="228"/>
        <v>1914286</v>
      </c>
      <c r="HN35" s="19">
        <f t="shared" si="228"/>
        <v>2047568</v>
      </c>
      <c r="HO35" s="19">
        <f t="shared" si="186"/>
        <v>22910865</v>
      </c>
      <c r="HP35" s="19">
        <f t="shared" ref="HP35:HR35" si="230">SUM(HP36:HP37)</f>
        <v>2032438</v>
      </c>
      <c r="HQ35" s="19">
        <f t="shared" si="230"/>
        <v>1996458</v>
      </c>
      <c r="HR35" s="19">
        <f t="shared" si="230"/>
        <v>1411571</v>
      </c>
      <c r="HS35" s="19">
        <f t="shared" ref="HS35" si="231">SUM(HS36:HS37)</f>
        <v>769265</v>
      </c>
      <c r="HT35" s="19">
        <f t="shared" ref="HT35:HU35" si="232">SUM(HT36:HT37)</f>
        <v>1102088</v>
      </c>
      <c r="HU35" s="19">
        <f t="shared" si="232"/>
        <v>1448793</v>
      </c>
      <c r="HV35" s="19">
        <f t="shared" ref="HV35:HX35" si="233">SUM(HV36:HV37)</f>
        <v>1753778</v>
      </c>
      <c r="HW35" s="19">
        <f t="shared" si="233"/>
        <v>1751185</v>
      </c>
      <c r="HX35" s="19">
        <f t="shared" si="233"/>
        <v>1766734</v>
      </c>
      <c r="HY35" s="19">
        <f t="shared" ref="HY35:HZ35" si="234">SUM(HY36:HY37)</f>
        <v>1973941</v>
      </c>
      <c r="HZ35" s="19">
        <f t="shared" si="234"/>
        <v>2014647</v>
      </c>
      <c r="IA35" s="19">
        <f t="shared" ref="IA35" si="235">SUM(IA36:IA37)</f>
        <v>2074718</v>
      </c>
      <c r="IB35" s="19">
        <f t="shared" si="187"/>
        <v>20095616</v>
      </c>
      <c r="IC35" s="19">
        <f>SUM(IC36:IC37)</f>
        <v>2136319</v>
      </c>
      <c r="ID35" s="19">
        <f>SUM(ID36:ID37)</f>
        <v>1617557</v>
      </c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>
        <f t="shared" si="188"/>
        <v>3753876</v>
      </c>
    </row>
    <row r="36" spans="2:249" ht="14.25" customHeight="1" x14ac:dyDescent="0.2">
      <c r="B36" s="15" t="s">
        <v>2</v>
      </c>
      <c r="C36" s="21">
        <f>C27+C30+C33</f>
        <v>0</v>
      </c>
      <c r="D36" s="21">
        <f t="shared" ref="D36:M36" si="236">D27+D30+D33</f>
        <v>0</v>
      </c>
      <c r="E36" s="21">
        <f t="shared" si="236"/>
        <v>0</v>
      </c>
      <c r="F36" s="21">
        <f t="shared" si="236"/>
        <v>0</v>
      </c>
      <c r="G36" s="21">
        <f t="shared" si="236"/>
        <v>0</v>
      </c>
      <c r="H36" s="21">
        <f t="shared" si="236"/>
        <v>0</v>
      </c>
      <c r="I36" s="21">
        <f t="shared" si="236"/>
        <v>0</v>
      </c>
      <c r="J36" s="21">
        <f t="shared" si="236"/>
        <v>0</v>
      </c>
      <c r="K36" s="21">
        <f t="shared" si="236"/>
        <v>0</v>
      </c>
      <c r="L36" s="21">
        <f t="shared" si="236"/>
        <v>0</v>
      </c>
      <c r="M36" s="21">
        <f t="shared" si="236"/>
        <v>92921</v>
      </c>
      <c r="N36" s="21">
        <f t="shared" ref="N36:P37" si="237">N27+N30+N33</f>
        <v>117116</v>
      </c>
      <c r="O36" s="21">
        <f t="shared" si="237"/>
        <v>210037</v>
      </c>
      <c r="P36" s="21">
        <f t="shared" si="237"/>
        <v>115933</v>
      </c>
      <c r="Q36" s="21">
        <f t="shared" ref="Q36:Z36" si="238">Q27+Q30+Q33</f>
        <v>107506</v>
      </c>
      <c r="R36" s="21">
        <f t="shared" si="238"/>
        <v>100272</v>
      </c>
      <c r="S36" s="21">
        <f t="shared" si="238"/>
        <v>118724</v>
      </c>
      <c r="T36" s="21">
        <f t="shared" si="238"/>
        <v>101630</v>
      </c>
      <c r="U36" s="21">
        <f t="shared" si="238"/>
        <v>90555</v>
      </c>
      <c r="V36" s="21">
        <f t="shared" si="238"/>
        <v>117598</v>
      </c>
      <c r="W36" s="21">
        <f t="shared" si="238"/>
        <v>115721</v>
      </c>
      <c r="X36" s="21">
        <f t="shared" si="238"/>
        <v>88174</v>
      </c>
      <c r="Y36" s="21">
        <f t="shared" si="238"/>
        <v>104028</v>
      </c>
      <c r="Z36" s="21">
        <f t="shared" si="238"/>
        <v>91770</v>
      </c>
      <c r="AA36" s="21">
        <f t="shared" ref="AA36:AC37" si="239">AA27+AA30+AA33</f>
        <v>114387</v>
      </c>
      <c r="AB36" s="21">
        <f t="shared" si="239"/>
        <v>1266298</v>
      </c>
      <c r="AC36" s="21">
        <f t="shared" si="239"/>
        <v>113672</v>
      </c>
      <c r="AD36" s="21">
        <f t="shared" ref="AD36:AM36" si="240">AD27+AD30+AD33</f>
        <v>101971</v>
      </c>
      <c r="AE36" s="21">
        <f t="shared" si="240"/>
        <v>126000</v>
      </c>
      <c r="AF36" s="21">
        <f t="shared" si="240"/>
        <v>93230</v>
      </c>
      <c r="AG36" s="21">
        <f t="shared" si="240"/>
        <v>99504</v>
      </c>
      <c r="AH36" s="21">
        <f t="shared" si="240"/>
        <v>92028</v>
      </c>
      <c r="AI36" s="21">
        <f t="shared" si="240"/>
        <v>124137</v>
      </c>
      <c r="AJ36" s="21">
        <f t="shared" si="240"/>
        <v>108193</v>
      </c>
      <c r="AK36" s="21">
        <f t="shared" si="240"/>
        <v>90154</v>
      </c>
      <c r="AL36" s="21">
        <f t="shared" si="240"/>
        <v>103764</v>
      </c>
      <c r="AM36" s="21">
        <f t="shared" si="240"/>
        <v>94755</v>
      </c>
      <c r="AN36" s="21">
        <f t="shared" ref="AN36:AP37" si="241">AN27+AN30+AN33</f>
        <v>117218</v>
      </c>
      <c r="AO36" s="21">
        <f t="shared" si="241"/>
        <v>1264626</v>
      </c>
      <c r="AP36" s="21">
        <f t="shared" si="241"/>
        <v>119065</v>
      </c>
      <c r="AQ36" s="21">
        <f t="shared" ref="AQ36:AZ36" si="242">AQ27+AQ30+AQ33</f>
        <v>106815</v>
      </c>
      <c r="AR36" s="21">
        <f t="shared" si="242"/>
        <v>107586</v>
      </c>
      <c r="AS36" s="21">
        <f t="shared" si="242"/>
        <v>125136</v>
      </c>
      <c r="AT36" s="21">
        <f t="shared" si="242"/>
        <v>99878</v>
      </c>
      <c r="AU36" s="21">
        <f t="shared" si="242"/>
        <v>98671</v>
      </c>
      <c r="AV36" s="21">
        <f t="shared" si="242"/>
        <v>123381</v>
      </c>
      <c r="AW36" s="21">
        <f t="shared" si="242"/>
        <v>109579</v>
      </c>
      <c r="AX36" s="21">
        <f t="shared" si="242"/>
        <v>98375</v>
      </c>
      <c r="AY36" s="21">
        <f t="shared" si="242"/>
        <v>105508</v>
      </c>
      <c r="AZ36" s="21">
        <f t="shared" si="242"/>
        <v>102556</v>
      </c>
      <c r="BA36" s="21">
        <f t="shared" ref="BA36:BC37" si="243">BA27+BA30+BA33</f>
        <v>117634</v>
      </c>
      <c r="BB36" s="21">
        <f t="shared" si="243"/>
        <v>1314184</v>
      </c>
      <c r="BC36" s="21">
        <f t="shared" si="243"/>
        <v>132002</v>
      </c>
      <c r="BD36" s="21">
        <f t="shared" ref="BD36:BM36" si="244">BD27+BD30+BD33</f>
        <v>121822</v>
      </c>
      <c r="BE36" s="21">
        <f t="shared" si="244"/>
        <v>117201</v>
      </c>
      <c r="BF36" s="21">
        <f t="shared" si="244"/>
        <v>141521</v>
      </c>
      <c r="BG36" s="21">
        <f t="shared" si="244"/>
        <v>116042</v>
      </c>
      <c r="BH36" s="21">
        <f t="shared" si="244"/>
        <v>109574</v>
      </c>
      <c r="BI36" s="21">
        <f t="shared" si="244"/>
        <v>127244</v>
      </c>
      <c r="BJ36" s="21">
        <f t="shared" si="244"/>
        <v>119671</v>
      </c>
      <c r="BK36" s="21">
        <f t="shared" si="244"/>
        <v>107381</v>
      </c>
      <c r="BL36" s="21">
        <f t="shared" si="244"/>
        <v>121289</v>
      </c>
      <c r="BM36" s="21">
        <f t="shared" si="244"/>
        <v>114582</v>
      </c>
      <c r="BN36" s="21">
        <f t="shared" ref="BN36:BP37" si="245">BN27+BN30+BN33</f>
        <v>141985</v>
      </c>
      <c r="BO36" s="21">
        <f t="shared" si="245"/>
        <v>1470314</v>
      </c>
      <c r="BP36" s="21">
        <f t="shared" si="245"/>
        <v>143121</v>
      </c>
      <c r="BQ36" s="21">
        <f t="shared" ref="BQ36:BZ36" si="246">BQ27+BQ30+BQ33</f>
        <v>135325</v>
      </c>
      <c r="BR36" s="21">
        <f t="shared" si="246"/>
        <v>161617</v>
      </c>
      <c r="BS36" s="21">
        <f t="shared" si="246"/>
        <v>116888</v>
      </c>
      <c r="BT36" s="21">
        <f t="shared" si="246"/>
        <v>142172</v>
      </c>
      <c r="BU36" s="21">
        <f t="shared" si="246"/>
        <v>118066</v>
      </c>
      <c r="BV36" s="21">
        <f t="shared" si="246"/>
        <v>159683</v>
      </c>
      <c r="BW36" s="21">
        <f t="shared" si="246"/>
        <v>140094</v>
      </c>
      <c r="BX36" s="21">
        <f t="shared" si="246"/>
        <v>121113</v>
      </c>
      <c r="BY36" s="21">
        <f t="shared" si="246"/>
        <v>130577</v>
      </c>
      <c r="BZ36" s="21">
        <f t="shared" si="246"/>
        <v>137148</v>
      </c>
      <c r="CA36" s="21">
        <f t="shared" ref="CA36:CC37" si="247">CA27+CA30+CA33</f>
        <v>156511</v>
      </c>
      <c r="CB36" s="21">
        <f t="shared" si="247"/>
        <v>1662315</v>
      </c>
      <c r="CC36" s="21">
        <f t="shared" si="247"/>
        <v>160023</v>
      </c>
      <c r="CD36" s="21">
        <f t="shared" ref="CD36:CM36" si="248">CD27+CD30+CD33</f>
        <v>150131</v>
      </c>
      <c r="CE36" s="21">
        <f t="shared" si="248"/>
        <v>139048</v>
      </c>
      <c r="CF36" s="21">
        <f t="shared" si="248"/>
        <v>161393</v>
      </c>
      <c r="CG36" s="21">
        <f t="shared" si="248"/>
        <v>145000</v>
      </c>
      <c r="CH36" s="21">
        <f t="shared" si="248"/>
        <v>136056</v>
      </c>
      <c r="CI36" s="21">
        <f t="shared" si="248"/>
        <v>173860</v>
      </c>
      <c r="CJ36" s="21">
        <f t="shared" si="248"/>
        <v>150923</v>
      </c>
      <c r="CK36" s="21">
        <f t="shared" si="248"/>
        <v>135318</v>
      </c>
      <c r="CL36" s="21">
        <f t="shared" si="248"/>
        <v>151708</v>
      </c>
      <c r="CM36" s="21">
        <f t="shared" si="248"/>
        <v>140793</v>
      </c>
      <c r="CN36" s="21">
        <f t="shared" ref="CN36:CP37" si="249">CN27+CN30+CN33</f>
        <v>175565</v>
      </c>
      <c r="CO36" s="21">
        <f t="shared" si="249"/>
        <v>1819818</v>
      </c>
      <c r="CP36" s="21">
        <f t="shared" si="249"/>
        <v>189083</v>
      </c>
      <c r="CQ36" s="21">
        <f t="shared" ref="CQ36:CZ36" si="250">CQ27+CQ30+CQ33</f>
        <v>170586</v>
      </c>
      <c r="CR36" s="21">
        <f t="shared" si="250"/>
        <v>158066</v>
      </c>
      <c r="CS36" s="21">
        <f t="shared" si="250"/>
        <v>188806</v>
      </c>
      <c r="CT36" s="21">
        <f t="shared" si="250"/>
        <v>164359</v>
      </c>
      <c r="CU36" s="21">
        <f t="shared" si="250"/>
        <v>154107</v>
      </c>
      <c r="CV36" s="21">
        <f t="shared" si="250"/>
        <v>190130</v>
      </c>
      <c r="CW36" s="21">
        <f t="shared" si="250"/>
        <v>188843</v>
      </c>
      <c r="CX36" s="21">
        <f t="shared" si="250"/>
        <v>158288</v>
      </c>
      <c r="CY36" s="21">
        <f t="shared" si="250"/>
        <v>187167</v>
      </c>
      <c r="CZ36" s="21">
        <f t="shared" si="250"/>
        <v>166027</v>
      </c>
      <c r="DA36" s="21">
        <f t="shared" ref="DA36:DC37" si="251">DA27+DA30+DA33</f>
        <v>208138</v>
      </c>
      <c r="DB36" s="21">
        <f t="shared" si="251"/>
        <v>2123600</v>
      </c>
      <c r="DC36" s="21">
        <f t="shared" si="251"/>
        <v>225173</v>
      </c>
      <c r="DD36" s="21">
        <f t="shared" ref="DD36:DM36" si="252">DD27+DD30+DD33</f>
        <v>202921</v>
      </c>
      <c r="DE36" s="21">
        <f t="shared" si="252"/>
        <v>189294</v>
      </c>
      <c r="DF36" s="21">
        <f t="shared" si="252"/>
        <v>223686</v>
      </c>
      <c r="DG36" s="21">
        <f t="shared" si="252"/>
        <v>191920</v>
      </c>
      <c r="DH36" s="21">
        <f t="shared" si="252"/>
        <v>185139</v>
      </c>
      <c r="DI36" s="21">
        <f t="shared" si="252"/>
        <v>232826</v>
      </c>
      <c r="DJ36" s="21">
        <f t="shared" si="252"/>
        <v>213703</v>
      </c>
      <c r="DK36" s="21">
        <f t="shared" si="252"/>
        <v>187504</v>
      </c>
      <c r="DL36" s="21">
        <f t="shared" si="252"/>
        <v>210706</v>
      </c>
      <c r="DM36" s="21">
        <f t="shared" si="252"/>
        <v>191211</v>
      </c>
      <c r="DN36" s="21">
        <f t="shared" ref="DN36:DP37" si="253">DN27+DN30+DN33</f>
        <v>235676</v>
      </c>
      <c r="DO36" s="21">
        <f t="shared" si="253"/>
        <v>2489759</v>
      </c>
      <c r="DP36" s="21">
        <f t="shared" si="253"/>
        <v>254003</v>
      </c>
      <c r="DQ36" s="21">
        <f t="shared" ref="DQ36:DZ36" si="254">DQ27+DQ30+DQ33</f>
        <v>243614</v>
      </c>
      <c r="DR36" s="21">
        <f t="shared" si="254"/>
        <v>219411</v>
      </c>
      <c r="DS36" s="21">
        <f t="shared" si="254"/>
        <v>262259</v>
      </c>
      <c r="DT36" s="21">
        <f t="shared" si="254"/>
        <v>220302</v>
      </c>
      <c r="DU36" s="21">
        <f t="shared" si="254"/>
        <v>210822</v>
      </c>
      <c r="DV36" s="21">
        <f t="shared" si="254"/>
        <v>248549</v>
      </c>
      <c r="DW36" s="21">
        <f t="shared" si="254"/>
        <v>244123</v>
      </c>
      <c r="DX36" s="21">
        <f t="shared" si="254"/>
        <v>228284</v>
      </c>
      <c r="DY36" s="21">
        <f t="shared" si="254"/>
        <v>247082</v>
      </c>
      <c r="DZ36" s="21">
        <f t="shared" si="254"/>
        <v>220643</v>
      </c>
      <c r="EA36" s="21">
        <f t="shared" ref="EA36:EC37" si="255">EA27+EA30+EA33</f>
        <v>268186</v>
      </c>
      <c r="EB36" s="21">
        <f t="shared" si="255"/>
        <v>2867278</v>
      </c>
      <c r="EC36" s="21">
        <f t="shared" si="255"/>
        <v>283272</v>
      </c>
      <c r="ED36" s="21">
        <f t="shared" ref="ED36:EM36" si="256">ED27+ED30+ED33</f>
        <v>263186</v>
      </c>
      <c r="EE36" s="21">
        <f t="shared" si="256"/>
        <v>297916</v>
      </c>
      <c r="EF36" s="21">
        <f t="shared" si="256"/>
        <v>222540</v>
      </c>
      <c r="EG36" s="21">
        <f t="shared" si="256"/>
        <v>246406</v>
      </c>
      <c r="EH36" s="21">
        <f t="shared" si="256"/>
        <v>241176</v>
      </c>
      <c r="EI36" s="21">
        <f t="shared" si="256"/>
        <v>279483</v>
      </c>
      <c r="EJ36" s="21">
        <f t="shared" si="256"/>
        <v>275096</v>
      </c>
      <c r="EK36" s="21">
        <f t="shared" si="256"/>
        <v>243687</v>
      </c>
      <c r="EL36" s="21">
        <f t="shared" si="256"/>
        <v>260727</v>
      </c>
      <c r="EM36" s="21">
        <f t="shared" si="256"/>
        <v>247346</v>
      </c>
      <c r="EN36" s="21">
        <f t="shared" ref="EN36:EP37" si="257">EN27+EN30+EN33</f>
        <v>294307</v>
      </c>
      <c r="EO36" s="21">
        <f t="shared" si="257"/>
        <v>3155142</v>
      </c>
      <c r="EP36" s="21">
        <f t="shared" si="257"/>
        <v>308009</v>
      </c>
      <c r="EQ36" s="21">
        <f t="shared" ref="EQ36:GA36" si="258">EQ27+EQ30+EQ33</f>
        <v>284291</v>
      </c>
      <c r="ER36" s="21">
        <f t="shared" si="258"/>
        <v>269721</v>
      </c>
      <c r="ES36" s="21">
        <f t="shared" si="258"/>
        <v>298961</v>
      </c>
      <c r="ET36" s="21">
        <f t="shared" si="258"/>
        <v>259488</v>
      </c>
      <c r="EU36" s="21">
        <f t="shared" si="258"/>
        <v>240006</v>
      </c>
      <c r="EV36" s="21">
        <f t="shared" si="258"/>
        <v>305808</v>
      </c>
      <c r="EW36" s="21">
        <f t="shared" si="258"/>
        <v>288113</v>
      </c>
      <c r="EX36" s="21">
        <f t="shared" si="258"/>
        <v>249256</v>
      </c>
      <c r="EY36" s="21">
        <f t="shared" si="258"/>
        <v>279851</v>
      </c>
      <c r="EZ36" s="21">
        <f t="shared" si="258"/>
        <v>260519</v>
      </c>
      <c r="FA36" s="21">
        <f t="shared" si="258"/>
        <v>332887</v>
      </c>
      <c r="FB36" s="21">
        <f>FB27+FB30+FB33</f>
        <v>3376910</v>
      </c>
      <c r="FC36" s="21">
        <f t="shared" si="258"/>
        <v>369210</v>
      </c>
      <c r="FD36" s="21">
        <f t="shared" si="258"/>
        <v>341919</v>
      </c>
      <c r="FE36" s="21">
        <f t="shared" si="258"/>
        <v>313131</v>
      </c>
      <c r="FF36" s="21">
        <f t="shared" si="258"/>
        <v>350542</v>
      </c>
      <c r="FG36" s="21">
        <f t="shared" si="258"/>
        <v>323708</v>
      </c>
      <c r="FH36" s="21">
        <f t="shared" si="258"/>
        <v>293194</v>
      </c>
      <c r="FI36" s="21">
        <f t="shared" si="258"/>
        <v>371425</v>
      </c>
      <c r="FJ36" s="21">
        <f t="shared" si="258"/>
        <v>345171</v>
      </c>
      <c r="FK36" s="21">
        <f t="shared" si="258"/>
        <v>299045</v>
      </c>
      <c r="FL36" s="21">
        <f t="shared" si="258"/>
        <v>346857</v>
      </c>
      <c r="FM36" s="21">
        <f t="shared" si="258"/>
        <v>306525</v>
      </c>
      <c r="FN36" s="21">
        <f t="shared" si="258"/>
        <v>392451</v>
      </c>
      <c r="FO36" s="21">
        <f>FO27+FO30+FO33</f>
        <v>4053178</v>
      </c>
      <c r="FP36" s="21">
        <f t="shared" si="258"/>
        <v>437052</v>
      </c>
      <c r="FQ36" s="21">
        <f t="shared" si="258"/>
        <v>406648</v>
      </c>
      <c r="FR36" s="21">
        <f t="shared" si="258"/>
        <v>442941</v>
      </c>
      <c r="FS36" s="21">
        <f t="shared" si="258"/>
        <v>327458</v>
      </c>
      <c r="FT36" s="21">
        <f t="shared" si="258"/>
        <v>358674</v>
      </c>
      <c r="FU36" s="21">
        <f t="shared" si="258"/>
        <v>333739</v>
      </c>
      <c r="FV36" s="21">
        <f t="shared" si="258"/>
        <v>441571</v>
      </c>
      <c r="FW36" s="21">
        <f t="shared" si="258"/>
        <v>395226</v>
      </c>
      <c r="FX36" s="21">
        <v>348358</v>
      </c>
      <c r="FY36" s="21">
        <v>382258</v>
      </c>
      <c r="FZ36" s="21">
        <v>377903</v>
      </c>
      <c r="GA36" s="21">
        <f t="shared" si="258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59">GD27+GD30+GD33</f>
        <v>420895</v>
      </c>
      <c r="GE36" s="21">
        <f t="shared" si="259"/>
        <v>362876</v>
      </c>
      <c r="GF36" s="21">
        <f t="shared" si="259"/>
        <v>403877</v>
      </c>
      <c r="GG36" s="21">
        <f t="shared" si="259"/>
        <v>383494</v>
      </c>
      <c r="GH36" s="21">
        <f t="shared" si="259"/>
        <v>369660</v>
      </c>
      <c r="GI36" s="21">
        <f t="shared" si="259"/>
        <v>478803</v>
      </c>
      <c r="GJ36" s="21">
        <f t="shared" si="259"/>
        <v>421570</v>
      </c>
      <c r="GK36" s="21">
        <f t="shared" si="259"/>
        <v>366903</v>
      </c>
      <c r="GL36" s="21">
        <f t="shared" si="259"/>
        <v>378004</v>
      </c>
      <c r="GM36" s="21">
        <f t="shared" si="259"/>
        <v>356630</v>
      </c>
      <c r="GN36" s="21">
        <f t="shared" ref="GN36" si="260">GN27+GN30+GN33</f>
        <v>427574</v>
      </c>
      <c r="GO36" s="21">
        <f t="shared" si="163"/>
        <v>4820363</v>
      </c>
      <c r="GP36" s="21">
        <f>GP27+GP30+GP33</f>
        <v>479892</v>
      </c>
      <c r="GQ36" s="21">
        <f t="shared" ref="GQ36:HA37" si="261">GQ27+GQ30+GQ33</f>
        <v>446068</v>
      </c>
      <c r="GR36" s="21">
        <f t="shared" si="261"/>
        <v>482103</v>
      </c>
      <c r="GS36" s="21">
        <f t="shared" si="261"/>
        <v>388519</v>
      </c>
      <c r="GT36" s="21">
        <f t="shared" si="261"/>
        <v>386505</v>
      </c>
      <c r="GU36" s="21">
        <f t="shared" si="261"/>
        <v>348087</v>
      </c>
      <c r="GV36" s="21">
        <f t="shared" si="261"/>
        <v>425550</v>
      </c>
      <c r="GW36" s="21">
        <f t="shared" si="261"/>
        <v>425243</v>
      </c>
      <c r="GX36" s="21">
        <f t="shared" si="261"/>
        <v>398078</v>
      </c>
      <c r="GY36" s="21">
        <f t="shared" si="261"/>
        <v>414186</v>
      </c>
      <c r="GZ36" s="21">
        <f t="shared" si="261"/>
        <v>392147</v>
      </c>
      <c r="HA36" s="21">
        <f t="shared" si="261"/>
        <v>476445</v>
      </c>
      <c r="HB36" s="21">
        <f t="shared" si="164"/>
        <v>5062823</v>
      </c>
      <c r="HC36" s="21">
        <f>HC27+HC30+HC33</f>
        <v>517665</v>
      </c>
      <c r="HD36" s="21">
        <f t="shared" ref="HD36:HN36" si="262">HD27+HD30+HD33</f>
        <v>476224</v>
      </c>
      <c r="HE36" s="21">
        <f t="shared" si="262"/>
        <v>445725</v>
      </c>
      <c r="HF36" s="21">
        <f t="shared" si="262"/>
        <v>460045</v>
      </c>
      <c r="HG36" s="21">
        <f t="shared" si="262"/>
        <v>393615</v>
      </c>
      <c r="HH36" s="21">
        <f t="shared" si="262"/>
        <v>367532</v>
      </c>
      <c r="HI36" s="21">
        <f t="shared" si="262"/>
        <v>465017</v>
      </c>
      <c r="HJ36" s="21">
        <f t="shared" si="262"/>
        <v>450658</v>
      </c>
      <c r="HK36" s="21">
        <f t="shared" si="262"/>
        <v>397868</v>
      </c>
      <c r="HL36" s="21">
        <f t="shared" ref="HL36" si="263">HL27+HL30+HL33</f>
        <v>424968</v>
      </c>
      <c r="HM36" s="21">
        <f t="shared" si="262"/>
        <v>408767</v>
      </c>
      <c r="HN36" s="21">
        <f t="shared" si="262"/>
        <v>489888</v>
      </c>
      <c r="HO36" s="21">
        <f t="shared" si="186"/>
        <v>5297972</v>
      </c>
      <c r="HP36" s="21">
        <f t="shared" ref="HP36:HR36" si="264">HP27+HP30+HP33</f>
        <v>530860</v>
      </c>
      <c r="HQ36" s="21">
        <f t="shared" si="264"/>
        <v>528488</v>
      </c>
      <c r="HR36" s="21">
        <f t="shared" si="264"/>
        <v>301676</v>
      </c>
      <c r="HS36" s="21">
        <f t="shared" ref="HS36:HU36" si="265">HS27+HS30+HS33</f>
        <v>85862</v>
      </c>
      <c r="HT36" s="21">
        <f t="shared" si="265"/>
        <v>190208</v>
      </c>
      <c r="HU36" s="21">
        <f t="shared" si="265"/>
        <v>298735</v>
      </c>
      <c r="HV36" s="21">
        <f t="shared" ref="HV36:HX36" si="266">HV27+HV30+HV33</f>
        <v>432734</v>
      </c>
      <c r="HW36" s="21">
        <f t="shared" si="266"/>
        <v>409068</v>
      </c>
      <c r="HX36" s="21">
        <f t="shared" si="266"/>
        <v>434974</v>
      </c>
      <c r="HY36" s="21">
        <f t="shared" ref="HY36:HZ36" si="267">HY27+HY30+HY33</f>
        <v>494012</v>
      </c>
      <c r="HZ36" s="21">
        <f t="shared" si="267"/>
        <v>499840</v>
      </c>
      <c r="IA36" s="21">
        <f t="shared" ref="IA36" si="268">IA27+IA30+IA33</f>
        <v>578210</v>
      </c>
      <c r="IB36" s="21">
        <f t="shared" si="187"/>
        <v>4784667</v>
      </c>
      <c r="IC36" s="21">
        <f>IC27+IC30+IC33</f>
        <v>577307</v>
      </c>
      <c r="ID36" s="21">
        <f>ID27+ID30+ID33</f>
        <v>344566</v>
      </c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>
        <f t="shared" si="188"/>
        <v>921873</v>
      </c>
    </row>
    <row r="37" spans="2:249" ht="14.25" customHeight="1" x14ac:dyDescent="0.2">
      <c r="B37" s="15" t="s">
        <v>3</v>
      </c>
      <c r="C37" s="21">
        <f>C28+C31+C34</f>
        <v>0</v>
      </c>
      <c r="D37" s="21">
        <f t="shared" ref="D37:M37" si="269">D28+D31+D34</f>
        <v>0</v>
      </c>
      <c r="E37" s="21">
        <f t="shared" si="269"/>
        <v>0</v>
      </c>
      <c r="F37" s="21">
        <f t="shared" si="269"/>
        <v>0</v>
      </c>
      <c r="G37" s="21">
        <f t="shared" si="269"/>
        <v>0</v>
      </c>
      <c r="H37" s="21">
        <f t="shared" si="269"/>
        <v>0</v>
      </c>
      <c r="I37" s="21">
        <f t="shared" si="269"/>
        <v>0</v>
      </c>
      <c r="J37" s="21">
        <f t="shared" si="269"/>
        <v>0</v>
      </c>
      <c r="K37" s="21">
        <f t="shared" si="269"/>
        <v>0</v>
      </c>
      <c r="L37" s="21">
        <f t="shared" si="269"/>
        <v>0</v>
      </c>
      <c r="M37" s="21">
        <f t="shared" si="269"/>
        <v>711183</v>
      </c>
      <c r="N37" s="21">
        <f t="shared" si="237"/>
        <v>754689</v>
      </c>
      <c r="O37" s="21">
        <f t="shared" si="237"/>
        <v>1465872</v>
      </c>
      <c r="P37" s="21">
        <f t="shared" si="237"/>
        <v>733583</v>
      </c>
      <c r="Q37" s="21">
        <f t="shared" ref="Q37:Z37" si="270">Q28+Q31+Q34</f>
        <v>625639</v>
      </c>
      <c r="R37" s="21">
        <f t="shared" si="270"/>
        <v>703206</v>
      </c>
      <c r="S37" s="21">
        <f t="shared" si="270"/>
        <v>657451</v>
      </c>
      <c r="T37" s="21">
        <f t="shared" si="270"/>
        <v>678913</v>
      </c>
      <c r="U37" s="21">
        <f t="shared" si="270"/>
        <v>659642</v>
      </c>
      <c r="V37" s="21">
        <f t="shared" si="270"/>
        <v>681163</v>
      </c>
      <c r="W37" s="21">
        <f t="shared" si="270"/>
        <v>707592</v>
      </c>
      <c r="X37" s="21">
        <f t="shared" si="270"/>
        <v>684471</v>
      </c>
      <c r="Y37" s="21">
        <f t="shared" si="270"/>
        <v>719055</v>
      </c>
      <c r="Z37" s="21">
        <f t="shared" si="270"/>
        <v>723561</v>
      </c>
      <c r="AA37" s="21">
        <f t="shared" si="239"/>
        <v>752873</v>
      </c>
      <c r="AB37" s="21">
        <f t="shared" si="239"/>
        <v>8327149</v>
      </c>
      <c r="AC37" s="21">
        <f t="shared" si="239"/>
        <v>715291</v>
      </c>
      <c r="AD37" s="21">
        <f t="shared" ref="AD37:AM37" si="271">AD28+AD31+AD34</f>
        <v>631089</v>
      </c>
      <c r="AE37" s="21">
        <f t="shared" si="271"/>
        <v>675474</v>
      </c>
      <c r="AF37" s="21">
        <f t="shared" si="271"/>
        <v>652757</v>
      </c>
      <c r="AG37" s="21">
        <f t="shared" si="271"/>
        <v>701619</v>
      </c>
      <c r="AH37" s="21">
        <f t="shared" si="271"/>
        <v>708283</v>
      </c>
      <c r="AI37" s="21">
        <f t="shared" si="271"/>
        <v>708845</v>
      </c>
      <c r="AJ37" s="21">
        <f t="shared" si="271"/>
        <v>722187</v>
      </c>
      <c r="AK37" s="21">
        <f t="shared" si="271"/>
        <v>664865</v>
      </c>
      <c r="AL37" s="21">
        <f t="shared" si="271"/>
        <v>729269</v>
      </c>
      <c r="AM37" s="21">
        <f t="shared" si="271"/>
        <v>753110</v>
      </c>
      <c r="AN37" s="21">
        <f t="shared" si="241"/>
        <v>798734</v>
      </c>
      <c r="AO37" s="21">
        <f t="shared" si="241"/>
        <v>8461523</v>
      </c>
      <c r="AP37" s="21">
        <f t="shared" si="241"/>
        <v>765635</v>
      </c>
      <c r="AQ37" s="21">
        <f t="shared" ref="AQ37:AZ37" si="272">AQ28+AQ31+AQ34</f>
        <v>674168</v>
      </c>
      <c r="AR37" s="21">
        <f t="shared" si="272"/>
        <v>737558</v>
      </c>
      <c r="AS37" s="21">
        <f t="shared" si="272"/>
        <v>684616</v>
      </c>
      <c r="AT37" s="21">
        <f t="shared" si="272"/>
        <v>742939</v>
      </c>
      <c r="AU37" s="21">
        <f t="shared" si="272"/>
        <v>758308</v>
      </c>
      <c r="AV37" s="21">
        <f t="shared" si="272"/>
        <v>759082</v>
      </c>
      <c r="AW37" s="21">
        <f t="shared" si="272"/>
        <v>800858</v>
      </c>
      <c r="AX37" s="21">
        <f t="shared" si="272"/>
        <v>757674</v>
      </c>
      <c r="AY37" s="21">
        <f t="shared" si="272"/>
        <v>810563</v>
      </c>
      <c r="AZ37" s="21">
        <f t="shared" si="272"/>
        <v>808674</v>
      </c>
      <c r="BA37" s="21">
        <f t="shared" si="243"/>
        <v>796043</v>
      </c>
      <c r="BB37" s="21">
        <f t="shared" si="243"/>
        <v>9096118</v>
      </c>
      <c r="BC37" s="21">
        <f t="shared" si="243"/>
        <v>853579</v>
      </c>
      <c r="BD37" s="21">
        <f t="shared" ref="BD37:BM37" si="273">BD28+BD31+BD34</f>
        <v>756182</v>
      </c>
      <c r="BE37" s="21">
        <f t="shared" si="273"/>
        <v>806908</v>
      </c>
      <c r="BF37" s="21">
        <f t="shared" si="273"/>
        <v>749999</v>
      </c>
      <c r="BG37" s="21">
        <f t="shared" si="273"/>
        <v>835005</v>
      </c>
      <c r="BH37" s="21">
        <f t="shared" si="273"/>
        <v>813390</v>
      </c>
      <c r="BI37" s="21">
        <f t="shared" si="273"/>
        <v>855183</v>
      </c>
      <c r="BJ37" s="21">
        <f t="shared" si="273"/>
        <v>878300</v>
      </c>
      <c r="BK37" s="21">
        <f t="shared" si="273"/>
        <v>833884</v>
      </c>
      <c r="BL37" s="21">
        <f t="shared" si="273"/>
        <v>903764</v>
      </c>
      <c r="BM37" s="21">
        <f t="shared" si="273"/>
        <v>919176</v>
      </c>
      <c r="BN37" s="21">
        <f t="shared" si="245"/>
        <v>975303</v>
      </c>
      <c r="BO37" s="21">
        <f t="shared" si="245"/>
        <v>10180673</v>
      </c>
      <c r="BP37" s="21">
        <f t="shared" si="245"/>
        <v>956914</v>
      </c>
      <c r="BQ37" s="21">
        <f t="shared" ref="BQ37:BZ37" si="274">BQ28+BQ31+BQ34</f>
        <v>890005</v>
      </c>
      <c r="BR37" s="21">
        <f t="shared" si="274"/>
        <v>886253</v>
      </c>
      <c r="BS37" s="21">
        <f t="shared" si="274"/>
        <v>865812</v>
      </c>
      <c r="BT37" s="21">
        <f t="shared" si="274"/>
        <v>907215</v>
      </c>
      <c r="BU37" s="21">
        <f t="shared" si="274"/>
        <v>903215</v>
      </c>
      <c r="BV37" s="21">
        <f t="shared" si="274"/>
        <v>951862</v>
      </c>
      <c r="BW37" s="21">
        <f t="shared" si="274"/>
        <v>958713</v>
      </c>
      <c r="BX37" s="21">
        <f t="shared" si="274"/>
        <v>901384</v>
      </c>
      <c r="BY37" s="21">
        <f t="shared" si="274"/>
        <v>974747</v>
      </c>
      <c r="BZ37" s="21">
        <f t="shared" si="274"/>
        <v>933681</v>
      </c>
      <c r="CA37" s="21">
        <f t="shared" si="247"/>
        <v>951314</v>
      </c>
      <c r="CB37" s="21">
        <f t="shared" si="247"/>
        <v>11081115</v>
      </c>
      <c r="CC37" s="21">
        <f t="shared" si="247"/>
        <v>962510</v>
      </c>
      <c r="CD37" s="21">
        <f t="shared" ref="CD37:CM37" si="275">CD28+CD31+CD34</f>
        <v>856250</v>
      </c>
      <c r="CE37" s="21">
        <f t="shared" si="275"/>
        <v>894915</v>
      </c>
      <c r="CF37" s="21">
        <f t="shared" si="275"/>
        <v>832786</v>
      </c>
      <c r="CG37" s="21">
        <f t="shared" si="275"/>
        <v>904010</v>
      </c>
      <c r="CH37" s="21">
        <f t="shared" si="275"/>
        <v>899580</v>
      </c>
      <c r="CI37" s="21">
        <f t="shared" si="275"/>
        <v>924926</v>
      </c>
      <c r="CJ37" s="21">
        <f t="shared" si="275"/>
        <v>929513</v>
      </c>
      <c r="CK37" s="21">
        <f t="shared" si="275"/>
        <v>891248</v>
      </c>
      <c r="CL37" s="21">
        <f t="shared" si="275"/>
        <v>950222</v>
      </c>
      <c r="CM37" s="21">
        <f t="shared" si="275"/>
        <v>943737</v>
      </c>
      <c r="CN37" s="21">
        <f t="shared" si="249"/>
        <v>1006297</v>
      </c>
      <c r="CO37" s="21">
        <f t="shared" si="249"/>
        <v>10995994</v>
      </c>
      <c r="CP37" s="21">
        <f t="shared" si="249"/>
        <v>947943</v>
      </c>
      <c r="CQ37" s="21">
        <f t="shared" ref="CQ37:CZ37" si="276">CQ28+CQ31+CQ34</f>
        <v>876377</v>
      </c>
      <c r="CR37" s="21">
        <f t="shared" si="276"/>
        <v>946145</v>
      </c>
      <c r="CS37" s="21">
        <f t="shared" si="276"/>
        <v>898815</v>
      </c>
      <c r="CT37" s="21">
        <f t="shared" si="276"/>
        <v>944000</v>
      </c>
      <c r="CU37" s="21">
        <f t="shared" si="276"/>
        <v>972837</v>
      </c>
      <c r="CV37" s="21">
        <f t="shared" si="276"/>
        <v>1033623</v>
      </c>
      <c r="CW37" s="21">
        <f t="shared" si="276"/>
        <v>1053949</v>
      </c>
      <c r="CX37" s="21">
        <f t="shared" si="276"/>
        <v>1037839</v>
      </c>
      <c r="CY37" s="21">
        <f t="shared" si="276"/>
        <v>1057147</v>
      </c>
      <c r="CZ37" s="21">
        <f t="shared" si="276"/>
        <v>1071590</v>
      </c>
      <c r="DA37" s="21">
        <f t="shared" si="251"/>
        <v>1117665</v>
      </c>
      <c r="DB37" s="21">
        <f t="shared" si="251"/>
        <v>11957930</v>
      </c>
      <c r="DC37" s="21">
        <f t="shared" si="251"/>
        <v>1089314</v>
      </c>
      <c r="DD37" s="21">
        <f t="shared" ref="DD37:DM37" si="277">DD28+DD31+DD34</f>
        <v>1002454</v>
      </c>
      <c r="DE37" s="21">
        <f t="shared" si="277"/>
        <v>1079566</v>
      </c>
      <c r="DF37" s="21">
        <f t="shared" si="277"/>
        <v>1019213</v>
      </c>
      <c r="DG37" s="21">
        <f t="shared" si="277"/>
        <v>1110729</v>
      </c>
      <c r="DH37" s="21">
        <f t="shared" si="277"/>
        <v>1078268</v>
      </c>
      <c r="DI37" s="21">
        <f t="shared" si="277"/>
        <v>1085934</v>
      </c>
      <c r="DJ37" s="21">
        <f t="shared" si="277"/>
        <v>1139846</v>
      </c>
      <c r="DK37" s="21">
        <f t="shared" si="277"/>
        <v>1087874</v>
      </c>
      <c r="DL37" s="21">
        <f t="shared" si="277"/>
        <v>1123795</v>
      </c>
      <c r="DM37" s="21">
        <f t="shared" si="277"/>
        <v>1099460</v>
      </c>
      <c r="DN37" s="21">
        <f t="shared" si="253"/>
        <v>1173602</v>
      </c>
      <c r="DO37" s="21">
        <f t="shared" si="253"/>
        <v>13090055</v>
      </c>
      <c r="DP37" s="21">
        <f t="shared" si="253"/>
        <v>1145582</v>
      </c>
      <c r="DQ37" s="21">
        <f t="shared" ref="DQ37:DZ37" si="278">DQ28+DQ31+DQ34</f>
        <v>1090095</v>
      </c>
      <c r="DR37" s="21">
        <f t="shared" si="278"/>
        <v>1135343</v>
      </c>
      <c r="DS37" s="21">
        <f t="shared" si="278"/>
        <v>1057702</v>
      </c>
      <c r="DT37" s="21">
        <f t="shared" si="278"/>
        <v>1121597</v>
      </c>
      <c r="DU37" s="21">
        <f t="shared" si="278"/>
        <v>1124825</v>
      </c>
      <c r="DV37" s="21">
        <f t="shared" si="278"/>
        <v>1183217</v>
      </c>
      <c r="DW37" s="21">
        <f t="shared" si="278"/>
        <v>1209734</v>
      </c>
      <c r="DX37" s="21">
        <f t="shared" si="278"/>
        <v>1141212</v>
      </c>
      <c r="DY37" s="21">
        <f t="shared" si="278"/>
        <v>1222747</v>
      </c>
      <c r="DZ37" s="21">
        <f t="shared" si="278"/>
        <v>1223893</v>
      </c>
      <c r="EA37" s="21">
        <f t="shared" si="255"/>
        <v>1204621</v>
      </c>
      <c r="EB37" s="21">
        <f t="shared" si="255"/>
        <v>13860568</v>
      </c>
      <c r="EC37" s="21">
        <f t="shared" si="255"/>
        <v>1215079</v>
      </c>
      <c r="ED37" s="21">
        <f t="shared" ref="ED37:EM37" si="279">ED28+ED31+ED34</f>
        <v>1086340</v>
      </c>
      <c r="EE37" s="21">
        <f t="shared" si="279"/>
        <v>1143967</v>
      </c>
      <c r="EF37" s="21">
        <f t="shared" si="279"/>
        <v>1126893</v>
      </c>
      <c r="EG37" s="21">
        <f t="shared" si="279"/>
        <v>1196778</v>
      </c>
      <c r="EH37" s="21">
        <f t="shared" si="279"/>
        <v>1172319</v>
      </c>
      <c r="EI37" s="21">
        <f t="shared" si="279"/>
        <v>1212443</v>
      </c>
      <c r="EJ37" s="21">
        <f t="shared" si="279"/>
        <v>1250201</v>
      </c>
      <c r="EK37" s="21">
        <f t="shared" si="279"/>
        <v>1169041</v>
      </c>
      <c r="EL37" s="21">
        <f t="shared" si="279"/>
        <v>1241463</v>
      </c>
      <c r="EM37" s="21">
        <f t="shared" si="279"/>
        <v>1245600</v>
      </c>
      <c r="EN37" s="21">
        <f t="shared" si="257"/>
        <v>1345943</v>
      </c>
      <c r="EO37" s="21">
        <f t="shared" si="257"/>
        <v>14406067</v>
      </c>
      <c r="EP37" s="21">
        <f t="shared" si="257"/>
        <v>1304912</v>
      </c>
      <c r="EQ37" s="21">
        <f t="shared" ref="EQ37:GA37" si="280">EQ28+EQ31+EQ34</f>
        <v>1155170</v>
      </c>
      <c r="ER37" s="21">
        <f t="shared" si="280"/>
        <v>1206799</v>
      </c>
      <c r="ES37" s="21">
        <f t="shared" si="280"/>
        <v>1140665</v>
      </c>
      <c r="ET37" s="21">
        <f t="shared" si="280"/>
        <v>1227693</v>
      </c>
      <c r="EU37" s="21">
        <f t="shared" si="280"/>
        <v>1183172</v>
      </c>
      <c r="EV37" s="21">
        <f t="shared" si="280"/>
        <v>1208200</v>
      </c>
      <c r="EW37" s="21">
        <f t="shared" si="280"/>
        <v>1227586</v>
      </c>
      <c r="EX37" s="21">
        <f t="shared" si="280"/>
        <v>1180696</v>
      </c>
      <c r="EY37" s="21">
        <f t="shared" si="280"/>
        <v>1262357</v>
      </c>
      <c r="EZ37" s="21">
        <f t="shared" si="280"/>
        <v>1235144</v>
      </c>
      <c r="FA37" s="21">
        <f t="shared" si="280"/>
        <v>1275017</v>
      </c>
      <c r="FB37" s="21">
        <f>FB28+FB31+FB34</f>
        <v>14607411</v>
      </c>
      <c r="FC37" s="21">
        <f t="shared" si="280"/>
        <v>1222624</v>
      </c>
      <c r="FD37" s="21">
        <f t="shared" si="280"/>
        <v>1144845</v>
      </c>
      <c r="FE37" s="21">
        <f t="shared" si="280"/>
        <v>1226192</v>
      </c>
      <c r="FF37" s="21">
        <f t="shared" si="280"/>
        <v>1211222</v>
      </c>
      <c r="FG37" s="21">
        <f t="shared" si="280"/>
        <v>1248229</v>
      </c>
      <c r="FH37" s="21">
        <f t="shared" si="280"/>
        <v>1232636</v>
      </c>
      <c r="FI37" s="21">
        <f t="shared" si="280"/>
        <v>1278041</v>
      </c>
      <c r="FJ37" s="21">
        <f t="shared" si="280"/>
        <v>1319344</v>
      </c>
      <c r="FK37" s="21">
        <f t="shared" si="280"/>
        <v>1261354</v>
      </c>
      <c r="FL37" s="21">
        <f t="shared" si="280"/>
        <v>1340173</v>
      </c>
      <c r="FM37" s="21">
        <f t="shared" si="280"/>
        <v>1304145</v>
      </c>
      <c r="FN37" s="21">
        <f t="shared" si="280"/>
        <v>1326822</v>
      </c>
      <c r="FO37" s="21">
        <f>FO28+FO31+FO34</f>
        <v>15115627</v>
      </c>
      <c r="FP37" s="21">
        <f t="shared" si="280"/>
        <v>1270770</v>
      </c>
      <c r="FQ37" s="21">
        <f t="shared" si="280"/>
        <v>1264132</v>
      </c>
      <c r="FR37" s="21">
        <f t="shared" si="280"/>
        <v>1295351</v>
      </c>
      <c r="FS37" s="21">
        <f t="shared" si="280"/>
        <v>1254078</v>
      </c>
      <c r="FT37" s="21">
        <f t="shared" si="280"/>
        <v>1268961</v>
      </c>
      <c r="FU37" s="21">
        <f t="shared" si="280"/>
        <v>1262623</v>
      </c>
      <c r="FV37" s="21">
        <f t="shared" si="280"/>
        <v>1338007</v>
      </c>
      <c r="FW37" s="21">
        <f t="shared" si="280"/>
        <v>1371044</v>
      </c>
      <c r="FX37" s="21">
        <v>1331793</v>
      </c>
      <c r="FY37" s="21">
        <v>1369708</v>
      </c>
      <c r="FZ37" s="21">
        <v>1365247</v>
      </c>
      <c r="GA37" s="21">
        <f t="shared" si="280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81">GD28+GD31+GD34</f>
        <v>1288434</v>
      </c>
      <c r="GE37" s="21">
        <f t="shared" si="259"/>
        <v>1081097</v>
      </c>
      <c r="GF37" s="21">
        <f t="shared" si="259"/>
        <v>1259411</v>
      </c>
      <c r="GG37" s="21">
        <f t="shared" si="281"/>
        <v>1436217</v>
      </c>
      <c r="GH37" s="21">
        <f t="shared" si="281"/>
        <v>1401298</v>
      </c>
      <c r="GI37" s="21">
        <f t="shared" si="259"/>
        <v>1406993</v>
      </c>
      <c r="GJ37" s="21">
        <f t="shared" si="281"/>
        <v>1423388</v>
      </c>
      <c r="GK37" s="21">
        <f t="shared" si="281"/>
        <v>1367523</v>
      </c>
      <c r="GL37" s="21">
        <f t="shared" si="281"/>
        <v>1407253</v>
      </c>
      <c r="GM37" s="21">
        <f t="shared" si="281"/>
        <v>1395612</v>
      </c>
      <c r="GN37" s="21">
        <f t="shared" ref="GN37" si="282">GN28+GN31+GN34</f>
        <v>1440731</v>
      </c>
      <c r="GO37" s="21">
        <f t="shared" si="163"/>
        <v>16326946</v>
      </c>
      <c r="GP37" s="21">
        <f>GP28+GP31+GP34</f>
        <v>1448424</v>
      </c>
      <c r="GQ37" s="21">
        <f t="shared" ref="GQ37:GZ37" si="283">GQ28+GQ31+GQ34</f>
        <v>1332969</v>
      </c>
      <c r="GR37" s="21">
        <f t="shared" si="283"/>
        <v>1419154</v>
      </c>
      <c r="GS37" s="21">
        <f t="shared" si="283"/>
        <v>1415170</v>
      </c>
      <c r="GT37" s="21">
        <f t="shared" si="283"/>
        <v>1551662</v>
      </c>
      <c r="GU37" s="21">
        <f t="shared" si="283"/>
        <v>1423427</v>
      </c>
      <c r="GV37" s="21">
        <f t="shared" si="283"/>
        <v>1470720</v>
      </c>
      <c r="GW37" s="21">
        <f t="shared" si="283"/>
        <v>1506789</v>
      </c>
      <c r="GX37" s="21">
        <f t="shared" si="283"/>
        <v>1414643</v>
      </c>
      <c r="GY37" s="21">
        <f t="shared" si="283"/>
        <v>1467933</v>
      </c>
      <c r="GZ37" s="21">
        <f t="shared" si="283"/>
        <v>1461431</v>
      </c>
      <c r="HA37" s="21">
        <f t="shared" si="261"/>
        <v>1542357</v>
      </c>
      <c r="HB37" s="21">
        <f t="shared" si="164"/>
        <v>17454679</v>
      </c>
      <c r="HC37" s="21">
        <f>HC28+HC31+HC34</f>
        <v>1494480</v>
      </c>
      <c r="HD37" s="21">
        <f t="shared" ref="HD37:HN37" si="284">HD28+HD31+HD34</f>
        <v>1331607</v>
      </c>
      <c r="HE37" s="21">
        <f t="shared" si="284"/>
        <v>1517274</v>
      </c>
      <c r="HF37" s="21">
        <f t="shared" si="284"/>
        <v>1326624</v>
      </c>
      <c r="HG37" s="21">
        <f t="shared" si="284"/>
        <v>1480387</v>
      </c>
      <c r="HH37" s="21">
        <f t="shared" si="284"/>
        <v>1428071</v>
      </c>
      <c r="HI37" s="21">
        <f t="shared" si="284"/>
        <v>1472357</v>
      </c>
      <c r="HJ37" s="21">
        <f t="shared" si="284"/>
        <v>1534289</v>
      </c>
      <c r="HK37" s="21">
        <f t="shared" si="284"/>
        <v>1430205</v>
      </c>
      <c r="HL37" s="21">
        <f t="shared" ref="HL37" si="285">HL28+HL31+HL34</f>
        <v>1534400</v>
      </c>
      <c r="HM37" s="21">
        <f t="shared" si="284"/>
        <v>1505519</v>
      </c>
      <c r="HN37" s="21">
        <f t="shared" si="284"/>
        <v>1557680</v>
      </c>
      <c r="HO37" s="21">
        <f t="shared" si="186"/>
        <v>17612893</v>
      </c>
      <c r="HP37" s="21">
        <f t="shared" ref="HP37:HR37" si="286">HP28+HP31+HP34</f>
        <v>1501578</v>
      </c>
      <c r="HQ37" s="21">
        <f t="shared" si="286"/>
        <v>1467970</v>
      </c>
      <c r="HR37" s="21">
        <f t="shared" si="286"/>
        <v>1109895</v>
      </c>
      <c r="HS37" s="21">
        <f t="shared" ref="HS37:HU37" si="287">HS28+HS31+HS34</f>
        <v>683403</v>
      </c>
      <c r="HT37" s="21">
        <f t="shared" si="287"/>
        <v>911880</v>
      </c>
      <c r="HU37" s="21">
        <f t="shared" si="287"/>
        <v>1150058</v>
      </c>
      <c r="HV37" s="21">
        <f t="shared" ref="HV37:HX37" si="288">HV28+HV31+HV34</f>
        <v>1321044</v>
      </c>
      <c r="HW37" s="21">
        <f t="shared" si="288"/>
        <v>1342117</v>
      </c>
      <c r="HX37" s="21">
        <f t="shared" si="288"/>
        <v>1331760</v>
      </c>
      <c r="HY37" s="21">
        <f t="shared" ref="HY37:HZ37" si="289">HY28+HY31+HY34</f>
        <v>1479929</v>
      </c>
      <c r="HZ37" s="21">
        <f t="shared" si="289"/>
        <v>1514807</v>
      </c>
      <c r="IA37" s="21">
        <f t="shared" ref="IA37:ID37" si="290">IA28+IA31+IA34</f>
        <v>1496508</v>
      </c>
      <c r="IB37" s="21">
        <f t="shared" si="187"/>
        <v>15310949</v>
      </c>
      <c r="IC37" s="21">
        <f t="shared" si="290"/>
        <v>1559012</v>
      </c>
      <c r="ID37" s="21">
        <f t="shared" si="290"/>
        <v>1272991</v>
      </c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>
        <f t="shared" si="188"/>
        <v>2832003</v>
      </c>
    </row>
    <row r="38" spans="2:249" ht="14.25" customHeight="1" x14ac:dyDescent="0.2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</row>
    <row r="39" spans="2:249" ht="14.25" customHeight="1" x14ac:dyDescent="0.2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</row>
    <row r="40" spans="2:249" ht="15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</row>
    <row r="41" spans="2:249" ht="15" customHeight="1" x14ac:dyDescent="0.25">
      <c r="B41" s="23" t="s">
        <v>158</v>
      </c>
      <c r="C41" s="165">
        <v>2003</v>
      </c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3" t="s">
        <v>96</v>
      </c>
      <c r="P41" s="165">
        <v>2004</v>
      </c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7"/>
      <c r="AB41" s="163" t="s">
        <v>97</v>
      </c>
      <c r="AC41" s="165">
        <v>2005</v>
      </c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7"/>
      <c r="AO41" s="163" t="s">
        <v>98</v>
      </c>
      <c r="AP41" s="165">
        <v>2006</v>
      </c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7"/>
      <c r="BB41" s="163" t="s">
        <v>99</v>
      </c>
      <c r="BC41" s="165">
        <v>2007</v>
      </c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7"/>
      <c r="BO41" s="163" t="s">
        <v>100</v>
      </c>
      <c r="BP41" s="165">
        <v>2008</v>
      </c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7"/>
      <c r="CB41" s="163" t="s">
        <v>101</v>
      </c>
      <c r="CC41" s="165">
        <v>2009</v>
      </c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7"/>
      <c r="CO41" s="163" t="s">
        <v>86</v>
      </c>
      <c r="CP41" s="165">
        <v>2010</v>
      </c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7"/>
      <c r="DB41" s="163" t="s">
        <v>87</v>
      </c>
      <c r="DC41" s="165">
        <v>2011</v>
      </c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7"/>
      <c r="DO41" s="163" t="s">
        <v>88</v>
      </c>
      <c r="DP41" s="165">
        <v>2012</v>
      </c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7"/>
      <c r="EB41" s="163" t="s">
        <v>89</v>
      </c>
      <c r="EC41" s="165">
        <v>2013</v>
      </c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7"/>
      <c r="EO41" s="163" t="s">
        <v>90</v>
      </c>
      <c r="EP41" s="165">
        <v>2014</v>
      </c>
      <c r="EQ41" s="166"/>
      <c r="ER41" s="166"/>
      <c r="ES41" s="166"/>
      <c r="ET41" s="166"/>
      <c r="EU41" s="166"/>
      <c r="EV41" s="166"/>
      <c r="EW41" s="166"/>
      <c r="EX41" s="166"/>
      <c r="EY41" s="166"/>
      <c r="EZ41" s="166"/>
      <c r="FA41" s="167"/>
      <c r="FB41" s="163" t="s">
        <v>91</v>
      </c>
      <c r="FC41" s="165">
        <v>2015</v>
      </c>
      <c r="FD41" s="166"/>
      <c r="FE41" s="166"/>
      <c r="FF41" s="166"/>
      <c r="FG41" s="166"/>
      <c r="FH41" s="166"/>
      <c r="FI41" s="166"/>
      <c r="FJ41" s="166"/>
      <c r="FK41" s="166"/>
      <c r="FL41" s="166"/>
      <c r="FM41" s="166"/>
      <c r="FN41" s="167"/>
      <c r="FO41" s="163" t="s">
        <v>92</v>
      </c>
      <c r="FP41" s="165">
        <v>2016</v>
      </c>
      <c r="FQ41" s="166"/>
      <c r="FR41" s="166"/>
      <c r="FS41" s="166"/>
      <c r="FT41" s="166"/>
      <c r="FU41" s="166"/>
      <c r="FV41" s="166"/>
      <c r="FW41" s="166"/>
      <c r="FX41" s="166"/>
      <c r="FY41" s="166"/>
      <c r="FZ41" s="166"/>
      <c r="GA41" s="167"/>
      <c r="GB41" s="163" t="s">
        <v>93</v>
      </c>
      <c r="GC41" s="165">
        <v>2017</v>
      </c>
      <c r="GD41" s="166"/>
      <c r="GE41" s="166"/>
      <c r="GF41" s="166"/>
      <c r="GG41" s="166"/>
      <c r="GH41" s="166"/>
      <c r="GI41" s="166"/>
      <c r="GJ41" s="166"/>
      <c r="GK41" s="166"/>
      <c r="GL41" s="166"/>
      <c r="GM41" s="166"/>
      <c r="GN41" s="167"/>
      <c r="GO41" s="163" t="s">
        <v>104</v>
      </c>
      <c r="GP41" s="165">
        <v>2018</v>
      </c>
      <c r="GQ41" s="166"/>
      <c r="GR41" s="166"/>
      <c r="GS41" s="166"/>
      <c r="GT41" s="166"/>
      <c r="GU41" s="166"/>
      <c r="GV41" s="166"/>
      <c r="GW41" s="166"/>
      <c r="GX41" s="166"/>
      <c r="GY41" s="166"/>
      <c r="GZ41" s="166"/>
      <c r="HA41" s="167"/>
      <c r="HB41" s="163" t="s">
        <v>137</v>
      </c>
      <c r="HC41" s="165">
        <v>2019</v>
      </c>
      <c r="HD41" s="166"/>
      <c r="HE41" s="166"/>
      <c r="HF41" s="166"/>
      <c r="HG41" s="166"/>
      <c r="HH41" s="166"/>
      <c r="HI41" s="166"/>
      <c r="HJ41" s="166"/>
      <c r="HK41" s="166"/>
      <c r="HL41" s="166"/>
      <c r="HM41" s="166"/>
      <c r="HN41" s="167"/>
      <c r="HO41" s="163" t="s">
        <v>161</v>
      </c>
      <c r="HP41" s="128">
        <v>2020</v>
      </c>
      <c r="HQ41" s="129"/>
      <c r="HR41" s="129"/>
      <c r="HS41" s="129"/>
      <c r="HT41" s="129"/>
      <c r="HU41" s="129"/>
      <c r="HV41" s="129"/>
      <c r="HW41" s="129"/>
      <c r="HX41" s="129"/>
      <c r="HY41" s="129"/>
      <c r="HZ41" s="129"/>
      <c r="IA41" s="130"/>
      <c r="IB41" s="163" t="s">
        <v>169</v>
      </c>
      <c r="IC41" s="128">
        <v>2021</v>
      </c>
      <c r="ID41" s="129"/>
      <c r="IE41" s="129"/>
      <c r="IF41" s="129"/>
      <c r="IG41" s="129"/>
      <c r="IH41" s="129"/>
      <c r="II41" s="129"/>
      <c r="IJ41" s="129"/>
      <c r="IK41" s="129"/>
      <c r="IL41" s="129"/>
      <c r="IM41" s="129"/>
      <c r="IN41" s="130"/>
      <c r="IO41" s="163" t="s">
        <v>170</v>
      </c>
    </row>
    <row r="42" spans="2:249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64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64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64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64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64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64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64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64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64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64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64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64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64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64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64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64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64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64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64"/>
    </row>
    <row r="43" spans="2:249" s="5" customFormat="1" ht="16.5" customHeight="1" x14ac:dyDescent="0.25">
      <c r="B43" s="18" t="s">
        <v>103</v>
      </c>
      <c r="C43" s="19">
        <f t="shared" ref="C43:BS43" si="291">C44+C45</f>
        <v>0</v>
      </c>
      <c r="D43" s="19">
        <f t="shared" si="291"/>
        <v>0</v>
      </c>
      <c r="E43" s="19">
        <f t="shared" si="291"/>
        <v>0</v>
      </c>
      <c r="F43" s="19">
        <f t="shared" si="291"/>
        <v>0</v>
      </c>
      <c r="G43" s="19">
        <f t="shared" si="291"/>
        <v>0</v>
      </c>
      <c r="H43" s="19">
        <f t="shared" si="291"/>
        <v>0</v>
      </c>
      <c r="I43" s="19">
        <f t="shared" si="291"/>
        <v>0</v>
      </c>
      <c r="J43" s="19">
        <f t="shared" si="291"/>
        <v>0</v>
      </c>
      <c r="K43" s="19">
        <f t="shared" si="291"/>
        <v>0</v>
      </c>
      <c r="L43" s="19">
        <f t="shared" si="291"/>
        <v>0</v>
      </c>
      <c r="M43" s="19">
        <f t="shared" si="291"/>
        <v>0</v>
      </c>
      <c r="N43" s="19">
        <f t="shared" si="291"/>
        <v>4834507.4470000006</v>
      </c>
      <c r="O43" s="19">
        <f>SUM(C43:N43)</f>
        <v>4834507.4470000006</v>
      </c>
      <c r="P43" s="19">
        <f t="shared" si="291"/>
        <v>4710906.0264000008</v>
      </c>
      <c r="Q43" s="19">
        <f t="shared" si="291"/>
        <v>4065582.2830000008</v>
      </c>
      <c r="R43" s="19">
        <f t="shared" si="291"/>
        <v>4451055.7699999996</v>
      </c>
      <c r="S43" s="19">
        <f t="shared" si="291"/>
        <v>4302000</v>
      </c>
      <c r="T43" s="19">
        <f t="shared" si="291"/>
        <v>4324000</v>
      </c>
      <c r="U43" s="19">
        <f t="shared" si="291"/>
        <v>4158000.0000000005</v>
      </c>
      <c r="V43" s="19">
        <f t="shared" si="291"/>
        <v>4431560</v>
      </c>
      <c r="W43" s="19">
        <f t="shared" si="291"/>
        <v>4574360</v>
      </c>
      <c r="X43" s="19">
        <f t="shared" si="291"/>
        <v>4264960</v>
      </c>
      <c r="Y43" s="19">
        <f t="shared" si="291"/>
        <v>4567220</v>
      </c>
      <c r="Z43" s="19">
        <f t="shared" si="291"/>
        <v>4567220</v>
      </c>
      <c r="AA43" s="19">
        <f t="shared" si="291"/>
        <v>4804030</v>
      </c>
      <c r="AB43" s="19">
        <f>SUM(P43:AA43)</f>
        <v>53220894.079400003</v>
      </c>
      <c r="AC43" s="19">
        <f t="shared" si="291"/>
        <v>4585865.9000000004</v>
      </c>
      <c r="AD43" s="19">
        <f t="shared" si="291"/>
        <v>4071098.9000000004</v>
      </c>
      <c r="AE43" s="19">
        <f t="shared" si="291"/>
        <v>4433940</v>
      </c>
      <c r="AF43" s="19">
        <f t="shared" si="291"/>
        <v>4142390</v>
      </c>
      <c r="AG43" s="19">
        <f t="shared" si="291"/>
        <v>4324000</v>
      </c>
      <c r="AH43" s="19">
        <f t="shared" si="291"/>
        <v>4450600</v>
      </c>
      <c r="AI43" s="19">
        <f t="shared" si="291"/>
        <v>4566030</v>
      </c>
      <c r="AJ43" s="19">
        <f t="shared" si="291"/>
        <v>4492250</v>
      </c>
      <c r="AK43" s="19">
        <f t="shared" si="291"/>
        <v>4113830</v>
      </c>
      <c r="AL43" s="19">
        <f t="shared" si="291"/>
        <v>4502960</v>
      </c>
      <c r="AM43" s="19">
        <f t="shared" si="291"/>
        <v>4593400</v>
      </c>
      <c r="AN43" s="19">
        <f t="shared" si="291"/>
        <v>4968250</v>
      </c>
      <c r="AO43" s="19">
        <f>SUM(AC43:AN43)</f>
        <v>53244614.799999997</v>
      </c>
      <c r="AP43" s="19">
        <f t="shared" si="291"/>
        <v>4774281.5000000009</v>
      </c>
      <c r="AQ43" s="19">
        <f t="shared" si="291"/>
        <v>4231640</v>
      </c>
      <c r="AR43" s="19">
        <f t="shared" si="291"/>
        <v>4593400</v>
      </c>
      <c r="AS43" s="19">
        <f t="shared" si="291"/>
        <v>5209820</v>
      </c>
      <c r="AT43" s="19">
        <f t="shared" si="291"/>
        <v>4538660</v>
      </c>
      <c r="AU43" s="19">
        <f t="shared" si="291"/>
        <v>4643380</v>
      </c>
      <c r="AV43" s="19">
        <f t="shared" si="291"/>
        <v>4950400</v>
      </c>
      <c r="AW43" s="19">
        <f t="shared" si="291"/>
        <v>4949962.9999999991</v>
      </c>
      <c r="AX43" s="19">
        <f t="shared" si="291"/>
        <v>4967060</v>
      </c>
      <c r="AY43" s="19">
        <f t="shared" si="291"/>
        <v>5362610.3999999985</v>
      </c>
      <c r="AZ43" s="19">
        <f t="shared" si="291"/>
        <v>5288360</v>
      </c>
      <c r="BA43" s="19">
        <f t="shared" si="291"/>
        <v>5794872.8000000007</v>
      </c>
      <c r="BB43" s="19">
        <f>SUM(AP43:BA43)</f>
        <v>59304447.700000003</v>
      </c>
      <c r="BC43" s="19">
        <f t="shared" si="291"/>
        <v>5678420.4000000013</v>
      </c>
      <c r="BD43" s="19">
        <f t="shared" si="291"/>
        <v>5092063.6000000006</v>
      </c>
      <c r="BE43" s="19">
        <f t="shared" si="291"/>
        <v>5338963.799999997</v>
      </c>
      <c r="BF43" s="19">
        <f t="shared" si="291"/>
        <v>5141259.1999999993</v>
      </c>
      <c r="BG43" s="19">
        <f t="shared" si="291"/>
        <v>5524152</v>
      </c>
      <c r="BH43" s="19">
        <f t="shared" si="291"/>
        <v>5388478.4000000004</v>
      </c>
      <c r="BI43" s="19">
        <f t="shared" si="291"/>
        <v>5662638.6000000015</v>
      </c>
      <c r="BJ43" s="19">
        <f t="shared" si="291"/>
        <v>5847589</v>
      </c>
      <c r="BK43" s="19">
        <f t="shared" si="291"/>
        <v>5389481.8000000007</v>
      </c>
      <c r="BL43" s="19">
        <f t="shared" si="291"/>
        <v>6019193.6000000006</v>
      </c>
      <c r="BM43" s="19">
        <f t="shared" si="291"/>
        <v>5971703.1999999974</v>
      </c>
      <c r="BN43" s="19">
        <f t="shared" si="291"/>
        <v>6455400.1527445037</v>
      </c>
      <c r="BO43" s="19">
        <f>SUM(BC43:BN43)</f>
        <v>67509343.752744496</v>
      </c>
      <c r="BP43" s="19">
        <f t="shared" si="291"/>
        <v>6451485</v>
      </c>
      <c r="BQ43" s="19">
        <f t="shared" si="291"/>
        <v>5923516.7999999961</v>
      </c>
      <c r="BR43" s="19">
        <f t="shared" si="291"/>
        <v>6109273.3999999994</v>
      </c>
      <c r="BS43" s="19">
        <f t="shared" si="291"/>
        <v>5670990.5999999968</v>
      </c>
      <c r="BT43" s="19">
        <f t="shared" ref="BT43:EJ43" si="292">BT44+BT45</f>
        <v>6059039.6000000015</v>
      </c>
      <c r="BU43" s="19">
        <f t="shared" si="292"/>
        <v>6011549.200000002</v>
      </c>
      <c r="BV43" s="19">
        <f t="shared" si="292"/>
        <v>6433133.7999999989</v>
      </c>
      <c r="BW43" s="19">
        <f t="shared" si="292"/>
        <v>6370888.1999999993</v>
      </c>
      <c r="BX43" s="19">
        <f t="shared" si="292"/>
        <v>5916591.6000000015</v>
      </c>
      <c r="BY43" s="19">
        <f t="shared" si="292"/>
        <v>6402857.7999999989</v>
      </c>
      <c r="BZ43" s="19">
        <f t="shared" si="292"/>
        <v>6281974.2000000011</v>
      </c>
      <c r="CA43" s="19">
        <f t="shared" si="292"/>
        <v>6365905.9999999981</v>
      </c>
      <c r="CB43" s="19">
        <f>SUM(BP43:CA43)</f>
        <v>73997206.199999988</v>
      </c>
      <c r="CC43" s="19">
        <f t="shared" si="292"/>
        <v>6591125.799999997</v>
      </c>
      <c r="CD43" s="19">
        <f t="shared" si="292"/>
        <v>5812371.3999999985</v>
      </c>
      <c r="CE43" s="19">
        <f t="shared" si="292"/>
        <v>6038310.4000000004</v>
      </c>
      <c r="CF43" s="19">
        <f t="shared" si="292"/>
        <v>5751395.9999999981</v>
      </c>
      <c r="CG43" s="19">
        <f t="shared" si="292"/>
        <v>6111837.0000000019</v>
      </c>
      <c r="CH43" s="19">
        <f t="shared" si="292"/>
        <v>5970189.3999999985</v>
      </c>
      <c r="CI43" s="19">
        <f t="shared" si="292"/>
        <v>6522973.5999999987</v>
      </c>
      <c r="CJ43" s="19">
        <f t="shared" si="292"/>
        <v>6417156</v>
      </c>
      <c r="CK43" s="19">
        <f t="shared" si="292"/>
        <v>6183984</v>
      </c>
      <c r="CL43" s="19">
        <f t="shared" si="292"/>
        <v>6645042</v>
      </c>
      <c r="CM43" s="19">
        <f t="shared" si="292"/>
        <v>6478368.0000000009</v>
      </c>
      <c r="CN43" s="19">
        <f t="shared" si="292"/>
        <v>7086714</v>
      </c>
      <c r="CO43" s="19">
        <f>SUM(CC43:CN43)</f>
        <v>75609467.599999994</v>
      </c>
      <c r="CP43" s="19">
        <f t="shared" si="292"/>
        <v>6833585.9999999944</v>
      </c>
      <c r="CQ43" s="19">
        <f t="shared" si="292"/>
        <v>6300102</v>
      </c>
      <c r="CR43" s="19">
        <f t="shared" si="292"/>
        <v>6568440</v>
      </c>
      <c r="CS43" s="19">
        <f t="shared" si="292"/>
        <v>6556902</v>
      </c>
      <c r="CT43" s="19">
        <f t="shared" si="292"/>
        <v>6630228.0000000009</v>
      </c>
      <c r="CU43" s="19">
        <f t="shared" si="292"/>
        <v>6792168</v>
      </c>
      <c r="CV43" s="19">
        <f t="shared" si="292"/>
        <v>7298856</v>
      </c>
      <c r="CW43" s="19">
        <f t="shared" si="292"/>
        <v>7478700.0000000009</v>
      </c>
      <c r="CX43" s="19">
        <f t="shared" si="292"/>
        <v>7166622</v>
      </c>
      <c r="CY43" s="19">
        <f t="shared" si="292"/>
        <v>7482282</v>
      </c>
      <c r="CZ43" s="19">
        <f t="shared" si="292"/>
        <v>7425330</v>
      </c>
      <c r="DA43" s="19">
        <f t="shared" si="292"/>
        <v>7938329.9999999991</v>
      </c>
      <c r="DB43" s="19">
        <f>SUM(CP43:DA43)</f>
        <v>84471546</v>
      </c>
      <c r="DC43" s="19">
        <f t="shared" si="292"/>
        <v>7920408.0000000037</v>
      </c>
      <c r="DD43" s="19">
        <f t="shared" si="292"/>
        <v>7238892.0000000075</v>
      </c>
      <c r="DE43" s="19">
        <f t="shared" si="292"/>
        <v>7474627.3999999994</v>
      </c>
      <c r="DF43" s="19">
        <f t="shared" si="292"/>
        <v>7282700.3999999994</v>
      </c>
      <c r="DG43" s="19">
        <f t="shared" si="292"/>
        <v>7717288.4999999991</v>
      </c>
      <c r="DH43" s="19">
        <f t="shared" si="292"/>
        <v>7464585.5999999996</v>
      </c>
      <c r="DI43" s="19">
        <f t="shared" si="292"/>
        <v>7874966.7000000011</v>
      </c>
      <c r="DJ43" s="19">
        <f t="shared" si="292"/>
        <v>8116170.0000000056</v>
      </c>
      <c r="DK43" s="19">
        <f t="shared" si="292"/>
        <v>7655034.0000000037</v>
      </c>
      <c r="DL43" s="19">
        <f t="shared" si="292"/>
        <v>7978158.0000000028</v>
      </c>
      <c r="DM43" s="19">
        <f t="shared" si="292"/>
        <v>7785089.9999999963</v>
      </c>
      <c r="DN43" s="19">
        <f t="shared" si="292"/>
        <v>8446992.0000000019</v>
      </c>
      <c r="DO43" s="19">
        <f>SUM(DC43:DN43)</f>
        <v>92954912.600000024</v>
      </c>
      <c r="DP43" s="19">
        <f t="shared" si="292"/>
        <v>8378519.4539999906</v>
      </c>
      <c r="DQ43" s="19">
        <f t="shared" si="292"/>
        <v>8023314.0000000037</v>
      </c>
      <c r="DR43" s="19">
        <f t="shared" si="292"/>
        <v>8106600</v>
      </c>
      <c r="DS43" s="19">
        <f t="shared" si="292"/>
        <v>7898051.9999999981</v>
      </c>
      <c r="DT43" s="19">
        <f t="shared" si="292"/>
        <v>8083764.0000000019</v>
      </c>
      <c r="DU43" s="19">
        <f t="shared" si="292"/>
        <v>8000526.0000000028</v>
      </c>
      <c r="DV43" s="19">
        <f t="shared" si="292"/>
        <v>8637319</v>
      </c>
      <c r="DW43" s="19">
        <f t="shared" si="292"/>
        <v>8873157.5999999978</v>
      </c>
      <c r="DX43" s="19">
        <f t="shared" si="292"/>
        <v>8371194.6999999993</v>
      </c>
      <c r="DY43" s="19">
        <f t="shared" si="292"/>
        <v>9028390.4000000041</v>
      </c>
      <c r="DZ43" s="19">
        <f t="shared" si="292"/>
        <v>8794363.8999999948</v>
      </c>
      <c r="EA43" s="19">
        <f t="shared" si="292"/>
        <v>8920682.7000000011</v>
      </c>
      <c r="EB43" s="19">
        <f>SUM(DP43:EA43)</f>
        <v>101115883.75399999</v>
      </c>
      <c r="EC43" s="19">
        <f t="shared" si="292"/>
        <v>9022162.3000000007</v>
      </c>
      <c r="ED43" s="19">
        <f t="shared" si="292"/>
        <v>8097689</v>
      </c>
      <c r="EE43" s="19">
        <f t="shared" si="292"/>
        <v>8630060.3999999985</v>
      </c>
      <c r="EF43" s="19">
        <f t="shared" si="292"/>
        <v>8033645.1000000015</v>
      </c>
      <c r="EG43" s="19">
        <f t="shared" si="292"/>
        <v>8591032.5999999996</v>
      </c>
      <c r="EH43" s="19">
        <f t="shared" si="292"/>
        <v>8431041.8000000026</v>
      </c>
      <c r="EI43" s="19">
        <f t="shared" si="292"/>
        <v>8993362.4000000022</v>
      </c>
      <c r="EJ43" s="19">
        <f t="shared" si="292"/>
        <v>9361485.0000000019</v>
      </c>
      <c r="EK43" s="19">
        <f t="shared" ref="EK43:FG43" si="293">EK44+EK45</f>
        <v>8703500.3999999985</v>
      </c>
      <c r="EL43" s="19">
        <f>EL44+EL45</f>
        <v>9463797</v>
      </c>
      <c r="EM43" s="19">
        <f t="shared" si="293"/>
        <v>9405559.8000000026</v>
      </c>
      <c r="EN43" s="19">
        <f t="shared" si="293"/>
        <v>10333575</v>
      </c>
      <c r="EO43" s="19">
        <f>SUM(EC43:EN43)</f>
        <v>107066910.8</v>
      </c>
      <c r="EP43" s="19">
        <f t="shared" si="293"/>
        <v>10161402.300000001</v>
      </c>
      <c r="EQ43" s="19">
        <f t="shared" si="293"/>
        <v>9068604.2999999989</v>
      </c>
      <c r="ER43" s="19">
        <f t="shared" si="293"/>
        <v>9302076.0000000037</v>
      </c>
      <c r="ES43" s="19">
        <f t="shared" si="293"/>
        <v>9069643.6999999993</v>
      </c>
      <c r="ET43" s="19">
        <f t="shared" si="293"/>
        <v>9369241</v>
      </c>
      <c r="EU43" s="19">
        <f t="shared" si="293"/>
        <v>8966021.4000000004</v>
      </c>
      <c r="EV43" s="19">
        <f t="shared" si="293"/>
        <v>9781961.0999999978</v>
      </c>
      <c r="EW43" s="19">
        <f t="shared" si="293"/>
        <v>10003613.399999999</v>
      </c>
      <c r="EX43" s="19">
        <f t="shared" si="293"/>
        <v>9437683.1999999974</v>
      </c>
      <c r="EY43" s="19">
        <f t="shared" si="293"/>
        <v>10178572.799999999</v>
      </c>
      <c r="EZ43" s="19">
        <f t="shared" si="293"/>
        <v>9871375.7999999989</v>
      </c>
      <c r="FA43" s="19">
        <f t="shared" si="293"/>
        <v>10612166.399999995</v>
      </c>
      <c r="FB43" s="19">
        <f>SUM(EP43:FA43)</f>
        <v>115822361.39999998</v>
      </c>
      <c r="FC43" s="19">
        <f t="shared" si="293"/>
        <v>10506104.399999999</v>
      </c>
      <c r="FD43" s="19">
        <f t="shared" si="293"/>
        <v>9812642.3999999985</v>
      </c>
      <c r="FE43" s="19">
        <f t="shared" si="293"/>
        <v>10159531.799999999</v>
      </c>
      <c r="FF43" s="19">
        <f t="shared" si="293"/>
        <v>10307642.4</v>
      </c>
      <c r="FG43" s="19">
        <f t="shared" si="293"/>
        <v>10374784.200000001</v>
      </c>
      <c r="FH43" s="19">
        <f>FH44+FH45</f>
        <v>10082884.999999998</v>
      </c>
      <c r="FI43" s="19">
        <f t="shared" ref="FI43:GA43" si="294">FI44+FI45</f>
        <v>11340060.599999996</v>
      </c>
      <c r="FJ43" s="19">
        <f t="shared" si="294"/>
        <v>11818056.500000004</v>
      </c>
      <c r="FK43" s="19">
        <f t="shared" si="294"/>
        <v>11078832.9</v>
      </c>
      <c r="FL43" s="19">
        <f t="shared" si="294"/>
        <v>11977913</v>
      </c>
      <c r="FM43" s="19">
        <f t="shared" si="294"/>
        <v>11435757.000000002</v>
      </c>
      <c r="FN43" s="19">
        <f t="shared" si="294"/>
        <v>12206838.299999999</v>
      </c>
      <c r="FO43" s="19">
        <f>SUM(FC43:FN43)</f>
        <v>131101048.5</v>
      </c>
      <c r="FP43" s="19">
        <f t="shared" si="294"/>
        <v>12125536.200000001</v>
      </c>
      <c r="FQ43" s="19">
        <f t="shared" si="294"/>
        <v>11862538</v>
      </c>
      <c r="FR43" s="19">
        <f t="shared" si="294"/>
        <v>12341873.199999999</v>
      </c>
      <c r="FS43" s="19">
        <f t="shared" si="294"/>
        <v>11228905.599999998</v>
      </c>
      <c r="FT43" s="19">
        <f t="shared" si="294"/>
        <v>11556208.500000002</v>
      </c>
      <c r="FU43" s="19">
        <f t="shared" si="294"/>
        <v>11334170.199999999</v>
      </c>
      <c r="FV43" s="19">
        <f t="shared" si="294"/>
        <v>12923394.999999996</v>
      </c>
      <c r="FW43" s="19">
        <f t="shared" si="294"/>
        <v>13070398</v>
      </c>
      <c r="FX43" s="19">
        <f t="shared" si="294"/>
        <v>12434003.399999991</v>
      </c>
      <c r="FY43" s="19">
        <f t="shared" si="294"/>
        <v>12966824.399999999</v>
      </c>
      <c r="FZ43" s="19">
        <f t="shared" si="294"/>
        <v>12898911</v>
      </c>
      <c r="GA43" s="19">
        <f t="shared" si="294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95">SUM(GD44:GD45)</f>
        <v>12648472.200000005</v>
      </c>
      <c r="GE43" s="19">
        <f t="shared" si="295"/>
        <v>10685400.199999999</v>
      </c>
      <c r="GF43" s="19">
        <f t="shared" si="295"/>
        <v>12308331.199999999</v>
      </c>
      <c r="GG43" s="19">
        <f t="shared" si="295"/>
        <v>13465476.600000003</v>
      </c>
      <c r="GH43" s="19">
        <f t="shared" si="295"/>
        <v>13104452.799999997</v>
      </c>
      <c r="GI43" s="19">
        <f t="shared" si="295"/>
        <v>13104881.999999998</v>
      </c>
      <c r="GJ43" s="19">
        <f t="shared" si="295"/>
        <v>13836712.5</v>
      </c>
      <c r="GK43" s="19">
        <f t="shared" si="295"/>
        <v>14055144.1</v>
      </c>
      <c r="GL43" s="19">
        <f t="shared" si="295"/>
        <v>13388917.5</v>
      </c>
      <c r="GM43" s="19">
        <f t="shared" si="295"/>
        <v>13141260</v>
      </c>
      <c r="GN43" s="19">
        <f t="shared" si="295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96">SUM(GQ44:GQ45)</f>
        <v>13342260</v>
      </c>
      <c r="GR43" s="19">
        <f t="shared" si="296"/>
        <v>14258917.5</v>
      </c>
      <c r="GS43" s="19">
        <f t="shared" si="296"/>
        <v>13527112.5</v>
      </c>
      <c r="GT43" s="19">
        <f t="shared" si="296"/>
        <v>13535560.5</v>
      </c>
      <c r="GU43" s="19">
        <f t="shared" si="296"/>
        <v>13285770</v>
      </c>
      <c r="GV43" s="19">
        <f t="shared" si="296"/>
        <v>14427002.899999999</v>
      </c>
      <c r="GW43" s="19">
        <f t="shared" si="296"/>
        <v>14875984.199999997</v>
      </c>
      <c r="GX43" s="19">
        <f t="shared" si="296"/>
        <v>13957089.300000001</v>
      </c>
      <c r="GY43" s="19">
        <f t="shared" si="296"/>
        <v>14491561.700000001</v>
      </c>
      <c r="GZ43" s="19">
        <f t="shared" si="296"/>
        <v>14271926.900000002</v>
      </c>
      <c r="HA43" s="19">
        <f t="shared" si="296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C43" si="297">SUM(HD44:HD45)</f>
        <v>13920298.699999999</v>
      </c>
      <c r="HE43" s="19">
        <f t="shared" si="297"/>
        <v>15115092.299999999</v>
      </c>
      <c r="HF43" s="19">
        <f t="shared" si="297"/>
        <v>13757351.299999997</v>
      </c>
      <c r="HG43" s="19">
        <f t="shared" si="297"/>
        <v>14429815.399999999</v>
      </c>
      <c r="HH43" s="19">
        <f t="shared" si="297"/>
        <v>13826143.1</v>
      </c>
      <c r="HI43" s="19">
        <f t="shared" si="297"/>
        <v>15130148.200000007</v>
      </c>
      <c r="HJ43" s="19">
        <f t="shared" si="297"/>
        <v>15681081.300000001</v>
      </c>
      <c r="HK43" s="19">
        <f t="shared" si="297"/>
        <v>14441776.699999999</v>
      </c>
      <c r="HL43" s="19">
        <f>SUM(HL44:HL45)</f>
        <v>15479007.199999999</v>
      </c>
      <c r="HM43" s="19">
        <f t="shared" si="297"/>
        <v>15122859.4</v>
      </c>
      <c r="HN43" s="19">
        <f t="shared" si="297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97"/>
        <v>15772018.199999999</v>
      </c>
      <c r="HR43" s="19">
        <f t="shared" si="297"/>
        <v>11151410</v>
      </c>
      <c r="HS43" s="19">
        <f t="shared" si="297"/>
        <v>6077193.5</v>
      </c>
      <c r="HT43" s="19">
        <f t="shared" si="297"/>
        <v>2112728.6</v>
      </c>
      <c r="HU43" s="19">
        <f t="shared" si="297"/>
        <v>0</v>
      </c>
      <c r="HV43" s="19">
        <f t="shared" si="297"/>
        <v>14038781.599999998</v>
      </c>
      <c r="HW43" s="19">
        <f t="shared" si="297"/>
        <v>14184598.5</v>
      </c>
      <c r="HX43" s="19">
        <f t="shared" si="297"/>
        <v>14310545.4</v>
      </c>
      <c r="HY43" s="19">
        <f t="shared" si="297"/>
        <v>15988922.100000001</v>
      </c>
      <c r="HZ43" s="19">
        <f t="shared" si="297"/>
        <v>16318640.699999999</v>
      </c>
      <c r="IA43" s="19">
        <f t="shared" si="297"/>
        <v>16805215.800000001</v>
      </c>
      <c r="IB43" s="19">
        <f>SUM(HP43:IA43)</f>
        <v>142816314.59999999</v>
      </c>
      <c r="IC43" s="19">
        <f t="shared" si="297"/>
        <v>17304183.900000002</v>
      </c>
      <c r="ID43" s="19">
        <v>13102211.699999999</v>
      </c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>
        <f>SUM(IC43:IN43)</f>
        <v>30406395.600000001</v>
      </c>
    </row>
    <row r="44" spans="2:249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 t="shared" ref="GO44:GO45" si="298"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 t="shared" ref="HB44:HB45" si="299"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 t="shared" ref="HO44:HO45" si="300"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 t="shared" ref="IB44:IB45" si="301">SUM(HP44:IA44)</f>
        <v>34772022</v>
      </c>
      <c r="IC44" s="135">
        <v>4560725.3</v>
      </c>
      <c r="ID44" s="21">
        <v>2722071</v>
      </c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>
        <f t="shared" ref="IO44:IO45" si="302">SUM(IC44:IN44)</f>
        <v>7282796.2999999998</v>
      </c>
    </row>
    <row r="45" spans="2:249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 t="shared" si="298"/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 t="shared" si="299"/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 t="shared" si="300"/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 t="shared" si="301"/>
        <v>108044292.60000001</v>
      </c>
      <c r="IC45" s="136">
        <v>12743458.600000001</v>
      </c>
      <c r="ID45" s="21">
        <v>10380140</v>
      </c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>
        <f t="shared" si="302"/>
        <v>23123598.600000001</v>
      </c>
    </row>
    <row r="48" spans="2:249" x14ac:dyDescent="0.2">
      <c r="HD48" s="112"/>
      <c r="HE48" s="112"/>
      <c r="HQ48" s="112"/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2">
    <mergeCell ref="IO6:IO7"/>
    <mergeCell ref="IO24:IO25"/>
    <mergeCell ref="IO41:IO42"/>
    <mergeCell ref="HC41:HN41"/>
    <mergeCell ref="HO41:HO42"/>
    <mergeCell ref="EP41:FA41"/>
    <mergeCell ref="FC41:FN41"/>
    <mergeCell ref="FO6:FO7"/>
    <mergeCell ref="FO24:FO25"/>
    <mergeCell ref="FO41:FO42"/>
    <mergeCell ref="FP6:GA6"/>
    <mergeCell ref="FP24:GA24"/>
    <mergeCell ref="FP41:GA41"/>
    <mergeCell ref="FC6:FN6"/>
    <mergeCell ref="IB6:IB7"/>
    <mergeCell ref="IB24:IB25"/>
    <mergeCell ref="IB41:IB42"/>
    <mergeCell ref="GP6:HA6"/>
    <mergeCell ref="EP6:FA6"/>
    <mergeCell ref="HC6:HN6"/>
    <mergeCell ref="HO6:HO7"/>
    <mergeCell ref="HC24:HN24"/>
    <mergeCell ref="HO24:HO25"/>
    <mergeCell ref="HB6:HB7"/>
    <mergeCell ref="B24:B25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O6:O7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BP6:CA6"/>
    <mergeCell ref="CC6:CN6"/>
    <mergeCell ref="DB41:DB42"/>
    <mergeCell ref="BO6:BO7"/>
    <mergeCell ref="BO24:BO25"/>
    <mergeCell ref="BO41:BO42"/>
    <mergeCell ref="CB6:CB7"/>
    <mergeCell ref="BC41:BN41"/>
    <mergeCell ref="AB41:AB42"/>
    <mergeCell ref="CC41:CN41"/>
    <mergeCell ref="DB6:DB7"/>
    <mergeCell ref="DB24:DB25"/>
    <mergeCell ref="BB6:BB7"/>
    <mergeCell ref="BB24:BB25"/>
    <mergeCell ref="DO24:DO25"/>
    <mergeCell ref="FC24:FN24"/>
    <mergeCell ref="GC41:GN41"/>
    <mergeCell ref="GO41:GO42"/>
    <mergeCell ref="GB6:GB7"/>
    <mergeCell ref="GB24:GB25"/>
    <mergeCell ref="GB41:GB42"/>
    <mergeCell ref="CP6:DA6"/>
    <mergeCell ref="CO41:CO42"/>
    <mergeCell ref="EB41:EB42"/>
    <mergeCell ref="EO6:EO7"/>
    <mergeCell ref="EO41:EO42"/>
    <mergeCell ref="EC41:EN41"/>
    <mergeCell ref="EC6:EN6"/>
    <mergeCell ref="FB41:FB42"/>
    <mergeCell ref="EP24:FA24"/>
    <mergeCell ref="EO24:EO25"/>
    <mergeCell ref="DP41:EA41"/>
    <mergeCell ref="DO41:DO42"/>
    <mergeCell ref="DP24:EA24"/>
    <mergeCell ref="EC24:EN24"/>
    <mergeCell ref="GP24:HA24"/>
    <mergeCell ref="HB24:HB25"/>
    <mergeCell ref="GP41:HA41"/>
    <mergeCell ref="HB41:HB42"/>
    <mergeCell ref="A1:B1"/>
    <mergeCell ref="GC6:GN6"/>
    <mergeCell ref="GO6:GO7"/>
    <mergeCell ref="GC24:GN24"/>
    <mergeCell ref="GO24:GO25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HO48"/>
  <sheetViews>
    <sheetView showGridLines="0" zoomScale="90" zoomScaleNormal="90" workbookViewId="0">
      <pane xSplit="2" ySplit="3" topLeftCell="GS4" activePane="bottomRight" state="frozen"/>
      <selection pane="topRight" activeCell="C1" sqref="C1"/>
      <selection pane="bottomLeft" activeCell="A4" sqref="A4"/>
      <selection pane="bottomRight" activeCell="GW42" sqref="GW4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112"/>
    <col min="223" max="223" width="12.7109375" style="112" customWidth="1"/>
    <col min="224" max="16384" width="11.42578125" style="2"/>
  </cols>
  <sheetData>
    <row r="1" spans="1:223" ht="15" x14ac:dyDescent="0.25">
      <c r="A1" s="168" t="s">
        <v>136</v>
      </c>
      <c r="B1" s="168"/>
    </row>
    <row r="2" spans="1:223" ht="30" customHeight="1" x14ac:dyDescent="0.2">
      <c r="A2" s="169" t="s">
        <v>151</v>
      </c>
      <c r="B2" s="170"/>
    </row>
    <row r="3" spans="1:223" x14ac:dyDescent="0.2">
      <c r="A3" s="99" t="s">
        <v>76</v>
      </c>
    </row>
    <row r="4" spans="1:223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23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23" ht="15" customHeight="1" x14ac:dyDescent="0.25">
      <c r="B6" s="171" t="s">
        <v>0</v>
      </c>
      <c r="C6" s="165">
        <v>2005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98</v>
      </c>
      <c r="P6" s="165">
        <v>2006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99</v>
      </c>
      <c r="AC6" s="165">
        <v>2007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100</v>
      </c>
      <c r="AP6" s="165">
        <v>2008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101</v>
      </c>
      <c r="BC6" s="165">
        <v>2009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86</v>
      </c>
      <c r="BP6" s="165">
        <v>2010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87</v>
      </c>
      <c r="CC6" s="165">
        <v>2011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88</v>
      </c>
      <c r="CP6" s="165">
        <v>2012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89</v>
      </c>
      <c r="DC6" s="165">
        <v>2013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90</v>
      </c>
      <c r="DP6" s="165">
        <v>2014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91</v>
      </c>
      <c r="EC6" s="165">
        <v>2015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92</v>
      </c>
      <c r="EP6" s="165">
        <v>2016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93</v>
      </c>
      <c r="FC6" s="165">
        <v>2017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104</v>
      </c>
      <c r="FP6" s="165">
        <v>2018</v>
      </c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7"/>
      <c r="GB6" s="163" t="s">
        <v>137</v>
      </c>
      <c r="GC6" s="165">
        <v>2019</v>
      </c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7"/>
      <c r="GO6" s="163" t="s">
        <v>161</v>
      </c>
      <c r="GP6" s="128">
        <v>2020</v>
      </c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30"/>
      <c r="HB6" s="163" t="s">
        <v>169</v>
      </c>
      <c r="HC6" s="128">
        <v>2021</v>
      </c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30"/>
      <c r="HO6" s="163" t="s">
        <v>170</v>
      </c>
    </row>
    <row r="7" spans="1:223" ht="15" x14ac:dyDescent="0.25">
      <c r="B7" s="17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4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4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4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4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4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64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64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64"/>
    </row>
    <row r="8" spans="1:223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 t="shared" ref="FE8:FH8" si="10">SUM(FE9:FE10)</f>
        <v>578472</v>
      </c>
      <c r="FF8" s="72">
        <f t="shared" si="10"/>
        <v>604844</v>
      </c>
      <c r="FG8" s="72">
        <f t="shared" si="10"/>
        <v>440856</v>
      </c>
      <c r="FH8" s="72">
        <f t="shared" si="10"/>
        <v>434692</v>
      </c>
      <c r="FI8" s="72">
        <f t="shared" ref="FI8:FN8" si="11">SUM(FI9:FI10)</f>
        <v>509264</v>
      </c>
      <c r="FJ8" s="72">
        <f t="shared" si="11"/>
        <v>472332</v>
      </c>
      <c r="FK8" s="72">
        <f t="shared" si="11"/>
        <v>443870</v>
      </c>
      <c r="FL8" s="72">
        <f t="shared" si="11"/>
        <v>475418</v>
      </c>
      <c r="FM8" s="72">
        <f t="shared" si="11"/>
        <v>491968</v>
      </c>
      <c r="FN8" s="72">
        <f t="shared" si="11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2">SUM(FR9:FR10)</f>
        <v>796962</v>
      </c>
      <c r="FS8" s="72">
        <f t="shared" si="12"/>
        <v>504760</v>
      </c>
      <c r="FT8" s="72">
        <f t="shared" si="12"/>
        <v>465258</v>
      </c>
      <c r="FU8" s="72">
        <f t="shared" si="12"/>
        <v>433016</v>
      </c>
      <c r="FV8" s="72">
        <f t="shared" si="12"/>
        <v>499648</v>
      </c>
      <c r="FW8" s="72">
        <f t="shared" si="12"/>
        <v>508016</v>
      </c>
      <c r="FX8" s="72">
        <f t="shared" si="12"/>
        <v>463638</v>
      </c>
      <c r="FY8" s="72">
        <f t="shared" si="12"/>
        <v>511100</v>
      </c>
      <c r="FZ8" s="72">
        <f t="shared" si="12"/>
        <v>535154</v>
      </c>
      <c r="GA8" s="72">
        <f t="shared" si="12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3">SUM(GE9:GE10)</f>
        <v>716916</v>
      </c>
      <c r="GF8" s="72">
        <f t="shared" si="13"/>
        <v>639052</v>
      </c>
      <c r="GG8" s="72">
        <f t="shared" si="13"/>
        <v>488428</v>
      </c>
      <c r="GH8" s="72">
        <f t="shared" si="13"/>
        <v>454524</v>
      </c>
      <c r="GI8" s="72">
        <f t="shared" si="13"/>
        <v>538990</v>
      </c>
      <c r="GJ8" s="72">
        <f t="shared" si="13"/>
        <v>533890</v>
      </c>
      <c r="GK8" s="72">
        <f t="shared" si="13"/>
        <v>476062</v>
      </c>
      <c r="GL8" s="72">
        <f t="shared" si="13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50">
        <f>SUM(HC9:HC10)</f>
        <v>773724</v>
      </c>
      <c r="HD8" s="150">
        <f>SUM(HD9:HD10)</f>
        <v>447984</v>
      </c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>
        <f>+SUM(HC8:HN8)</f>
        <v>1221708</v>
      </c>
    </row>
    <row r="9" spans="1:223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4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5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6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7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8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9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20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1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2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3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4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5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51">
        <v>579380</v>
      </c>
      <c r="HD9" s="151">
        <v>298622</v>
      </c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</row>
    <row r="10" spans="1:223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4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5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6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7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8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9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20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1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2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3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4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5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6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7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54">
        <v>194344</v>
      </c>
      <c r="HD10" s="154">
        <v>149362</v>
      </c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</row>
    <row r="11" spans="1:223" ht="15" x14ac:dyDescent="0.25">
      <c r="B11" s="13" t="s">
        <v>48</v>
      </c>
      <c r="C11" s="72">
        <f>SUM(C12:C13)</f>
        <v>0</v>
      </c>
      <c r="D11" s="72">
        <f t="shared" ref="D11:N11" si="28">SUM(D12:D13)</f>
        <v>0</v>
      </c>
      <c r="E11" s="72">
        <f t="shared" si="28"/>
        <v>0</v>
      </c>
      <c r="F11" s="72">
        <f t="shared" si="28"/>
        <v>0</v>
      </c>
      <c r="G11" s="72">
        <f t="shared" si="28"/>
        <v>0</v>
      </c>
      <c r="H11" s="72">
        <f t="shared" si="28"/>
        <v>0</v>
      </c>
      <c r="I11" s="72">
        <f t="shared" si="28"/>
        <v>0</v>
      </c>
      <c r="J11" s="72">
        <f t="shared" si="28"/>
        <v>0</v>
      </c>
      <c r="K11" s="72">
        <f t="shared" si="28"/>
        <v>47810</v>
      </c>
      <c r="L11" s="72">
        <f t="shared" si="28"/>
        <v>183578</v>
      </c>
      <c r="M11" s="72">
        <f t="shared" si="28"/>
        <v>168072</v>
      </c>
      <c r="N11" s="72">
        <f t="shared" si="28"/>
        <v>181024</v>
      </c>
      <c r="O11" s="72">
        <f t="shared" si="14"/>
        <v>580484</v>
      </c>
      <c r="P11" s="72">
        <f>SUM(P12:P13)</f>
        <v>182412</v>
      </c>
      <c r="Q11" s="72">
        <f t="shared" ref="Q11:AA11" si="29">SUM(Q12:Q13)</f>
        <v>168428</v>
      </c>
      <c r="R11" s="72">
        <f t="shared" si="29"/>
        <v>175244</v>
      </c>
      <c r="S11" s="72">
        <f t="shared" si="29"/>
        <v>87329</v>
      </c>
      <c r="T11" s="72">
        <f t="shared" si="29"/>
        <v>82095</v>
      </c>
      <c r="U11" s="72">
        <f t="shared" si="29"/>
        <v>79984</v>
      </c>
      <c r="V11" s="72">
        <f t="shared" si="29"/>
        <v>89580</v>
      </c>
      <c r="W11" s="72">
        <f t="shared" si="29"/>
        <v>92259</v>
      </c>
      <c r="X11" s="72">
        <f t="shared" si="29"/>
        <v>90149</v>
      </c>
      <c r="Y11" s="72">
        <f t="shared" si="29"/>
        <v>96650</v>
      </c>
      <c r="Z11" s="72">
        <f t="shared" si="29"/>
        <v>92267</v>
      </c>
      <c r="AA11" s="72">
        <f t="shared" si="29"/>
        <v>100370</v>
      </c>
      <c r="AB11" s="72">
        <f t="shared" si="15"/>
        <v>1336767</v>
      </c>
      <c r="AC11" s="72">
        <f>SUM(AC12:AC13)</f>
        <v>101280</v>
      </c>
      <c r="AD11" s="72">
        <f t="shared" ref="AD11:AN11" si="30">SUM(AD12:AD13)</f>
        <v>95317</v>
      </c>
      <c r="AE11" s="72">
        <f t="shared" si="30"/>
        <v>100411</v>
      </c>
      <c r="AF11" s="72">
        <f t="shared" si="30"/>
        <v>98373</v>
      </c>
      <c r="AG11" s="72">
        <f t="shared" si="30"/>
        <v>94526</v>
      </c>
      <c r="AH11" s="72">
        <f t="shared" si="30"/>
        <v>91831</v>
      </c>
      <c r="AI11" s="72">
        <f t="shared" si="30"/>
        <v>100455</v>
      </c>
      <c r="AJ11" s="72">
        <f t="shared" si="30"/>
        <v>115570</v>
      </c>
      <c r="AK11" s="72">
        <f t="shared" si="30"/>
        <v>105557</v>
      </c>
      <c r="AL11" s="72">
        <f t="shared" si="30"/>
        <v>111829</v>
      </c>
      <c r="AM11" s="72">
        <f t="shared" si="30"/>
        <v>106662</v>
      </c>
      <c r="AN11" s="72">
        <f t="shared" si="30"/>
        <v>112778</v>
      </c>
      <c r="AO11" s="72">
        <f t="shared" si="16"/>
        <v>1234589</v>
      </c>
      <c r="AP11" s="72">
        <f>SUM(AP12:AP13)</f>
        <v>115424</v>
      </c>
      <c r="AQ11" s="72">
        <f t="shared" ref="AQ11:BA11" si="31">SUM(AQ12:AQ13)</f>
        <v>109895</v>
      </c>
      <c r="AR11" s="72">
        <f t="shared" si="31"/>
        <v>116179</v>
      </c>
      <c r="AS11" s="72">
        <f t="shared" si="31"/>
        <v>106474</v>
      </c>
      <c r="AT11" s="72">
        <f t="shared" si="31"/>
        <v>111356</v>
      </c>
      <c r="AU11" s="72">
        <f t="shared" si="31"/>
        <v>102500</v>
      </c>
      <c r="AV11" s="72">
        <f t="shared" si="31"/>
        <v>117012</v>
      </c>
      <c r="AW11" s="72">
        <f t="shared" si="31"/>
        <v>126783</v>
      </c>
      <c r="AX11" s="72">
        <f t="shared" si="31"/>
        <v>117046</v>
      </c>
      <c r="AY11" s="72">
        <f t="shared" si="31"/>
        <v>124630</v>
      </c>
      <c r="AZ11" s="72">
        <f t="shared" si="31"/>
        <v>117447</v>
      </c>
      <c r="BA11" s="72">
        <f t="shared" si="31"/>
        <v>121811</v>
      </c>
      <c r="BB11" s="72">
        <f t="shared" si="17"/>
        <v>1386557</v>
      </c>
      <c r="BC11" s="72">
        <f>SUM(BC12:BC13)</f>
        <v>120328</v>
      </c>
      <c r="BD11" s="72">
        <f t="shared" ref="BD11:BN11" si="32">SUM(BD12:BD13)</f>
        <v>89935</v>
      </c>
      <c r="BE11" s="72">
        <f t="shared" si="32"/>
        <v>115187</v>
      </c>
      <c r="BF11" s="72">
        <f t="shared" si="32"/>
        <v>115890</v>
      </c>
      <c r="BG11" s="72">
        <f t="shared" si="32"/>
        <v>113314</v>
      </c>
      <c r="BH11" s="72">
        <f t="shared" si="32"/>
        <v>108969</v>
      </c>
      <c r="BI11" s="72">
        <f t="shared" si="32"/>
        <v>121785</v>
      </c>
      <c r="BJ11" s="72">
        <f t="shared" si="32"/>
        <v>125001</v>
      </c>
      <c r="BK11" s="72">
        <f t="shared" si="32"/>
        <v>119054</v>
      </c>
      <c r="BL11" s="72">
        <f t="shared" si="32"/>
        <v>129860</v>
      </c>
      <c r="BM11" s="72">
        <f t="shared" si="32"/>
        <v>120957</v>
      </c>
      <c r="BN11" s="72">
        <f t="shared" si="32"/>
        <v>131514</v>
      </c>
      <c r="BO11" s="72">
        <f t="shared" si="18"/>
        <v>1411794</v>
      </c>
      <c r="BP11" s="72">
        <f>SUM(BP12:BP13)</f>
        <v>133171</v>
      </c>
      <c r="BQ11" s="72">
        <f t="shared" ref="BQ11:CA11" si="33">SUM(BQ12:BQ13)</f>
        <v>123500</v>
      </c>
      <c r="BR11" s="72">
        <f t="shared" si="33"/>
        <v>126238</v>
      </c>
      <c r="BS11" s="72">
        <f t="shared" si="33"/>
        <v>123270</v>
      </c>
      <c r="BT11" s="72">
        <f t="shared" si="33"/>
        <v>123608</v>
      </c>
      <c r="BU11" s="72">
        <f t="shared" si="33"/>
        <v>118395</v>
      </c>
      <c r="BV11" s="72">
        <f t="shared" si="33"/>
        <v>131414</v>
      </c>
      <c r="BW11" s="72">
        <f t="shared" si="33"/>
        <v>135975</v>
      </c>
      <c r="BX11" s="72">
        <f t="shared" si="33"/>
        <v>132256</v>
      </c>
      <c r="BY11" s="72">
        <f t="shared" si="33"/>
        <v>142959</v>
      </c>
      <c r="BZ11" s="72">
        <f t="shared" si="33"/>
        <v>134806</v>
      </c>
      <c r="CA11" s="72">
        <f t="shared" si="33"/>
        <v>147412</v>
      </c>
      <c r="CB11" s="72">
        <f t="shared" si="19"/>
        <v>1573004</v>
      </c>
      <c r="CC11" s="72">
        <f>SUM(CC12:CC13)</f>
        <v>147754</v>
      </c>
      <c r="CD11" s="72">
        <f t="shared" ref="CD11:CN11" si="34">SUM(CD12:CD13)</f>
        <v>140415</v>
      </c>
      <c r="CE11" s="72">
        <f t="shared" si="34"/>
        <v>143592</v>
      </c>
      <c r="CF11" s="72">
        <f t="shared" si="34"/>
        <v>143936</v>
      </c>
      <c r="CG11" s="72">
        <f t="shared" si="34"/>
        <v>143592</v>
      </c>
      <c r="CH11" s="72">
        <f t="shared" si="34"/>
        <v>133893</v>
      </c>
      <c r="CI11" s="72">
        <f t="shared" si="34"/>
        <v>151160</v>
      </c>
      <c r="CJ11" s="72">
        <f t="shared" si="34"/>
        <v>151400</v>
      </c>
      <c r="CK11" s="72">
        <f t="shared" si="34"/>
        <v>146692</v>
      </c>
      <c r="CL11" s="72">
        <f t="shared" si="34"/>
        <v>156078</v>
      </c>
      <c r="CM11" s="72">
        <f t="shared" si="34"/>
        <v>146757</v>
      </c>
      <c r="CN11" s="72">
        <f t="shared" si="34"/>
        <v>162049</v>
      </c>
      <c r="CO11" s="72">
        <f t="shared" si="20"/>
        <v>1767318</v>
      </c>
      <c r="CP11" s="72">
        <f>SUM(CP12:CP13)</f>
        <v>172734</v>
      </c>
      <c r="CQ11" s="72">
        <f t="shared" ref="CQ11:DA11" si="35">SUM(CQ12:CQ13)</f>
        <v>155937</v>
      </c>
      <c r="CR11" s="72">
        <f t="shared" si="35"/>
        <v>152830</v>
      </c>
      <c r="CS11" s="72">
        <f t="shared" si="35"/>
        <v>153607</v>
      </c>
      <c r="CT11" s="72">
        <f t="shared" si="35"/>
        <v>147614</v>
      </c>
      <c r="CU11" s="72">
        <f t="shared" si="35"/>
        <v>146093</v>
      </c>
      <c r="CV11" s="72">
        <f t="shared" si="35"/>
        <v>166155</v>
      </c>
      <c r="CW11" s="72">
        <f t="shared" si="35"/>
        <v>170235</v>
      </c>
      <c r="CX11" s="72">
        <f t="shared" si="35"/>
        <v>162606</v>
      </c>
      <c r="CY11" s="72">
        <f t="shared" si="35"/>
        <v>178917</v>
      </c>
      <c r="CZ11" s="72">
        <f t="shared" si="35"/>
        <v>169088</v>
      </c>
      <c r="DA11" s="72">
        <f t="shared" si="35"/>
        <v>185675</v>
      </c>
      <c r="DB11" s="72">
        <f t="shared" si="21"/>
        <v>1961491</v>
      </c>
      <c r="DC11" s="72">
        <f>SUM(DC12:DC13)</f>
        <v>197584</v>
      </c>
      <c r="DD11" s="72">
        <f t="shared" ref="DD11:DN11" si="36">SUM(DD12:DD13)</f>
        <v>173913</v>
      </c>
      <c r="DE11" s="72">
        <f t="shared" si="36"/>
        <v>185241</v>
      </c>
      <c r="DF11" s="72">
        <f t="shared" si="36"/>
        <v>160054</v>
      </c>
      <c r="DG11" s="72">
        <f t="shared" si="36"/>
        <v>166713</v>
      </c>
      <c r="DH11" s="72">
        <f t="shared" si="36"/>
        <v>159843</v>
      </c>
      <c r="DI11" s="72">
        <f t="shared" si="36"/>
        <v>178316</v>
      </c>
      <c r="DJ11" s="72">
        <f t="shared" si="36"/>
        <v>181386</v>
      </c>
      <c r="DK11" s="72">
        <f t="shared" si="36"/>
        <v>170012</v>
      </c>
      <c r="DL11" s="72">
        <f t="shared" si="36"/>
        <v>185335</v>
      </c>
      <c r="DM11" s="72">
        <f t="shared" si="36"/>
        <v>181562</v>
      </c>
      <c r="DN11" s="72">
        <f t="shared" si="36"/>
        <v>196924</v>
      </c>
      <c r="DO11" s="72">
        <f t="shared" si="22"/>
        <v>2136883</v>
      </c>
      <c r="DP11" s="72">
        <f>SUM(DP12:DP13)</f>
        <v>204446</v>
      </c>
      <c r="DQ11" s="72">
        <f t="shared" ref="DQ11:DZ11" si="37">SUM(DQ12:DQ13)</f>
        <v>188392</v>
      </c>
      <c r="DR11" s="72">
        <f t="shared" si="37"/>
        <v>180300</v>
      </c>
      <c r="DS11" s="72">
        <f t="shared" si="37"/>
        <v>179168</v>
      </c>
      <c r="DT11" s="72">
        <f t="shared" si="37"/>
        <v>172762</v>
      </c>
      <c r="DU11" s="72">
        <f t="shared" si="37"/>
        <v>163342</v>
      </c>
      <c r="DV11" s="72">
        <f t="shared" si="37"/>
        <v>186458</v>
      </c>
      <c r="DW11" s="72">
        <f t="shared" si="37"/>
        <v>190484</v>
      </c>
      <c r="DX11" s="72">
        <f t="shared" si="37"/>
        <v>183352</v>
      </c>
      <c r="DY11" s="72">
        <f t="shared" si="37"/>
        <v>193682</v>
      </c>
      <c r="DZ11" s="72">
        <f t="shared" si="37"/>
        <v>188026</v>
      </c>
      <c r="EA11" s="72">
        <v>213056</v>
      </c>
      <c r="EB11" s="72">
        <f t="shared" si="23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4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5"/>
        <v>2524236</v>
      </c>
      <c r="FC11" s="72">
        <f>SUM(FC12:FC13)</f>
        <v>238394</v>
      </c>
      <c r="FD11" s="72">
        <v>221148</v>
      </c>
      <c r="FE11" s="72">
        <f t="shared" ref="FE11:FH11" si="38">SUM(FE12:FE13)</f>
        <v>210706</v>
      </c>
      <c r="FF11" s="72">
        <f t="shared" si="38"/>
        <v>218032</v>
      </c>
      <c r="FG11" s="72">
        <f t="shared" si="38"/>
        <v>208772</v>
      </c>
      <c r="FH11" s="72">
        <f t="shared" si="38"/>
        <v>202758</v>
      </c>
      <c r="FI11" s="72">
        <f t="shared" ref="FI11:FN11" si="39">SUM(FI12:FI13)</f>
        <v>231254</v>
      </c>
      <c r="FJ11" s="72">
        <f t="shared" si="39"/>
        <v>232910</v>
      </c>
      <c r="FK11" s="72">
        <f t="shared" si="39"/>
        <v>223664</v>
      </c>
      <c r="FL11" s="72">
        <f t="shared" si="39"/>
        <v>230316</v>
      </c>
      <c r="FM11" s="72">
        <f t="shared" si="39"/>
        <v>229846</v>
      </c>
      <c r="FN11" s="72">
        <f t="shared" si="39"/>
        <v>272722</v>
      </c>
      <c r="FO11" s="72">
        <f t="shared" si="26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40">SUM(FR12:FR13)</f>
        <v>266488</v>
      </c>
      <c r="FS11" s="72">
        <f t="shared" si="40"/>
        <v>223490</v>
      </c>
      <c r="FT11" s="72">
        <f t="shared" si="40"/>
        <v>226038</v>
      </c>
      <c r="FU11" s="72">
        <f t="shared" si="40"/>
        <v>214514</v>
      </c>
      <c r="FV11" s="72">
        <f t="shared" si="40"/>
        <v>247752</v>
      </c>
      <c r="FW11" s="72">
        <f t="shared" si="40"/>
        <v>256044</v>
      </c>
      <c r="FX11" s="72">
        <f t="shared" si="40"/>
        <v>235710</v>
      </c>
      <c r="FY11" s="72">
        <f t="shared" si="40"/>
        <v>250872</v>
      </c>
      <c r="FZ11" s="72">
        <f t="shared" si="40"/>
        <v>247494</v>
      </c>
      <c r="GA11" s="72">
        <f t="shared" si="40"/>
        <v>282450</v>
      </c>
      <c r="GB11" s="72">
        <f t="shared" si="27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41">SUM(GE12:GE13)</f>
        <v>261214</v>
      </c>
      <c r="GF11" s="72">
        <f t="shared" si="41"/>
        <v>255256</v>
      </c>
      <c r="GG11" s="72">
        <f t="shared" si="41"/>
        <v>241166</v>
      </c>
      <c r="GH11" s="72">
        <f t="shared" si="41"/>
        <v>230522</v>
      </c>
      <c r="GI11" s="72">
        <f t="shared" si="41"/>
        <v>272432</v>
      </c>
      <c r="GJ11" s="72">
        <f t="shared" si="41"/>
        <v>277608</v>
      </c>
      <c r="GK11" s="72">
        <f t="shared" si="41"/>
        <v>249182</v>
      </c>
      <c r="GL11" s="72">
        <f t="shared" si="41"/>
        <v>277782</v>
      </c>
      <c r="GM11" s="72">
        <v>266712</v>
      </c>
      <c r="GN11" s="72">
        <v>298092</v>
      </c>
      <c r="GO11" s="72">
        <f t="shared" ref="GO11:GO19" si="42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3">+SUM(GP11:HA11)</f>
        <v>2746156</v>
      </c>
      <c r="HC11" s="150">
        <f>SUM(HC12:HC13)</f>
        <v>326172</v>
      </c>
      <c r="HD11" s="150">
        <f t="shared" ref="HD11" si="44">SUM(HD12:HD13)</f>
        <v>215708</v>
      </c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>
        <f t="shared" ref="HO11" si="45">+SUM(HC11:HN11)</f>
        <v>541880</v>
      </c>
    </row>
    <row r="12" spans="1:223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4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5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6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7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8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9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20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1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2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3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4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5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6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7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51">
        <v>180506</v>
      </c>
      <c r="HD12" s="151">
        <v>114914</v>
      </c>
      <c r="HF12" s="48"/>
      <c r="HG12" s="48"/>
      <c r="HH12" s="48"/>
      <c r="HI12" s="48"/>
      <c r="HJ12" s="48"/>
      <c r="HK12" s="48"/>
      <c r="HL12" s="48"/>
      <c r="HM12" s="48"/>
      <c r="HN12" s="48"/>
      <c r="HO12" s="48"/>
    </row>
    <row r="13" spans="1:223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4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5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6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7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8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9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20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1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2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3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4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5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6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7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54">
        <v>145666</v>
      </c>
      <c r="HD13" s="154">
        <v>100794</v>
      </c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</row>
    <row r="14" spans="1:223" ht="15" x14ac:dyDescent="0.25">
      <c r="B14" s="13" t="s">
        <v>49</v>
      </c>
      <c r="C14" s="72">
        <f>SUM(C15:C16)</f>
        <v>0</v>
      </c>
      <c r="D14" s="72">
        <f t="shared" ref="D14:N14" si="46">SUM(D15:D16)</f>
        <v>0</v>
      </c>
      <c r="E14" s="72">
        <f t="shared" si="46"/>
        <v>0</v>
      </c>
      <c r="F14" s="72">
        <f t="shared" si="46"/>
        <v>0</v>
      </c>
      <c r="G14" s="72">
        <f t="shared" si="46"/>
        <v>0</v>
      </c>
      <c r="H14" s="72">
        <f t="shared" si="46"/>
        <v>0</v>
      </c>
      <c r="I14" s="72">
        <f t="shared" si="46"/>
        <v>0</v>
      </c>
      <c r="J14" s="72">
        <f t="shared" si="46"/>
        <v>0</v>
      </c>
      <c r="K14" s="72">
        <f t="shared" si="46"/>
        <v>59410</v>
      </c>
      <c r="L14" s="72">
        <f t="shared" si="46"/>
        <v>223170</v>
      </c>
      <c r="M14" s="72">
        <f t="shared" si="46"/>
        <v>208506</v>
      </c>
      <c r="N14" s="72">
        <f t="shared" si="46"/>
        <v>226942</v>
      </c>
      <c r="O14" s="72">
        <f t="shared" si="14"/>
        <v>718028</v>
      </c>
      <c r="P14" s="72">
        <f>SUM(P15:P16)</f>
        <v>230230</v>
      </c>
      <c r="Q14" s="72">
        <f t="shared" ref="Q14:AA14" si="47">SUM(Q15:Q16)</f>
        <v>209814</v>
      </c>
      <c r="R14" s="72">
        <f t="shared" si="47"/>
        <v>220802</v>
      </c>
      <c r="S14" s="72">
        <f t="shared" si="47"/>
        <v>116585</v>
      </c>
      <c r="T14" s="72">
        <f t="shared" si="47"/>
        <v>105211</v>
      </c>
      <c r="U14" s="72">
        <f t="shared" si="47"/>
        <v>101975</v>
      </c>
      <c r="V14" s="72">
        <f t="shared" si="47"/>
        <v>114924</v>
      </c>
      <c r="W14" s="72">
        <f t="shared" si="47"/>
        <v>111849</v>
      </c>
      <c r="X14" s="72">
        <f t="shared" si="47"/>
        <v>108140</v>
      </c>
      <c r="Y14" s="72">
        <f t="shared" si="47"/>
        <v>116107</v>
      </c>
      <c r="Z14" s="72">
        <f t="shared" si="47"/>
        <v>109963</v>
      </c>
      <c r="AA14" s="72">
        <f t="shared" si="47"/>
        <v>127492</v>
      </c>
      <c r="AB14" s="72">
        <f t="shared" si="15"/>
        <v>1673092</v>
      </c>
      <c r="AC14" s="72">
        <f>SUM(AC15:AC16)</f>
        <v>127519</v>
      </c>
      <c r="AD14" s="72">
        <f t="shared" ref="AD14:AN14" si="48">SUM(AD15:AD16)</f>
        <v>122536</v>
      </c>
      <c r="AE14" s="72">
        <f t="shared" si="48"/>
        <v>124357</v>
      </c>
      <c r="AF14" s="72">
        <f t="shared" si="48"/>
        <v>130703</v>
      </c>
      <c r="AG14" s="72">
        <f t="shared" si="48"/>
        <v>123763</v>
      </c>
      <c r="AH14" s="72">
        <f t="shared" si="48"/>
        <v>119064</v>
      </c>
      <c r="AI14" s="72">
        <f t="shared" si="48"/>
        <v>129261</v>
      </c>
      <c r="AJ14" s="72">
        <f t="shared" si="48"/>
        <v>162288</v>
      </c>
      <c r="AK14" s="72">
        <f t="shared" si="48"/>
        <v>136658</v>
      </c>
      <c r="AL14" s="72">
        <f t="shared" si="48"/>
        <v>137744</v>
      </c>
      <c r="AM14" s="72">
        <f t="shared" si="48"/>
        <v>134927</v>
      </c>
      <c r="AN14" s="72">
        <f t="shared" si="48"/>
        <v>148018</v>
      </c>
      <c r="AO14" s="72">
        <f t="shared" si="16"/>
        <v>1596838</v>
      </c>
      <c r="AP14" s="72">
        <f>SUM(AP15:AP16)</f>
        <v>144878</v>
      </c>
      <c r="AQ14" s="72">
        <f t="shared" ref="AQ14:BA14" si="49">SUM(AQ15:AQ16)</f>
        <v>141221</v>
      </c>
      <c r="AR14" s="72">
        <f t="shared" si="49"/>
        <v>155189</v>
      </c>
      <c r="AS14" s="72">
        <f t="shared" si="49"/>
        <v>141260</v>
      </c>
      <c r="AT14" s="72">
        <f t="shared" si="49"/>
        <v>149403</v>
      </c>
      <c r="AU14" s="72">
        <f t="shared" si="49"/>
        <v>136417</v>
      </c>
      <c r="AV14" s="72">
        <f t="shared" si="49"/>
        <v>153689</v>
      </c>
      <c r="AW14" s="72">
        <f t="shared" si="49"/>
        <v>155703</v>
      </c>
      <c r="AX14" s="72">
        <f t="shared" si="49"/>
        <v>144719</v>
      </c>
      <c r="AY14" s="72">
        <f t="shared" si="49"/>
        <v>152660</v>
      </c>
      <c r="AZ14" s="72">
        <f t="shared" si="49"/>
        <v>148512</v>
      </c>
      <c r="BA14" s="72">
        <f t="shared" si="49"/>
        <v>157818</v>
      </c>
      <c r="BB14" s="72">
        <f t="shared" si="17"/>
        <v>1781469</v>
      </c>
      <c r="BC14" s="72">
        <f>SUM(BC15:BC16)</f>
        <v>157410</v>
      </c>
      <c r="BD14" s="72">
        <f t="shared" ref="BD14:BN14" si="50">SUM(BD15:BD16)</f>
        <v>170718</v>
      </c>
      <c r="BE14" s="72">
        <f t="shared" si="50"/>
        <v>151267</v>
      </c>
      <c r="BF14" s="72">
        <f t="shared" si="50"/>
        <v>156234</v>
      </c>
      <c r="BG14" s="72">
        <f t="shared" si="50"/>
        <v>148698</v>
      </c>
      <c r="BH14" s="72">
        <f t="shared" si="50"/>
        <v>144837</v>
      </c>
      <c r="BI14" s="72">
        <f t="shared" si="50"/>
        <v>162951</v>
      </c>
      <c r="BJ14" s="72">
        <f t="shared" si="50"/>
        <v>163528</v>
      </c>
      <c r="BK14" s="72">
        <f t="shared" si="50"/>
        <v>154485</v>
      </c>
      <c r="BL14" s="72">
        <f t="shared" si="50"/>
        <v>165406</v>
      </c>
      <c r="BM14" s="72">
        <f t="shared" si="50"/>
        <v>156076</v>
      </c>
      <c r="BN14" s="72">
        <f t="shared" si="50"/>
        <v>172291</v>
      </c>
      <c r="BO14" s="72">
        <f t="shared" si="18"/>
        <v>1903901</v>
      </c>
      <c r="BP14" s="72">
        <f>SUM(BP15:BP16)</f>
        <v>170899</v>
      </c>
      <c r="BQ14" s="72">
        <f t="shared" ref="BQ14:CA14" si="51">SUM(BQ15:BQ16)</f>
        <v>161021</v>
      </c>
      <c r="BR14" s="72">
        <f t="shared" si="51"/>
        <v>163888</v>
      </c>
      <c r="BS14" s="72">
        <f t="shared" si="51"/>
        <v>162206</v>
      </c>
      <c r="BT14" s="72">
        <f t="shared" si="51"/>
        <v>157883</v>
      </c>
      <c r="BU14" s="72">
        <f t="shared" si="51"/>
        <v>151308</v>
      </c>
      <c r="BV14" s="72">
        <f t="shared" si="51"/>
        <v>167777</v>
      </c>
      <c r="BW14" s="72">
        <f t="shared" si="51"/>
        <v>170874</v>
      </c>
      <c r="BX14" s="72">
        <f t="shared" si="51"/>
        <v>159348</v>
      </c>
      <c r="BY14" s="72">
        <f t="shared" si="51"/>
        <v>176675</v>
      </c>
      <c r="BZ14" s="72">
        <f t="shared" si="51"/>
        <v>165720</v>
      </c>
      <c r="CA14" s="72">
        <f t="shared" si="51"/>
        <v>183572</v>
      </c>
      <c r="CB14" s="72">
        <f t="shared" si="19"/>
        <v>1991171</v>
      </c>
      <c r="CC14" s="72">
        <f>SUM(CC15:CC16)</f>
        <v>185165</v>
      </c>
      <c r="CD14" s="72">
        <f t="shared" ref="CD14:CN14" si="52">SUM(CD15:CD16)</f>
        <v>172496</v>
      </c>
      <c r="CE14" s="72">
        <f t="shared" si="52"/>
        <v>172530</v>
      </c>
      <c r="CF14" s="72">
        <f t="shared" si="52"/>
        <v>182888</v>
      </c>
      <c r="CG14" s="72">
        <f t="shared" si="52"/>
        <v>169714</v>
      </c>
      <c r="CH14" s="72">
        <f t="shared" si="52"/>
        <v>166322</v>
      </c>
      <c r="CI14" s="72">
        <f t="shared" si="52"/>
        <v>189516</v>
      </c>
      <c r="CJ14" s="72">
        <f t="shared" si="52"/>
        <v>186310</v>
      </c>
      <c r="CK14" s="72">
        <f t="shared" si="52"/>
        <v>173568</v>
      </c>
      <c r="CL14" s="72">
        <f t="shared" si="52"/>
        <v>186494</v>
      </c>
      <c r="CM14" s="72">
        <f t="shared" si="52"/>
        <v>178400</v>
      </c>
      <c r="CN14" s="72">
        <f t="shared" si="52"/>
        <v>198914</v>
      </c>
      <c r="CO14" s="72">
        <f t="shared" si="20"/>
        <v>2162317</v>
      </c>
      <c r="CP14" s="72">
        <f>SUM(CP15:CP16)</f>
        <v>215000</v>
      </c>
      <c r="CQ14" s="72">
        <f t="shared" ref="CQ14:DA14" si="53">SUM(CQ15:CQ16)</f>
        <v>192474</v>
      </c>
      <c r="CR14" s="72">
        <f t="shared" si="53"/>
        <v>191142</v>
      </c>
      <c r="CS14" s="72">
        <f t="shared" si="53"/>
        <v>201812</v>
      </c>
      <c r="CT14" s="72">
        <f t="shared" si="53"/>
        <v>188320</v>
      </c>
      <c r="CU14" s="72">
        <f t="shared" si="53"/>
        <v>181956</v>
      </c>
      <c r="CV14" s="72">
        <f t="shared" si="53"/>
        <v>207576</v>
      </c>
      <c r="CW14" s="72">
        <f t="shared" si="53"/>
        <v>207206</v>
      </c>
      <c r="CX14" s="72">
        <f t="shared" si="53"/>
        <v>194906</v>
      </c>
      <c r="CY14" s="72">
        <f t="shared" si="53"/>
        <v>216292</v>
      </c>
      <c r="CZ14" s="72">
        <f t="shared" si="53"/>
        <v>200984</v>
      </c>
      <c r="DA14" s="72">
        <f t="shared" si="53"/>
        <v>217416</v>
      </c>
      <c r="DB14" s="72">
        <f t="shared" si="21"/>
        <v>2415084</v>
      </c>
      <c r="DC14" s="72">
        <f>SUM(DC15:DC16)</f>
        <v>238082</v>
      </c>
      <c r="DD14" s="72">
        <f t="shared" ref="DD14:DN14" si="54">SUM(DD15:DD16)</f>
        <v>208550</v>
      </c>
      <c r="DE14" s="72">
        <f t="shared" si="54"/>
        <v>235778</v>
      </c>
      <c r="DF14" s="72">
        <f t="shared" si="54"/>
        <v>193064</v>
      </c>
      <c r="DG14" s="72">
        <f t="shared" si="54"/>
        <v>205922</v>
      </c>
      <c r="DH14" s="72">
        <f t="shared" si="54"/>
        <v>198842</v>
      </c>
      <c r="DI14" s="72">
        <f t="shared" si="54"/>
        <v>222274</v>
      </c>
      <c r="DJ14" s="72">
        <f t="shared" si="54"/>
        <v>222970</v>
      </c>
      <c r="DK14" s="72">
        <f t="shared" si="54"/>
        <v>211694</v>
      </c>
      <c r="DL14" s="72">
        <f t="shared" si="54"/>
        <v>223768</v>
      </c>
      <c r="DM14" s="72">
        <f t="shared" si="54"/>
        <v>219744</v>
      </c>
      <c r="DN14" s="72">
        <f t="shared" si="54"/>
        <v>235994</v>
      </c>
      <c r="DO14" s="72">
        <f t="shared" si="22"/>
        <v>2616682</v>
      </c>
      <c r="DP14" s="72">
        <f>SUM(DP15:DP16)</f>
        <v>242348</v>
      </c>
      <c r="DQ14" s="72">
        <f t="shared" ref="DQ14:DZ14" si="55">SUM(DQ15:DQ16)</f>
        <v>225596</v>
      </c>
      <c r="DR14" s="72">
        <f t="shared" si="55"/>
        <v>229460</v>
      </c>
      <c r="DS14" s="72">
        <f t="shared" si="55"/>
        <v>233148</v>
      </c>
      <c r="DT14" s="72">
        <f t="shared" si="55"/>
        <v>212886</v>
      </c>
      <c r="DU14" s="72">
        <f t="shared" si="55"/>
        <v>205346</v>
      </c>
      <c r="DV14" s="72">
        <f t="shared" si="55"/>
        <v>231596</v>
      </c>
      <c r="DW14" s="72">
        <f t="shared" si="55"/>
        <v>238810</v>
      </c>
      <c r="DX14" s="72">
        <f t="shared" si="55"/>
        <v>217440</v>
      </c>
      <c r="DY14" s="72">
        <f t="shared" si="55"/>
        <v>233390</v>
      </c>
      <c r="DZ14" s="72">
        <f t="shared" si="55"/>
        <v>233954</v>
      </c>
      <c r="EA14" s="72">
        <v>255378</v>
      </c>
      <c r="EB14" s="72">
        <f t="shared" si="23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4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5"/>
        <v>3277982</v>
      </c>
      <c r="FC14" s="72">
        <f>SUM(FC15:FC16)</f>
        <v>307378</v>
      </c>
      <c r="FD14" s="72">
        <v>279928</v>
      </c>
      <c r="FE14" s="72">
        <f t="shared" ref="FE14:FH14" si="56">SUM(FE15:FE16)</f>
        <v>272256</v>
      </c>
      <c r="FF14" s="72">
        <f t="shared" si="56"/>
        <v>289526</v>
      </c>
      <c r="FG14" s="72">
        <f t="shared" si="56"/>
        <v>278868</v>
      </c>
      <c r="FH14" s="72">
        <f t="shared" si="56"/>
        <v>263508</v>
      </c>
      <c r="FI14" s="72">
        <f t="shared" ref="FI14:FN14" si="57">SUM(FI15:FI16)</f>
        <v>315296</v>
      </c>
      <c r="FJ14" s="72">
        <f t="shared" si="57"/>
        <v>304984</v>
      </c>
      <c r="FK14" s="72">
        <f t="shared" si="57"/>
        <v>274996</v>
      </c>
      <c r="FL14" s="72">
        <f t="shared" si="57"/>
        <v>294250</v>
      </c>
      <c r="FM14" s="72">
        <f t="shared" si="57"/>
        <v>286120</v>
      </c>
      <c r="FN14" s="72">
        <f t="shared" si="57"/>
        <v>327182</v>
      </c>
      <c r="FO14" s="72">
        <f t="shared" si="26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8">SUM(FR15:FR16)</f>
        <v>331254</v>
      </c>
      <c r="FS14" s="72">
        <f t="shared" si="58"/>
        <v>306142</v>
      </c>
      <c r="FT14" s="72">
        <f t="shared" si="58"/>
        <v>290936</v>
      </c>
      <c r="FU14" s="72">
        <f t="shared" si="58"/>
        <v>266832</v>
      </c>
      <c r="FV14" s="72">
        <f t="shared" si="58"/>
        <v>321144</v>
      </c>
      <c r="FW14" s="72">
        <f t="shared" si="58"/>
        <v>324042</v>
      </c>
      <c r="FX14" s="72">
        <f t="shared" si="58"/>
        <v>300146</v>
      </c>
      <c r="FY14" s="72">
        <f t="shared" si="58"/>
        <v>311234</v>
      </c>
      <c r="FZ14" s="72">
        <f t="shared" si="58"/>
        <v>311020</v>
      </c>
      <c r="GA14" s="72">
        <f t="shared" si="58"/>
        <v>341542</v>
      </c>
      <c r="GB14" s="72">
        <f t="shared" si="27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9">SUM(GE15:GE16)</f>
        <v>333082</v>
      </c>
      <c r="GF14" s="72">
        <f t="shared" si="59"/>
        <v>333284</v>
      </c>
      <c r="GG14" s="72">
        <f t="shared" si="59"/>
        <v>301882</v>
      </c>
      <c r="GH14" s="72">
        <f t="shared" si="59"/>
        <v>289326</v>
      </c>
      <c r="GI14" s="72">
        <f t="shared" si="59"/>
        <v>338258</v>
      </c>
      <c r="GJ14" s="72">
        <f t="shared" si="59"/>
        <v>336866</v>
      </c>
      <c r="GK14" s="72">
        <f t="shared" si="59"/>
        <v>313154</v>
      </c>
      <c r="GL14" s="72">
        <f t="shared" si="59"/>
        <v>330144</v>
      </c>
      <c r="GM14" s="72">
        <v>323988</v>
      </c>
      <c r="GN14" s="72">
        <v>349236</v>
      </c>
      <c r="GO14" s="72">
        <f t="shared" si="42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3"/>
        <v>3264204</v>
      </c>
      <c r="HC14" s="150">
        <f>SUM(HC15:HC16)</f>
        <v>383204</v>
      </c>
      <c r="HD14" s="150">
        <f t="shared" ref="HD14" si="60">SUM(HD15:HD16)</f>
        <v>250394</v>
      </c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>
        <f t="shared" ref="HO14" si="61">+SUM(HC14:HN14)</f>
        <v>633598</v>
      </c>
    </row>
    <row r="15" spans="1:223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4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5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6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7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8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9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20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1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2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3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4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5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6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7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51">
        <v>223840</v>
      </c>
      <c r="HD15" s="151">
        <v>126116</v>
      </c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</row>
    <row r="16" spans="1:223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4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5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6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7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8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9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20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1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2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3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4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5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6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7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54">
        <v>159364</v>
      </c>
      <c r="HD16" s="154">
        <v>124278</v>
      </c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</row>
    <row r="17" spans="2:223" s="5" customFormat="1" ht="15" x14ac:dyDescent="0.25">
      <c r="B17" s="18" t="s">
        <v>10</v>
      </c>
      <c r="C17" s="19">
        <f>SUM(C18:C19)</f>
        <v>0</v>
      </c>
      <c r="D17" s="19">
        <f t="shared" ref="D17:N17" si="62">SUM(D18:D19)</f>
        <v>0</v>
      </c>
      <c r="E17" s="19">
        <f t="shared" si="62"/>
        <v>0</v>
      </c>
      <c r="F17" s="19">
        <f t="shared" si="62"/>
        <v>0</v>
      </c>
      <c r="G17" s="19">
        <f t="shared" si="62"/>
        <v>0</v>
      </c>
      <c r="H17" s="19">
        <f t="shared" si="62"/>
        <v>0</v>
      </c>
      <c r="I17" s="19">
        <f t="shared" si="62"/>
        <v>0</v>
      </c>
      <c r="J17" s="19">
        <f t="shared" si="62"/>
        <v>0</v>
      </c>
      <c r="K17" s="19">
        <f t="shared" si="62"/>
        <v>205680</v>
      </c>
      <c r="L17" s="19">
        <f t="shared" si="62"/>
        <v>793132</v>
      </c>
      <c r="M17" s="19">
        <f t="shared" si="62"/>
        <v>761172</v>
      </c>
      <c r="N17" s="19">
        <f t="shared" si="62"/>
        <v>797258</v>
      </c>
      <c r="O17" s="19">
        <f>SUM(O18:O19)</f>
        <v>2557242</v>
      </c>
      <c r="P17" s="19">
        <f>SUM(P18:P19)</f>
        <v>762506</v>
      </c>
      <c r="Q17" s="19">
        <f t="shared" ref="Q17:AA17" si="63">SUM(Q18:Q19)</f>
        <v>720604</v>
      </c>
      <c r="R17" s="19">
        <f t="shared" si="63"/>
        <v>687176</v>
      </c>
      <c r="S17" s="19">
        <f t="shared" si="63"/>
        <v>446590</v>
      </c>
      <c r="T17" s="19">
        <f t="shared" si="63"/>
        <v>348772</v>
      </c>
      <c r="U17" s="19">
        <f t="shared" si="63"/>
        <v>336373</v>
      </c>
      <c r="V17" s="19">
        <f t="shared" si="63"/>
        <v>388260</v>
      </c>
      <c r="W17" s="19">
        <f t="shared" si="63"/>
        <v>378714</v>
      </c>
      <c r="X17" s="19">
        <f t="shared" si="63"/>
        <v>369795</v>
      </c>
      <c r="Y17" s="19">
        <f t="shared" si="63"/>
        <v>405345</v>
      </c>
      <c r="Z17" s="19">
        <f t="shared" si="63"/>
        <v>400012</v>
      </c>
      <c r="AA17" s="19">
        <f t="shared" si="63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64">SUM(AD18:AD19)</f>
        <v>605143</v>
      </c>
      <c r="AE17" s="19">
        <f t="shared" si="64"/>
        <v>547056</v>
      </c>
      <c r="AF17" s="19">
        <f t="shared" si="64"/>
        <v>495662</v>
      </c>
      <c r="AG17" s="19">
        <f t="shared" si="64"/>
        <v>406195</v>
      </c>
      <c r="AH17" s="19">
        <f t="shared" si="64"/>
        <v>394425</v>
      </c>
      <c r="AI17" s="19">
        <f t="shared" si="64"/>
        <v>428778</v>
      </c>
      <c r="AJ17" s="19">
        <f t="shared" si="64"/>
        <v>510158</v>
      </c>
      <c r="AK17" s="19">
        <f t="shared" si="64"/>
        <v>443691</v>
      </c>
      <c r="AL17" s="19">
        <f t="shared" si="64"/>
        <v>469287</v>
      </c>
      <c r="AM17" s="19">
        <f t="shared" si="64"/>
        <v>470511</v>
      </c>
      <c r="AN17" s="19">
        <f t="shared" si="64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65">SUM(AQ18:AQ19)</f>
        <v>681430</v>
      </c>
      <c r="AR17" s="19">
        <f t="shared" si="65"/>
        <v>671654</v>
      </c>
      <c r="AS17" s="19">
        <f t="shared" si="65"/>
        <v>481858</v>
      </c>
      <c r="AT17" s="19">
        <f t="shared" si="65"/>
        <v>491631</v>
      </c>
      <c r="AU17" s="19">
        <f t="shared" si="65"/>
        <v>440105</v>
      </c>
      <c r="AV17" s="19">
        <f t="shared" si="65"/>
        <v>515975</v>
      </c>
      <c r="AW17" s="19">
        <f t="shared" si="65"/>
        <v>518604</v>
      </c>
      <c r="AX17" s="19">
        <f t="shared" si="65"/>
        <v>484931</v>
      </c>
      <c r="AY17" s="19">
        <f t="shared" si="65"/>
        <v>526662</v>
      </c>
      <c r="AZ17" s="19">
        <f t="shared" si="65"/>
        <v>538021</v>
      </c>
      <c r="BA17" s="19">
        <f t="shared" si="65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66">SUM(BD18:BD19)</f>
        <v>701625</v>
      </c>
      <c r="BE17" s="19">
        <f t="shared" si="66"/>
        <v>633326</v>
      </c>
      <c r="BF17" s="19">
        <f t="shared" si="66"/>
        <v>597586</v>
      </c>
      <c r="BG17" s="19">
        <f t="shared" si="66"/>
        <v>501902</v>
      </c>
      <c r="BH17" s="19">
        <f t="shared" si="66"/>
        <v>476908</v>
      </c>
      <c r="BI17" s="19">
        <f t="shared" si="66"/>
        <v>545528</v>
      </c>
      <c r="BJ17" s="19">
        <f t="shared" si="66"/>
        <v>534661</v>
      </c>
      <c r="BK17" s="19">
        <f t="shared" si="66"/>
        <v>509421</v>
      </c>
      <c r="BL17" s="19">
        <f t="shared" si="66"/>
        <v>572896</v>
      </c>
      <c r="BM17" s="19">
        <f t="shared" si="66"/>
        <v>550487</v>
      </c>
      <c r="BN17" s="19">
        <f t="shared" si="66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7">SUM(BQ18:BQ19)</f>
        <v>765643</v>
      </c>
      <c r="BR17" s="19">
        <f t="shared" si="67"/>
        <v>697292</v>
      </c>
      <c r="BS17" s="19">
        <f t="shared" si="67"/>
        <v>620590</v>
      </c>
      <c r="BT17" s="19">
        <f t="shared" si="67"/>
        <v>538857</v>
      </c>
      <c r="BU17" s="19">
        <f t="shared" si="67"/>
        <v>513401</v>
      </c>
      <c r="BV17" s="19">
        <f t="shared" si="67"/>
        <v>580429</v>
      </c>
      <c r="BW17" s="19">
        <f t="shared" si="67"/>
        <v>584689</v>
      </c>
      <c r="BX17" s="19">
        <f t="shared" si="67"/>
        <v>555054</v>
      </c>
      <c r="BY17" s="19">
        <f t="shared" si="67"/>
        <v>637024</v>
      </c>
      <c r="BZ17" s="19">
        <f t="shared" si="67"/>
        <v>602422</v>
      </c>
      <c r="CA17" s="19">
        <f t="shared" si="67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8">SUM(CD18:CD19)</f>
        <v>849029</v>
      </c>
      <c r="CE17" s="19">
        <f t="shared" si="68"/>
        <v>732820</v>
      </c>
      <c r="CF17" s="19">
        <f t="shared" si="68"/>
        <v>712556</v>
      </c>
      <c r="CG17" s="19">
        <f t="shared" si="68"/>
        <v>593506</v>
      </c>
      <c r="CH17" s="19">
        <f t="shared" si="68"/>
        <v>569257</v>
      </c>
      <c r="CI17" s="19">
        <f t="shared" si="68"/>
        <v>656774</v>
      </c>
      <c r="CJ17" s="19">
        <f t="shared" si="68"/>
        <v>639924</v>
      </c>
      <c r="CK17" s="19">
        <f t="shared" si="68"/>
        <v>605224</v>
      </c>
      <c r="CL17" s="19">
        <f t="shared" si="68"/>
        <v>675872</v>
      </c>
      <c r="CM17" s="19">
        <f t="shared" si="68"/>
        <v>654463</v>
      </c>
      <c r="CN17" s="19">
        <f t="shared" si="68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9">SUM(CQ18:CQ19)</f>
        <v>939569</v>
      </c>
      <c r="CR17" s="19">
        <f t="shared" si="69"/>
        <v>845930</v>
      </c>
      <c r="CS17" s="19">
        <f t="shared" si="69"/>
        <v>783909</v>
      </c>
      <c r="CT17" s="19">
        <f t="shared" si="69"/>
        <v>644294</v>
      </c>
      <c r="CU17" s="19">
        <f t="shared" si="69"/>
        <v>638601</v>
      </c>
      <c r="CV17" s="19">
        <f t="shared" si="69"/>
        <v>717857</v>
      </c>
      <c r="CW17" s="19">
        <f t="shared" si="69"/>
        <v>722521</v>
      </c>
      <c r="CX17" s="19">
        <f t="shared" si="69"/>
        <v>694664</v>
      </c>
      <c r="CY17" s="19">
        <f t="shared" si="69"/>
        <v>762885</v>
      </c>
      <c r="CZ17" s="19">
        <f t="shared" si="69"/>
        <v>741002</v>
      </c>
      <c r="DA17" s="19">
        <f t="shared" si="69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70">SUM(DD18:DD19)</f>
        <v>998683</v>
      </c>
      <c r="DE17" s="19">
        <f t="shared" si="70"/>
        <v>1016987</v>
      </c>
      <c r="DF17" s="19">
        <f t="shared" si="70"/>
        <v>703676</v>
      </c>
      <c r="DG17" s="19">
        <f t="shared" si="70"/>
        <v>713637</v>
      </c>
      <c r="DH17" s="19">
        <f t="shared" si="70"/>
        <v>687073</v>
      </c>
      <c r="DI17" s="19">
        <f t="shared" si="70"/>
        <v>772432</v>
      </c>
      <c r="DJ17" s="19">
        <f t="shared" si="70"/>
        <v>778282</v>
      </c>
      <c r="DK17" s="19">
        <f t="shared" si="70"/>
        <v>718190</v>
      </c>
      <c r="DL17" s="19">
        <f t="shared" si="70"/>
        <v>797925</v>
      </c>
      <c r="DM17" s="19">
        <f t="shared" si="70"/>
        <v>804670</v>
      </c>
      <c r="DN17" s="19">
        <f t="shared" si="70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71">SUM(DQ18:DQ19)</f>
        <v>1056006</v>
      </c>
      <c r="DR17" s="19">
        <f t="shared" si="71"/>
        <v>947922</v>
      </c>
      <c r="DS17" s="19">
        <f t="shared" si="71"/>
        <v>884718</v>
      </c>
      <c r="DT17" s="19">
        <f t="shared" si="71"/>
        <v>737744</v>
      </c>
      <c r="DU17" s="19">
        <f t="shared" si="71"/>
        <v>694636</v>
      </c>
      <c r="DV17" s="19">
        <f t="shared" si="71"/>
        <v>812276</v>
      </c>
      <c r="DW17" s="19">
        <f t="shared" si="71"/>
        <v>809934</v>
      </c>
      <c r="DX17" s="19">
        <f t="shared" si="71"/>
        <v>754410</v>
      </c>
      <c r="DY17" s="19">
        <f t="shared" si="71"/>
        <v>834248</v>
      </c>
      <c r="DZ17" s="19">
        <f t="shared" si="71"/>
        <v>842944</v>
      </c>
      <c r="EA17" s="19">
        <f t="shared" si="71"/>
        <v>1079588</v>
      </c>
      <c r="EB17" s="19">
        <f>SUM(EB18:EB19)</f>
        <v>10575082</v>
      </c>
      <c r="EC17" s="19">
        <f t="shared" ref="EC17:EJ17" si="72">SUM(EC18:EC19)</f>
        <v>1238720</v>
      </c>
      <c r="ED17" s="19">
        <f t="shared" si="72"/>
        <v>1157022</v>
      </c>
      <c r="EE17" s="19">
        <f t="shared" si="72"/>
        <v>1013362</v>
      </c>
      <c r="EF17" s="19">
        <f t="shared" si="72"/>
        <v>955444</v>
      </c>
      <c r="EG17" s="19">
        <f t="shared" si="72"/>
        <v>842562</v>
      </c>
      <c r="EH17" s="19">
        <f t="shared" si="72"/>
        <v>786220</v>
      </c>
      <c r="EI17" s="19">
        <f t="shared" si="72"/>
        <v>934344</v>
      </c>
      <c r="EJ17" s="19">
        <f t="shared" si="72"/>
        <v>892350</v>
      </c>
      <c r="EK17" s="19">
        <f t="shared" ref="EK17:FC17" si="73">SUM(EK18:EK19)</f>
        <v>826386</v>
      </c>
      <c r="EL17" s="19">
        <f t="shared" si="73"/>
        <v>951864</v>
      </c>
      <c r="EM17" s="19">
        <f t="shared" si="73"/>
        <v>885900</v>
      </c>
      <c r="EN17" s="19">
        <f t="shared" si="73"/>
        <v>1139942</v>
      </c>
      <c r="EO17" s="19">
        <f t="shared" si="73"/>
        <v>11624116</v>
      </c>
      <c r="EP17" s="19">
        <f t="shared" si="73"/>
        <v>1303610</v>
      </c>
      <c r="EQ17" s="19">
        <f t="shared" si="73"/>
        <v>1237880</v>
      </c>
      <c r="ER17" s="19">
        <f t="shared" si="73"/>
        <v>1211876</v>
      </c>
      <c r="ES17" s="19">
        <f t="shared" si="73"/>
        <v>871896</v>
      </c>
      <c r="ET17" s="19">
        <f t="shared" si="73"/>
        <v>869234</v>
      </c>
      <c r="EU17" s="19">
        <f t="shared" si="73"/>
        <v>810294</v>
      </c>
      <c r="EV17" s="19">
        <f t="shared" si="73"/>
        <v>1005058</v>
      </c>
      <c r="EW17" s="19">
        <f t="shared" si="73"/>
        <v>935708</v>
      </c>
      <c r="EX17" s="19">
        <f t="shared" si="73"/>
        <v>873028</v>
      </c>
      <c r="EY17" s="19">
        <f t="shared" si="73"/>
        <v>970688</v>
      </c>
      <c r="EZ17" s="19">
        <v>998382</v>
      </c>
      <c r="FA17" s="19">
        <f t="shared" si="73"/>
        <v>1181828</v>
      </c>
      <c r="FB17" s="19">
        <f t="shared" si="73"/>
        <v>12269482</v>
      </c>
      <c r="FC17" s="19">
        <f t="shared" si="73"/>
        <v>1315210</v>
      </c>
      <c r="FD17" s="19">
        <v>1232972</v>
      </c>
      <c r="FE17" s="19">
        <f t="shared" ref="FE17:FF17" si="74">SUM(FE18:FE19)</f>
        <v>1061434</v>
      </c>
      <c r="FF17" s="19">
        <f t="shared" si="74"/>
        <v>1112402</v>
      </c>
      <c r="FG17" s="19">
        <f t="shared" ref="FG17:FI17" si="75">SUM(FG18:FG19)</f>
        <v>928496</v>
      </c>
      <c r="FH17" s="19">
        <f t="shared" si="75"/>
        <v>900958</v>
      </c>
      <c r="FI17" s="19">
        <f t="shared" si="75"/>
        <v>1055814</v>
      </c>
      <c r="FJ17" s="19">
        <f t="shared" ref="FJ17:FK17" si="76">SUM(FJ18:FJ19)</f>
        <v>1010226</v>
      </c>
      <c r="FK17" s="19">
        <f t="shared" si="76"/>
        <v>942530</v>
      </c>
      <c r="FL17" s="19">
        <f t="shared" ref="FL17:FM17" si="77">SUM(FL18:FL19)</f>
        <v>999984</v>
      </c>
      <c r="FM17" s="19">
        <f t="shared" si="77"/>
        <v>1007934</v>
      </c>
      <c r="FN17" s="19">
        <f t="shared" ref="FN17" si="78">SUM(FN18:FN19)</f>
        <v>1302144</v>
      </c>
      <c r="FO17" s="19">
        <f t="shared" si="26"/>
        <v>12870104</v>
      </c>
      <c r="FP17" s="19">
        <f t="shared" ref="FP17" si="79">SUM(FP18:FP19)</f>
        <v>1443472</v>
      </c>
      <c r="FQ17" s="19">
        <f t="shared" ref="FQ17" si="80">SUM(FQ18:FQ19)</f>
        <v>1356436</v>
      </c>
      <c r="FR17" s="19">
        <f t="shared" ref="FR17:GA17" si="81">SUM(FR18:FR19)</f>
        <v>1394704</v>
      </c>
      <c r="FS17" s="19">
        <f t="shared" si="81"/>
        <v>1034392</v>
      </c>
      <c r="FT17" s="19">
        <f t="shared" si="81"/>
        <v>982232</v>
      </c>
      <c r="FU17" s="19">
        <f t="shared" si="81"/>
        <v>914362</v>
      </c>
      <c r="FV17" s="19">
        <f t="shared" si="81"/>
        <v>1068544</v>
      </c>
      <c r="FW17" s="19">
        <f t="shared" si="81"/>
        <v>1088102</v>
      </c>
      <c r="FX17" s="19">
        <f t="shared" si="81"/>
        <v>999494</v>
      </c>
      <c r="FY17" s="19">
        <f t="shared" si="81"/>
        <v>1073206</v>
      </c>
      <c r="FZ17" s="19">
        <f t="shared" si="81"/>
        <v>1093668</v>
      </c>
      <c r="GA17" s="19">
        <f t="shared" si="81"/>
        <v>1350300</v>
      </c>
      <c r="GB17" s="19">
        <f t="shared" si="27"/>
        <v>13798912</v>
      </c>
      <c r="GC17" s="19">
        <f t="shared" ref="GC17:GN17" si="82">SUM(GC18:GC19)</f>
        <v>1499724</v>
      </c>
      <c r="GD17" s="19">
        <f t="shared" si="82"/>
        <v>1386376</v>
      </c>
      <c r="GE17" s="19">
        <f t="shared" si="82"/>
        <v>1311212</v>
      </c>
      <c r="GF17" s="19">
        <f t="shared" si="82"/>
        <v>1227592</v>
      </c>
      <c r="GG17" s="19">
        <f t="shared" si="82"/>
        <v>1031476</v>
      </c>
      <c r="GH17" s="19">
        <f t="shared" si="82"/>
        <v>974372</v>
      </c>
      <c r="GI17" s="19">
        <f t="shared" si="82"/>
        <v>1149680</v>
      </c>
      <c r="GJ17" s="19">
        <f t="shared" si="82"/>
        <v>1148364</v>
      </c>
      <c r="GK17" s="19">
        <f t="shared" si="82"/>
        <v>1038398</v>
      </c>
      <c r="GL17" s="19">
        <f t="shared" ref="GL17" si="83">SUM(GL18:GL19)</f>
        <v>1159656</v>
      </c>
      <c r="GM17" s="19">
        <f t="shared" si="82"/>
        <v>1148668</v>
      </c>
      <c r="GN17" s="19">
        <f t="shared" si="82"/>
        <v>1382032</v>
      </c>
      <c r="GO17" s="19">
        <f t="shared" si="42"/>
        <v>14457550</v>
      </c>
      <c r="GP17" s="19">
        <f t="shared" ref="GP17" si="84">SUM(GP18:GP19)</f>
        <v>1524802</v>
      </c>
      <c r="GQ17" s="19">
        <f t="shared" ref="GQ17:GS17" si="85">SUM(GQ18:GQ19)</f>
        <v>1549924</v>
      </c>
      <c r="GR17" s="19">
        <f t="shared" si="85"/>
        <v>849156</v>
      </c>
      <c r="GS17" s="19">
        <f t="shared" si="85"/>
        <v>292336</v>
      </c>
      <c r="GT17" s="19">
        <f t="shared" ref="GT17:GV17" si="86">SUM(GT18:GT19)</f>
        <v>460854</v>
      </c>
      <c r="GU17" s="19">
        <f t="shared" si="86"/>
        <v>687078</v>
      </c>
      <c r="GV17" s="19">
        <f t="shared" si="86"/>
        <v>990034</v>
      </c>
      <c r="GW17" s="19">
        <f t="shared" ref="GW17:GX17" si="87">SUM(GW18:GW19)</f>
        <v>975698</v>
      </c>
      <c r="GX17" s="19">
        <f t="shared" si="87"/>
        <v>1051888</v>
      </c>
      <c r="GY17" s="19">
        <f t="shared" ref="GY17:HA17" si="88">SUM(GY18:GY19)</f>
        <v>1275256</v>
      </c>
      <c r="GZ17" s="19">
        <f t="shared" si="88"/>
        <v>1285604</v>
      </c>
      <c r="HA17" s="19">
        <f t="shared" si="88"/>
        <v>1371224</v>
      </c>
      <c r="HB17" s="19">
        <f t="shared" si="43"/>
        <v>12313854</v>
      </c>
      <c r="HC17" s="152">
        <f>SUM(HC18:HC19)</f>
        <v>1483100</v>
      </c>
      <c r="HD17" s="152">
        <f t="shared" ref="HD17" si="89">SUM(HD18:HD19)</f>
        <v>914086</v>
      </c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>
        <f t="shared" ref="HO17:HO19" si="90">+SUM(HC17:HN17)</f>
        <v>2397186</v>
      </c>
    </row>
    <row r="18" spans="2:223" x14ac:dyDescent="0.2">
      <c r="B18" s="15" t="s">
        <v>2</v>
      </c>
      <c r="C18" s="78">
        <f>C9+C12+C15</f>
        <v>0</v>
      </c>
      <c r="D18" s="78">
        <f t="shared" ref="D18:O19" si="91">D9+D12+D15</f>
        <v>0</v>
      </c>
      <c r="E18" s="78">
        <f t="shared" si="91"/>
        <v>0</v>
      </c>
      <c r="F18" s="78">
        <f t="shared" si="91"/>
        <v>0</v>
      </c>
      <c r="G18" s="78">
        <f t="shared" si="91"/>
        <v>0</v>
      </c>
      <c r="H18" s="78">
        <f t="shared" si="91"/>
        <v>0</v>
      </c>
      <c r="I18" s="78">
        <f t="shared" si="91"/>
        <v>0</v>
      </c>
      <c r="J18" s="78">
        <f t="shared" si="91"/>
        <v>0</v>
      </c>
      <c r="K18" s="78">
        <f>K9+K12+K15</f>
        <v>75518</v>
      </c>
      <c r="L18" s="78">
        <f t="shared" si="91"/>
        <v>329362</v>
      </c>
      <c r="M18" s="78">
        <f t="shared" si="91"/>
        <v>308478</v>
      </c>
      <c r="N18" s="78">
        <f t="shared" si="91"/>
        <v>383676</v>
      </c>
      <c r="O18" s="78">
        <f t="shared" si="91"/>
        <v>1097034</v>
      </c>
      <c r="P18" s="78">
        <f>P9+P12+P15</f>
        <v>405126</v>
      </c>
      <c r="Q18" s="78">
        <f t="shared" ref="Q18:AB19" si="92">Q9+Q12+Q15</f>
        <v>394636</v>
      </c>
      <c r="R18" s="78">
        <f t="shared" si="92"/>
        <v>335906</v>
      </c>
      <c r="S18" s="78">
        <f t="shared" si="92"/>
        <v>233020</v>
      </c>
      <c r="T18" s="78">
        <f t="shared" si="92"/>
        <v>130776</v>
      </c>
      <c r="U18" s="78">
        <f t="shared" si="92"/>
        <v>125909</v>
      </c>
      <c r="V18" s="78">
        <f t="shared" si="92"/>
        <v>171368</v>
      </c>
      <c r="W18" s="78">
        <f t="shared" si="92"/>
        <v>149414</v>
      </c>
      <c r="X18" s="78">
        <f>X9+X12+X15</f>
        <v>142656</v>
      </c>
      <c r="Y18" s="78">
        <f t="shared" si="92"/>
        <v>166811</v>
      </c>
      <c r="Z18" s="78">
        <f t="shared" si="92"/>
        <v>166843</v>
      </c>
      <c r="AA18" s="78">
        <f t="shared" si="92"/>
        <v>297684</v>
      </c>
      <c r="AB18" s="78">
        <f t="shared" si="92"/>
        <v>2720149</v>
      </c>
      <c r="AC18" s="78">
        <f>AC9+AC12+AC15</f>
        <v>365986</v>
      </c>
      <c r="AD18" s="78">
        <f t="shared" ref="AD18:AO19" si="93">AD9+AD12+AD15</f>
        <v>370790</v>
      </c>
      <c r="AE18" s="78">
        <f t="shared" si="93"/>
        <v>299755</v>
      </c>
      <c r="AF18" s="78">
        <f t="shared" si="93"/>
        <v>262395</v>
      </c>
      <c r="AG18" s="78">
        <f t="shared" si="93"/>
        <v>164452</v>
      </c>
      <c r="AH18" s="78">
        <f t="shared" si="93"/>
        <v>163390</v>
      </c>
      <c r="AI18" s="78">
        <f t="shared" si="93"/>
        <v>185065</v>
      </c>
      <c r="AJ18" s="78">
        <f t="shared" si="93"/>
        <v>261947</v>
      </c>
      <c r="AK18" s="78">
        <f>AK9+AK12+AK15</f>
        <v>183215</v>
      </c>
      <c r="AL18" s="78">
        <f t="shared" si="93"/>
        <v>198979</v>
      </c>
      <c r="AM18" s="78">
        <f t="shared" si="93"/>
        <v>201821</v>
      </c>
      <c r="AN18" s="78">
        <f t="shared" si="93"/>
        <v>332219</v>
      </c>
      <c r="AO18" s="78">
        <f t="shared" si="93"/>
        <v>2990014</v>
      </c>
      <c r="AP18" s="78">
        <f>AP9+AP12+AP15</f>
        <v>387602</v>
      </c>
      <c r="AQ18" s="78">
        <f t="shared" ref="AQ18:BB19" si="94">AQ9+AQ12+AQ15</f>
        <v>412550</v>
      </c>
      <c r="AR18" s="78">
        <f t="shared" si="94"/>
        <v>392168</v>
      </c>
      <c r="AS18" s="78">
        <f t="shared" si="94"/>
        <v>207242</v>
      </c>
      <c r="AT18" s="78">
        <f t="shared" si="94"/>
        <v>213068</v>
      </c>
      <c r="AU18" s="78">
        <f t="shared" si="94"/>
        <v>176317</v>
      </c>
      <c r="AV18" s="78">
        <f t="shared" si="94"/>
        <v>236216</v>
      </c>
      <c r="AW18" s="78">
        <f t="shared" si="94"/>
        <v>235151</v>
      </c>
      <c r="AX18" s="78">
        <f>AX9+AX12+AX15</f>
        <v>199995</v>
      </c>
      <c r="AY18" s="78">
        <f t="shared" si="94"/>
        <v>233788</v>
      </c>
      <c r="AZ18" s="78">
        <f t="shared" si="94"/>
        <v>258843</v>
      </c>
      <c r="BA18" s="78">
        <f t="shared" si="94"/>
        <v>377352</v>
      </c>
      <c r="BB18" s="78">
        <f t="shared" si="94"/>
        <v>3330292</v>
      </c>
      <c r="BC18" s="78">
        <f>BC9+BC12+BC15</f>
        <v>464915</v>
      </c>
      <c r="BD18" s="78">
        <f t="shared" ref="BD18:BO19" si="95">BD9+BD12+BD15</f>
        <v>438835</v>
      </c>
      <c r="BE18" s="78">
        <f t="shared" si="95"/>
        <v>352088</v>
      </c>
      <c r="BF18" s="78">
        <f t="shared" si="95"/>
        <v>331164</v>
      </c>
      <c r="BG18" s="78">
        <f t="shared" si="95"/>
        <v>229666</v>
      </c>
      <c r="BH18" s="78">
        <f t="shared" si="95"/>
        <v>209468</v>
      </c>
      <c r="BI18" s="78">
        <f t="shared" si="95"/>
        <v>263095</v>
      </c>
      <c r="BJ18" s="78">
        <f t="shared" si="95"/>
        <v>234835</v>
      </c>
      <c r="BK18" s="78">
        <f>BK9+BK12+BK15</f>
        <v>214562</v>
      </c>
      <c r="BL18" s="78">
        <f t="shared" si="95"/>
        <v>264686</v>
      </c>
      <c r="BM18" s="78">
        <f t="shared" si="95"/>
        <v>256155</v>
      </c>
      <c r="BN18" s="78">
        <f t="shared" si="95"/>
        <v>402372</v>
      </c>
      <c r="BO18" s="78">
        <f t="shared" si="95"/>
        <v>3661841</v>
      </c>
      <c r="BP18" s="78">
        <f>BP9+BP12+BP15</f>
        <v>501076</v>
      </c>
      <c r="BQ18" s="78">
        <f t="shared" ref="BQ18:CB19" si="96">BQ9+BQ12+BQ15</f>
        <v>481439</v>
      </c>
      <c r="BR18" s="78">
        <f t="shared" si="96"/>
        <v>393602</v>
      </c>
      <c r="BS18" s="78">
        <f t="shared" si="96"/>
        <v>337539</v>
      </c>
      <c r="BT18" s="78">
        <f t="shared" si="96"/>
        <v>244482</v>
      </c>
      <c r="BU18" s="78">
        <f t="shared" si="96"/>
        <v>225186</v>
      </c>
      <c r="BV18" s="78">
        <f t="shared" si="96"/>
        <v>282514</v>
      </c>
      <c r="BW18" s="78">
        <f t="shared" si="96"/>
        <v>276186</v>
      </c>
      <c r="BX18" s="78">
        <f>BX9+BX12+BX15</f>
        <v>244609</v>
      </c>
      <c r="BY18" s="78">
        <f t="shared" si="96"/>
        <v>308655</v>
      </c>
      <c r="BZ18" s="78">
        <f t="shared" si="96"/>
        <v>278487</v>
      </c>
      <c r="CA18" s="78">
        <f t="shared" si="96"/>
        <v>453925</v>
      </c>
      <c r="CB18" s="78">
        <f t="shared" si="96"/>
        <v>4027700</v>
      </c>
      <c r="CC18" s="78">
        <f>CC9+CC12+CC15</f>
        <v>572574</v>
      </c>
      <c r="CD18" s="78">
        <f t="shared" ref="CD18:CO19" si="97">CD9+CD12+CD15</f>
        <v>544202</v>
      </c>
      <c r="CE18" s="78">
        <f t="shared" si="97"/>
        <v>408681</v>
      </c>
      <c r="CF18" s="78">
        <f t="shared" si="97"/>
        <v>405213</v>
      </c>
      <c r="CG18" s="78">
        <f t="shared" si="97"/>
        <v>276333</v>
      </c>
      <c r="CH18" s="78">
        <f t="shared" si="97"/>
        <v>261529</v>
      </c>
      <c r="CI18" s="78">
        <f t="shared" si="97"/>
        <v>335265</v>
      </c>
      <c r="CJ18" s="78">
        <f t="shared" si="97"/>
        <v>303013</v>
      </c>
      <c r="CK18" s="78">
        <f>CK9+CK12+CK15</f>
        <v>273066</v>
      </c>
      <c r="CL18" s="78">
        <f t="shared" si="97"/>
        <v>333577</v>
      </c>
      <c r="CM18" s="78">
        <f t="shared" si="97"/>
        <v>317424</v>
      </c>
      <c r="CN18" s="78">
        <f t="shared" si="97"/>
        <v>489216</v>
      </c>
      <c r="CO18" s="78">
        <f t="shared" si="97"/>
        <v>4520093</v>
      </c>
      <c r="CP18" s="78">
        <f>CP9+CP12+CP15</f>
        <v>636008</v>
      </c>
      <c r="CQ18" s="78">
        <f t="shared" ref="CQ18:DB19" si="98">CQ9+CQ12+CQ15</f>
        <v>608492</v>
      </c>
      <c r="CR18" s="78">
        <f t="shared" si="98"/>
        <v>501130</v>
      </c>
      <c r="CS18" s="78">
        <f t="shared" si="98"/>
        <v>458494</v>
      </c>
      <c r="CT18" s="78">
        <f t="shared" si="98"/>
        <v>309876</v>
      </c>
      <c r="CU18" s="78">
        <f t="shared" si="98"/>
        <v>307086</v>
      </c>
      <c r="CV18" s="78">
        <f t="shared" si="98"/>
        <v>365374</v>
      </c>
      <c r="CW18" s="78">
        <f t="shared" si="98"/>
        <v>354343</v>
      </c>
      <c r="CX18" s="78">
        <f>CX9+CX12+CX15</f>
        <v>339308</v>
      </c>
      <c r="CY18" s="78">
        <f t="shared" si="98"/>
        <v>386053</v>
      </c>
      <c r="CZ18" s="78">
        <f t="shared" si="98"/>
        <v>370725</v>
      </c>
      <c r="DA18" s="78">
        <f t="shared" si="98"/>
        <v>555524</v>
      </c>
      <c r="DB18" s="78">
        <f t="shared" si="98"/>
        <v>5192413</v>
      </c>
      <c r="DC18" s="78">
        <f>DC9+DC12+DC15</f>
        <v>690726</v>
      </c>
      <c r="DD18" s="78">
        <f t="shared" ref="DD18:DO19" si="99">DD9+DD12+DD15</f>
        <v>651607</v>
      </c>
      <c r="DE18" s="78">
        <f t="shared" si="99"/>
        <v>651373</v>
      </c>
      <c r="DF18" s="78">
        <f t="shared" si="99"/>
        <v>348067</v>
      </c>
      <c r="DG18" s="78">
        <f t="shared" si="99"/>
        <v>351668</v>
      </c>
      <c r="DH18" s="78">
        <f t="shared" si="99"/>
        <v>335987</v>
      </c>
      <c r="DI18" s="78">
        <f t="shared" si="99"/>
        <v>402261</v>
      </c>
      <c r="DJ18" s="78">
        <f t="shared" si="99"/>
        <v>396145</v>
      </c>
      <c r="DK18" s="78">
        <f>DK9+DK12+DK15</f>
        <v>348419</v>
      </c>
      <c r="DL18" s="78">
        <f t="shared" si="99"/>
        <v>404017</v>
      </c>
      <c r="DM18" s="78">
        <f t="shared" si="99"/>
        <v>411158</v>
      </c>
      <c r="DN18" s="78">
        <f t="shared" si="99"/>
        <v>588374</v>
      </c>
      <c r="DO18" s="78">
        <f t="shared" si="99"/>
        <v>5579802</v>
      </c>
      <c r="DP18" s="78">
        <f>DP9+DP12+DP15</f>
        <v>716622</v>
      </c>
      <c r="DQ18" s="78">
        <f t="shared" ref="DQ18:EB19" si="100">DQ9+DQ12+DQ15</f>
        <v>683140</v>
      </c>
      <c r="DR18" s="78">
        <f t="shared" si="100"/>
        <v>564348</v>
      </c>
      <c r="DS18" s="78">
        <f t="shared" si="100"/>
        <v>517054</v>
      </c>
      <c r="DT18" s="78">
        <f t="shared" si="100"/>
        <v>365864</v>
      </c>
      <c r="DU18" s="78">
        <f t="shared" si="100"/>
        <v>335028</v>
      </c>
      <c r="DV18" s="78">
        <f t="shared" si="100"/>
        <v>440350</v>
      </c>
      <c r="DW18" s="78">
        <f t="shared" si="100"/>
        <v>412966</v>
      </c>
      <c r="DX18" s="78">
        <f>DX9+DX12+DX15</f>
        <v>368526</v>
      </c>
      <c r="DY18" s="78">
        <f t="shared" si="100"/>
        <v>421456</v>
      </c>
      <c r="DZ18" s="78">
        <f t="shared" si="100"/>
        <v>436374</v>
      </c>
      <c r="EA18" s="78">
        <f t="shared" si="100"/>
        <v>655354</v>
      </c>
      <c r="EB18" s="78">
        <f t="shared" si="100"/>
        <v>5917082</v>
      </c>
      <c r="EC18" s="78">
        <f t="shared" ref="EC18:EE19" si="101">EC9+EC12+EC15</f>
        <v>816814</v>
      </c>
      <c r="ED18" s="78">
        <f t="shared" si="101"/>
        <v>770510</v>
      </c>
      <c r="EE18" s="78">
        <f t="shared" si="101"/>
        <v>608532</v>
      </c>
      <c r="EF18" s="78">
        <v>573664</v>
      </c>
      <c r="EG18" s="78">
        <f t="shared" ref="EG18:EK19" si="102">EG9+EG12+EG15</f>
        <v>453620</v>
      </c>
      <c r="EH18" s="78">
        <f t="shared" si="102"/>
        <v>402498</v>
      </c>
      <c r="EI18" s="78">
        <f t="shared" si="102"/>
        <v>524142</v>
      </c>
      <c r="EJ18" s="78">
        <f t="shared" si="102"/>
        <v>462226</v>
      </c>
      <c r="EK18" s="78">
        <f>EK9+EK12+EK15</f>
        <v>410906</v>
      </c>
      <c r="EL18" s="78">
        <f t="shared" ref="EL18:FA18" si="103">EL9+EL12+EL15</f>
        <v>519400</v>
      </c>
      <c r="EM18" s="78">
        <f t="shared" si="103"/>
        <v>464154</v>
      </c>
      <c r="EN18" s="78">
        <f t="shared" si="103"/>
        <v>701298</v>
      </c>
      <c r="EO18" s="78">
        <f t="shared" si="103"/>
        <v>6707764</v>
      </c>
      <c r="EP18" s="78">
        <f t="shared" si="103"/>
        <v>869884</v>
      </c>
      <c r="EQ18" s="78">
        <f t="shared" si="103"/>
        <v>824704</v>
      </c>
      <c r="ER18" s="78">
        <f t="shared" si="103"/>
        <v>784422</v>
      </c>
      <c r="ES18" s="78">
        <f t="shared" si="103"/>
        <v>463232</v>
      </c>
      <c r="ET18" s="78">
        <f t="shared" si="103"/>
        <v>457356</v>
      </c>
      <c r="EU18" s="78">
        <f t="shared" si="103"/>
        <v>415746</v>
      </c>
      <c r="EV18" s="78">
        <f t="shared" si="103"/>
        <v>577076</v>
      </c>
      <c r="EW18" s="78">
        <f t="shared" si="103"/>
        <v>490386</v>
      </c>
      <c r="EX18" s="78">
        <f t="shared" si="103"/>
        <v>439890</v>
      </c>
      <c r="EY18" s="78">
        <f t="shared" si="103"/>
        <v>529546</v>
      </c>
      <c r="EZ18" s="78">
        <v>563760</v>
      </c>
      <c r="FA18" s="78">
        <f t="shared" si="10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>FE9+FE12+FE15</f>
        <v>631308</v>
      </c>
      <c r="FF18" s="78">
        <f>FF9+FF12+FF15</f>
        <v>695672</v>
      </c>
      <c r="FG18" s="78">
        <f>FG9+FG12+FG15</f>
        <v>492972</v>
      </c>
      <c r="FH18" s="78">
        <f>FH9+FH12+FH15</f>
        <v>480590</v>
      </c>
      <c r="FI18" s="78">
        <f t="shared" ref="FI18:FJ19" si="104">FI9+FI12+FI15</f>
        <v>631048</v>
      </c>
      <c r="FJ18" s="78">
        <f t="shared" si="104"/>
        <v>542566</v>
      </c>
      <c r="FK18" s="78">
        <f t="shared" ref="FK18:FL18" si="105">FK9+FK12+FK15</f>
        <v>494066</v>
      </c>
      <c r="FL18" s="78">
        <f t="shared" si="105"/>
        <v>541292</v>
      </c>
      <c r="FM18" s="78">
        <f t="shared" ref="FM18:FN18" si="106">FM9+FM12+FM15</f>
        <v>543528</v>
      </c>
      <c r="FN18" s="78">
        <f t="shared" si="106"/>
        <v>806486</v>
      </c>
      <c r="FO18" s="78">
        <f t="shared" si="26"/>
        <v>7549040</v>
      </c>
      <c r="FP18" s="78">
        <f t="shared" ref="FP18:FU18" si="107">FP9+FP12+FP15</f>
        <v>958658</v>
      </c>
      <c r="FQ18" s="78">
        <f t="shared" si="107"/>
        <v>923474</v>
      </c>
      <c r="FR18" s="78">
        <f t="shared" si="107"/>
        <v>931292</v>
      </c>
      <c r="FS18" s="78">
        <f t="shared" si="107"/>
        <v>588814</v>
      </c>
      <c r="FT18" s="78">
        <f t="shared" si="107"/>
        <v>530594</v>
      </c>
      <c r="FU18" s="78">
        <f t="shared" si="107"/>
        <v>489758</v>
      </c>
      <c r="FV18" s="78">
        <f t="shared" ref="FV18:GA18" si="108">FV9+FV12+FV15</f>
        <v>614110</v>
      </c>
      <c r="FW18" s="78">
        <f t="shared" si="108"/>
        <v>608884</v>
      </c>
      <c r="FX18" s="78">
        <f t="shared" si="108"/>
        <v>541462</v>
      </c>
      <c r="FY18" s="78">
        <f t="shared" si="108"/>
        <v>595446</v>
      </c>
      <c r="FZ18" s="78">
        <f t="shared" si="108"/>
        <v>610272</v>
      </c>
      <c r="GA18" s="78">
        <f t="shared" si="108"/>
        <v>837770</v>
      </c>
      <c r="GB18" s="78">
        <f t="shared" si="27"/>
        <v>8230534</v>
      </c>
      <c r="GC18" s="78">
        <f t="shared" ref="GC18:GN18" si="109">GC9+GC12+GC15</f>
        <v>985842</v>
      </c>
      <c r="GD18" s="78">
        <f t="shared" si="109"/>
        <v>938288</v>
      </c>
      <c r="GE18" s="78">
        <f t="shared" si="109"/>
        <v>829882</v>
      </c>
      <c r="GF18" s="78">
        <f t="shared" si="109"/>
        <v>765884</v>
      </c>
      <c r="GG18" s="78">
        <f t="shared" si="109"/>
        <v>559258</v>
      </c>
      <c r="GH18" s="78">
        <f t="shared" si="109"/>
        <v>522750</v>
      </c>
      <c r="GI18" s="78">
        <f t="shared" si="109"/>
        <v>665794</v>
      </c>
      <c r="GJ18" s="78">
        <f t="shared" si="109"/>
        <v>646228</v>
      </c>
      <c r="GK18" s="78">
        <f t="shared" si="109"/>
        <v>555126</v>
      </c>
      <c r="GL18" s="78">
        <f t="shared" ref="GL18" si="110">GL9+GL12+GL15</f>
        <v>648514</v>
      </c>
      <c r="GM18" s="78">
        <f t="shared" si="109"/>
        <v>656270</v>
      </c>
      <c r="GN18" s="78">
        <f t="shared" si="109"/>
        <v>854406</v>
      </c>
      <c r="GO18" s="78">
        <f t="shared" si="42"/>
        <v>8628242</v>
      </c>
      <c r="GP18" s="78">
        <f t="shared" ref="GP18:GQ18" si="111">GP9+GP12+GP15</f>
        <v>994092</v>
      </c>
      <c r="GQ18" s="78">
        <f t="shared" si="111"/>
        <v>1057328</v>
      </c>
      <c r="GR18" s="78">
        <f t="shared" ref="GR18:GS18" si="112">GR9+GR12+GR15</f>
        <v>503930</v>
      </c>
      <c r="GS18" s="78">
        <f t="shared" si="112"/>
        <v>112756</v>
      </c>
      <c r="GT18" s="78">
        <f t="shared" ref="GT18:GV18" si="113">GT9+GT12+GT15</f>
        <v>221466</v>
      </c>
      <c r="GU18" s="78">
        <f t="shared" si="113"/>
        <v>379546</v>
      </c>
      <c r="GV18" s="78">
        <f t="shared" si="113"/>
        <v>625220</v>
      </c>
      <c r="GW18" s="78">
        <f t="shared" ref="GW18:GX18" si="114">GW9+GW12+GW15</f>
        <v>613218</v>
      </c>
      <c r="GX18" s="78">
        <f t="shared" si="114"/>
        <v>665612</v>
      </c>
      <c r="GY18" s="78">
        <f t="shared" ref="GY18:HA18" si="115">GY9+GY12+GY15</f>
        <v>835160</v>
      </c>
      <c r="GZ18" s="78">
        <f t="shared" si="115"/>
        <v>849556</v>
      </c>
      <c r="HA18" s="78">
        <f t="shared" si="115"/>
        <v>921476</v>
      </c>
      <c r="HB18" s="78">
        <f t="shared" si="43"/>
        <v>7779360</v>
      </c>
      <c r="HC18" s="153">
        <f>HC9+HC12+HC15</f>
        <v>983726</v>
      </c>
      <c r="HD18" s="153">
        <f t="shared" ref="HD18:HD19" si="116">HD9+HD12+HD15</f>
        <v>539652</v>
      </c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>
        <f t="shared" si="90"/>
        <v>1523378</v>
      </c>
    </row>
    <row r="19" spans="2:223" x14ac:dyDescent="0.2">
      <c r="B19" s="15" t="s">
        <v>3</v>
      </c>
      <c r="C19" s="78">
        <f>C10+C13+C16</f>
        <v>0</v>
      </c>
      <c r="D19" s="78">
        <f t="shared" si="91"/>
        <v>0</v>
      </c>
      <c r="E19" s="78">
        <f t="shared" si="91"/>
        <v>0</v>
      </c>
      <c r="F19" s="78">
        <f t="shared" si="91"/>
        <v>0</v>
      </c>
      <c r="G19" s="78">
        <f t="shared" si="91"/>
        <v>0</v>
      </c>
      <c r="H19" s="78">
        <f t="shared" si="91"/>
        <v>0</v>
      </c>
      <c r="I19" s="78">
        <f t="shared" si="91"/>
        <v>0</v>
      </c>
      <c r="J19" s="78">
        <f t="shared" si="91"/>
        <v>0</v>
      </c>
      <c r="K19" s="78">
        <f t="shared" si="91"/>
        <v>130162</v>
      </c>
      <c r="L19" s="78">
        <f t="shared" si="91"/>
        <v>463770</v>
      </c>
      <c r="M19" s="78">
        <f t="shared" si="91"/>
        <v>452694</v>
      </c>
      <c r="N19" s="78">
        <f t="shared" si="91"/>
        <v>413582</v>
      </c>
      <c r="O19" s="78">
        <f t="shared" si="91"/>
        <v>1460208</v>
      </c>
      <c r="P19" s="78">
        <f>P10+P13+P16</f>
        <v>357380</v>
      </c>
      <c r="Q19" s="78">
        <f t="shared" si="92"/>
        <v>325968</v>
      </c>
      <c r="R19" s="78">
        <f t="shared" si="92"/>
        <v>351270</v>
      </c>
      <c r="S19" s="78">
        <f t="shared" si="92"/>
        <v>213570</v>
      </c>
      <c r="T19" s="78">
        <f t="shared" si="92"/>
        <v>217996</v>
      </c>
      <c r="U19" s="78">
        <f t="shared" si="92"/>
        <v>210464</v>
      </c>
      <c r="V19" s="78">
        <f t="shared" si="92"/>
        <v>216892</v>
      </c>
      <c r="W19" s="78">
        <f t="shared" si="92"/>
        <v>229300</v>
      </c>
      <c r="X19" s="78">
        <f t="shared" si="92"/>
        <v>227139</v>
      </c>
      <c r="Y19" s="78">
        <f t="shared" si="92"/>
        <v>238534</v>
      </c>
      <c r="Z19" s="78">
        <f t="shared" si="92"/>
        <v>233169</v>
      </c>
      <c r="AA19" s="78">
        <f t="shared" si="92"/>
        <v>250460</v>
      </c>
      <c r="AB19" s="78">
        <f t="shared" si="92"/>
        <v>3072142</v>
      </c>
      <c r="AC19" s="78">
        <f>AC10+AC13+AC16</f>
        <v>246721</v>
      </c>
      <c r="AD19" s="78">
        <f t="shared" si="93"/>
        <v>234353</v>
      </c>
      <c r="AE19" s="78">
        <f t="shared" si="93"/>
        <v>247301</v>
      </c>
      <c r="AF19" s="78">
        <f t="shared" si="93"/>
        <v>233267</v>
      </c>
      <c r="AG19" s="78">
        <f t="shared" si="93"/>
        <v>241743</v>
      </c>
      <c r="AH19" s="78">
        <f t="shared" si="93"/>
        <v>231035</v>
      </c>
      <c r="AI19" s="78">
        <f t="shared" si="93"/>
        <v>243713</v>
      </c>
      <c r="AJ19" s="78">
        <f t="shared" si="93"/>
        <v>248211</v>
      </c>
      <c r="AK19" s="78">
        <f t="shared" si="93"/>
        <v>260476</v>
      </c>
      <c r="AL19" s="78">
        <f t="shared" si="93"/>
        <v>270308</v>
      </c>
      <c r="AM19" s="78">
        <f t="shared" si="93"/>
        <v>268690</v>
      </c>
      <c r="AN19" s="78">
        <f t="shared" si="93"/>
        <v>282699</v>
      </c>
      <c r="AO19" s="78">
        <f t="shared" si="93"/>
        <v>3008517</v>
      </c>
      <c r="AP19" s="78">
        <f>AP10+AP13+AP16</f>
        <v>280026</v>
      </c>
      <c r="AQ19" s="78">
        <f t="shared" si="94"/>
        <v>268880</v>
      </c>
      <c r="AR19" s="78">
        <f t="shared" si="94"/>
        <v>279486</v>
      </c>
      <c r="AS19" s="78">
        <f t="shared" si="94"/>
        <v>274616</v>
      </c>
      <c r="AT19" s="78">
        <f t="shared" si="94"/>
        <v>278563</v>
      </c>
      <c r="AU19" s="78">
        <f t="shared" si="94"/>
        <v>263788</v>
      </c>
      <c r="AV19" s="78">
        <f t="shared" si="94"/>
        <v>279759</v>
      </c>
      <c r="AW19" s="78">
        <f t="shared" si="94"/>
        <v>283453</v>
      </c>
      <c r="AX19" s="78">
        <f t="shared" si="94"/>
        <v>284936</v>
      </c>
      <c r="AY19" s="78">
        <f t="shared" si="94"/>
        <v>292874</v>
      </c>
      <c r="AZ19" s="78">
        <f t="shared" si="94"/>
        <v>279178</v>
      </c>
      <c r="BA19" s="78">
        <f t="shared" si="94"/>
        <v>288415</v>
      </c>
      <c r="BB19" s="78">
        <f t="shared" si="94"/>
        <v>3353974</v>
      </c>
      <c r="BC19" s="78">
        <f>BC10+BC13+BC16</f>
        <v>283039</v>
      </c>
      <c r="BD19" s="78">
        <f t="shared" si="95"/>
        <v>262790</v>
      </c>
      <c r="BE19" s="78">
        <f t="shared" si="95"/>
        <v>281238</v>
      </c>
      <c r="BF19" s="78">
        <f t="shared" si="95"/>
        <v>266422</v>
      </c>
      <c r="BG19" s="78">
        <f t="shared" si="95"/>
        <v>272236</v>
      </c>
      <c r="BH19" s="78">
        <f t="shared" si="95"/>
        <v>267440</v>
      </c>
      <c r="BI19" s="78">
        <f t="shared" si="95"/>
        <v>282433</v>
      </c>
      <c r="BJ19" s="78">
        <f t="shared" si="95"/>
        <v>299826</v>
      </c>
      <c r="BK19" s="78">
        <f t="shared" si="95"/>
        <v>294859</v>
      </c>
      <c r="BL19" s="78">
        <f t="shared" si="95"/>
        <v>308210</v>
      </c>
      <c r="BM19" s="78">
        <f t="shared" si="95"/>
        <v>294332</v>
      </c>
      <c r="BN19" s="78">
        <f t="shared" si="95"/>
        <v>310645</v>
      </c>
      <c r="BO19" s="78">
        <f t="shared" si="95"/>
        <v>3423470</v>
      </c>
      <c r="BP19" s="78">
        <f>BP10+BP13+BP16</f>
        <v>293768</v>
      </c>
      <c r="BQ19" s="78">
        <f t="shared" si="96"/>
        <v>284204</v>
      </c>
      <c r="BR19" s="78">
        <f t="shared" si="96"/>
        <v>303690</v>
      </c>
      <c r="BS19" s="78">
        <f t="shared" si="96"/>
        <v>283051</v>
      </c>
      <c r="BT19" s="78">
        <f t="shared" si="96"/>
        <v>294375</v>
      </c>
      <c r="BU19" s="78">
        <f t="shared" si="96"/>
        <v>288215</v>
      </c>
      <c r="BV19" s="78">
        <f t="shared" si="96"/>
        <v>297915</v>
      </c>
      <c r="BW19" s="78">
        <f t="shared" si="96"/>
        <v>308503</v>
      </c>
      <c r="BX19" s="78">
        <f t="shared" si="96"/>
        <v>310445</v>
      </c>
      <c r="BY19" s="78">
        <f t="shared" si="96"/>
        <v>328369</v>
      </c>
      <c r="BZ19" s="78">
        <f t="shared" si="96"/>
        <v>323935</v>
      </c>
      <c r="CA19" s="78">
        <f t="shared" si="96"/>
        <v>339007</v>
      </c>
      <c r="CB19" s="78">
        <f t="shared" si="96"/>
        <v>3655477</v>
      </c>
      <c r="CC19" s="78">
        <f>CC10+CC13+CC16</f>
        <v>325223</v>
      </c>
      <c r="CD19" s="78">
        <f t="shared" si="97"/>
        <v>304827</v>
      </c>
      <c r="CE19" s="78">
        <f t="shared" si="97"/>
        <v>324139</v>
      </c>
      <c r="CF19" s="78">
        <f t="shared" si="97"/>
        <v>307343</v>
      </c>
      <c r="CG19" s="78">
        <f t="shared" si="97"/>
        <v>317173</v>
      </c>
      <c r="CH19" s="78">
        <f t="shared" si="97"/>
        <v>307728</v>
      </c>
      <c r="CI19" s="78">
        <f t="shared" si="97"/>
        <v>321509</v>
      </c>
      <c r="CJ19" s="78">
        <f t="shared" si="97"/>
        <v>336911</v>
      </c>
      <c r="CK19" s="78">
        <f t="shared" si="97"/>
        <v>332158</v>
      </c>
      <c r="CL19" s="78">
        <f t="shared" si="97"/>
        <v>342295</v>
      </c>
      <c r="CM19" s="78">
        <f t="shared" si="97"/>
        <v>337039</v>
      </c>
      <c r="CN19" s="78">
        <f t="shared" si="97"/>
        <v>358319</v>
      </c>
      <c r="CO19" s="78">
        <f t="shared" si="97"/>
        <v>3914664</v>
      </c>
      <c r="CP19" s="78">
        <f>CP10+CP13+CP16</f>
        <v>354316</v>
      </c>
      <c r="CQ19" s="78">
        <f t="shared" si="98"/>
        <v>331077</v>
      </c>
      <c r="CR19" s="78">
        <f t="shared" si="98"/>
        <v>344800</v>
      </c>
      <c r="CS19" s="78">
        <f t="shared" si="98"/>
        <v>325415</v>
      </c>
      <c r="CT19" s="78">
        <f t="shared" si="98"/>
        <v>334418</v>
      </c>
      <c r="CU19" s="78">
        <f t="shared" si="98"/>
        <v>331515</v>
      </c>
      <c r="CV19" s="78">
        <f t="shared" si="98"/>
        <v>352483</v>
      </c>
      <c r="CW19" s="78">
        <f t="shared" si="98"/>
        <v>368178</v>
      </c>
      <c r="CX19" s="78">
        <f t="shared" si="98"/>
        <v>355356</v>
      </c>
      <c r="CY19" s="78">
        <f t="shared" si="98"/>
        <v>376832</v>
      </c>
      <c r="CZ19" s="78">
        <f t="shared" si="98"/>
        <v>370277</v>
      </c>
      <c r="DA19" s="78">
        <f t="shared" si="98"/>
        <v>382221</v>
      </c>
      <c r="DB19" s="78">
        <f t="shared" si="98"/>
        <v>4226888</v>
      </c>
      <c r="DC19" s="78">
        <f>DC10+DC13+DC16</f>
        <v>384360</v>
      </c>
      <c r="DD19" s="78">
        <f t="shared" si="99"/>
        <v>347076</v>
      </c>
      <c r="DE19" s="78">
        <f t="shared" si="99"/>
        <v>365614</v>
      </c>
      <c r="DF19" s="78">
        <f t="shared" si="99"/>
        <v>355609</v>
      </c>
      <c r="DG19" s="78">
        <f t="shared" si="99"/>
        <v>361969</v>
      </c>
      <c r="DH19" s="78">
        <f t="shared" si="99"/>
        <v>351086</v>
      </c>
      <c r="DI19" s="78">
        <f t="shared" si="99"/>
        <v>370171</v>
      </c>
      <c r="DJ19" s="78">
        <f t="shared" si="99"/>
        <v>382137</v>
      </c>
      <c r="DK19" s="78">
        <f t="shared" si="99"/>
        <v>369771</v>
      </c>
      <c r="DL19" s="78">
        <f t="shared" si="99"/>
        <v>393908</v>
      </c>
      <c r="DM19" s="78">
        <f t="shared" si="99"/>
        <v>393512</v>
      </c>
      <c r="DN19" s="78">
        <f t="shared" si="99"/>
        <v>407994</v>
      </c>
      <c r="DO19" s="78">
        <f t="shared" si="99"/>
        <v>4483207</v>
      </c>
      <c r="DP19" s="78">
        <f>DP10+DP13+DP16</f>
        <v>404034</v>
      </c>
      <c r="DQ19" s="78">
        <f t="shared" si="100"/>
        <v>372866</v>
      </c>
      <c r="DR19" s="78">
        <f t="shared" si="100"/>
        <v>383574</v>
      </c>
      <c r="DS19" s="78">
        <f t="shared" si="100"/>
        <v>367664</v>
      </c>
      <c r="DT19" s="78">
        <f t="shared" si="100"/>
        <v>371880</v>
      </c>
      <c r="DU19" s="78">
        <f t="shared" si="100"/>
        <v>359608</v>
      </c>
      <c r="DV19" s="78">
        <f t="shared" si="100"/>
        <v>371926</v>
      </c>
      <c r="DW19" s="78">
        <f t="shared" si="100"/>
        <v>396968</v>
      </c>
      <c r="DX19" s="78">
        <f t="shared" si="100"/>
        <v>385884</v>
      </c>
      <c r="DY19" s="78">
        <f t="shared" si="100"/>
        <v>412792</v>
      </c>
      <c r="DZ19" s="78">
        <f t="shared" si="100"/>
        <v>406570</v>
      </c>
      <c r="EA19" s="78">
        <f t="shared" si="100"/>
        <v>424234</v>
      </c>
      <c r="EB19" s="78">
        <f t="shared" si="100"/>
        <v>4658000</v>
      </c>
      <c r="EC19" s="78">
        <f t="shared" si="101"/>
        <v>421906</v>
      </c>
      <c r="ED19" s="78">
        <f t="shared" si="101"/>
        <v>386512</v>
      </c>
      <c r="EE19" s="78">
        <f t="shared" si="101"/>
        <v>404830</v>
      </c>
      <c r="EF19" s="78">
        <v>381780</v>
      </c>
      <c r="EG19" s="78">
        <f t="shared" si="102"/>
        <v>388942</v>
      </c>
      <c r="EH19" s="78">
        <f t="shared" si="102"/>
        <v>383722</v>
      </c>
      <c r="EI19" s="78">
        <f t="shared" si="102"/>
        <v>410202</v>
      </c>
      <c r="EJ19" s="78">
        <f t="shared" si="102"/>
        <v>430124</v>
      </c>
      <c r="EK19" s="78">
        <f t="shared" si="102"/>
        <v>415480</v>
      </c>
      <c r="EL19" s="78">
        <f t="shared" ref="EL19:FA19" si="117">EL10+EL13+EL16</f>
        <v>432464</v>
      </c>
      <c r="EM19" s="78">
        <f t="shared" si="117"/>
        <v>421746</v>
      </c>
      <c r="EN19" s="78">
        <f t="shared" si="117"/>
        <v>438644</v>
      </c>
      <c r="EO19" s="78">
        <f t="shared" si="117"/>
        <v>4916352</v>
      </c>
      <c r="EP19" s="78">
        <f t="shared" si="117"/>
        <v>433726</v>
      </c>
      <c r="EQ19" s="78">
        <f t="shared" si="117"/>
        <v>413176</v>
      </c>
      <c r="ER19" s="78">
        <f t="shared" si="117"/>
        <v>427454</v>
      </c>
      <c r="ES19" s="78">
        <f t="shared" si="117"/>
        <v>408664</v>
      </c>
      <c r="ET19" s="78">
        <f t="shared" si="117"/>
        <v>411878</v>
      </c>
      <c r="EU19" s="78">
        <f t="shared" si="117"/>
        <v>394548</v>
      </c>
      <c r="EV19" s="78">
        <f t="shared" si="117"/>
        <v>427982</v>
      </c>
      <c r="EW19" s="78">
        <f t="shared" si="117"/>
        <v>445322</v>
      </c>
      <c r="EX19" s="78">
        <f t="shared" si="117"/>
        <v>433138</v>
      </c>
      <c r="EY19" s="78">
        <f t="shared" si="117"/>
        <v>441142</v>
      </c>
      <c r="EZ19" s="78">
        <v>434622</v>
      </c>
      <c r="FA19" s="78">
        <f t="shared" si="117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F19" si="118">FE10+FE13+FE16</f>
        <v>430126</v>
      </c>
      <c r="FF19" s="78">
        <f t="shared" si="118"/>
        <v>416730</v>
      </c>
      <c r="FG19" s="78">
        <f t="shared" ref="FG19:FH19" si="119">FG10+FG13+FG16</f>
        <v>435524</v>
      </c>
      <c r="FH19" s="78">
        <f t="shared" si="119"/>
        <v>420368</v>
      </c>
      <c r="FI19" s="78">
        <f t="shared" si="104"/>
        <v>424766</v>
      </c>
      <c r="FJ19" s="78">
        <f t="shared" si="104"/>
        <v>467660</v>
      </c>
      <c r="FK19" s="78">
        <f t="shared" ref="FK19:FL19" si="120">FK10+FK13+FK16</f>
        <v>448464</v>
      </c>
      <c r="FL19" s="78">
        <f t="shared" si="120"/>
        <v>458692</v>
      </c>
      <c r="FM19" s="78">
        <f t="shared" ref="FM19:FN19" si="121">FM10+FM13+FM16</f>
        <v>464406</v>
      </c>
      <c r="FN19" s="78">
        <f t="shared" si="121"/>
        <v>495658</v>
      </c>
      <c r="FO19" s="78">
        <f t="shared" si="26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122">FR10+FR13+FR16</f>
        <v>463412</v>
      </c>
      <c r="FS19" s="78">
        <f t="shared" si="122"/>
        <v>445578</v>
      </c>
      <c r="FT19" s="78">
        <f t="shared" si="122"/>
        <v>451638</v>
      </c>
      <c r="FU19" s="78">
        <f t="shared" si="122"/>
        <v>424604</v>
      </c>
      <c r="FV19" s="78">
        <f t="shared" si="122"/>
        <v>454434</v>
      </c>
      <c r="FW19" s="78">
        <f t="shared" si="122"/>
        <v>479218</v>
      </c>
      <c r="FX19" s="78">
        <f t="shared" si="122"/>
        <v>458032</v>
      </c>
      <c r="FY19" s="78">
        <f t="shared" si="122"/>
        <v>477760</v>
      </c>
      <c r="FZ19" s="78">
        <f t="shared" si="122"/>
        <v>483396</v>
      </c>
      <c r="GA19" s="78">
        <f t="shared" si="122"/>
        <v>512530</v>
      </c>
      <c r="GB19" s="78">
        <f t="shared" si="27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123">GE10+GE13+GE16</f>
        <v>481330</v>
      </c>
      <c r="GF19" s="78">
        <f t="shared" si="123"/>
        <v>461708</v>
      </c>
      <c r="GG19" s="78">
        <f t="shared" si="123"/>
        <v>472218</v>
      </c>
      <c r="GH19" s="78">
        <f t="shared" si="123"/>
        <v>451622</v>
      </c>
      <c r="GI19" s="78">
        <f t="shared" si="123"/>
        <v>483886</v>
      </c>
      <c r="GJ19" s="78">
        <f t="shared" si="123"/>
        <v>502136</v>
      </c>
      <c r="GK19" s="78">
        <f t="shared" si="123"/>
        <v>483272</v>
      </c>
      <c r="GL19" s="78">
        <f t="shared" ref="GL19" si="124">GL10+GL13+GL16</f>
        <v>511142</v>
      </c>
      <c r="GM19" s="78">
        <f t="shared" si="123"/>
        <v>492398</v>
      </c>
      <c r="GN19" s="78">
        <f t="shared" si="123"/>
        <v>527626</v>
      </c>
      <c r="GO19" s="78">
        <f t="shared" si="42"/>
        <v>5829308</v>
      </c>
      <c r="GP19" s="78">
        <f t="shared" ref="GP19:GQ19" si="125">GP10+GP13+GP16</f>
        <v>530710</v>
      </c>
      <c r="GQ19" s="78">
        <f t="shared" si="125"/>
        <v>492596</v>
      </c>
      <c r="GR19" s="78">
        <f t="shared" ref="GR19:GS19" si="126">GR10+GR13+GR16</f>
        <v>345226</v>
      </c>
      <c r="GS19" s="78">
        <f t="shared" si="126"/>
        <v>179580</v>
      </c>
      <c r="GT19" s="78">
        <f t="shared" ref="GT19:GV19" si="127">GT10+GT13+GT16</f>
        <v>239388</v>
      </c>
      <c r="GU19" s="78">
        <f t="shared" si="127"/>
        <v>307532</v>
      </c>
      <c r="GV19" s="78">
        <f t="shared" si="127"/>
        <v>364814</v>
      </c>
      <c r="GW19" s="78">
        <f t="shared" ref="GW19:GX19" si="128">GW10+GW13+GW16</f>
        <v>362480</v>
      </c>
      <c r="GX19" s="78">
        <f t="shared" si="128"/>
        <v>386276</v>
      </c>
      <c r="GY19" s="78">
        <f t="shared" ref="GY19:HA19" si="129">GY10+GY13+GY16</f>
        <v>440096</v>
      </c>
      <c r="GZ19" s="78">
        <f t="shared" si="129"/>
        <v>436048</v>
      </c>
      <c r="HA19" s="78">
        <f t="shared" si="129"/>
        <v>449748</v>
      </c>
      <c r="HB19" s="78">
        <f t="shared" si="43"/>
        <v>4534494</v>
      </c>
      <c r="HC19" s="153">
        <f>HC10+HC13+HC16</f>
        <v>499374</v>
      </c>
      <c r="HD19" s="153">
        <f t="shared" si="116"/>
        <v>374434</v>
      </c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>
        <f t="shared" si="90"/>
        <v>873808</v>
      </c>
    </row>
    <row r="21" spans="2:223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</row>
    <row r="22" spans="2:223" ht="15" customHeight="1" x14ac:dyDescent="0.25">
      <c r="B22" s="5" t="s">
        <v>68</v>
      </c>
    </row>
    <row r="23" spans="2:223" ht="15" customHeight="1" x14ac:dyDescent="0.25">
      <c r="B23" s="171" t="s">
        <v>0</v>
      </c>
      <c r="C23" s="165">
        <v>2005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7"/>
      <c r="O23" s="163" t="s">
        <v>98</v>
      </c>
      <c r="P23" s="165">
        <v>2006</v>
      </c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7"/>
      <c r="AB23" s="163" t="s">
        <v>99</v>
      </c>
      <c r="AC23" s="165">
        <v>2007</v>
      </c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7"/>
      <c r="AO23" s="163" t="s">
        <v>100</v>
      </c>
      <c r="AP23" s="165">
        <v>2008</v>
      </c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7"/>
      <c r="BB23" s="163" t="s">
        <v>101</v>
      </c>
      <c r="BC23" s="165">
        <v>2009</v>
      </c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7"/>
      <c r="BO23" s="163" t="s">
        <v>86</v>
      </c>
      <c r="BP23" s="165">
        <v>2010</v>
      </c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7"/>
      <c r="CB23" s="163" t="s">
        <v>87</v>
      </c>
      <c r="CC23" s="165">
        <v>2011</v>
      </c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7"/>
      <c r="CO23" s="163" t="s">
        <v>88</v>
      </c>
      <c r="CP23" s="165">
        <v>2012</v>
      </c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7"/>
      <c r="DB23" s="163" t="s">
        <v>89</v>
      </c>
      <c r="DC23" s="165">
        <v>2013</v>
      </c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7"/>
      <c r="DO23" s="163" t="s">
        <v>90</v>
      </c>
      <c r="DP23" s="165">
        <v>2014</v>
      </c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7"/>
      <c r="EB23" s="163" t="s">
        <v>91</v>
      </c>
      <c r="EC23" s="165">
        <v>2015</v>
      </c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7"/>
      <c r="EO23" s="163" t="s">
        <v>92</v>
      </c>
      <c r="EP23" s="165">
        <v>2016</v>
      </c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7"/>
      <c r="FB23" s="163" t="s">
        <v>93</v>
      </c>
      <c r="FC23" s="165">
        <v>2017</v>
      </c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7"/>
      <c r="FO23" s="163" t="s">
        <v>104</v>
      </c>
      <c r="FP23" s="165">
        <v>2018</v>
      </c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7"/>
      <c r="GB23" s="163" t="s">
        <v>137</v>
      </c>
      <c r="GC23" s="165">
        <v>2019</v>
      </c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7"/>
      <c r="GO23" s="163" t="s">
        <v>161</v>
      </c>
      <c r="GP23" s="160">
        <v>2020</v>
      </c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2"/>
      <c r="HB23" s="163" t="s">
        <v>169</v>
      </c>
      <c r="HC23" s="160">
        <v>2021</v>
      </c>
      <c r="HD23" s="161"/>
      <c r="HE23" s="161"/>
      <c r="HF23" s="161"/>
      <c r="HG23" s="161"/>
      <c r="HH23" s="161"/>
      <c r="HI23" s="161"/>
      <c r="HJ23" s="161"/>
      <c r="HK23" s="161"/>
      <c r="HL23" s="161"/>
      <c r="HM23" s="161"/>
      <c r="HN23" s="162"/>
      <c r="HO23" s="163" t="s">
        <v>170</v>
      </c>
    </row>
    <row r="24" spans="2:223" ht="15" x14ac:dyDescent="0.25">
      <c r="B24" s="172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64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64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64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64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64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64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64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64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64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64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64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64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64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64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64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64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64"/>
    </row>
    <row r="25" spans="2:223" ht="15" x14ac:dyDescent="0.25">
      <c r="B25" s="13" t="s">
        <v>47</v>
      </c>
      <c r="C25" s="72">
        <f>SUM(C26:C27)</f>
        <v>0</v>
      </c>
      <c r="D25" s="72">
        <f t="shared" ref="D25:N25" si="130">SUM(D26:D27)</f>
        <v>0</v>
      </c>
      <c r="E25" s="72">
        <f t="shared" si="130"/>
        <v>0</v>
      </c>
      <c r="F25" s="72">
        <f t="shared" si="130"/>
        <v>0</v>
      </c>
      <c r="G25" s="72">
        <f t="shared" si="130"/>
        <v>0</v>
      </c>
      <c r="H25" s="72">
        <f t="shared" si="130"/>
        <v>0</v>
      </c>
      <c r="I25" s="72">
        <f t="shared" si="130"/>
        <v>0</v>
      </c>
      <c r="J25" s="72">
        <f t="shared" si="130"/>
        <v>0</v>
      </c>
      <c r="K25" s="72">
        <f t="shared" si="130"/>
        <v>234930</v>
      </c>
      <c r="L25" s="72">
        <f t="shared" si="130"/>
        <v>842906</v>
      </c>
      <c r="M25" s="72">
        <f t="shared" si="130"/>
        <v>843018</v>
      </c>
      <c r="N25" s="72">
        <f t="shared" si="130"/>
        <v>722380</v>
      </c>
      <c r="O25" s="72">
        <f>SUM(C25:N25)</f>
        <v>2643234</v>
      </c>
      <c r="P25" s="72">
        <f>SUM(P26:P27)</f>
        <v>572386</v>
      </c>
      <c r="Q25" s="72">
        <f t="shared" ref="Q25:AA25" si="131">SUM(Q26:Q27)</f>
        <v>543090</v>
      </c>
      <c r="R25" s="72">
        <f t="shared" si="131"/>
        <v>506524</v>
      </c>
      <c r="S25" s="72">
        <f t="shared" si="131"/>
        <v>448462</v>
      </c>
      <c r="T25" s="72">
        <f t="shared" si="131"/>
        <v>379082</v>
      </c>
      <c r="U25" s="72">
        <f t="shared" si="131"/>
        <v>363788</v>
      </c>
      <c r="V25" s="72">
        <f t="shared" si="131"/>
        <v>395634</v>
      </c>
      <c r="W25" s="72">
        <f t="shared" si="131"/>
        <v>403992</v>
      </c>
      <c r="X25" s="72">
        <f t="shared" si="131"/>
        <v>399584</v>
      </c>
      <c r="Y25" s="72">
        <f t="shared" si="131"/>
        <v>427680</v>
      </c>
      <c r="Z25" s="72">
        <f t="shared" si="131"/>
        <v>431034</v>
      </c>
      <c r="AA25" s="72">
        <f t="shared" si="131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132">SUM(AD26:AD27)</f>
        <v>616892</v>
      </c>
      <c r="AE25" s="72">
        <f t="shared" si="132"/>
        <v>567662</v>
      </c>
      <c r="AF25" s="72">
        <f t="shared" si="132"/>
        <v>498730</v>
      </c>
      <c r="AG25" s="72">
        <f t="shared" si="132"/>
        <v>436480</v>
      </c>
      <c r="AH25" s="72">
        <f t="shared" si="132"/>
        <v>419240</v>
      </c>
      <c r="AI25" s="72">
        <f t="shared" si="132"/>
        <v>454578</v>
      </c>
      <c r="AJ25" s="72">
        <f t="shared" si="132"/>
        <v>498434</v>
      </c>
      <c r="AK25" s="72">
        <f t="shared" si="132"/>
        <v>476948</v>
      </c>
      <c r="AL25" s="72">
        <f t="shared" si="132"/>
        <v>509466</v>
      </c>
      <c r="AM25" s="72">
        <f t="shared" si="132"/>
        <v>514192</v>
      </c>
      <c r="AN25" s="72">
        <f t="shared" si="132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133">SUM(AQ26:AQ27)</f>
        <v>717054</v>
      </c>
      <c r="AR25" s="72">
        <f t="shared" si="133"/>
        <v>693394</v>
      </c>
      <c r="AS25" s="72">
        <f t="shared" si="133"/>
        <v>532158</v>
      </c>
      <c r="AT25" s="72">
        <f t="shared" si="133"/>
        <v>538254</v>
      </c>
      <c r="AU25" s="72">
        <f t="shared" si="133"/>
        <v>492914</v>
      </c>
      <c r="AV25" s="72">
        <f t="shared" si="133"/>
        <v>559308</v>
      </c>
      <c r="AW25" s="72">
        <f t="shared" si="133"/>
        <v>557846</v>
      </c>
      <c r="AX25" s="72">
        <f t="shared" si="133"/>
        <v>544838</v>
      </c>
      <c r="AY25" s="72">
        <f t="shared" si="133"/>
        <v>576816</v>
      </c>
      <c r="AZ25" s="72">
        <f t="shared" si="133"/>
        <v>573908</v>
      </c>
      <c r="BA25" s="72">
        <f t="shared" si="133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134">SUM(BD26:BD27)</f>
        <v>724944</v>
      </c>
      <c r="BE25" s="72">
        <f t="shared" si="134"/>
        <v>670158</v>
      </c>
      <c r="BF25" s="72">
        <f t="shared" si="134"/>
        <v>609030</v>
      </c>
      <c r="BG25" s="72">
        <f t="shared" si="134"/>
        <v>533584</v>
      </c>
      <c r="BH25" s="72">
        <f t="shared" si="134"/>
        <v>517774</v>
      </c>
      <c r="BI25" s="72">
        <f t="shared" si="134"/>
        <v>572622</v>
      </c>
      <c r="BJ25" s="72">
        <f t="shared" si="134"/>
        <v>571594</v>
      </c>
      <c r="BK25" s="72">
        <f t="shared" si="134"/>
        <v>554342</v>
      </c>
      <c r="BL25" s="72">
        <f t="shared" si="134"/>
        <v>610804</v>
      </c>
      <c r="BM25" s="72">
        <f t="shared" si="134"/>
        <v>590944</v>
      </c>
      <c r="BN25" s="72">
        <f t="shared" si="134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135">SUM(BQ26:BQ27)</f>
        <v>788682</v>
      </c>
      <c r="BR25" s="72">
        <f t="shared" si="135"/>
        <v>740482</v>
      </c>
      <c r="BS25" s="72">
        <f t="shared" si="135"/>
        <v>647472</v>
      </c>
      <c r="BT25" s="72">
        <f t="shared" si="135"/>
        <v>584622</v>
      </c>
      <c r="BU25" s="72">
        <f t="shared" si="135"/>
        <v>570284</v>
      </c>
      <c r="BV25" s="72">
        <f t="shared" si="135"/>
        <v>618720</v>
      </c>
      <c r="BW25" s="72">
        <f t="shared" si="135"/>
        <v>625666</v>
      </c>
      <c r="BX25" s="72">
        <f t="shared" si="135"/>
        <v>619778</v>
      </c>
      <c r="BY25" s="72">
        <f t="shared" si="135"/>
        <v>688262</v>
      </c>
      <c r="BZ25" s="72">
        <f t="shared" si="135"/>
        <v>667440</v>
      </c>
      <c r="CA25" s="72">
        <f t="shared" si="135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36">SUM(CD26:CD27)</f>
        <v>874532</v>
      </c>
      <c r="CE25" s="72">
        <f t="shared" si="136"/>
        <v>776516</v>
      </c>
      <c r="CF25" s="72">
        <f t="shared" si="136"/>
        <v>724856</v>
      </c>
      <c r="CG25" s="72">
        <f t="shared" si="136"/>
        <v>635876</v>
      </c>
      <c r="CH25" s="72">
        <f t="shared" si="136"/>
        <v>616232</v>
      </c>
      <c r="CI25" s="72">
        <f t="shared" si="136"/>
        <v>679034</v>
      </c>
      <c r="CJ25" s="72">
        <f t="shared" si="136"/>
        <v>683730</v>
      </c>
      <c r="CK25" s="72">
        <f t="shared" si="136"/>
        <v>659036</v>
      </c>
      <c r="CL25" s="72">
        <f t="shared" si="136"/>
        <v>718792</v>
      </c>
      <c r="CM25" s="72">
        <f t="shared" si="136"/>
        <v>711920</v>
      </c>
      <c r="CN25" s="72">
        <f t="shared" si="136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37">SUM(CQ26:CQ27)</f>
        <v>959284</v>
      </c>
      <c r="CR25" s="72">
        <f t="shared" si="137"/>
        <v>886258</v>
      </c>
      <c r="CS25" s="72">
        <f t="shared" si="137"/>
        <v>789220</v>
      </c>
      <c r="CT25" s="72">
        <f t="shared" si="137"/>
        <v>686558</v>
      </c>
      <c r="CU25" s="72">
        <f t="shared" si="137"/>
        <v>692254</v>
      </c>
      <c r="CV25" s="72">
        <f t="shared" si="137"/>
        <v>750878</v>
      </c>
      <c r="CW25" s="72">
        <f t="shared" si="137"/>
        <v>766338</v>
      </c>
      <c r="CX25" s="72">
        <f t="shared" si="137"/>
        <v>739810</v>
      </c>
      <c r="CY25" s="72">
        <f t="shared" si="137"/>
        <v>795574</v>
      </c>
      <c r="CZ25" s="72">
        <f t="shared" si="137"/>
        <v>790772</v>
      </c>
      <c r="DA25" s="72">
        <f t="shared" si="137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38">SUM(DD26:DD27)</f>
        <v>1006170</v>
      </c>
      <c r="DE25" s="72">
        <f t="shared" si="138"/>
        <v>1003210</v>
      </c>
      <c r="DF25" s="72">
        <f t="shared" si="138"/>
        <v>759128</v>
      </c>
      <c r="DG25" s="72">
        <f t="shared" si="138"/>
        <v>755556</v>
      </c>
      <c r="DH25" s="72">
        <f t="shared" si="138"/>
        <v>738588</v>
      </c>
      <c r="DI25" s="72">
        <f t="shared" si="138"/>
        <v>802416</v>
      </c>
      <c r="DJ25" s="72">
        <f t="shared" si="138"/>
        <v>816836</v>
      </c>
      <c r="DK25" s="72">
        <f t="shared" si="138"/>
        <v>758872</v>
      </c>
      <c r="DL25" s="72">
        <f t="shared" si="138"/>
        <v>841920</v>
      </c>
      <c r="DM25" s="72">
        <f t="shared" si="138"/>
        <v>851852</v>
      </c>
      <c r="DN25" s="72">
        <f t="shared" si="138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39">SUM(DQ26:DQ27)</f>
        <v>1066142</v>
      </c>
      <c r="DR25" s="72">
        <f t="shared" si="139"/>
        <v>972298</v>
      </c>
      <c r="DS25" s="72">
        <f t="shared" si="139"/>
        <v>892126</v>
      </c>
      <c r="DT25" s="72">
        <f t="shared" si="139"/>
        <v>784114</v>
      </c>
      <c r="DU25" s="72">
        <f t="shared" si="139"/>
        <v>741538</v>
      </c>
      <c r="DV25" s="72">
        <f t="shared" si="139"/>
        <v>835938</v>
      </c>
      <c r="DW25" s="72">
        <f t="shared" si="139"/>
        <v>835968</v>
      </c>
      <c r="DX25" s="72">
        <f t="shared" si="139"/>
        <v>799730</v>
      </c>
      <c r="DY25" s="72">
        <f t="shared" si="139"/>
        <v>885354</v>
      </c>
      <c r="DZ25" s="72">
        <f t="shared" si="139"/>
        <v>886744</v>
      </c>
      <c r="EA25" s="72">
        <f t="shared" si="139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 t="shared" ref="FE25:FH25" si="140">SUM(FE26:FE27)</f>
        <v>1084400</v>
      </c>
      <c r="FF25" s="72">
        <f t="shared" si="140"/>
        <v>1098146</v>
      </c>
      <c r="FG25" s="72">
        <f t="shared" si="140"/>
        <v>960794</v>
      </c>
      <c r="FH25" s="72">
        <f t="shared" si="140"/>
        <v>942594</v>
      </c>
      <c r="FI25" s="72">
        <f t="shared" ref="FI25:FN25" si="141">SUM(FI26:FI27)</f>
        <v>1015268</v>
      </c>
      <c r="FJ25" s="72">
        <f t="shared" si="141"/>
        <v>1028988</v>
      </c>
      <c r="FK25" s="72">
        <f t="shared" si="141"/>
        <v>976546</v>
      </c>
      <c r="FL25" s="72">
        <f t="shared" si="141"/>
        <v>1015554</v>
      </c>
      <c r="FM25" s="72">
        <f t="shared" si="141"/>
        <v>1041450</v>
      </c>
      <c r="FN25" s="72">
        <f t="shared" si="141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42">SUM(FR26:FR27)</f>
        <v>1342176</v>
      </c>
      <c r="FS25" s="72">
        <f t="shared" si="142"/>
        <v>1039278</v>
      </c>
      <c r="FT25" s="72">
        <f t="shared" si="142"/>
        <v>1014416</v>
      </c>
      <c r="FU25" s="72">
        <f t="shared" si="142"/>
        <v>945134</v>
      </c>
      <c r="FV25" s="72">
        <f t="shared" si="142"/>
        <v>1050386</v>
      </c>
      <c r="FW25" s="72">
        <f t="shared" si="142"/>
        <v>1089700</v>
      </c>
      <c r="FX25" s="72">
        <f t="shared" si="142"/>
        <v>1018200</v>
      </c>
      <c r="FY25" s="72">
        <f t="shared" si="142"/>
        <v>1083104</v>
      </c>
      <c r="FZ25" s="72">
        <f t="shared" si="142"/>
        <v>1119538</v>
      </c>
      <c r="GA25" s="72">
        <f t="shared" si="142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43">SUM(GE26:GE27)</f>
        <v>1290854</v>
      </c>
      <c r="GF25" s="72">
        <f t="shared" si="143"/>
        <v>1195270</v>
      </c>
      <c r="GG25" s="72">
        <f t="shared" si="143"/>
        <v>1067072</v>
      </c>
      <c r="GH25" s="72">
        <f t="shared" si="143"/>
        <v>1009370</v>
      </c>
      <c r="GI25" s="72">
        <f t="shared" si="143"/>
        <v>1137802</v>
      </c>
      <c r="GJ25" s="72">
        <f t="shared" si="143"/>
        <v>1152718</v>
      </c>
      <c r="GK25" s="72">
        <f t="shared" si="143"/>
        <v>1065794</v>
      </c>
      <c r="GL25" s="72">
        <f t="shared" si="143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50">
        <f>SUM(HC26:HC27)</f>
        <v>1410380</v>
      </c>
      <c r="HD25" s="150">
        <f>SUM(HD26:HD27)</f>
        <v>971162</v>
      </c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>
        <f>+SUM(HC25:HN25)</f>
        <v>2381542</v>
      </c>
    </row>
    <row r="26" spans="2:223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44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45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46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47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48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49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50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51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52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53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54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55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51">
        <v>579380</v>
      </c>
      <c r="HD26" s="151">
        <v>298622</v>
      </c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</row>
    <row r="27" spans="2:223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44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45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46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47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48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49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50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51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52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53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54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55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56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57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54">
        <v>831000</v>
      </c>
      <c r="HD27" s="154">
        <v>672540</v>
      </c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</row>
    <row r="28" spans="2:223" ht="15" x14ac:dyDescent="0.25">
      <c r="B28" s="13" t="s">
        <v>48</v>
      </c>
      <c r="C28" s="72">
        <f>SUM(C29:C30)</f>
        <v>0</v>
      </c>
      <c r="D28" s="72">
        <f t="shared" ref="D28:N28" si="158">SUM(D29:D30)</f>
        <v>0</v>
      </c>
      <c r="E28" s="72">
        <f t="shared" si="158"/>
        <v>0</v>
      </c>
      <c r="F28" s="72">
        <f t="shared" si="158"/>
        <v>0</v>
      </c>
      <c r="G28" s="72">
        <f t="shared" si="158"/>
        <v>0</v>
      </c>
      <c r="H28" s="72">
        <f t="shared" si="158"/>
        <v>0</v>
      </c>
      <c r="I28" s="72">
        <f t="shared" si="158"/>
        <v>0</v>
      </c>
      <c r="J28" s="72">
        <f t="shared" si="158"/>
        <v>0</v>
      </c>
      <c r="K28" s="72">
        <f t="shared" si="158"/>
        <v>122096</v>
      </c>
      <c r="L28" s="72">
        <f t="shared" si="158"/>
        <v>467976</v>
      </c>
      <c r="M28" s="72">
        <f t="shared" si="158"/>
        <v>448860</v>
      </c>
      <c r="N28" s="72">
        <f t="shared" si="158"/>
        <v>472426</v>
      </c>
      <c r="O28" s="72">
        <f t="shared" si="144"/>
        <v>1511358</v>
      </c>
      <c r="P28" s="72">
        <f>SUM(P29:P30)</f>
        <v>462566</v>
      </c>
      <c r="Q28" s="72">
        <f t="shared" ref="Q28:AA28" si="159">SUM(Q29:Q30)</f>
        <v>420620</v>
      </c>
      <c r="R28" s="72">
        <f t="shared" si="159"/>
        <v>447150</v>
      </c>
      <c r="S28" s="72">
        <f t="shared" si="159"/>
        <v>217981</v>
      </c>
      <c r="T28" s="72">
        <f t="shared" si="159"/>
        <v>216370</v>
      </c>
      <c r="U28" s="72">
        <f t="shared" si="159"/>
        <v>210198</v>
      </c>
      <c r="V28" s="72">
        <f t="shared" si="159"/>
        <v>223783</v>
      </c>
      <c r="W28" s="72">
        <f t="shared" si="159"/>
        <v>236111</v>
      </c>
      <c r="X28" s="72">
        <f t="shared" si="159"/>
        <v>235221</v>
      </c>
      <c r="Y28" s="72">
        <f t="shared" si="159"/>
        <v>252109</v>
      </c>
      <c r="Z28" s="72">
        <f t="shared" si="159"/>
        <v>247904</v>
      </c>
      <c r="AA28" s="72">
        <f t="shared" si="159"/>
        <v>263516</v>
      </c>
      <c r="AB28" s="72">
        <f t="shared" si="145"/>
        <v>3433529</v>
      </c>
      <c r="AC28" s="72">
        <f>SUM(AC29:AC30)</f>
        <v>259072</v>
      </c>
      <c r="AD28" s="72">
        <f t="shared" ref="AD28:AN28" si="160">SUM(AD29:AD30)</f>
        <v>238195</v>
      </c>
      <c r="AE28" s="72">
        <f t="shared" si="160"/>
        <v>260755</v>
      </c>
      <c r="AF28" s="72">
        <f t="shared" si="160"/>
        <v>247545</v>
      </c>
      <c r="AG28" s="72">
        <f t="shared" si="160"/>
        <v>250768</v>
      </c>
      <c r="AH28" s="72">
        <f t="shared" si="160"/>
        <v>242102</v>
      </c>
      <c r="AI28" s="72">
        <f t="shared" si="160"/>
        <v>259575</v>
      </c>
      <c r="AJ28" s="72">
        <f t="shared" si="160"/>
        <v>274344</v>
      </c>
      <c r="AK28" s="72">
        <f t="shared" si="160"/>
        <v>280565</v>
      </c>
      <c r="AL28" s="72">
        <f t="shared" si="160"/>
        <v>295540</v>
      </c>
      <c r="AM28" s="72">
        <f t="shared" si="160"/>
        <v>288802</v>
      </c>
      <c r="AN28" s="72">
        <f t="shared" si="160"/>
        <v>298761</v>
      </c>
      <c r="AO28" s="72">
        <f t="shared" si="146"/>
        <v>3196024</v>
      </c>
      <c r="AP28" s="72">
        <f>SUM(AP29:AP30)</f>
        <v>300157</v>
      </c>
      <c r="AQ28" s="72">
        <f t="shared" ref="AQ28:BA28" si="161">SUM(AQ29:AQ30)</f>
        <v>283526</v>
      </c>
      <c r="AR28" s="72">
        <f t="shared" si="161"/>
        <v>298915</v>
      </c>
      <c r="AS28" s="72">
        <f t="shared" si="161"/>
        <v>288014</v>
      </c>
      <c r="AT28" s="72">
        <f t="shared" si="161"/>
        <v>293517</v>
      </c>
      <c r="AU28" s="72">
        <f t="shared" si="161"/>
        <v>274957</v>
      </c>
      <c r="AV28" s="72">
        <f t="shared" si="161"/>
        <v>302405</v>
      </c>
      <c r="AW28" s="72">
        <f t="shared" si="161"/>
        <v>319938</v>
      </c>
      <c r="AX28" s="72">
        <f t="shared" si="161"/>
        <v>316683</v>
      </c>
      <c r="AY28" s="72">
        <f t="shared" si="161"/>
        <v>324744</v>
      </c>
      <c r="AZ28" s="72">
        <f t="shared" si="161"/>
        <v>311521</v>
      </c>
      <c r="BA28" s="72">
        <f t="shared" si="161"/>
        <v>314980</v>
      </c>
      <c r="BB28" s="72">
        <f t="shared" si="147"/>
        <v>3629357</v>
      </c>
      <c r="BC28" s="72">
        <f>SUM(BC29:BC30)</f>
        <v>307297</v>
      </c>
      <c r="BD28" s="72">
        <f t="shared" ref="BD28:BN28" si="162">SUM(BD29:BD30)</f>
        <v>224313</v>
      </c>
      <c r="BE28" s="72">
        <f t="shared" si="162"/>
        <v>299265</v>
      </c>
      <c r="BF28" s="72">
        <f t="shared" si="162"/>
        <v>291742</v>
      </c>
      <c r="BG28" s="72">
        <f t="shared" si="162"/>
        <v>296094</v>
      </c>
      <c r="BH28" s="72">
        <f t="shared" si="162"/>
        <v>290376</v>
      </c>
      <c r="BI28" s="72">
        <f t="shared" si="162"/>
        <v>310338</v>
      </c>
      <c r="BJ28" s="72">
        <f t="shared" si="162"/>
        <v>329209</v>
      </c>
      <c r="BK28" s="72">
        <f t="shared" si="162"/>
        <v>321764</v>
      </c>
      <c r="BL28" s="72">
        <f t="shared" si="162"/>
        <v>342329</v>
      </c>
      <c r="BM28" s="72">
        <f t="shared" si="162"/>
        <v>325678</v>
      </c>
      <c r="BN28" s="72">
        <f t="shared" si="162"/>
        <v>342698</v>
      </c>
      <c r="BO28" s="72">
        <f t="shared" si="148"/>
        <v>3681103</v>
      </c>
      <c r="BP28" s="72">
        <f>SUM(BP29:BP30)</f>
        <v>334785</v>
      </c>
      <c r="BQ28" s="72">
        <f t="shared" ref="BQ28:CA28" si="163">SUM(BQ29:BQ30)</f>
        <v>314725</v>
      </c>
      <c r="BR28" s="72">
        <f t="shared" si="163"/>
        <v>333700</v>
      </c>
      <c r="BS28" s="72">
        <f t="shared" si="163"/>
        <v>320089</v>
      </c>
      <c r="BT28" s="72">
        <f t="shared" si="163"/>
        <v>332438</v>
      </c>
      <c r="BU28" s="72">
        <f t="shared" si="163"/>
        <v>322173</v>
      </c>
      <c r="BV28" s="72">
        <f t="shared" si="163"/>
        <v>343643</v>
      </c>
      <c r="BW28" s="72">
        <f t="shared" si="163"/>
        <v>357698</v>
      </c>
      <c r="BX28" s="72">
        <f t="shared" si="163"/>
        <v>363110</v>
      </c>
      <c r="BY28" s="72">
        <f t="shared" si="163"/>
        <v>389225</v>
      </c>
      <c r="BZ28" s="72">
        <f t="shared" si="163"/>
        <v>380449</v>
      </c>
      <c r="CA28" s="72">
        <f t="shared" si="163"/>
        <v>400035</v>
      </c>
      <c r="CB28" s="72">
        <f t="shared" si="149"/>
        <v>4192070</v>
      </c>
      <c r="CC28" s="72">
        <f>SUM(CC29:CC30)</f>
        <v>385722</v>
      </c>
      <c r="CD28" s="72">
        <f t="shared" ref="CD28:CN28" si="164">SUM(CD29:CD30)</f>
        <v>364677</v>
      </c>
      <c r="CE28" s="72">
        <f t="shared" si="164"/>
        <v>386587</v>
      </c>
      <c r="CF28" s="72">
        <f t="shared" si="164"/>
        <v>366658</v>
      </c>
      <c r="CG28" s="72">
        <f t="shared" si="164"/>
        <v>386587</v>
      </c>
      <c r="CH28" s="72">
        <f t="shared" si="164"/>
        <v>359361</v>
      </c>
      <c r="CI28" s="72">
        <f t="shared" si="164"/>
        <v>389994</v>
      </c>
      <c r="CJ28" s="72">
        <f t="shared" si="164"/>
        <v>399549</v>
      </c>
      <c r="CK28" s="72">
        <f t="shared" si="164"/>
        <v>401896</v>
      </c>
      <c r="CL28" s="72">
        <f t="shared" si="164"/>
        <v>415832</v>
      </c>
      <c r="CM28" s="72">
        <f t="shared" si="164"/>
        <v>404323</v>
      </c>
      <c r="CN28" s="72">
        <f t="shared" si="164"/>
        <v>436757</v>
      </c>
      <c r="CO28" s="72">
        <f t="shared" si="150"/>
        <v>4697943</v>
      </c>
      <c r="CP28" s="72">
        <f>SUM(CP29:CP30)</f>
        <v>440680</v>
      </c>
      <c r="CQ28" s="72">
        <f t="shared" ref="CQ28:DA28" si="165">SUM(CQ29:CQ30)</f>
        <v>400045</v>
      </c>
      <c r="CR28" s="72">
        <f t="shared" si="165"/>
        <v>407561</v>
      </c>
      <c r="CS28" s="72">
        <f t="shared" si="165"/>
        <v>391009</v>
      </c>
      <c r="CT28" s="72">
        <f t="shared" si="165"/>
        <v>390864</v>
      </c>
      <c r="CU28" s="72">
        <f t="shared" si="165"/>
        <v>390191</v>
      </c>
      <c r="CV28" s="72">
        <f t="shared" si="165"/>
        <v>430354</v>
      </c>
      <c r="CW28" s="72">
        <f t="shared" si="165"/>
        <v>448357</v>
      </c>
      <c r="CX28" s="72">
        <f t="shared" si="165"/>
        <v>435381</v>
      </c>
      <c r="CY28" s="72">
        <f t="shared" si="165"/>
        <v>469511</v>
      </c>
      <c r="CZ28" s="72">
        <f t="shared" si="165"/>
        <v>459333</v>
      </c>
      <c r="DA28" s="72">
        <f t="shared" si="165"/>
        <v>485353</v>
      </c>
      <c r="DB28" s="72">
        <f t="shared" si="151"/>
        <v>5148639</v>
      </c>
      <c r="DC28" s="72">
        <f>SUM(DC29:DC30)</f>
        <v>494920</v>
      </c>
      <c r="DD28" s="72">
        <f t="shared" ref="DD28:DN28" si="166">SUM(DD29:DD30)</f>
        <v>431473</v>
      </c>
      <c r="DE28" s="72">
        <f t="shared" si="166"/>
        <v>454637</v>
      </c>
      <c r="DF28" s="72">
        <f t="shared" si="166"/>
        <v>424573</v>
      </c>
      <c r="DG28" s="72">
        <f t="shared" si="166"/>
        <v>436079</v>
      </c>
      <c r="DH28" s="72">
        <f t="shared" si="166"/>
        <v>420963</v>
      </c>
      <c r="DI28" s="72">
        <f t="shared" si="166"/>
        <v>453351</v>
      </c>
      <c r="DJ28" s="72">
        <f t="shared" si="166"/>
        <v>469142</v>
      </c>
      <c r="DK28" s="72">
        <f t="shared" si="166"/>
        <v>450334</v>
      </c>
      <c r="DL28" s="72">
        <f t="shared" si="166"/>
        <v>483986</v>
      </c>
      <c r="DM28" s="72">
        <f t="shared" si="166"/>
        <v>494496</v>
      </c>
      <c r="DN28" s="72">
        <f t="shared" si="166"/>
        <v>514132</v>
      </c>
      <c r="DO28" s="72">
        <f t="shared" si="152"/>
        <v>5528086</v>
      </c>
      <c r="DP28" s="72">
        <f>SUM(DP29:DP30)</f>
        <v>520888</v>
      </c>
      <c r="DQ28" s="72">
        <f t="shared" ref="DQ28:EA28" si="167">SUM(DQ29:DQ30)</f>
        <v>478710</v>
      </c>
      <c r="DR28" s="72">
        <f t="shared" si="167"/>
        <v>470666</v>
      </c>
      <c r="DS28" s="72">
        <f t="shared" si="167"/>
        <v>457386</v>
      </c>
      <c r="DT28" s="72">
        <f t="shared" si="167"/>
        <v>479044</v>
      </c>
      <c r="DU28" s="72">
        <f t="shared" si="167"/>
        <v>440328</v>
      </c>
      <c r="DV28" s="72">
        <f t="shared" si="167"/>
        <v>467018</v>
      </c>
      <c r="DW28" s="72">
        <f t="shared" si="167"/>
        <v>494726</v>
      </c>
      <c r="DX28" s="72">
        <f t="shared" si="167"/>
        <v>484746</v>
      </c>
      <c r="DY28" s="72">
        <f t="shared" si="167"/>
        <v>514720</v>
      </c>
      <c r="DZ28" s="72">
        <f t="shared" si="167"/>
        <v>512484</v>
      </c>
      <c r="EA28" s="72">
        <f t="shared" si="167"/>
        <v>1093704</v>
      </c>
      <c r="EB28" s="72">
        <f t="shared" si="153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54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55"/>
        <v>6258052</v>
      </c>
      <c r="FC28" s="72">
        <f>SUM(FC29:FC30)</f>
        <v>566904</v>
      </c>
      <c r="FD28" s="72">
        <v>526408</v>
      </c>
      <c r="FE28" s="72">
        <f t="shared" ref="FE28:FH28" si="168">SUM(FE29:FE30)</f>
        <v>528168</v>
      </c>
      <c r="FF28" s="72">
        <f t="shared" si="168"/>
        <v>525542</v>
      </c>
      <c r="FG28" s="72">
        <f t="shared" si="168"/>
        <v>528300</v>
      </c>
      <c r="FH28" s="72">
        <f t="shared" si="168"/>
        <v>509628</v>
      </c>
      <c r="FI28" s="72">
        <f t="shared" ref="FI28:FN28" si="169">SUM(FI29:FI30)</f>
        <v>533538</v>
      </c>
      <c r="FJ28" s="72">
        <f t="shared" si="169"/>
        <v>586296</v>
      </c>
      <c r="FK28" s="72">
        <f t="shared" si="169"/>
        <v>567844</v>
      </c>
      <c r="FL28" s="72">
        <f t="shared" si="169"/>
        <v>582712</v>
      </c>
      <c r="FM28" s="72">
        <f t="shared" si="169"/>
        <v>588980</v>
      </c>
      <c r="FN28" s="72">
        <f t="shared" si="169"/>
        <v>670770</v>
      </c>
      <c r="FO28" s="72">
        <f t="shared" si="156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70">SUM(FR29:FR30)</f>
        <v>619936</v>
      </c>
      <c r="FS28" s="72">
        <f t="shared" si="170"/>
        <v>557988</v>
      </c>
      <c r="FT28" s="72">
        <f t="shared" si="170"/>
        <v>563038</v>
      </c>
      <c r="FU28" s="72">
        <f t="shared" si="170"/>
        <v>537350</v>
      </c>
      <c r="FV28" s="72">
        <f t="shared" si="170"/>
        <v>586758</v>
      </c>
      <c r="FW28" s="72">
        <f t="shared" si="170"/>
        <v>621432</v>
      </c>
      <c r="FX28" s="72">
        <f t="shared" si="170"/>
        <v>590218</v>
      </c>
      <c r="FY28" s="72">
        <f t="shared" si="170"/>
        <v>614968</v>
      </c>
      <c r="FZ28" s="72">
        <f t="shared" si="170"/>
        <v>621422</v>
      </c>
      <c r="GA28" s="72">
        <f t="shared" si="170"/>
        <v>686888</v>
      </c>
      <c r="GB28" s="72">
        <f t="shared" si="157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71">SUM(GE29:GE30)</f>
        <v>625876</v>
      </c>
      <c r="GF28" s="72">
        <f t="shared" si="171"/>
        <v>601174</v>
      </c>
      <c r="GG28" s="72">
        <f t="shared" si="171"/>
        <v>598462</v>
      </c>
      <c r="GH28" s="72">
        <f t="shared" si="171"/>
        <v>574726</v>
      </c>
      <c r="GI28" s="72">
        <f t="shared" si="171"/>
        <v>644412</v>
      </c>
      <c r="GJ28" s="72">
        <f t="shared" si="171"/>
        <v>677024</v>
      </c>
      <c r="GK28" s="72">
        <f t="shared" si="171"/>
        <v>625350</v>
      </c>
      <c r="GL28" s="72">
        <f t="shared" si="171"/>
        <v>673698</v>
      </c>
      <c r="GM28" s="72">
        <v>658618</v>
      </c>
      <c r="GN28" s="72">
        <v>727396</v>
      </c>
      <c r="GO28" s="72">
        <f t="shared" ref="GO28:GO36" si="172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73">+SUM(GP28:HA28)</f>
        <v>6524334</v>
      </c>
      <c r="HC28" s="150">
        <f>SUM(HC29:HC30)</f>
        <v>785562</v>
      </c>
      <c r="HD28" s="150">
        <f t="shared" ref="HD28" si="174">SUM(HD29:HD30)</f>
        <v>561982</v>
      </c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>
        <f t="shared" ref="HO28" si="175">+SUM(HC28:HN28)</f>
        <v>1347544</v>
      </c>
    </row>
    <row r="29" spans="2:223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44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45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46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47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48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49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50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51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52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53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54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55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56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57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51">
        <v>180506</v>
      </c>
      <c r="HD29" s="151">
        <v>114914</v>
      </c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</row>
    <row r="30" spans="2:223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44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45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46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47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48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49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50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51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52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53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54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55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56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57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54">
        <v>605056</v>
      </c>
      <c r="HD30" s="154">
        <v>447068</v>
      </c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</row>
    <row r="31" spans="2:223" ht="15" x14ac:dyDescent="0.25">
      <c r="B31" s="13" t="s">
        <v>49</v>
      </c>
      <c r="C31" s="72">
        <f>SUM(C32:C33)</f>
        <v>0</v>
      </c>
      <c r="D31" s="72">
        <f t="shared" ref="D31:N31" si="176">SUM(D32:D33)</f>
        <v>0</v>
      </c>
      <c r="E31" s="72">
        <f t="shared" si="176"/>
        <v>0</v>
      </c>
      <c r="F31" s="72">
        <f t="shared" si="176"/>
        <v>0</v>
      </c>
      <c r="G31" s="72">
        <f t="shared" si="176"/>
        <v>0</v>
      </c>
      <c r="H31" s="72">
        <f t="shared" si="176"/>
        <v>0</v>
      </c>
      <c r="I31" s="72">
        <f t="shared" si="176"/>
        <v>0</v>
      </c>
      <c r="J31" s="72">
        <f t="shared" si="176"/>
        <v>0</v>
      </c>
      <c r="K31" s="72">
        <f t="shared" si="176"/>
        <v>163344</v>
      </c>
      <c r="L31" s="72">
        <f t="shared" si="176"/>
        <v>597756</v>
      </c>
      <c r="M31" s="72">
        <f t="shared" si="176"/>
        <v>586592</v>
      </c>
      <c r="N31" s="72">
        <f t="shared" si="176"/>
        <v>598534</v>
      </c>
      <c r="O31" s="72">
        <f t="shared" si="144"/>
        <v>1946226</v>
      </c>
      <c r="P31" s="72">
        <f>SUM(P32:P33)</f>
        <v>586076</v>
      </c>
      <c r="Q31" s="72">
        <f t="shared" ref="Q31:AA31" si="177">SUM(Q32:Q33)</f>
        <v>527816</v>
      </c>
      <c r="R31" s="72">
        <f t="shared" si="177"/>
        <v>571016</v>
      </c>
      <c r="S31" s="72">
        <f t="shared" si="177"/>
        <v>286488</v>
      </c>
      <c r="T31" s="72">
        <f t="shared" si="177"/>
        <v>286399</v>
      </c>
      <c r="U31" s="72">
        <f t="shared" si="177"/>
        <v>278881</v>
      </c>
      <c r="V31" s="72">
        <f t="shared" si="177"/>
        <v>292061</v>
      </c>
      <c r="W31" s="72">
        <f t="shared" si="177"/>
        <v>299209</v>
      </c>
      <c r="X31" s="72">
        <f t="shared" si="177"/>
        <v>298291</v>
      </c>
      <c r="Y31" s="72">
        <f t="shared" si="177"/>
        <v>314433</v>
      </c>
      <c r="Z31" s="72">
        <f t="shared" si="177"/>
        <v>302588</v>
      </c>
      <c r="AA31" s="72">
        <f t="shared" si="177"/>
        <v>334986</v>
      </c>
      <c r="AB31" s="72">
        <f t="shared" si="145"/>
        <v>4378244</v>
      </c>
      <c r="AC31" s="72">
        <f>SUM(AC32:AC33)</f>
        <v>325310</v>
      </c>
      <c r="AD31" s="72">
        <f t="shared" ref="AD31:AN31" si="178">SUM(AD32:AD33)</f>
        <v>316151</v>
      </c>
      <c r="AE31" s="72">
        <f t="shared" si="178"/>
        <v>328600</v>
      </c>
      <c r="AF31" s="72">
        <f t="shared" si="178"/>
        <v>325744</v>
      </c>
      <c r="AG31" s="72">
        <f t="shared" si="178"/>
        <v>331364</v>
      </c>
      <c r="AH31" s="72">
        <f t="shared" si="178"/>
        <v>316086</v>
      </c>
      <c r="AI31" s="72">
        <f t="shared" si="178"/>
        <v>340645</v>
      </c>
      <c r="AJ31" s="72">
        <f t="shared" si="178"/>
        <v>372794</v>
      </c>
      <c r="AK31" s="72">
        <f t="shared" si="178"/>
        <v>369205</v>
      </c>
      <c r="AL31" s="72">
        <f t="shared" si="178"/>
        <v>381104</v>
      </c>
      <c r="AM31" s="72">
        <f t="shared" si="178"/>
        <v>380686</v>
      </c>
      <c r="AN31" s="72">
        <f t="shared" si="178"/>
        <v>403480</v>
      </c>
      <c r="AO31" s="72">
        <f t="shared" si="146"/>
        <v>4191169</v>
      </c>
      <c r="AP31" s="72">
        <f>SUM(AP32:AP33)</f>
        <v>391344</v>
      </c>
      <c r="AQ31" s="72">
        <f t="shared" ref="AQ31:BA31" si="179">SUM(AQ32:AQ33)</f>
        <v>377076</v>
      </c>
      <c r="AR31" s="72">
        <f t="shared" si="179"/>
        <v>403323</v>
      </c>
      <c r="AS31" s="72">
        <f t="shared" si="179"/>
        <v>398333</v>
      </c>
      <c r="AT31" s="72">
        <f t="shared" si="179"/>
        <v>410736</v>
      </c>
      <c r="AU31" s="72">
        <f t="shared" si="179"/>
        <v>386541</v>
      </c>
      <c r="AV31" s="72">
        <f t="shared" si="179"/>
        <v>416359</v>
      </c>
      <c r="AW31" s="72">
        <f t="shared" si="179"/>
        <v>426691</v>
      </c>
      <c r="AX31" s="72">
        <f t="shared" si="179"/>
        <v>414696</v>
      </c>
      <c r="AY31" s="72">
        <f t="shared" si="179"/>
        <v>425298</v>
      </c>
      <c r="AZ31" s="72">
        <f t="shared" si="179"/>
        <v>406413</v>
      </c>
      <c r="BA31" s="72">
        <f t="shared" si="179"/>
        <v>418003</v>
      </c>
      <c r="BB31" s="72">
        <f t="shared" si="147"/>
        <v>4874813</v>
      </c>
      <c r="BC31" s="72">
        <f>SUM(BC32:BC33)</f>
        <v>411131</v>
      </c>
      <c r="BD31" s="72">
        <f t="shared" ref="BD31:BN31" si="180">SUM(BD32:BD33)</f>
        <v>439650</v>
      </c>
      <c r="BE31" s="72">
        <f t="shared" si="180"/>
        <v>405843</v>
      </c>
      <c r="BF31" s="72">
        <f t="shared" si="180"/>
        <v>398223</v>
      </c>
      <c r="BG31" s="72">
        <f t="shared" si="180"/>
        <v>402476</v>
      </c>
      <c r="BH31" s="72">
        <f t="shared" si="180"/>
        <v>401105</v>
      </c>
      <c r="BI31" s="72">
        <f t="shared" si="180"/>
        <v>433529</v>
      </c>
      <c r="BJ31" s="72">
        <f t="shared" si="180"/>
        <v>451681</v>
      </c>
      <c r="BK31" s="72">
        <f t="shared" si="180"/>
        <v>438001</v>
      </c>
      <c r="BL31" s="72">
        <f t="shared" si="180"/>
        <v>454877</v>
      </c>
      <c r="BM31" s="72">
        <f t="shared" si="180"/>
        <v>435875</v>
      </c>
      <c r="BN31" s="72">
        <f t="shared" si="180"/>
        <v>463026</v>
      </c>
      <c r="BO31" s="72">
        <f t="shared" si="148"/>
        <v>5135417</v>
      </c>
      <c r="BP31" s="72">
        <f>SUM(BP32:BP33)</f>
        <v>444412</v>
      </c>
      <c r="BQ31" s="72">
        <f t="shared" ref="BQ31:CA31" si="181">SUM(BQ32:BQ33)</f>
        <v>422332</v>
      </c>
      <c r="BR31" s="72">
        <f t="shared" si="181"/>
        <v>448379</v>
      </c>
      <c r="BS31" s="72">
        <f t="shared" si="181"/>
        <v>428018</v>
      </c>
      <c r="BT31" s="72">
        <f t="shared" si="181"/>
        <v>440596</v>
      </c>
      <c r="BU31" s="72">
        <f t="shared" si="181"/>
        <v>431350</v>
      </c>
      <c r="BV31" s="72">
        <f t="shared" si="181"/>
        <v>458556</v>
      </c>
      <c r="BW31" s="72">
        <f t="shared" si="181"/>
        <v>464354</v>
      </c>
      <c r="BX31" s="72">
        <f t="shared" si="181"/>
        <v>459214</v>
      </c>
      <c r="BY31" s="72">
        <f t="shared" si="181"/>
        <v>493297</v>
      </c>
      <c r="BZ31" s="72">
        <f t="shared" si="181"/>
        <v>475122</v>
      </c>
      <c r="CA31" s="72">
        <f t="shared" si="181"/>
        <v>501575</v>
      </c>
      <c r="CB31" s="72">
        <f t="shared" si="149"/>
        <v>5467205</v>
      </c>
      <c r="CC31" s="72">
        <f>SUM(CC32:CC33)</f>
        <v>484867</v>
      </c>
      <c r="CD31" s="72">
        <f t="shared" ref="CD31:CN31" si="182">SUM(CD32:CD33)</f>
        <v>457452</v>
      </c>
      <c r="CE31" s="72">
        <f t="shared" si="182"/>
        <v>472440</v>
      </c>
      <c r="CF31" s="72">
        <f t="shared" si="182"/>
        <v>467376</v>
      </c>
      <c r="CG31" s="72">
        <f t="shared" si="182"/>
        <v>466530</v>
      </c>
      <c r="CH31" s="72">
        <f t="shared" si="182"/>
        <v>464904</v>
      </c>
      <c r="CI31" s="72">
        <f t="shared" si="182"/>
        <v>502952</v>
      </c>
      <c r="CJ31" s="72">
        <f t="shared" si="182"/>
        <v>508846</v>
      </c>
      <c r="CK31" s="72">
        <f t="shared" si="182"/>
        <v>497020</v>
      </c>
      <c r="CL31" s="72">
        <f t="shared" si="182"/>
        <v>514746</v>
      </c>
      <c r="CM31" s="72">
        <f t="shared" si="182"/>
        <v>507204</v>
      </c>
      <c r="CN31" s="72">
        <f t="shared" si="182"/>
        <v>546608</v>
      </c>
      <c r="CO31" s="72">
        <f t="shared" si="150"/>
        <v>5890945</v>
      </c>
      <c r="CP31" s="72">
        <f>SUM(CP32:CP33)</f>
        <v>545786</v>
      </c>
      <c r="CQ31" s="72">
        <f t="shared" ref="CQ31:DA31" si="183">SUM(CQ32:CQ33)</f>
        <v>498568</v>
      </c>
      <c r="CR31" s="72">
        <f t="shared" si="183"/>
        <v>518886</v>
      </c>
      <c r="CS31" s="72">
        <f t="shared" si="183"/>
        <v>513538</v>
      </c>
      <c r="CT31" s="72">
        <f t="shared" si="183"/>
        <v>513656</v>
      </c>
      <c r="CU31" s="72">
        <f t="shared" si="183"/>
        <v>510320</v>
      </c>
      <c r="CV31" s="72">
        <f t="shared" si="183"/>
        <v>560708</v>
      </c>
      <c r="CW31" s="72">
        <f t="shared" si="183"/>
        <v>573838</v>
      </c>
      <c r="CX31" s="72">
        <f t="shared" si="183"/>
        <v>544518</v>
      </c>
      <c r="CY31" s="72">
        <f t="shared" si="183"/>
        <v>587902</v>
      </c>
      <c r="CZ31" s="72">
        <f t="shared" si="183"/>
        <v>569736</v>
      </c>
      <c r="DA31" s="72">
        <f t="shared" si="183"/>
        <v>589026</v>
      </c>
      <c r="DB31" s="72">
        <f t="shared" si="151"/>
        <v>6526482</v>
      </c>
      <c r="DC31" s="72">
        <f>SUM(DC32:DC33)</f>
        <v>605678</v>
      </c>
      <c r="DD31" s="72">
        <f t="shared" ref="DD31:DN31" si="184">SUM(DD32:DD33)</f>
        <v>536860</v>
      </c>
      <c r="DE31" s="72">
        <f t="shared" si="184"/>
        <v>588018</v>
      </c>
      <c r="DF31" s="72">
        <f t="shared" si="184"/>
        <v>539000</v>
      </c>
      <c r="DG31" s="72">
        <f t="shared" si="184"/>
        <v>566298</v>
      </c>
      <c r="DH31" s="72">
        <f t="shared" si="184"/>
        <v>557254</v>
      </c>
      <c r="DI31" s="72">
        <f t="shared" si="184"/>
        <v>596448</v>
      </c>
      <c r="DJ31" s="72">
        <f t="shared" si="184"/>
        <v>606628</v>
      </c>
      <c r="DK31" s="72">
        <f t="shared" si="184"/>
        <v>585504</v>
      </c>
      <c r="DL31" s="72">
        <f t="shared" si="184"/>
        <v>619142</v>
      </c>
      <c r="DM31" s="72">
        <f t="shared" si="184"/>
        <v>612604</v>
      </c>
      <c r="DN31" s="72">
        <f t="shared" si="184"/>
        <v>643386</v>
      </c>
      <c r="DO31" s="72">
        <f t="shared" si="152"/>
        <v>7056820</v>
      </c>
      <c r="DP31" s="72">
        <f>SUM(DP32:DP33)</f>
        <v>629474</v>
      </c>
      <c r="DQ31" s="72">
        <f t="shared" ref="DQ31:EA31" si="185">SUM(DQ32:DQ33)</f>
        <v>590444</v>
      </c>
      <c r="DR31" s="72">
        <f t="shared" si="185"/>
        <v>608188</v>
      </c>
      <c r="DS31" s="72">
        <f t="shared" si="185"/>
        <v>596874</v>
      </c>
      <c r="DT31" s="72">
        <f t="shared" si="185"/>
        <v>592198</v>
      </c>
      <c r="DU31" s="72">
        <f t="shared" si="185"/>
        <v>576392</v>
      </c>
      <c r="DV31" s="72">
        <f t="shared" si="185"/>
        <v>599898</v>
      </c>
      <c r="DW31" s="72">
        <f t="shared" si="185"/>
        <v>638116</v>
      </c>
      <c r="DX31" s="72">
        <f t="shared" si="185"/>
        <v>608294</v>
      </c>
      <c r="DY31" s="72">
        <f t="shared" si="185"/>
        <v>649090</v>
      </c>
      <c r="DZ31" s="72">
        <f t="shared" si="185"/>
        <v>653258</v>
      </c>
      <c r="EA31" s="72">
        <f t="shared" si="185"/>
        <v>1368980</v>
      </c>
      <c r="EB31" s="72">
        <f t="shared" si="153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54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55"/>
        <v>8449442</v>
      </c>
      <c r="FC31" s="72">
        <f>SUM(FC32:FC33)</f>
        <v>739694</v>
      </c>
      <c r="FD31" s="72">
        <v>695370</v>
      </c>
      <c r="FE31" s="72">
        <f t="shared" ref="FE31:FH31" si="186">SUM(FE32:FE33)</f>
        <v>700310</v>
      </c>
      <c r="FF31" s="72">
        <f t="shared" si="186"/>
        <v>708088</v>
      </c>
      <c r="FG31" s="72">
        <f t="shared" si="186"/>
        <v>728318</v>
      </c>
      <c r="FH31" s="72">
        <f t="shared" si="186"/>
        <v>698236</v>
      </c>
      <c r="FI31" s="72">
        <f t="shared" ref="FI31:FN31" si="187">SUM(FI32:FI33)</f>
        <v>751076</v>
      </c>
      <c r="FJ31" s="72">
        <f t="shared" si="187"/>
        <v>788010</v>
      </c>
      <c r="FK31" s="72">
        <f t="shared" si="187"/>
        <v>728016</v>
      </c>
      <c r="FL31" s="72">
        <f t="shared" si="187"/>
        <v>768604</v>
      </c>
      <c r="FM31" s="72">
        <f t="shared" si="187"/>
        <v>758644</v>
      </c>
      <c r="FN31" s="72">
        <f t="shared" si="187"/>
        <v>830944</v>
      </c>
      <c r="FO31" s="72">
        <f t="shared" si="156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88">SUM(FR32:FR33)</f>
        <v>778318</v>
      </c>
      <c r="FS31" s="72">
        <f t="shared" si="188"/>
        <v>749978</v>
      </c>
      <c r="FT31" s="72">
        <f t="shared" si="188"/>
        <v>747510</v>
      </c>
      <c r="FU31" s="72">
        <f t="shared" si="188"/>
        <v>693932</v>
      </c>
      <c r="FV31" s="72">
        <f t="shared" si="188"/>
        <v>789776</v>
      </c>
      <c r="FW31" s="72">
        <f t="shared" si="188"/>
        <v>813066</v>
      </c>
      <c r="FX31" s="72">
        <f t="shared" si="188"/>
        <v>768464</v>
      </c>
      <c r="FY31" s="72">
        <f t="shared" si="188"/>
        <v>789240</v>
      </c>
      <c r="FZ31" s="72">
        <f t="shared" si="188"/>
        <v>799852</v>
      </c>
      <c r="GA31" s="72">
        <f t="shared" si="188"/>
        <v>863890</v>
      </c>
      <c r="GB31" s="72">
        <f t="shared" si="157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89">SUM(GE32:GE33)</f>
        <v>812404</v>
      </c>
      <c r="GF31" s="72">
        <f t="shared" si="189"/>
        <v>792770</v>
      </c>
      <c r="GG31" s="72">
        <f t="shared" si="189"/>
        <v>773934</v>
      </c>
      <c r="GH31" s="72">
        <f t="shared" si="189"/>
        <v>748426</v>
      </c>
      <c r="GI31" s="72">
        <f t="shared" si="189"/>
        <v>831604</v>
      </c>
      <c r="GJ31" s="72">
        <f t="shared" si="189"/>
        <v>839894</v>
      </c>
      <c r="GK31" s="72">
        <f t="shared" si="189"/>
        <v>804400</v>
      </c>
      <c r="GL31" s="72">
        <f t="shared" si="189"/>
        <v>834292</v>
      </c>
      <c r="GM31" s="72">
        <v>803520</v>
      </c>
      <c r="GN31" s="72">
        <v>875322</v>
      </c>
      <c r="GO31" s="72">
        <f t="shared" si="172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73"/>
        <v>8203690</v>
      </c>
      <c r="HC31" s="150">
        <f>SUM(HC32:HC33)</f>
        <v>926954</v>
      </c>
      <c r="HD31" s="150">
        <f t="shared" ref="HD31" si="190">SUM(HD32:HD33)</f>
        <v>699018</v>
      </c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>
        <f t="shared" ref="HO31" si="191">+SUM(HC31:HN31)</f>
        <v>1625972</v>
      </c>
    </row>
    <row r="32" spans="2:223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44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45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46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47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48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49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50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51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52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53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54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55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56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57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51">
        <v>223840</v>
      </c>
      <c r="HD32" s="151">
        <v>126116</v>
      </c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</row>
    <row r="33" spans="2:223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44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45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46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47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48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49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50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51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52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53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54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55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56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57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54">
        <v>703114</v>
      </c>
      <c r="HD33" s="154">
        <v>572902</v>
      </c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</row>
    <row r="34" spans="2:223" s="5" customFormat="1" ht="15" x14ac:dyDescent="0.25">
      <c r="B34" s="18" t="s">
        <v>10</v>
      </c>
      <c r="C34" s="19">
        <f>SUM(C35:C36)</f>
        <v>0</v>
      </c>
      <c r="D34" s="19">
        <f t="shared" ref="D34:N34" si="192">SUM(D35:D36)</f>
        <v>0</v>
      </c>
      <c r="E34" s="19">
        <f t="shared" si="192"/>
        <v>0</v>
      </c>
      <c r="F34" s="19">
        <f t="shared" si="192"/>
        <v>0</v>
      </c>
      <c r="G34" s="19">
        <f t="shared" si="192"/>
        <v>0</v>
      </c>
      <c r="H34" s="19">
        <f t="shared" si="192"/>
        <v>0</v>
      </c>
      <c r="I34" s="19">
        <f t="shared" si="192"/>
        <v>0</v>
      </c>
      <c r="J34" s="19">
        <f t="shared" si="192"/>
        <v>0</v>
      </c>
      <c r="K34" s="19">
        <f t="shared" si="192"/>
        <v>520370</v>
      </c>
      <c r="L34" s="19">
        <f t="shared" si="192"/>
        <v>1908638</v>
      </c>
      <c r="M34" s="19">
        <f t="shared" si="192"/>
        <v>1878470</v>
      </c>
      <c r="N34" s="19">
        <f t="shared" si="192"/>
        <v>1793340</v>
      </c>
      <c r="O34" s="19">
        <f>SUM(O35:O36)</f>
        <v>6100818</v>
      </c>
      <c r="P34" s="19">
        <f>SUM(P35:P36)</f>
        <v>1621028</v>
      </c>
      <c r="Q34" s="19">
        <f t="shared" ref="Q34:AA34" si="193">SUM(Q35:Q36)</f>
        <v>1491526</v>
      </c>
      <c r="R34" s="19">
        <f t="shared" si="193"/>
        <v>1524690</v>
      </c>
      <c r="S34" s="19">
        <f t="shared" si="193"/>
        <v>952931</v>
      </c>
      <c r="T34" s="19">
        <f t="shared" si="193"/>
        <v>881851</v>
      </c>
      <c r="U34" s="19">
        <f t="shared" si="193"/>
        <v>852867</v>
      </c>
      <c r="V34" s="19">
        <f t="shared" si="193"/>
        <v>911478</v>
      </c>
      <c r="W34" s="19">
        <f t="shared" si="193"/>
        <v>939312</v>
      </c>
      <c r="X34" s="19">
        <f t="shared" si="193"/>
        <v>933096</v>
      </c>
      <c r="Y34" s="19">
        <f t="shared" si="193"/>
        <v>994222</v>
      </c>
      <c r="Z34" s="19">
        <f t="shared" si="193"/>
        <v>981526</v>
      </c>
      <c r="AA34" s="19">
        <f t="shared" si="193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94">SUM(AD35:AD36)</f>
        <v>1171238</v>
      </c>
      <c r="AE34" s="19">
        <f t="shared" si="194"/>
        <v>1157017</v>
      </c>
      <c r="AF34" s="19">
        <f t="shared" si="194"/>
        <v>1072019</v>
      </c>
      <c r="AG34" s="19">
        <f t="shared" si="194"/>
        <v>1018612</v>
      </c>
      <c r="AH34" s="19">
        <f t="shared" si="194"/>
        <v>977428</v>
      </c>
      <c r="AI34" s="19">
        <f t="shared" si="194"/>
        <v>1054798</v>
      </c>
      <c r="AJ34" s="19">
        <f t="shared" si="194"/>
        <v>1145572</v>
      </c>
      <c r="AK34" s="19">
        <f t="shared" si="194"/>
        <v>1126718</v>
      </c>
      <c r="AL34" s="19">
        <f t="shared" si="194"/>
        <v>1186110</v>
      </c>
      <c r="AM34" s="19">
        <f t="shared" si="194"/>
        <v>1183680</v>
      </c>
      <c r="AN34" s="19">
        <f t="shared" si="194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95">SUM(AQ35:AQ36)</f>
        <v>1377656</v>
      </c>
      <c r="AR34" s="19">
        <f t="shared" si="195"/>
        <v>1395632</v>
      </c>
      <c r="AS34" s="19">
        <f t="shared" si="195"/>
        <v>1218505</v>
      </c>
      <c r="AT34" s="19">
        <f t="shared" si="195"/>
        <v>1242507</v>
      </c>
      <c r="AU34" s="19">
        <f t="shared" si="195"/>
        <v>1154412</v>
      </c>
      <c r="AV34" s="19">
        <f t="shared" si="195"/>
        <v>1278072</v>
      </c>
      <c r="AW34" s="19">
        <f t="shared" si="195"/>
        <v>1304475</v>
      </c>
      <c r="AX34" s="19">
        <f t="shared" si="195"/>
        <v>1276217</v>
      </c>
      <c r="AY34" s="19">
        <f t="shared" si="195"/>
        <v>1326858</v>
      </c>
      <c r="AZ34" s="19">
        <f t="shared" si="195"/>
        <v>1291842</v>
      </c>
      <c r="BA34" s="19">
        <f t="shared" si="195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96">SUM(BD35:BD36)</f>
        <v>1388907</v>
      </c>
      <c r="BE34" s="19">
        <f t="shared" si="196"/>
        <v>1375266</v>
      </c>
      <c r="BF34" s="19">
        <f t="shared" si="196"/>
        <v>1298995</v>
      </c>
      <c r="BG34" s="19">
        <f t="shared" si="196"/>
        <v>1232154</v>
      </c>
      <c r="BH34" s="19">
        <f t="shared" si="196"/>
        <v>1209255</v>
      </c>
      <c r="BI34" s="19">
        <f t="shared" si="196"/>
        <v>1316489</v>
      </c>
      <c r="BJ34" s="19">
        <f t="shared" si="196"/>
        <v>1352484</v>
      </c>
      <c r="BK34" s="19">
        <f t="shared" si="196"/>
        <v>1314107</v>
      </c>
      <c r="BL34" s="19">
        <f t="shared" si="196"/>
        <v>1408010</v>
      </c>
      <c r="BM34" s="19">
        <f t="shared" si="196"/>
        <v>1352497</v>
      </c>
      <c r="BN34" s="19">
        <f t="shared" si="196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97">SUM(BQ35:BQ36)</f>
        <v>1525739</v>
      </c>
      <c r="BR34" s="19">
        <f t="shared" si="197"/>
        <v>1522561</v>
      </c>
      <c r="BS34" s="19">
        <f t="shared" si="197"/>
        <v>1395579</v>
      </c>
      <c r="BT34" s="19">
        <f t="shared" si="197"/>
        <v>1357656</v>
      </c>
      <c r="BU34" s="19">
        <f t="shared" si="197"/>
        <v>1323807</v>
      </c>
      <c r="BV34" s="19">
        <f t="shared" si="197"/>
        <v>1420919</v>
      </c>
      <c r="BW34" s="19">
        <f t="shared" si="197"/>
        <v>1447718</v>
      </c>
      <c r="BX34" s="19">
        <f t="shared" si="197"/>
        <v>1442102</v>
      </c>
      <c r="BY34" s="19">
        <f t="shared" si="197"/>
        <v>1570784</v>
      </c>
      <c r="BZ34" s="19">
        <f t="shared" si="197"/>
        <v>1523011</v>
      </c>
      <c r="CA34" s="19">
        <f t="shared" si="197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98">SUM(CD35:CD36)</f>
        <v>1696661</v>
      </c>
      <c r="CE34" s="19">
        <f t="shared" si="198"/>
        <v>1635543</v>
      </c>
      <c r="CF34" s="19">
        <f t="shared" si="198"/>
        <v>1558890</v>
      </c>
      <c r="CG34" s="19">
        <f t="shared" si="198"/>
        <v>1488993</v>
      </c>
      <c r="CH34" s="19">
        <f t="shared" si="198"/>
        <v>1440497</v>
      </c>
      <c r="CI34" s="19">
        <f t="shared" si="198"/>
        <v>1571980</v>
      </c>
      <c r="CJ34" s="19">
        <f t="shared" si="198"/>
        <v>1592125</v>
      </c>
      <c r="CK34" s="19">
        <f t="shared" si="198"/>
        <v>1557952</v>
      </c>
      <c r="CL34" s="19">
        <f t="shared" si="198"/>
        <v>1649370</v>
      </c>
      <c r="CM34" s="19">
        <f t="shared" si="198"/>
        <v>1623447</v>
      </c>
      <c r="CN34" s="19">
        <f t="shared" si="198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99">SUM(CQ35:CQ36)</f>
        <v>1857897</v>
      </c>
      <c r="CR34" s="19">
        <f t="shared" si="199"/>
        <v>1812705</v>
      </c>
      <c r="CS34" s="19">
        <f t="shared" si="199"/>
        <v>1693767</v>
      </c>
      <c r="CT34" s="19">
        <f t="shared" si="199"/>
        <v>1591078</v>
      </c>
      <c r="CU34" s="19">
        <f t="shared" si="199"/>
        <v>1592765</v>
      </c>
      <c r="CV34" s="19">
        <f t="shared" si="199"/>
        <v>1741940</v>
      </c>
      <c r="CW34" s="19">
        <f t="shared" si="199"/>
        <v>1788533</v>
      </c>
      <c r="CX34" s="19">
        <f t="shared" si="199"/>
        <v>1719709</v>
      </c>
      <c r="CY34" s="19">
        <f t="shared" si="199"/>
        <v>1852987</v>
      </c>
      <c r="CZ34" s="19">
        <f t="shared" si="199"/>
        <v>1819841</v>
      </c>
      <c r="DA34" s="19">
        <f t="shared" si="199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200">SUM(DD35:DD36)</f>
        <v>1974503</v>
      </c>
      <c r="DE34" s="19">
        <f t="shared" si="200"/>
        <v>2045865</v>
      </c>
      <c r="DF34" s="19">
        <f t="shared" si="200"/>
        <v>1722701</v>
      </c>
      <c r="DG34" s="19">
        <f t="shared" si="200"/>
        <v>1757933</v>
      </c>
      <c r="DH34" s="19">
        <f t="shared" si="200"/>
        <v>1716805</v>
      </c>
      <c r="DI34" s="19">
        <f t="shared" si="200"/>
        <v>1852215</v>
      </c>
      <c r="DJ34" s="19">
        <f t="shared" si="200"/>
        <v>1892606</v>
      </c>
      <c r="DK34" s="19">
        <f t="shared" si="200"/>
        <v>1794710</v>
      </c>
      <c r="DL34" s="19">
        <f t="shared" si="200"/>
        <v>1945048</v>
      </c>
      <c r="DM34" s="19">
        <f t="shared" si="200"/>
        <v>1958952</v>
      </c>
      <c r="DN34" s="19">
        <f t="shared" si="200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201">SUM(DQ35:DQ36)</f>
        <v>2135296</v>
      </c>
      <c r="DR34" s="19">
        <f t="shared" si="201"/>
        <v>2051152</v>
      </c>
      <c r="DS34" s="19">
        <f t="shared" si="201"/>
        <v>1946386</v>
      </c>
      <c r="DT34" s="19">
        <f t="shared" si="201"/>
        <v>1855356</v>
      </c>
      <c r="DU34" s="19">
        <f t="shared" si="201"/>
        <v>1758258</v>
      </c>
      <c r="DV34" s="19">
        <f t="shared" si="201"/>
        <v>1902854</v>
      </c>
      <c r="DW34" s="19">
        <f t="shared" si="201"/>
        <v>1968810</v>
      </c>
      <c r="DX34" s="19">
        <f t="shared" si="201"/>
        <v>1892770</v>
      </c>
      <c r="DY34" s="19">
        <f t="shared" si="201"/>
        <v>2049164</v>
      </c>
      <c r="DZ34" s="19">
        <f t="shared" si="201"/>
        <v>2052486</v>
      </c>
      <c r="EA34" s="19">
        <f t="shared" si="201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202">SUM(EL35:EL36)</f>
        <v>2221532</v>
      </c>
      <c r="EM34" s="19">
        <f t="shared" si="202"/>
        <v>2131950</v>
      </c>
      <c r="EN34" s="19">
        <f t="shared" si="202"/>
        <v>2428656</v>
      </c>
      <c r="EO34" s="19">
        <f>SUM(EO35:EO36)</f>
        <v>25980976</v>
      </c>
      <c r="EP34" s="19">
        <f t="shared" si="202"/>
        <v>2558930</v>
      </c>
      <c r="EQ34" s="19">
        <f t="shared" si="202"/>
        <v>2423494</v>
      </c>
      <c r="ER34" s="19">
        <f t="shared" si="202"/>
        <v>2425598</v>
      </c>
      <c r="ES34" s="19">
        <f t="shared" si="202"/>
        <v>2062804</v>
      </c>
      <c r="ET34" s="19">
        <f t="shared" si="202"/>
        <v>2062574</v>
      </c>
      <c r="EU34" s="19">
        <f t="shared" si="202"/>
        <v>1967750</v>
      </c>
      <c r="EV34" s="19">
        <f t="shared" si="202"/>
        <v>2260098</v>
      </c>
      <c r="EW34" s="19">
        <f t="shared" si="202"/>
        <v>2239908</v>
      </c>
      <c r="EX34" s="19">
        <f t="shared" si="202"/>
        <v>2146030</v>
      </c>
      <c r="EY34" s="19">
        <f t="shared" si="202"/>
        <v>2257980</v>
      </c>
      <c r="EZ34" s="19">
        <v>2270316</v>
      </c>
      <c r="FA34" s="19">
        <f t="shared" si="202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F34" si="203">SUM(FE35:FE36)</f>
        <v>2312878</v>
      </c>
      <c r="FF34" s="19">
        <f t="shared" si="203"/>
        <v>2331776</v>
      </c>
      <c r="FG34" s="19">
        <f t="shared" ref="FG34:FH34" si="204">SUM(FG35:FG36)</f>
        <v>2217412</v>
      </c>
      <c r="FH34" s="19">
        <f t="shared" si="204"/>
        <v>2150458</v>
      </c>
      <c r="FI34" s="19">
        <f t="shared" ref="FI34:FJ34" si="205">SUM(FI35:FI36)</f>
        <v>2299882</v>
      </c>
      <c r="FJ34" s="19">
        <f t="shared" si="205"/>
        <v>2403294</v>
      </c>
      <c r="FK34" s="19">
        <f t="shared" ref="FK34:FL34" si="206">SUM(FK35:FK36)</f>
        <v>2272406</v>
      </c>
      <c r="FL34" s="19">
        <f t="shared" si="206"/>
        <v>2366870</v>
      </c>
      <c r="FM34" s="19">
        <f t="shared" ref="FM34:FN34" si="207">SUM(FM35:FM36)</f>
        <v>2389074</v>
      </c>
      <c r="FN34" s="19">
        <f t="shared" si="207"/>
        <v>2787282</v>
      </c>
      <c r="FO34" s="19">
        <f t="shared" si="156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208">SUM(FR35:FR36)</f>
        <v>2740430</v>
      </c>
      <c r="FS34" s="19">
        <f t="shared" si="208"/>
        <v>2347244</v>
      </c>
      <c r="FT34" s="19">
        <f t="shared" si="208"/>
        <v>2324964</v>
      </c>
      <c r="FU34" s="19">
        <f t="shared" si="208"/>
        <v>2176416</v>
      </c>
      <c r="FV34" s="19">
        <f t="shared" si="208"/>
        <v>2426920</v>
      </c>
      <c r="FW34" s="19">
        <f t="shared" si="208"/>
        <v>2524198</v>
      </c>
      <c r="FX34" s="19">
        <f t="shared" si="208"/>
        <v>2376882</v>
      </c>
      <c r="FY34" s="19">
        <f t="shared" si="208"/>
        <v>2487312</v>
      </c>
      <c r="FZ34" s="19">
        <f t="shared" si="208"/>
        <v>2540812</v>
      </c>
      <c r="GA34" s="19">
        <f t="shared" si="208"/>
        <v>2893302</v>
      </c>
      <c r="GB34" s="19">
        <f t="shared" si="157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209">SUM(GE35:GE36)</f>
        <v>2729134</v>
      </c>
      <c r="GF34" s="19">
        <f t="shared" si="209"/>
        <v>2589214</v>
      </c>
      <c r="GG34" s="19">
        <f t="shared" si="209"/>
        <v>2439468</v>
      </c>
      <c r="GH34" s="19">
        <f t="shared" si="209"/>
        <v>2332522</v>
      </c>
      <c r="GI34" s="19">
        <f t="shared" si="209"/>
        <v>2613818</v>
      </c>
      <c r="GJ34" s="19">
        <f t="shared" si="209"/>
        <v>2669636</v>
      </c>
      <c r="GK34" s="19">
        <f t="shared" si="209"/>
        <v>2495544</v>
      </c>
      <c r="GL34" s="19">
        <f t="shared" ref="GL34" si="210">SUM(GL35:GL36)</f>
        <v>2680658</v>
      </c>
      <c r="GM34" s="19">
        <f t="shared" si="209"/>
        <v>2612696</v>
      </c>
      <c r="GN34" s="19">
        <f t="shared" ref="GN34:GP34" si="211">SUM(GN35:GN36)</f>
        <v>2972052</v>
      </c>
      <c r="GO34" s="19">
        <f t="shared" si="172"/>
        <v>31866270</v>
      </c>
      <c r="GP34" s="19">
        <f t="shared" si="211"/>
        <v>3102338</v>
      </c>
      <c r="GQ34" s="19">
        <f t="shared" ref="GQ34:GS34" si="212">SUM(GQ35:GQ36)</f>
        <v>2996978</v>
      </c>
      <c r="GR34" s="19">
        <f t="shared" si="212"/>
        <v>1904890</v>
      </c>
      <c r="GS34" s="19">
        <f t="shared" si="212"/>
        <v>887518</v>
      </c>
      <c r="GT34" s="19">
        <f t="shared" ref="GT34:GV34" si="213">SUM(GT35:GT36)</f>
        <v>1251660</v>
      </c>
      <c r="GU34" s="19">
        <f t="shared" si="213"/>
        <v>1719634</v>
      </c>
      <c r="GV34" s="19">
        <f t="shared" si="213"/>
        <v>2232406</v>
      </c>
      <c r="GW34" s="19">
        <f t="shared" ref="GW34:GX34" si="214">SUM(GW35:GW36)</f>
        <v>2216786</v>
      </c>
      <c r="GX34" s="19">
        <f t="shared" si="214"/>
        <v>2368568</v>
      </c>
      <c r="GY34" s="19">
        <f t="shared" ref="GY34:HA34" si="215">SUM(GY35:GY36)</f>
        <v>2708822</v>
      </c>
      <c r="GZ34" s="19">
        <f t="shared" si="215"/>
        <v>2706558</v>
      </c>
      <c r="HA34" s="19">
        <f t="shared" si="215"/>
        <v>2845678</v>
      </c>
      <c r="HB34" s="19">
        <f t="shared" si="173"/>
        <v>26941836</v>
      </c>
      <c r="HC34" s="152">
        <f>SUM(HC35:HC36)</f>
        <v>3122896</v>
      </c>
      <c r="HD34" s="152">
        <f t="shared" ref="HD34" si="216">SUM(HD35:HD36)</f>
        <v>2232162</v>
      </c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>
        <f t="shared" ref="HO34:HO36" si="217">+SUM(HC34:HN34)</f>
        <v>5355058</v>
      </c>
    </row>
    <row r="35" spans="2:223" x14ac:dyDescent="0.2">
      <c r="B35" s="15" t="s">
        <v>2</v>
      </c>
      <c r="C35" s="78">
        <f>C26+C29+C32</f>
        <v>0</v>
      </c>
      <c r="D35" s="78">
        <f t="shared" ref="D35:O36" si="218">D26+D29+D32</f>
        <v>0</v>
      </c>
      <c r="E35" s="78">
        <f t="shared" si="218"/>
        <v>0</v>
      </c>
      <c r="F35" s="78">
        <f t="shared" si="218"/>
        <v>0</v>
      </c>
      <c r="G35" s="78">
        <f t="shared" si="218"/>
        <v>0</v>
      </c>
      <c r="H35" s="78">
        <f t="shared" si="218"/>
        <v>0</v>
      </c>
      <c r="I35" s="78">
        <f t="shared" si="218"/>
        <v>0</v>
      </c>
      <c r="J35" s="78">
        <f t="shared" si="218"/>
        <v>0</v>
      </c>
      <c r="K35" s="78">
        <f>K26+K29+K32</f>
        <v>75518</v>
      </c>
      <c r="L35" s="78">
        <f t="shared" si="218"/>
        <v>329362</v>
      </c>
      <c r="M35" s="78">
        <f t="shared" si="218"/>
        <v>308478</v>
      </c>
      <c r="N35" s="78">
        <f t="shared" si="218"/>
        <v>383676</v>
      </c>
      <c r="O35" s="78">
        <f t="shared" si="218"/>
        <v>1097034</v>
      </c>
      <c r="P35" s="78">
        <f>P26+P29+P32</f>
        <v>405126</v>
      </c>
      <c r="Q35" s="78">
        <f t="shared" ref="Q35:AB36" si="219">Q26+Q29+Q32</f>
        <v>394636</v>
      </c>
      <c r="R35" s="78">
        <f t="shared" si="219"/>
        <v>335906</v>
      </c>
      <c r="S35" s="78">
        <f t="shared" si="219"/>
        <v>233020</v>
      </c>
      <c r="T35" s="78">
        <f t="shared" si="219"/>
        <v>130776</v>
      </c>
      <c r="U35" s="78">
        <f t="shared" si="219"/>
        <v>125909</v>
      </c>
      <c r="V35" s="78">
        <f t="shared" si="219"/>
        <v>171368</v>
      </c>
      <c r="W35" s="78">
        <f t="shared" si="219"/>
        <v>149414</v>
      </c>
      <c r="X35" s="78">
        <f>X26+X29+X32</f>
        <v>142656</v>
      </c>
      <c r="Y35" s="78">
        <f t="shared" si="219"/>
        <v>166811</v>
      </c>
      <c r="Z35" s="78">
        <f t="shared" si="219"/>
        <v>166843</v>
      </c>
      <c r="AA35" s="78">
        <f t="shared" si="219"/>
        <v>297684</v>
      </c>
      <c r="AB35" s="78">
        <f t="shared" si="219"/>
        <v>2720149</v>
      </c>
      <c r="AC35" s="78">
        <f>AC26+AC29+AC32</f>
        <v>365986</v>
      </c>
      <c r="AD35" s="78">
        <f t="shared" ref="AD35:AO36" si="220">AD26+AD29+AD32</f>
        <v>370790</v>
      </c>
      <c r="AE35" s="78">
        <f t="shared" si="220"/>
        <v>299755</v>
      </c>
      <c r="AF35" s="78">
        <f t="shared" si="220"/>
        <v>262395</v>
      </c>
      <c r="AG35" s="78">
        <f t="shared" si="220"/>
        <v>164452</v>
      </c>
      <c r="AH35" s="78">
        <f t="shared" si="220"/>
        <v>163390</v>
      </c>
      <c r="AI35" s="78">
        <f t="shared" si="220"/>
        <v>185065</v>
      </c>
      <c r="AJ35" s="78">
        <f t="shared" si="220"/>
        <v>261947</v>
      </c>
      <c r="AK35" s="78">
        <f>AK26+AK29+AK32</f>
        <v>183215</v>
      </c>
      <c r="AL35" s="78">
        <f t="shared" si="220"/>
        <v>198979</v>
      </c>
      <c r="AM35" s="78">
        <f t="shared" si="220"/>
        <v>201821</v>
      </c>
      <c r="AN35" s="78">
        <f t="shared" si="220"/>
        <v>332219</v>
      </c>
      <c r="AO35" s="78">
        <f t="shared" si="220"/>
        <v>2990014</v>
      </c>
      <c r="AP35" s="78">
        <f>AP26+AP29+AP32</f>
        <v>387602</v>
      </c>
      <c r="AQ35" s="78">
        <f t="shared" ref="AQ35:BB36" si="221">AQ26+AQ29+AQ32</f>
        <v>412550</v>
      </c>
      <c r="AR35" s="78">
        <f t="shared" si="221"/>
        <v>392168</v>
      </c>
      <c r="AS35" s="78">
        <f t="shared" si="221"/>
        <v>207242</v>
      </c>
      <c r="AT35" s="78">
        <f t="shared" si="221"/>
        <v>213068</v>
      </c>
      <c r="AU35" s="78">
        <f t="shared" si="221"/>
        <v>176317</v>
      </c>
      <c r="AV35" s="78">
        <f t="shared" si="221"/>
        <v>236216</v>
      </c>
      <c r="AW35" s="78">
        <f t="shared" si="221"/>
        <v>235151</v>
      </c>
      <c r="AX35" s="78">
        <f>AX26+AX29+AX32</f>
        <v>199995</v>
      </c>
      <c r="AY35" s="78">
        <f t="shared" si="221"/>
        <v>233788</v>
      </c>
      <c r="AZ35" s="78">
        <f t="shared" si="221"/>
        <v>258843</v>
      </c>
      <c r="BA35" s="78">
        <f t="shared" si="221"/>
        <v>377352</v>
      </c>
      <c r="BB35" s="78">
        <f t="shared" si="221"/>
        <v>3330292</v>
      </c>
      <c r="BC35" s="78">
        <f>BC26+BC29+BC32</f>
        <v>464915</v>
      </c>
      <c r="BD35" s="78">
        <f t="shared" ref="BD35:BO36" si="222">BD26+BD29+BD32</f>
        <v>438835</v>
      </c>
      <c r="BE35" s="78">
        <f t="shared" si="222"/>
        <v>352088</v>
      </c>
      <c r="BF35" s="78">
        <f t="shared" si="222"/>
        <v>331164</v>
      </c>
      <c r="BG35" s="78">
        <f t="shared" si="222"/>
        <v>229666</v>
      </c>
      <c r="BH35" s="78">
        <f t="shared" si="222"/>
        <v>209468</v>
      </c>
      <c r="BI35" s="78">
        <f t="shared" si="222"/>
        <v>263095</v>
      </c>
      <c r="BJ35" s="78">
        <f t="shared" si="222"/>
        <v>234835</v>
      </c>
      <c r="BK35" s="78">
        <f>BK26+BK29+BK32</f>
        <v>214562</v>
      </c>
      <c r="BL35" s="78">
        <f t="shared" si="222"/>
        <v>264686</v>
      </c>
      <c r="BM35" s="78">
        <f t="shared" si="222"/>
        <v>256155</v>
      </c>
      <c r="BN35" s="78">
        <f t="shared" si="222"/>
        <v>402372</v>
      </c>
      <c r="BO35" s="78">
        <f t="shared" si="222"/>
        <v>3661841</v>
      </c>
      <c r="BP35" s="78">
        <f>BP26+BP29+BP32</f>
        <v>501076</v>
      </c>
      <c r="BQ35" s="78">
        <f t="shared" ref="BQ35:CB36" si="223">BQ26+BQ29+BQ32</f>
        <v>481439</v>
      </c>
      <c r="BR35" s="78">
        <f t="shared" si="223"/>
        <v>393602</v>
      </c>
      <c r="BS35" s="78">
        <f t="shared" si="223"/>
        <v>337539</v>
      </c>
      <c r="BT35" s="78">
        <f t="shared" si="223"/>
        <v>244482</v>
      </c>
      <c r="BU35" s="78">
        <f t="shared" si="223"/>
        <v>225186</v>
      </c>
      <c r="BV35" s="78">
        <f t="shared" si="223"/>
        <v>282514</v>
      </c>
      <c r="BW35" s="78">
        <f t="shared" si="223"/>
        <v>276186</v>
      </c>
      <c r="BX35" s="78">
        <f>BX26+BX29+BX32</f>
        <v>244609</v>
      </c>
      <c r="BY35" s="78">
        <f t="shared" si="223"/>
        <v>308655</v>
      </c>
      <c r="BZ35" s="78">
        <f t="shared" si="223"/>
        <v>278487</v>
      </c>
      <c r="CA35" s="78">
        <f t="shared" si="223"/>
        <v>453925</v>
      </c>
      <c r="CB35" s="78">
        <f t="shared" si="223"/>
        <v>4027700</v>
      </c>
      <c r="CC35" s="78">
        <f>CC26+CC29+CC32</f>
        <v>572574</v>
      </c>
      <c r="CD35" s="78">
        <f t="shared" ref="CD35:CO36" si="224">CD26+CD29+CD32</f>
        <v>544202</v>
      </c>
      <c r="CE35" s="78">
        <f t="shared" si="224"/>
        <v>408681</v>
      </c>
      <c r="CF35" s="78">
        <f t="shared" si="224"/>
        <v>405213</v>
      </c>
      <c r="CG35" s="78">
        <f t="shared" si="224"/>
        <v>276333</v>
      </c>
      <c r="CH35" s="78">
        <f t="shared" si="224"/>
        <v>261529</v>
      </c>
      <c r="CI35" s="78">
        <f t="shared" si="224"/>
        <v>335265</v>
      </c>
      <c r="CJ35" s="78">
        <f t="shared" si="224"/>
        <v>303013</v>
      </c>
      <c r="CK35" s="78">
        <f>CK26+CK29+CK32</f>
        <v>273066</v>
      </c>
      <c r="CL35" s="78">
        <f t="shared" si="224"/>
        <v>333577</v>
      </c>
      <c r="CM35" s="78">
        <f t="shared" si="224"/>
        <v>317424</v>
      </c>
      <c r="CN35" s="78">
        <f t="shared" si="224"/>
        <v>489216</v>
      </c>
      <c r="CO35" s="78">
        <f t="shared" si="224"/>
        <v>4520093</v>
      </c>
      <c r="CP35" s="78">
        <f>CP26+CP29+CP32</f>
        <v>636008</v>
      </c>
      <c r="CQ35" s="78">
        <f t="shared" ref="CQ35:DB36" si="225">CQ26+CQ29+CQ32</f>
        <v>608492</v>
      </c>
      <c r="CR35" s="78">
        <f t="shared" si="225"/>
        <v>501130</v>
      </c>
      <c r="CS35" s="78">
        <f t="shared" si="225"/>
        <v>458494</v>
      </c>
      <c r="CT35" s="78">
        <f t="shared" si="225"/>
        <v>309876</v>
      </c>
      <c r="CU35" s="78">
        <f t="shared" si="225"/>
        <v>307086</v>
      </c>
      <c r="CV35" s="78">
        <f t="shared" si="225"/>
        <v>365374</v>
      </c>
      <c r="CW35" s="78">
        <f t="shared" si="225"/>
        <v>354343</v>
      </c>
      <c r="CX35" s="78">
        <f>CX26+CX29+CX32</f>
        <v>339308</v>
      </c>
      <c r="CY35" s="78">
        <f t="shared" si="225"/>
        <v>386053</v>
      </c>
      <c r="CZ35" s="78">
        <f t="shared" si="225"/>
        <v>370725</v>
      </c>
      <c r="DA35" s="78">
        <f t="shared" si="225"/>
        <v>555524</v>
      </c>
      <c r="DB35" s="78">
        <f t="shared" si="225"/>
        <v>5192413</v>
      </c>
      <c r="DC35" s="78">
        <f>DC26+DC29+DC32</f>
        <v>690726</v>
      </c>
      <c r="DD35" s="78">
        <f t="shared" ref="DD35:DO36" si="226">DD26+DD29+DD32</f>
        <v>651607</v>
      </c>
      <c r="DE35" s="78">
        <f t="shared" si="226"/>
        <v>651373</v>
      </c>
      <c r="DF35" s="78">
        <f t="shared" si="226"/>
        <v>348067</v>
      </c>
      <c r="DG35" s="78">
        <f t="shared" si="226"/>
        <v>351668</v>
      </c>
      <c r="DH35" s="78">
        <f t="shared" si="226"/>
        <v>335987</v>
      </c>
      <c r="DI35" s="78">
        <f t="shared" si="226"/>
        <v>402261</v>
      </c>
      <c r="DJ35" s="78">
        <f t="shared" si="226"/>
        <v>396145</v>
      </c>
      <c r="DK35" s="78">
        <f>DK26+DK29+DK32</f>
        <v>348419</v>
      </c>
      <c r="DL35" s="78">
        <f t="shared" si="226"/>
        <v>404017</v>
      </c>
      <c r="DM35" s="78">
        <f t="shared" si="226"/>
        <v>411158</v>
      </c>
      <c r="DN35" s="78">
        <f t="shared" si="226"/>
        <v>588374</v>
      </c>
      <c r="DO35" s="78">
        <f t="shared" si="226"/>
        <v>5579802</v>
      </c>
      <c r="DP35" s="78">
        <f>DP26+DP29+DP32</f>
        <v>716622</v>
      </c>
      <c r="DQ35" s="78">
        <f t="shared" ref="DQ35:EB36" si="227">DQ26+DQ29+DQ32</f>
        <v>683140</v>
      </c>
      <c r="DR35" s="78">
        <f t="shared" si="227"/>
        <v>564348</v>
      </c>
      <c r="DS35" s="78">
        <f t="shared" si="227"/>
        <v>517054</v>
      </c>
      <c r="DT35" s="78">
        <f t="shared" si="227"/>
        <v>365864</v>
      </c>
      <c r="DU35" s="78">
        <f t="shared" si="227"/>
        <v>335028</v>
      </c>
      <c r="DV35" s="78">
        <f t="shared" si="227"/>
        <v>440350</v>
      </c>
      <c r="DW35" s="78">
        <f t="shared" si="227"/>
        <v>412966</v>
      </c>
      <c r="DX35" s="78">
        <f>DX26+DX29+DX32</f>
        <v>368526</v>
      </c>
      <c r="DY35" s="78">
        <f t="shared" si="227"/>
        <v>421456</v>
      </c>
      <c r="DZ35" s="78">
        <f t="shared" si="227"/>
        <v>436374</v>
      </c>
      <c r="EA35" s="78">
        <f t="shared" si="227"/>
        <v>1472168</v>
      </c>
      <c r="EB35" s="78">
        <f t="shared" si="227"/>
        <v>6733896</v>
      </c>
      <c r="EC35" s="78">
        <f t="shared" ref="EC35:EE36" si="228">EC26+EC29+EC32</f>
        <v>816814</v>
      </c>
      <c r="ED35" s="78">
        <f t="shared" si="228"/>
        <v>770510</v>
      </c>
      <c r="EE35" s="78">
        <f t="shared" si="228"/>
        <v>608532</v>
      </c>
      <c r="EF35" s="78">
        <v>573664</v>
      </c>
      <c r="EG35" s="78">
        <v>453620</v>
      </c>
      <c r="EH35" s="78">
        <f t="shared" ref="EH35:EX36" si="229">EH26+EH29+EH32</f>
        <v>402498</v>
      </c>
      <c r="EI35" s="78">
        <f t="shared" si="229"/>
        <v>524142</v>
      </c>
      <c r="EJ35" s="78">
        <f t="shared" si="229"/>
        <v>462226</v>
      </c>
      <c r="EK35" s="78">
        <f>EK26+EK29+EK32</f>
        <v>410906</v>
      </c>
      <c r="EL35" s="78">
        <f t="shared" ref="EL35:FA35" si="230">EL26+EL29+EL32</f>
        <v>519400</v>
      </c>
      <c r="EM35" s="78">
        <f t="shared" si="230"/>
        <v>464154</v>
      </c>
      <c r="EN35" s="78">
        <f t="shared" si="230"/>
        <v>701298</v>
      </c>
      <c r="EO35" s="78">
        <f t="shared" si="230"/>
        <v>6707764</v>
      </c>
      <c r="EP35" s="78">
        <f t="shared" si="230"/>
        <v>869884</v>
      </c>
      <c r="EQ35" s="78">
        <f t="shared" si="230"/>
        <v>824704</v>
      </c>
      <c r="ER35" s="78">
        <f t="shared" si="230"/>
        <v>784422</v>
      </c>
      <c r="ES35" s="78">
        <f t="shared" si="230"/>
        <v>463232</v>
      </c>
      <c r="ET35" s="78">
        <f t="shared" si="230"/>
        <v>457356</v>
      </c>
      <c r="EU35" s="78">
        <f t="shared" si="230"/>
        <v>415746</v>
      </c>
      <c r="EV35" s="78">
        <f t="shared" si="230"/>
        <v>577076</v>
      </c>
      <c r="EW35" s="78">
        <f t="shared" si="230"/>
        <v>490386</v>
      </c>
      <c r="EX35" s="78">
        <f t="shared" si="230"/>
        <v>439890</v>
      </c>
      <c r="EY35" s="78">
        <f t="shared" si="230"/>
        <v>529546</v>
      </c>
      <c r="EZ35" s="78">
        <v>563760</v>
      </c>
      <c r="FA35" s="78">
        <f t="shared" si="230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>FE26+FE29+FE32</f>
        <v>631308</v>
      </c>
      <c r="FF35" s="78">
        <f>FF26+FF29+FF32</f>
        <v>695672</v>
      </c>
      <c r="FG35" s="78">
        <f>FG26+FG29+FG32</f>
        <v>492972</v>
      </c>
      <c r="FH35" s="78">
        <f>FH26+FH29+FH32</f>
        <v>480590</v>
      </c>
      <c r="FI35" s="78">
        <f t="shared" ref="FI35:FJ36" si="231">FI26+FI29+FI32</f>
        <v>631048</v>
      </c>
      <c r="FJ35" s="78">
        <f t="shared" si="231"/>
        <v>542566</v>
      </c>
      <c r="FK35" s="78">
        <f t="shared" ref="FK35:FL35" si="232">FK26+FK29+FK32</f>
        <v>494066</v>
      </c>
      <c r="FL35" s="78">
        <f t="shared" si="232"/>
        <v>541292</v>
      </c>
      <c r="FM35" s="78">
        <f t="shared" ref="FM35:FN35" si="233">FM26+FM29+FM32</f>
        <v>543528</v>
      </c>
      <c r="FN35" s="78">
        <f t="shared" si="233"/>
        <v>806486</v>
      </c>
      <c r="FO35" s="78">
        <f t="shared" si="156"/>
        <v>7549040</v>
      </c>
      <c r="FP35" s="78">
        <f t="shared" ref="FP35:FU35" si="234">FP26+FP29+FP32</f>
        <v>958658</v>
      </c>
      <c r="FQ35" s="78">
        <f t="shared" si="234"/>
        <v>923474</v>
      </c>
      <c r="FR35" s="78">
        <f t="shared" si="234"/>
        <v>931292</v>
      </c>
      <c r="FS35" s="78">
        <f t="shared" si="234"/>
        <v>588814</v>
      </c>
      <c r="FT35" s="78">
        <f t="shared" si="234"/>
        <v>530594</v>
      </c>
      <c r="FU35" s="78">
        <f t="shared" si="234"/>
        <v>489758</v>
      </c>
      <c r="FV35" s="78">
        <f t="shared" ref="FV35:GA35" si="235">FV26+FV29+FV32</f>
        <v>614110</v>
      </c>
      <c r="FW35" s="78">
        <f t="shared" si="235"/>
        <v>608884</v>
      </c>
      <c r="FX35" s="78">
        <f t="shared" si="235"/>
        <v>541462</v>
      </c>
      <c r="FY35" s="78">
        <f t="shared" si="235"/>
        <v>595446</v>
      </c>
      <c r="FZ35" s="78">
        <f t="shared" si="235"/>
        <v>610272</v>
      </c>
      <c r="GA35" s="78">
        <f t="shared" si="235"/>
        <v>837770</v>
      </c>
      <c r="GB35" s="78">
        <f t="shared" si="157"/>
        <v>8230534</v>
      </c>
      <c r="GC35" s="78">
        <f t="shared" ref="GC35:GM35" si="236">GC26+GC29+GC32</f>
        <v>985842</v>
      </c>
      <c r="GD35" s="78">
        <f t="shared" si="236"/>
        <v>938288</v>
      </c>
      <c r="GE35" s="78">
        <f t="shared" si="236"/>
        <v>829882</v>
      </c>
      <c r="GF35" s="78">
        <f t="shared" si="236"/>
        <v>765884</v>
      </c>
      <c r="GG35" s="78">
        <f t="shared" si="236"/>
        <v>559258</v>
      </c>
      <c r="GH35" s="78">
        <f t="shared" si="236"/>
        <v>522750</v>
      </c>
      <c r="GI35" s="78">
        <f t="shared" si="236"/>
        <v>665794</v>
      </c>
      <c r="GJ35" s="78">
        <f t="shared" si="236"/>
        <v>646228</v>
      </c>
      <c r="GK35" s="78">
        <f t="shared" si="236"/>
        <v>555126</v>
      </c>
      <c r="GL35" s="78">
        <f t="shared" ref="GL35" si="237">GL26+GL29+GL32</f>
        <v>648514</v>
      </c>
      <c r="GM35" s="78">
        <f t="shared" si="236"/>
        <v>656270</v>
      </c>
      <c r="GN35" s="78">
        <f t="shared" ref="GN35:GP35" si="238">GN26+GN29+GN32</f>
        <v>854406</v>
      </c>
      <c r="GO35" s="78">
        <f t="shared" si="172"/>
        <v>8628242</v>
      </c>
      <c r="GP35" s="78">
        <f t="shared" si="238"/>
        <v>994092</v>
      </c>
      <c r="GQ35" s="78">
        <f t="shared" ref="GQ35:GS35" si="239">GQ26+GQ29+GQ32</f>
        <v>1057328</v>
      </c>
      <c r="GR35" s="78">
        <f t="shared" si="239"/>
        <v>503930</v>
      </c>
      <c r="GS35" s="78">
        <f t="shared" si="239"/>
        <v>112756</v>
      </c>
      <c r="GT35" s="78">
        <f t="shared" ref="GT35:GV35" si="240">GT26+GT29+GT32</f>
        <v>221466</v>
      </c>
      <c r="GU35" s="78">
        <f t="shared" si="240"/>
        <v>379546</v>
      </c>
      <c r="GV35" s="78">
        <f t="shared" si="240"/>
        <v>625220</v>
      </c>
      <c r="GW35" s="78">
        <f t="shared" ref="GW35:GX35" si="241">GW26+GW29+GW32</f>
        <v>613218</v>
      </c>
      <c r="GX35" s="78">
        <f t="shared" si="241"/>
        <v>665612</v>
      </c>
      <c r="GY35" s="78">
        <f t="shared" ref="GY35:HA35" si="242">GY26+GY29+GY32</f>
        <v>835160</v>
      </c>
      <c r="GZ35" s="78">
        <f t="shared" si="242"/>
        <v>849556</v>
      </c>
      <c r="HA35" s="78">
        <f t="shared" si="242"/>
        <v>921476</v>
      </c>
      <c r="HB35" s="78">
        <f t="shared" si="173"/>
        <v>7779360</v>
      </c>
      <c r="HC35" s="153">
        <f>HC26+HC29+HC32</f>
        <v>983726</v>
      </c>
      <c r="HD35" s="153">
        <f t="shared" ref="HD35:HD36" si="243">HD26+HD29+HD32</f>
        <v>539652</v>
      </c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>
        <f t="shared" si="217"/>
        <v>1523378</v>
      </c>
    </row>
    <row r="36" spans="2:223" x14ac:dyDescent="0.2">
      <c r="B36" s="15" t="s">
        <v>3</v>
      </c>
      <c r="C36" s="78">
        <f>C27+C30+C33</f>
        <v>0</v>
      </c>
      <c r="D36" s="78">
        <f t="shared" si="218"/>
        <v>0</v>
      </c>
      <c r="E36" s="78">
        <f t="shared" si="218"/>
        <v>0</v>
      </c>
      <c r="F36" s="78">
        <f t="shared" si="218"/>
        <v>0</v>
      </c>
      <c r="G36" s="78">
        <f t="shared" si="218"/>
        <v>0</v>
      </c>
      <c r="H36" s="78">
        <f t="shared" si="218"/>
        <v>0</v>
      </c>
      <c r="I36" s="78">
        <f t="shared" si="218"/>
        <v>0</v>
      </c>
      <c r="J36" s="78">
        <f t="shared" si="218"/>
        <v>0</v>
      </c>
      <c r="K36" s="78">
        <f t="shared" si="218"/>
        <v>444852</v>
      </c>
      <c r="L36" s="78">
        <f t="shared" si="218"/>
        <v>1579276</v>
      </c>
      <c r="M36" s="78">
        <f t="shared" si="218"/>
        <v>1569992</v>
      </c>
      <c r="N36" s="78">
        <f t="shared" si="218"/>
        <v>1409664</v>
      </c>
      <c r="O36" s="78">
        <f t="shared" si="218"/>
        <v>5003784</v>
      </c>
      <c r="P36" s="78">
        <f>P27+P30+P33</f>
        <v>1215902</v>
      </c>
      <c r="Q36" s="78">
        <f t="shared" si="219"/>
        <v>1096890</v>
      </c>
      <c r="R36" s="78">
        <f t="shared" si="219"/>
        <v>1188784</v>
      </c>
      <c r="S36" s="78">
        <f t="shared" si="219"/>
        <v>719911</v>
      </c>
      <c r="T36" s="78">
        <f t="shared" si="219"/>
        <v>751075</v>
      </c>
      <c r="U36" s="78">
        <f t="shared" si="219"/>
        <v>726958</v>
      </c>
      <c r="V36" s="78">
        <f t="shared" si="219"/>
        <v>740110</v>
      </c>
      <c r="W36" s="78">
        <f t="shared" si="219"/>
        <v>789898</v>
      </c>
      <c r="X36" s="78">
        <f t="shared" si="219"/>
        <v>790440</v>
      </c>
      <c r="Y36" s="78">
        <f t="shared" si="219"/>
        <v>827411</v>
      </c>
      <c r="Z36" s="78">
        <f t="shared" si="219"/>
        <v>814683</v>
      </c>
      <c r="AA36" s="78">
        <f t="shared" si="219"/>
        <v>872562</v>
      </c>
      <c r="AB36" s="78">
        <f t="shared" si="219"/>
        <v>10534624</v>
      </c>
      <c r="AC36" s="78">
        <f>AC27+AC30+AC33</f>
        <v>849458</v>
      </c>
      <c r="AD36" s="78">
        <f t="shared" si="220"/>
        <v>800448</v>
      </c>
      <c r="AE36" s="78">
        <f t="shared" si="220"/>
        <v>857262</v>
      </c>
      <c r="AF36" s="78">
        <f t="shared" si="220"/>
        <v>809624</v>
      </c>
      <c r="AG36" s="78">
        <f t="shared" si="220"/>
        <v>854160</v>
      </c>
      <c r="AH36" s="78">
        <f t="shared" si="220"/>
        <v>814038</v>
      </c>
      <c r="AI36" s="78">
        <f t="shared" si="220"/>
        <v>869733</v>
      </c>
      <c r="AJ36" s="78">
        <f t="shared" si="220"/>
        <v>883625</v>
      </c>
      <c r="AK36" s="78">
        <f t="shared" si="220"/>
        <v>943503</v>
      </c>
      <c r="AL36" s="78">
        <f t="shared" si="220"/>
        <v>987131</v>
      </c>
      <c r="AM36" s="78">
        <f t="shared" si="220"/>
        <v>981859</v>
      </c>
      <c r="AN36" s="78">
        <f t="shared" si="220"/>
        <v>1023638</v>
      </c>
      <c r="AO36" s="78">
        <f t="shared" si="220"/>
        <v>10674479</v>
      </c>
      <c r="AP36" s="78">
        <f>AP27+AP30+AP33</f>
        <v>1009065</v>
      </c>
      <c r="AQ36" s="78">
        <f t="shared" si="221"/>
        <v>965106</v>
      </c>
      <c r="AR36" s="78">
        <f t="shared" si="221"/>
        <v>1003464</v>
      </c>
      <c r="AS36" s="78">
        <f t="shared" si="221"/>
        <v>1011263</v>
      </c>
      <c r="AT36" s="78">
        <f t="shared" si="221"/>
        <v>1029439</v>
      </c>
      <c r="AU36" s="78">
        <f t="shared" si="221"/>
        <v>978095</v>
      </c>
      <c r="AV36" s="78">
        <f t="shared" si="221"/>
        <v>1041856</v>
      </c>
      <c r="AW36" s="78">
        <f t="shared" si="221"/>
        <v>1069324</v>
      </c>
      <c r="AX36" s="78">
        <f t="shared" si="221"/>
        <v>1076222</v>
      </c>
      <c r="AY36" s="78">
        <f t="shared" si="221"/>
        <v>1093070</v>
      </c>
      <c r="AZ36" s="78">
        <f t="shared" si="221"/>
        <v>1032999</v>
      </c>
      <c r="BA36" s="78">
        <f t="shared" si="221"/>
        <v>1055947</v>
      </c>
      <c r="BB36" s="78">
        <f t="shared" si="221"/>
        <v>12365850</v>
      </c>
      <c r="BC36" s="78">
        <f>BC27+BC30+BC33</f>
        <v>1030477</v>
      </c>
      <c r="BD36" s="78">
        <f t="shared" si="222"/>
        <v>950072</v>
      </c>
      <c r="BE36" s="78">
        <f t="shared" si="222"/>
        <v>1023178</v>
      </c>
      <c r="BF36" s="78">
        <f t="shared" si="222"/>
        <v>967831</v>
      </c>
      <c r="BG36" s="78">
        <f t="shared" si="222"/>
        <v>1002488</v>
      </c>
      <c r="BH36" s="78">
        <f t="shared" si="222"/>
        <v>999787</v>
      </c>
      <c r="BI36" s="78">
        <f t="shared" si="222"/>
        <v>1053394</v>
      </c>
      <c r="BJ36" s="78">
        <f t="shared" si="222"/>
        <v>1117649</v>
      </c>
      <c r="BK36" s="78">
        <f t="shared" si="222"/>
        <v>1099545</v>
      </c>
      <c r="BL36" s="78">
        <f t="shared" si="222"/>
        <v>1143324</v>
      </c>
      <c r="BM36" s="78">
        <f t="shared" si="222"/>
        <v>1096342</v>
      </c>
      <c r="BN36" s="78">
        <f t="shared" si="222"/>
        <v>1152180</v>
      </c>
      <c r="BO36" s="78">
        <f t="shared" si="222"/>
        <v>12636267</v>
      </c>
      <c r="BP36" s="78">
        <f>BP27+BP30+BP33</f>
        <v>1090295</v>
      </c>
      <c r="BQ36" s="78">
        <f t="shared" si="223"/>
        <v>1044300</v>
      </c>
      <c r="BR36" s="78">
        <f t="shared" si="223"/>
        <v>1128959</v>
      </c>
      <c r="BS36" s="78">
        <f t="shared" si="223"/>
        <v>1058040</v>
      </c>
      <c r="BT36" s="78">
        <f t="shared" si="223"/>
        <v>1113174</v>
      </c>
      <c r="BU36" s="78">
        <f t="shared" si="223"/>
        <v>1098621</v>
      </c>
      <c r="BV36" s="78">
        <f t="shared" si="223"/>
        <v>1138405</v>
      </c>
      <c r="BW36" s="78">
        <f t="shared" si="223"/>
        <v>1171532</v>
      </c>
      <c r="BX36" s="78">
        <f t="shared" si="223"/>
        <v>1197493</v>
      </c>
      <c r="BY36" s="78">
        <f t="shared" si="223"/>
        <v>1262129</v>
      </c>
      <c r="BZ36" s="78">
        <f t="shared" si="223"/>
        <v>1244524</v>
      </c>
      <c r="CA36" s="78">
        <f t="shared" si="223"/>
        <v>1289225</v>
      </c>
      <c r="CB36" s="78">
        <f t="shared" si="223"/>
        <v>13836697</v>
      </c>
      <c r="CC36" s="78">
        <f>CC27+CC30+CC33</f>
        <v>1224675</v>
      </c>
      <c r="CD36" s="78">
        <f t="shared" si="224"/>
        <v>1152459</v>
      </c>
      <c r="CE36" s="78">
        <f t="shared" si="224"/>
        <v>1226862</v>
      </c>
      <c r="CF36" s="78">
        <f t="shared" si="224"/>
        <v>1153677</v>
      </c>
      <c r="CG36" s="78">
        <f t="shared" si="224"/>
        <v>1212660</v>
      </c>
      <c r="CH36" s="78">
        <f t="shared" si="224"/>
        <v>1178968</v>
      </c>
      <c r="CI36" s="78">
        <f t="shared" si="224"/>
        <v>1236715</v>
      </c>
      <c r="CJ36" s="78">
        <f t="shared" si="224"/>
        <v>1289112</v>
      </c>
      <c r="CK36" s="78">
        <f t="shared" si="224"/>
        <v>1284886</v>
      </c>
      <c r="CL36" s="78">
        <f t="shared" si="224"/>
        <v>1315793</v>
      </c>
      <c r="CM36" s="78">
        <f t="shared" si="224"/>
        <v>1306023</v>
      </c>
      <c r="CN36" s="78">
        <f t="shared" si="224"/>
        <v>1386391</v>
      </c>
      <c r="CO36" s="78">
        <f t="shared" si="224"/>
        <v>14968221</v>
      </c>
      <c r="CP36" s="78">
        <f>CP27+CP30+CP33</f>
        <v>1345604</v>
      </c>
      <c r="CQ36" s="78">
        <f t="shared" si="225"/>
        <v>1249405</v>
      </c>
      <c r="CR36" s="78">
        <f t="shared" si="225"/>
        <v>1311575</v>
      </c>
      <c r="CS36" s="78">
        <f t="shared" si="225"/>
        <v>1235273</v>
      </c>
      <c r="CT36" s="78">
        <f t="shared" si="225"/>
        <v>1281202</v>
      </c>
      <c r="CU36" s="78">
        <f t="shared" si="225"/>
        <v>1285679</v>
      </c>
      <c r="CV36" s="78">
        <f t="shared" si="225"/>
        <v>1376566</v>
      </c>
      <c r="CW36" s="78">
        <f t="shared" si="225"/>
        <v>1434190</v>
      </c>
      <c r="CX36" s="78">
        <f t="shared" si="225"/>
        <v>1380401</v>
      </c>
      <c r="CY36" s="78">
        <f t="shared" si="225"/>
        <v>1466934</v>
      </c>
      <c r="CZ36" s="78">
        <f t="shared" si="225"/>
        <v>1449116</v>
      </c>
      <c r="DA36" s="78">
        <f t="shared" si="225"/>
        <v>1483603</v>
      </c>
      <c r="DB36" s="78">
        <f t="shared" si="225"/>
        <v>16299548</v>
      </c>
      <c r="DC36" s="78">
        <f>DC27+DC30+DC33</f>
        <v>1487850</v>
      </c>
      <c r="DD36" s="78">
        <f t="shared" si="226"/>
        <v>1322896</v>
      </c>
      <c r="DE36" s="78">
        <f t="shared" si="226"/>
        <v>1394492</v>
      </c>
      <c r="DF36" s="78">
        <f t="shared" si="226"/>
        <v>1374634</v>
      </c>
      <c r="DG36" s="78">
        <f t="shared" si="226"/>
        <v>1406265</v>
      </c>
      <c r="DH36" s="78">
        <f t="shared" si="226"/>
        <v>1380818</v>
      </c>
      <c r="DI36" s="78">
        <f t="shared" si="226"/>
        <v>1449954</v>
      </c>
      <c r="DJ36" s="78">
        <f t="shared" si="226"/>
        <v>1496461</v>
      </c>
      <c r="DK36" s="78">
        <f t="shared" si="226"/>
        <v>1446291</v>
      </c>
      <c r="DL36" s="78">
        <f t="shared" si="226"/>
        <v>1541031</v>
      </c>
      <c r="DM36" s="78">
        <f t="shared" si="226"/>
        <v>1547794</v>
      </c>
      <c r="DN36" s="78">
        <f t="shared" si="226"/>
        <v>1591756</v>
      </c>
      <c r="DO36" s="78">
        <f t="shared" si="226"/>
        <v>17440242</v>
      </c>
      <c r="DP36" s="78">
        <f>DP27+DP30+DP33</f>
        <v>1569968</v>
      </c>
      <c r="DQ36" s="78">
        <f t="shared" si="227"/>
        <v>1452156</v>
      </c>
      <c r="DR36" s="78">
        <f t="shared" si="227"/>
        <v>1486804</v>
      </c>
      <c r="DS36" s="78">
        <f t="shared" si="227"/>
        <v>1429332</v>
      </c>
      <c r="DT36" s="78">
        <f t="shared" si="227"/>
        <v>1489492</v>
      </c>
      <c r="DU36" s="78">
        <f t="shared" si="227"/>
        <v>1423230</v>
      </c>
      <c r="DV36" s="78">
        <f t="shared" si="227"/>
        <v>1462504</v>
      </c>
      <c r="DW36" s="78">
        <f t="shared" si="227"/>
        <v>1555844</v>
      </c>
      <c r="DX36" s="78">
        <f t="shared" si="227"/>
        <v>1524244</v>
      </c>
      <c r="DY36" s="78">
        <f t="shared" si="227"/>
        <v>1627708</v>
      </c>
      <c r="DZ36" s="78">
        <f t="shared" si="227"/>
        <v>1616112</v>
      </c>
      <c r="EA36" s="78">
        <f t="shared" si="227"/>
        <v>3319036</v>
      </c>
      <c r="EB36" s="78">
        <f t="shared" si="227"/>
        <v>19956430</v>
      </c>
      <c r="EC36" s="78">
        <f t="shared" si="228"/>
        <v>1651844</v>
      </c>
      <c r="ED36" s="78">
        <f t="shared" si="228"/>
        <v>1497764</v>
      </c>
      <c r="EE36" s="78">
        <f t="shared" si="228"/>
        <v>1561950</v>
      </c>
      <c r="EF36" s="78">
        <v>1481770</v>
      </c>
      <c r="EG36" s="78">
        <v>1526126</v>
      </c>
      <c r="EH36" s="78">
        <f t="shared" si="229"/>
        <v>1516852</v>
      </c>
      <c r="EI36" s="78">
        <f t="shared" si="229"/>
        <v>1607498</v>
      </c>
      <c r="EJ36" s="78">
        <f t="shared" si="229"/>
        <v>1697146</v>
      </c>
      <c r="EK36" s="78">
        <f t="shared" si="229"/>
        <v>1634976</v>
      </c>
      <c r="EL36" s="78">
        <f t="shared" si="229"/>
        <v>1702132</v>
      </c>
      <c r="EM36" s="78">
        <f t="shared" si="229"/>
        <v>1667796</v>
      </c>
      <c r="EN36" s="78">
        <f t="shared" si="229"/>
        <v>1727358</v>
      </c>
      <c r="EO36" s="78">
        <f t="shared" si="229"/>
        <v>19273212</v>
      </c>
      <c r="EP36" s="78">
        <f t="shared" si="229"/>
        <v>1689046</v>
      </c>
      <c r="EQ36" s="78">
        <f t="shared" si="229"/>
        <v>1598790</v>
      </c>
      <c r="ER36" s="78">
        <f t="shared" si="229"/>
        <v>1641176</v>
      </c>
      <c r="ES36" s="78">
        <f t="shared" si="229"/>
        <v>1599572</v>
      </c>
      <c r="ET36" s="78">
        <f t="shared" si="229"/>
        <v>1605218</v>
      </c>
      <c r="EU36" s="78">
        <f t="shared" si="229"/>
        <v>1552004</v>
      </c>
      <c r="EV36" s="78">
        <f t="shared" si="229"/>
        <v>1683022</v>
      </c>
      <c r="EW36" s="78">
        <f t="shared" si="229"/>
        <v>1749522</v>
      </c>
      <c r="EX36" s="78">
        <f t="shared" si="229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F36" si="244">FE27+FE30+FE33</f>
        <v>1681570</v>
      </c>
      <c r="FF36" s="78">
        <f t="shared" si="244"/>
        <v>1636104</v>
      </c>
      <c r="FG36" s="78">
        <f t="shared" ref="FG36:FH36" si="245">FG27+FG30+FG33</f>
        <v>1724440</v>
      </c>
      <c r="FH36" s="78">
        <f t="shared" si="245"/>
        <v>1669868</v>
      </c>
      <c r="FI36" s="78">
        <f t="shared" si="231"/>
        <v>1668834</v>
      </c>
      <c r="FJ36" s="78">
        <f t="shared" si="231"/>
        <v>1860728</v>
      </c>
      <c r="FK36" s="78">
        <f t="shared" ref="FK36:FL36" si="246">FK27+FK30+FK33</f>
        <v>1778340</v>
      </c>
      <c r="FL36" s="78">
        <f t="shared" si="246"/>
        <v>1825578</v>
      </c>
      <c r="FM36" s="78">
        <f t="shared" ref="FM36:FN36" si="247">FM27+FM30+FM33</f>
        <v>1845546</v>
      </c>
      <c r="FN36" s="78">
        <f t="shared" si="247"/>
        <v>1980796</v>
      </c>
      <c r="FO36" s="78">
        <f t="shared" si="156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248">FR27+FR30+FR33</f>
        <v>1809138</v>
      </c>
      <c r="FS36" s="78">
        <f t="shared" si="248"/>
        <v>1758430</v>
      </c>
      <c r="FT36" s="78">
        <f t="shared" si="248"/>
        <v>1794370</v>
      </c>
      <c r="FU36" s="78">
        <f t="shared" si="248"/>
        <v>1686658</v>
      </c>
      <c r="FV36" s="78">
        <f t="shared" si="248"/>
        <v>1812810</v>
      </c>
      <c r="FW36" s="78">
        <f t="shared" si="248"/>
        <v>1915314</v>
      </c>
      <c r="FX36" s="78">
        <f t="shared" si="248"/>
        <v>1835420</v>
      </c>
      <c r="FY36" s="78">
        <f t="shared" si="248"/>
        <v>1891866</v>
      </c>
      <c r="FZ36" s="78">
        <f t="shared" si="248"/>
        <v>1930540</v>
      </c>
      <c r="GA36" s="78">
        <f t="shared" si="248"/>
        <v>2055532</v>
      </c>
      <c r="GB36" s="78">
        <f t="shared" si="157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249">GE27+GE30+GE33</f>
        <v>1899252</v>
      </c>
      <c r="GF36" s="78">
        <f t="shared" si="249"/>
        <v>1823330</v>
      </c>
      <c r="GG36" s="78">
        <f t="shared" si="249"/>
        <v>1880210</v>
      </c>
      <c r="GH36" s="78">
        <f t="shared" si="249"/>
        <v>1809772</v>
      </c>
      <c r="GI36" s="78">
        <f t="shared" si="249"/>
        <v>1948024</v>
      </c>
      <c r="GJ36" s="78">
        <f t="shared" si="249"/>
        <v>2023408</v>
      </c>
      <c r="GK36" s="78">
        <f t="shared" si="249"/>
        <v>1940418</v>
      </c>
      <c r="GL36" s="78">
        <f t="shared" ref="GL36" si="250">GL27+GL30+GL33</f>
        <v>2032144</v>
      </c>
      <c r="GM36" s="78">
        <f t="shared" si="249"/>
        <v>1956426</v>
      </c>
      <c r="GN36" s="78">
        <f t="shared" ref="GN36:GP36" si="251">GN27+GN30+GN33</f>
        <v>2117646</v>
      </c>
      <c r="GO36" s="78">
        <f t="shared" si="172"/>
        <v>23238028</v>
      </c>
      <c r="GP36" s="78">
        <f t="shared" si="251"/>
        <v>2108246</v>
      </c>
      <c r="GQ36" s="78">
        <f t="shared" ref="GQ36:GS36" si="252">GQ27+GQ30+GQ33</f>
        <v>1939650</v>
      </c>
      <c r="GR36" s="78">
        <f t="shared" si="252"/>
        <v>1400960</v>
      </c>
      <c r="GS36" s="78">
        <f t="shared" si="252"/>
        <v>774762</v>
      </c>
      <c r="GT36" s="78">
        <f t="shared" ref="GT36:GV36" si="253">GT27+GT30+GT33</f>
        <v>1030194</v>
      </c>
      <c r="GU36" s="78">
        <f t="shared" si="253"/>
        <v>1340088</v>
      </c>
      <c r="GV36" s="78">
        <f t="shared" si="253"/>
        <v>1607186</v>
      </c>
      <c r="GW36" s="78">
        <f t="shared" ref="GW36:GX36" si="254">GW27+GW30+GW33</f>
        <v>1603568</v>
      </c>
      <c r="GX36" s="78">
        <f t="shared" si="254"/>
        <v>1702956</v>
      </c>
      <c r="GY36" s="78">
        <f t="shared" ref="GY36:HA36" si="255">GY27+GY30+GY33</f>
        <v>1873662</v>
      </c>
      <c r="GZ36" s="78">
        <f t="shared" si="255"/>
        <v>1857002</v>
      </c>
      <c r="HA36" s="78">
        <f t="shared" si="255"/>
        <v>1924202</v>
      </c>
      <c r="HB36" s="78">
        <f t="shared" si="173"/>
        <v>19162476</v>
      </c>
      <c r="HC36" s="153">
        <f>HC27+HC30+HC33</f>
        <v>2139170</v>
      </c>
      <c r="HD36" s="153">
        <f t="shared" si="243"/>
        <v>1692510</v>
      </c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>
        <f t="shared" si="217"/>
        <v>3831680</v>
      </c>
    </row>
    <row r="39" spans="2:223" ht="15" customHeight="1" x14ac:dyDescent="0.25">
      <c r="B39" s="5" t="s">
        <v>82</v>
      </c>
    </row>
    <row r="40" spans="2:223" ht="15" customHeight="1" x14ac:dyDescent="0.25">
      <c r="B40" s="23" t="s">
        <v>158</v>
      </c>
      <c r="C40" s="165">
        <v>2005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3" t="s">
        <v>98</v>
      </c>
      <c r="P40" s="165">
        <v>2006</v>
      </c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7"/>
      <c r="AB40" s="163" t="s">
        <v>99</v>
      </c>
      <c r="AC40" s="165">
        <v>2007</v>
      </c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7"/>
      <c r="AO40" s="163" t="s">
        <v>100</v>
      </c>
      <c r="AP40" s="165">
        <v>2008</v>
      </c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7"/>
      <c r="BB40" s="163" t="s">
        <v>101</v>
      </c>
      <c r="BC40" s="165">
        <v>2009</v>
      </c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7"/>
      <c r="BO40" s="163" t="s">
        <v>86</v>
      </c>
      <c r="BP40" s="165">
        <v>2010</v>
      </c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7"/>
      <c r="CB40" s="163" t="s">
        <v>87</v>
      </c>
      <c r="CC40" s="165">
        <v>2011</v>
      </c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7"/>
      <c r="CO40" s="163" t="s">
        <v>88</v>
      </c>
      <c r="CP40" s="165">
        <v>2012</v>
      </c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7"/>
      <c r="DB40" s="163" t="s">
        <v>89</v>
      </c>
      <c r="DC40" s="165">
        <v>2013</v>
      </c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7"/>
      <c r="DO40" s="163" t="s">
        <v>90</v>
      </c>
      <c r="DP40" s="165">
        <v>2014</v>
      </c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7"/>
      <c r="EB40" s="163" t="s">
        <v>91</v>
      </c>
      <c r="EC40" s="165">
        <v>2015</v>
      </c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7"/>
      <c r="EO40" s="163" t="s">
        <v>92</v>
      </c>
      <c r="EP40" s="165">
        <v>2016</v>
      </c>
      <c r="EQ40" s="166"/>
      <c r="ER40" s="166"/>
      <c r="ES40" s="166"/>
      <c r="ET40" s="166"/>
      <c r="EU40" s="166"/>
      <c r="EV40" s="166"/>
      <c r="EW40" s="166"/>
      <c r="EX40" s="166"/>
      <c r="EY40" s="166"/>
      <c r="EZ40" s="166"/>
      <c r="FA40" s="167"/>
      <c r="FB40" s="163" t="s">
        <v>93</v>
      </c>
      <c r="FC40" s="165">
        <v>2017</v>
      </c>
      <c r="FD40" s="166"/>
      <c r="FE40" s="166"/>
      <c r="FF40" s="166"/>
      <c r="FG40" s="166"/>
      <c r="FH40" s="166"/>
      <c r="FI40" s="166"/>
      <c r="FJ40" s="166"/>
      <c r="FK40" s="166"/>
      <c r="FL40" s="166"/>
      <c r="FM40" s="166"/>
      <c r="FN40" s="167"/>
      <c r="FO40" s="163" t="s">
        <v>104</v>
      </c>
      <c r="FP40" s="165">
        <v>2018</v>
      </c>
      <c r="FQ40" s="166"/>
      <c r="FR40" s="166"/>
      <c r="FS40" s="166"/>
      <c r="FT40" s="166"/>
      <c r="FU40" s="166"/>
      <c r="FV40" s="166"/>
      <c r="FW40" s="166"/>
      <c r="FX40" s="166"/>
      <c r="FY40" s="166"/>
      <c r="FZ40" s="166"/>
      <c r="GA40" s="167"/>
      <c r="GB40" s="163" t="s">
        <v>137</v>
      </c>
      <c r="GC40" s="165">
        <v>2019</v>
      </c>
      <c r="GD40" s="166"/>
      <c r="GE40" s="166"/>
      <c r="GF40" s="166"/>
      <c r="GG40" s="166"/>
      <c r="GH40" s="166"/>
      <c r="GI40" s="166"/>
      <c r="GJ40" s="166"/>
      <c r="GK40" s="166"/>
      <c r="GL40" s="166"/>
      <c r="GM40" s="166"/>
      <c r="GN40" s="167"/>
      <c r="GO40" s="163" t="s">
        <v>161</v>
      </c>
      <c r="GP40" s="160">
        <v>2020</v>
      </c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2"/>
      <c r="HB40" s="163" t="s">
        <v>169</v>
      </c>
      <c r="HC40" s="160">
        <v>2021</v>
      </c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2"/>
      <c r="HO40" s="163" t="s">
        <v>170</v>
      </c>
    </row>
    <row r="41" spans="2:223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64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64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64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64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64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64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64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64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64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64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64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64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64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64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64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64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64"/>
    </row>
    <row r="42" spans="2:223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256">SUM(K43:K44)</f>
        <v>1050072.3999999999</v>
      </c>
      <c r="L42" s="19">
        <f t="shared" si="256"/>
        <v>3695751.3</v>
      </c>
      <c r="M42" s="19">
        <f t="shared" si="256"/>
        <v>4072873</v>
      </c>
      <c r="N42" s="19">
        <f t="shared" si="256"/>
        <v>4670534</v>
      </c>
      <c r="O42" s="19">
        <f>SUM(C42:N42)</f>
        <v>13489230.699999999</v>
      </c>
      <c r="P42" s="19">
        <f t="shared" si="256"/>
        <v>4940118</v>
      </c>
      <c r="Q42" s="19">
        <f t="shared" si="256"/>
        <v>4607795</v>
      </c>
      <c r="R42" s="19">
        <f t="shared" si="256"/>
        <v>4508261</v>
      </c>
      <c r="S42" s="19">
        <f t="shared" si="256"/>
        <v>4199612</v>
      </c>
      <c r="T42" s="19">
        <f t="shared" si="256"/>
        <v>4460768.5</v>
      </c>
      <c r="U42" s="19">
        <f t="shared" si="256"/>
        <v>4690768.5</v>
      </c>
      <c r="V42" s="19">
        <f t="shared" si="256"/>
        <v>5013129</v>
      </c>
      <c r="W42" s="19">
        <f t="shared" si="256"/>
        <v>5166216</v>
      </c>
      <c r="X42" s="19">
        <f t="shared" si="256"/>
        <v>5132028</v>
      </c>
      <c r="Y42" s="19">
        <f t="shared" si="256"/>
        <v>5468221</v>
      </c>
      <c r="Z42" s="19">
        <f t="shared" si="256"/>
        <v>5398393</v>
      </c>
      <c r="AA42" s="19">
        <f t="shared" si="25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257">SUM(AD43:AD44)</f>
        <v>6441809</v>
      </c>
      <c r="AE42" s="19">
        <f t="shared" si="257"/>
        <v>6363593.5</v>
      </c>
      <c r="AF42" s="19">
        <f t="shared" si="257"/>
        <v>5896104.5</v>
      </c>
      <c r="AG42" s="19">
        <f t="shared" si="257"/>
        <v>5602366</v>
      </c>
      <c r="AH42" s="19">
        <f t="shared" si="257"/>
        <v>5375854</v>
      </c>
      <c r="AI42" s="19">
        <f t="shared" si="257"/>
        <v>5801389</v>
      </c>
      <c r="AJ42" s="19">
        <f t="shared" si="257"/>
        <v>4156069.5</v>
      </c>
      <c r="AK42" s="19">
        <f t="shared" si="257"/>
        <v>4156069.5</v>
      </c>
      <c r="AL42" s="19">
        <f t="shared" si="257"/>
        <v>6523605</v>
      </c>
      <c r="AM42" s="19">
        <f t="shared" si="257"/>
        <v>6510240</v>
      </c>
      <c r="AN42" s="19">
        <f t="shared" si="257"/>
        <v>7457213.5</v>
      </c>
      <c r="AO42" s="19">
        <f>SUM(AC42:AN42)</f>
        <v>70969255.5</v>
      </c>
      <c r="AP42" s="19">
        <f t="shared" si="257"/>
        <v>7681668.5</v>
      </c>
      <c r="AQ42" s="19">
        <f t="shared" si="257"/>
        <v>7577108</v>
      </c>
      <c r="AR42" s="19">
        <f t="shared" si="257"/>
        <v>7675976</v>
      </c>
      <c r="AS42" s="19">
        <f t="shared" si="257"/>
        <v>6701777.5</v>
      </c>
      <c r="AT42" s="19">
        <f t="shared" si="257"/>
        <v>6833788.5</v>
      </c>
      <c r="AU42" s="19">
        <f t="shared" si="257"/>
        <v>6349266</v>
      </c>
      <c r="AV42" s="19">
        <f t="shared" si="257"/>
        <v>7029396</v>
      </c>
      <c r="AW42" s="19">
        <f t="shared" si="257"/>
        <v>7174612.5</v>
      </c>
      <c r="AX42" s="19">
        <f t="shared" si="257"/>
        <v>7019193.5</v>
      </c>
      <c r="AY42" s="19">
        <f t="shared" si="257"/>
        <v>7297719</v>
      </c>
      <c r="AZ42" s="19">
        <f t="shared" si="257"/>
        <v>7105131</v>
      </c>
      <c r="BA42" s="19">
        <f t="shared" si="257"/>
        <v>7883144.5</v>
      </c>
      <c r="BB42" s="19">
        <f>SUM(AP42:BA42)</f>
        <v>86328781</v>
      </c>
      <c r="BC42" s="19">
        <f t="shared" si="257"/>
        <v>8224656</v>
      </c>
      <c r="BD42" s="19">
        <f t="shared" si="257"/>
        <v>7638988.5</v>
      </c>
      <c r="BE42" s="19">
        <f t="shared" si="257"/>
        <v>7563963</v>
      </c>
      <c r="BF42" s="19">
        <f t="shared" si="257"/>
        <v>7144472.5</v>
      </c>
      <c r="BG42" s="19">
        <f t="shared" si="257"/>
        <v>6776847</v>
      </c>
      <c r="BH42" s="19">
        <f t="shared" si="257"/>
        <v>6650902.5</v>
      </c>
      <c r="BI42" s="19">
        <f t="shared" si="257"/>
        <v>7240689.5</v>
      </c>
      <c r="BJ42" s="19">
        <f t="shared" si="257"/>
        <v>7438662</v>
      </c>
      <c r="BK42" s="19">
        <f t="shared" si="257"/>
        <v>7227588.5</v>
      </c>
      <c r="BL42" s="19">
        <f t="shared" si="257"/>
        <v>7744055</v>
      </c>
      <c r="BM42" s="19">
        <f t="shared" si="257"/>
        <v>7438733.5</v>
      </c>
      <c r="BN42" s="19">
        <f t="shared" si="257"/>
        <v>8550036</v>
      </c>
      <c r="BO42" s="19">
        <f>SUM(BC42:BN42)</f>
        <v>89639594</v>
      </c>
      <c r="BP42" s="19">
        <f t="shared" si="257"/>
        <v>8752540.5</v>
      </c>
      <c r="BQ42" s="19">
        <f t="shared" si="257"/>
        <v>8391564.5</v>
      </c>
      <c r="BR42" s="19">
        <f t="shared" si="257"/>
        <v>8374085.5</v>
      </c>
      <c r="BS42" s="19">
        <f t="shared" si="257"/>
        <v>7675684.5</v>
      </c>
      <c r="BT42" s="19">
        <f t="shared" si="257"/>
        <v>7467108</v>
      </c>
      <c r="BU42" s="19">
        <f t="shared" si="257"/>
        <v>7280938.5</v>
      </c>
      <c r="BV42" s="19">
        <f t="shared" si="257"/>
        <v>7815054.5</v>
      </c>
      <c r="BW42" s="19">
        <f t="shared" si="257"/>
        <v>7962449</v>
      </c>
      <c r="BX42" s="19">
        <f t="shared" si="257"/>
        <v>7931561</v>
      </c>
      <c r="BY42" s="19">
        <f t="shared" si="257"/>
        <v>8639312</v>
      </c>
      <c r="BZ42" s="19">
        <f t="shared" si="257"/>
        <v>8376560.5</v>
      </c>
      <c r="CA42" s="19">
        <f t="shared" si="257"/>
        <v>9587325</v>
      </c>
      <c r="CB42" s="19">
        <f>SUM(BP42:CA42)</f>
        <v>98254183.5</v>
      </c>
      <c r="CC42" s="19">
        <f t="shared" si="257"/>
        <v>9884869.5</v>
      </c>
      <c r="CD42" s="19">
        <f t="shared" si="257"/>
        <v>9331635.5</v>
      </c>
      <c r="CE42" s="19">
        <f t="shared" si="257"/>
        <v>8995486.5</v>
      </c>
      <c r="CF42" s="19">
        <f t="shared" si="257"/>
        <v>8573895</v>
      </c>
      <c r="CG42" s="19">
        <f t="shared" si="257"/>
        <v>8050460</v>
      </c>
      <c r="CH42" s="19">
        <f t="shared" si="257"/>
        <v>7922733.5</v>
      </c>
      <c r="CI42" s="19">
        <f t="shared" si="257"/>
        <v>8645890</v>
      </c>
      <c r="CJ42" s="19">
        <f t="shared" si="257"/>
        <v>8756687.5</v>
      </c>
      <c r="CK42" s="19">
        <f t="shared" si="257"/>
        <v>8568736</v>
      </c>
      <c r="CL42" s="19">
        <f t="shared" si="257"/>
        <v>9071535</v>
      </c>
      <c r="CM42" s="19">
        <f t="shared" si="257"/>
        <v>8928958.5</v>
      </c>
      <c r="CN42" s="19">
        <f t="shared" si="257"/>
        <v>10315838.5</v>
      </c>
      <c r="CO42" s="19">
        <f>SUM(CC42:CN42)</f>
        <v>107046725.5</v>
      </c>
      <c r="CP42" s="19">
        <f t="shared" si="257"/>
        <v>10898866</v>
      </c>
      <c r="CQ42" s="19">
        <f t="shared" si="257"/>
        <v>10218433.5</v>
      </c>
      <c r="CR42" s="19">
        <f t="shared" si="257"/>
        <v>9969877.5</v>
      </c>
      <c r="CS42" s="19">
        <f t="shared" si="257"/>
        <v>9315718.5</v>
      </c>
      <c r="CT42" s="19">
        <f t="shared" si="257"/>
        <v>8750929</v>
      </c>
      <c r="CU42" s="19">
        <f t="shared" ref="CU42:FA42" si="258">SUM(CU43:CU44)</f>
        <v>8760207.5</v>
      </c>
      <c r="CV42" s="19">
        <f t="shared" si="258"/>
        <v>9580670</v>
      </c>
      <c r="CW42" s="19">
        <f t="shared" si="258"/>
        <v>9836931.5</v>
      </c>
      <c r="CX42" s="19">
        <f t="shared" si="258"/>
        <v>9458399.5</v>
      </c>
      <c r="CY42" s="19">
        <f t="shared" si="258"/>
        <v>10191428.5</v>
      </c>
      <c r="CZ42" s="19">
        <f t="shared" si="258"/>
        <v>10009125.5</v>
      </c>
      <c r="DA42" s="19">
        <f t="shared" si="258"/>
        <v>11215198.5</v>
      </c>
      <c r="DB42" s="19">
        <f>SUM(CP42:DA42)</f>
        <v>118205785.5</v>
      </c>
      <c r="DC42" s="19">
        <f t="shared" si="258"/>
        <v>11982168</v>
      </c>
      <c r="DD42" s="19">
        <f t="shared" si="258"/>
        <v>10859766.5</v>
      </c>
      <c r="DE42" s="19">
        <f t="shared" si="258"/>
        <v>11252257.5</v>
      </c>
      <c r="DF42" s="19">
        <f t="shared" si="258"/>
        <v>9474855.5</v>
      </c>
      <c r="DG42" s="19">
        <f t="shared" si="258"/>
        <v>9668631.5</v>
      </c>
      <c r="DH42" s="19">
        <f t="shared" si="258"/>
        <v>9442427.5</v>
      </c>
      <c r="DI42" s="19">
        <f t="shared" si="258"/>
        <v>10187182.5</v>
      </c>
      <c r="DJ42" s="19">
        <f t="shared" si="258"/>
        <v>10409333</v>
      </c>
      <c r="DK42" s="19">
        <f t="shared" si="258"/>
        <v>9870905</v>
      </c>
      <c r="DL42" s="19">
        <f t="shared" si="258"/>
        <v>10697764</v>
      </c>
      <c r="DM42" s="19">
        <f t="shared" si="258"/>
        <v>10774236</v>
      </c>
      <c r="DN42" s="19">
        <f t="shared" si="258"/>
        <v>11990715</v>
      </c>
      <c r="DO42" s="19">
        <f>SUM(DC42:DN42)</f>
        <v>126610242</v>
      </c>
      <c r="DP42" s="19">
        <f t="shared" si="258"/>
        <v>12576245</v>
      </c>
      <c r="DQ42" s="19">
        <f t="shared" si="258"/>
        <v>11744128</v>
      </c>
      <c r="DR42" s="19">
        <f t="shared" si="258"/>
        <v>11281336</v>
      </c>
      <c r="DS42" s="19">
        <f t="shared" si="258"/>
        <v>10705123</v>
      </c>
      <c r="DT42" s="19">
        <f t="shared" si="258"/>
        <v>10204458</v>
      </c>
      <c r="DU42" s="19">
        <f t="shared" si="258"/>
        <v>9670419</v>
      </c>
      <c r="DV42" s="19">
        <f t="shared" si="258"/>
        <v>10465697</v>
      </c>
      <c r="DW42" s="19">
        <f t="shared" si="258"/>
        <v>10828455</v>
      </c>
      <c r="DX42" s="19">
        <f t="shared" si="258"/>
        <v>10410235</v>
      </c>
      <c r="DY42" s="19">
        <f t="shared" si="258"/>
        <v>11270402</v>
      </c>
      <c r="DZ42" s="19">
        <f t="shared" si="258"/>
        <v>11288673</v>
      </c>
      <c r="EA42" s="19">
        <f t="shared" si="258"/>
        <v>12774003</v>
      </c>
      <c r="EB42" s="19">
        <f>SUM(DP42:EA42)</f>
        <v>133219174</v>
      </c>
      <c r="EC42" s="19">
        <f t="shared" si="258"/>
        <v>13577619</v>
      </c>
      <c r="ED42" s="19">
        <f t="shared" si="258"/>
        <v>12475507</v>
      </c>
      <c r="EE42" s="19">
        <f t="shared" si="258"/>
        <v>12068865</v>
      </c>
      <c r="EF42" s="19">
        <f>SUM(EF43:EF44)</f>
        <v>12281218.149999999</v>
      </c>
      <c r="EG42" s="19">
        <f t="shared" si="258"/>
        <v>11828982.350000001</v>
      </c>
      <c r="EH42" s="19">
        <f t="shared" si="258"/>
        <v>11473389.800000001</v>
      </c>
      <c r="EI42" s="19">
        <f t="shared" si="258"/>
        <v>12781055.449999999</v>
      </c>
      <c r="EJ42" s="19">
        <f t="shared" si="258"/>
        <v>12946887.449999999</v>
      </c>
      <c r="EK42" s="19">
        <f t="shared" si="258"/>
        <v>12266204</v>
      </c>
      <c r="EL42" s="19">
        <f t="shared" si="258"/>
        <v>13319526.149999999</v>
      </c>
      <c r="EM42" s="19">
        <f t="shared" si="258"/>
        <v>12782212.149999999</v>
      </c>
      <c r="EN42" s="19">
        <f t="shared" si="258"/>
        <v>14561966.949999999</v>
      </c>
      <c r="EO42" s="19">
        <f>SUM(EC42:EN42)</f>
        <v>152363433.44999999</v>
      </c>
      <c r="EP42" s="19">
        <f t="shared" si="258"/>
        <v>15343164.049999999</v>
      </c>
      <c r="EQ42" s="19">
        <f t="shared" si="258"/>
        <v>15287392.6</v>
      </c>
      <c r="ER42" s="19">
        <f t="shared" si="258"/>
        <v>16736626</v>
      </c>
      <c r="ES42" s="19">
        <f t="shared" si="258"/>
        <v>14233347.600000001</v>
      </c>
      <c r="ET42" s="19">
        <f t="shared" si="258"/>
        <v>14231760.600000001</v>
      </c>
      <c r="EU42" s="19">
        <f>SUM(EU43:EU44)</f>
        <v>13577475</v>
      </c>
      <c r="EV42" s="19">
        <f t="shared" si="258"/>
        <v>15594676.200000003</v>
      </c>
      <c r="EW42" s="19">
        <f t="shared" si="258"/>
        <v>15455365.200000001</v>
      </c>
      <c r="EX42" s="19">
        <f t="shared" si="258"/>
        <v>14807607</v>
      </c>
      <c r="EY42" s="19">
        <f t="shared" si="258"/>
        <v>15580062.000000002</v>
      </c>
      <c r="EZ42" s="19">
        <f t="shared" si="258"/>
        <v>15665180.400000002</v>
      </c>
      <c r="FA42" s="19">
        <f t="shared" si="25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259">SUM(FE43:FE44)</f>
        <v>13319474</v>
      </c>
      <c r="FF42" s="19">
        <f t="shared" si="259"/>
        <v>13376790</v>
      </c>
      <c r="FG42" s="19">
        <f t="shared" si="259"/>
        <v>12614770</v>
      </c>
      <c r="FH42" s="19">
        <f t="shared" si="259"/>
        <v>12272218</v>
      </c>
      <c r="FI42" s="19">
        <f t="shared" si="259"/>
        <v>13338318</v>
      </c>
      <c r="FJ42" s="19">
        <f t="shared" si="259"/>
        <v>13816138</v>
      </c>
      <c r="FK42" s="19">
        <f t="shared" si="259"/>
        <v>12949342</v>
      </c>
      <c r="FL42" s="19">
        <f t="shared" si="259"/>
        <v>13535438</v>
      </c>
      <c r="FM42" s="19">
        <f t="shared" si="259"/>
        <v>13629070</v>
      </c>
      <c r="FN42" s="19">
        <f t="shared" si="25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260">SUM(FR43:FR44)</f>
        <v>15905372</v>
      </c>
      <c r="FS42" s="19">
        <f t="shared" si="260"/>
        <v>13461168</v>
      </c>
      <c r="FT42" s="19">
        <f t="shared" si="260"/>
        <v>13265588</v>
      </c>
      <c r="FU42" s="19">
        <f t="shared" si="260"/>
        <v>12399072</v>
      </c>
      <c r="FV42" s="19">
        <f t="shared" si="260"/>
        <v>14000882</v>
      </c>
      <c r="FW42" s="19">
        <f t="shared" si="260"/>
        <v>14505918</v>
      </c>
      <c r="FX42" s="19">
        <f t="shared" si="260"/>
        <v>13521648</v>
      </c>
      <c r="FY42" s="19">
        <f t="shared" si="260"/>
        <v>14206500</v>
      </c>
      <c r="FZ42" s="19">
        <f t="shared" si="260"/>
        <v>14595616</v>
      </c>
      <c r="GA42" s="19">
        <f t="shared" si="260"/>
        <v>16804760</v>
      </c>
      <c r="GB42" s="19">
        <f>+SUM(FP42:GA42)</f>
        <v>174578572</v>
      </c>
      <c r="GC42" s="19">
        <f>SUM(GC43:GC44)</f>
        <v>17638908</v>
      </c>
      <c r="GD42" s="19">
        <f>SUM(GD43:GD44)</f>
        <v>16040314.199999999</v>
      </c>
      <c r="GE42" s="19">
        <f t="shared" ref="GE42:GU42" si="261">SUM(GE43:GE44)</f>
        <v>16420430.200000003</v>
      </c>
      <c r="GF42" s="19">
        <f t="shared" si="261"/>
        <v>15619036.200000001</v>
      </c>
      <c r="GG42" s="19">
        <f t="shared" si="261"/>
        <v>14599591.200000003</v>
      </c>
      <c r="GH42" s="19">
        <f t="shared" si="261"/>
        <v>13969192.399999999</v>
      </c>
      <c r="GI42" s="19">
        <f t="shared" si="261"/>
        <v>15802529</v>
      </c>
      <c r="GJ42" s="19">
        <f t="shared" si="261"/>
        <v>16235842.399999999</v>
      </c>
      <c r="GK42" s="19">
        <f t="shared" si="261"/>
        <v>14949859.800000001</v>
      </c>
      <c r="GL42" s="19">
        <f>SUM(GL43:GL44)</f>
        <v>16143103.199999992</v>
      </c>
      <c r="GM42" s="19">
        <f t="shared" si="261"/>
        <v>19072680.800000001</v>
      </c>
      <c r="GN42" s="19">
        <f t="shared" si="261"/>
        <v>21695979.600000001</v>
      </c>
      <c r="GO42" s="19">
        <f>+SUM(GC42:GN42)</f>
        <v>198187467.00000003</v>
      </c>
      <c r="GP42" s="19">
        <f t="shared" si="261"/>
        <v>18536116.199999999</v>
      </c>
      <c r="GQ42" s="19">
        <f t="shared" si="261"/>
        <v>18010915.799999997</v>
      </c>
      <c r="GR42" s="19">
        <f t="shared" si="261"/>
        <v>11552214</v>
      </c>
      <c r="GS42" s="19">
        <f t="shared" si="261"/>
        <v>5502344</v>
      </c>
      <c r="GT42" s="19">
        <f t="shared" si="261"/>
        <v>1866768.4000000001</v>
      </c>
      <c r="GU42" s="19">
        <f t="shared" si="261"/>
        <v>97265.600000000006</v>
      </c>
      <c r="GV42" s="19">
        <f>+GV43+GV44</f>
        <v>18500296</v>
      </c>
      <c r="GW42" s="19">
        <f t="shared" ref="GW42:HA42" si="262">+GW43+GW44</f>
        <v>16404216.400000002</v>
      </c>
      <c r="GX42" s="19">
        <f t="shared" si="262"/>
        <v>17527403.200000003</v>
      </c>
      <c r="GY42" s="19">
        <f t="shared" si="262"/>
        <v>20045282.800000001</v>
      </c>
      <c r="GZ42" s="19">
        <f t="shared" si="262"/>
        <v>20028529.199999999</v>
      </c>
      <c r="HA42" s="19">
        <f t="shared" si="262"/>
        <v>20958753.600000001</v>
      </c>
      <c r="HB42" s="19">
        <f>+SUM(GP42:HA42)</f>
        <v>169030105.19999999</v>
      </c>
      <c r="HC42" s="19">
        <f t="shared" ref="HC42:HD42" si="263">SUM(HC43:HC44)</f>
        <v>23109430.399999999</v>
      </c>
      <c r="HD42" s="19">
        <f t="shared" si="263"/>
        <v>16866921.800000001</v>
      </c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>
        <f>+SUM(HC42:HN42)</f>
        <v>39976352.200000003</v>
      </c>
    </row>
    <row r="43" spans="2:223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6491422</v>
      </c>
      <c r="GD43" s="21">
        <v>6258069.4000000004</v>
      </c>
      <c r="GE43" s="21">
        <v>5653017.7999999998</v>
      </c>
      <c r="GF43" s="21">
        <v>5261329</v>
      </c>
      <c r="GG43" s="21">
        <v>3871744.8000000007</v>
      </c>
      <c r="GH43" s="21">
        <v>3623880.6</v>
      </c>
      <c r="GI43" s="21">
        <v>4644376.8</v>
      </c>
      <c r="GJ43" s="21">
        <v>4504786.2</v>
      </c>
      <c r="GK43" s="21">
        <v>3848092.8000000003</v>
      </c>
      <c r="GL43" s="21">
        <v>4492493.0000000009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 t="shared" ref="HB43:HB44" si="264">+SUM(GP43:HA43)</f>
        <v>51620959.799999997</v>
      </c>
      <c r="HC43" s="21">
        <v>7279572.3999999994</v>
      </c>
      <c r="HD43" s="21">
        <v>4091792.8</v>
      </c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>
        <f t="shared" ref="HO43:HO44" si="265">+SUM(HC43:HN43)</f>
        <v>11371365.199999999</v>
      </c>
    </row>
    <row r="44" spans="2:223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11147486</v>
      </c>
      <c r="GD44" s="21">
        <v>9782244.7999999989</v>
      </c>
      <c r="GE44" s="21">
        <v>10767412.400000002</v>
      </c>
      <c r="GF44" s="21">
        <v>10357707.200000001</v>
      </c>
      <c r="GG44" s="21">
        <v>10727846.400000002</v>
      </c>
      <c r="GH44" s="21">
        <v>10345311.799999999</v>
      </c>
      <c r="GI44" s="21">
        <v>11158152.199999999</v>
      </c>
      <c r="GJ44" s="21">
        <v>11731056.199999997</v>
      </c>
      <c r="GK44" s="21">
        <v>11101767</v>
      </c>
      <c r="GL44" s="21">
        <v>11650610.199999992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 t="shared" si="264"/>
        <v>117409145.40000001</v>
      </c>
      <c r="HC44" s="21">
        <v>15829857.999999998</v>
      </c>
      <c r="HD44" s="21">
        <v>12775129</v>
      </c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>
        <f t="shared" si="265"/>
        <v>28604987</v>
      </c>
    </row>
    <row r="46" spans="2:223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23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23" x14ac:dyDescent="0.2">
      <c r="FA48" s="65"/>
    </row>
  </sheetData>
  <mergeCells count="104">
    <mergeCell ref="HO6:HO7"/>
    <mergeCell ref="HC23:HN23"/>
    <mergeCell ref="HO23:HO24"/>
    <mergeCell ref="HC40:HN40"/>
    <mergeCell ref="HO40:HO41"/>
    <mergeCell ref="GC6:GN6"/>
    <mergeCell ref="GO6:GO7"/>
    <mergeCell ref="GC23:GN23"/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FC40:FN40"/>
    <mergeCell ref="FO40:FO41"/>
    <mergeCell ref="DC23:DN23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EC23:EN23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B91"/>
  <sheetViews>
    <sheetView showGridLines="0" tabSelected="1" zoomScale="80" zoomScaleNormal="80" workbookViewId="0">
      <pane xSplit="2" ySplit="3" topLeftCell="GL70" activePane="bottomRight" state="frozen"/>
      <selection pane="topRight" activeCell="C1" sqref="C1"/>
      <selection pane="bottomLeft" activeCell="A4" sqref="A4"/>
      <selection pane="bottomRight" activeCell="GP86" sqref="GP86:GQ8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16384" width="11.42578125" style="2"/>
  </cols>
  <sheetData>
    <row r="1" spans="1:210" ht="15" x14ac:dyDescent="0.25">
      <c r="A1" s="168" t="s">
        <v>136</v>
      </c>
      <c r="B1" s="168"/>
    </row>
    <row r="2" spans="1:210" ht="30" customHeight="1" x14ac:dyDescent="0.2">
      <c r="A2" s="169" t="s">
        <v>152</v>
      </c>
      <c r="B2" s="170"/>
    </row>
    <row r="3" spans="1:210" x14ac:dyDescent="0.2">
      <c r="A3" s="99" t="s">
        <v>75</v>
      </c>
    </row>
    <row r="5" spans="1:210" ht="15" x14ac:dyDescent="0.25">
      <c r="B5" s="5" t="s">
        <v>67</v>
      </c>
    </row>
    <row r="6" spans="1:210" ht="15" customHeight="1" x14ac:dyDescent="0.25">
      <c r="B6" s="171" t="s">
        <v>0</v>
      </c>
      <c r="C6" s="165">
        <v>2006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99</v>
      </c>
      <c r="P6" s="165">
        <v>2007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100</v>
      </c>
      <c r="AC6" s="165">
        <v>2008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101</v>
      </c>
      <c r="AP6" s="165">
        <v>2009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86</v>
      </c>
      <c r="BC6" s="165">
        <v>2010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87</v>
      </c>
      <c r="BP6" s="165">
        <v>2011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88</v>
      </c>
      <c r="CC6" s="165">
        <v>2012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89</v>
      </c>
      <c r="CP6" s="165">
        <v>2013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90</v>
      </c>
      <c r="DC6" s="165">
        <v>2014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91</v>
      </c>
      <c r="DP6" s="165">
        <v>2015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92</v>
      </c>
      <c r="EC6" s="165">
        <v>2016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93</v>
      </c>
      <c r="EP6" s="165">
        <v>2017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104</v>
      </c>
      <c r="FC6" s="165">
        <v>2018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137</v>
      </c>
      <c r="FP6" s="165">
        <v>2019</v>
      </c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7"/>
      <c r="GB6" s="163" t="s">
        <v>161</v>
      </c>
      <c r="GC6" s="160">
        <v>2020</v>
      </c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2"/>
      <c r="GO6" s="163" t="s">
        <v>169</v>
      </c>
      <c r="GP6" s="160">
        <v>2021</v>
      </c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2"/>
      <c r="HB6" s="163" t="s">
        <v>170</v>
      </c>
    </row>
    <row r="7" spans="1:210" ht="15" x14ac:dyDescent="0.25">
      <c r="B7" s="17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4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4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4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4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64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64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64"/>
    </row>
    <row r="8" spans="1:210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1">
        <v>25310</v>
      </c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>
        <f>+SUM(GP8:HA8)</f>
        <v>57136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7">
        <v>14216</v>
      </c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</row>
    <row r="10" spans="1:210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7">
        <v>11094</v>
      </c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</row>
    <row r="11" spans="1:210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 t="shared" ref="GB11:GB40" si="37"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 t="shared" ref="GO11:GO40" si="38">+SUM(GC11:GN11)</f>
        <v>793015</v>
      </c>
      <c r="GP11" s="14">
        <v>82888</v>
      </c>
      <c r="GQ11" s="131">
        <v>77385</v>
      </c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>
        <f t="shared" ref="HB11:HB40" si="39">+SUM(GP11:HA11)</f>
        <v>160273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7">
        <v>52056</v>
      </c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7">
        <v>25329</v>
      </c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</row>
    <row r="14" spans="1:210" ht="15" x14ac:dyDescent="0.25">
      <c r="B14" s="13" t="s">
        <v>40</v>
      </c>
      <c r="C14" s="14">
        <f>SUM(C15:C16)</f>
        <v>0</v>
      </c>
      <c r="D14" s="14">
        <f t="shared" ref="D14:N14" si="40">SUM(D15:D16)</f>
        <v>0</v>
      </c>
      <c r="E14" s="14">
        <f t="shared" si="40"/>
        <v>0</v>
      </c>
      <c r="F14" s="14">
        <f t="shared" si="40"/>
        <v>11750</v>
      </c>
      <c r="G14" s="14">
        <f t="shared" si="40"/>
        <v>21512</v>
      </c>
      <c r="H14" s="14">
        <f t="shared" si="40"/>
        <v>23549</v>
      </c>
      <c r="I14" s="14">
        <f t="shared" si="40"/>
        <v>22487</v>
      </c>
      <c r="J14" s="14">
        <f t="shared" si="40"/>
        <v>22212</v>
      </c>
      <c r="K14" s="14">
        <f t="shared" si="40"/>
        <v>21372</v>
      </c>
      <c r="L14" s="14">
        <f t="shared" si="40"/>
        <v>21545</v>
      </c>
      <c r="M14" s="14">
        <f t="shared" si="40"/>
        <v>21936</v>
      </c>
      <c r="N14" s="14">
        <f t="shared" si="40"/>
        <v>22108</v>
      </c>
      <c r="O14" s="14">
        <f t="shared" si="12"/>
        <v>188471</v>
      </c>
      <c r="P14" s="14">
        <f>SUM(P15:P16)</f>
        <v>20711</v>
      </c>
      <c r="Q14" s="14">
        <f t="shared" ref="Q14:AA14" si="41">SUM(Q15:Q16)</f>
        <v>20953</v>
      </c>
      <c r="R14" s="14">
        <f t="shared" si="41"/>
        <v>24905</v>
      </c>
      <c r="S14" s="14">
        <f t="shared" si="41"/>
        <v>24786</v>
      </c>
      <c r="T14" s="14">
        <f t="shared" si="41"/>
        <v>25848</v>
      </c>
      <c r="U14" s="14">
        <f t="shared" si="41"/>
        <v>25895</v>
      </c>
      <c r="V14" s="14">
        <f t="shared" si="41"/>
        <v>26680</v>
      </c>
      <c r="W14" s="14">
        <f t="shared" si="41"/>
        <v>27447</v>
      </c>
      <c r="X14" s="14">
        <f t="shared" si="41"/>
        <v>26465</v>
      </c>
      <c r="Y14" s="14">
        <f t="shared" si="41"/>
        <v>26496</v>
      </c>
      <c r="Z14" s="14">
        <f t="shared" si="41"/>
        <v>26563</v>
      </c>
      <c r="AA14" s="14">
        <f t="shared" si="41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42">SUM(AD15:AD16)</f>
        <v>26202</v>
      </c>
      <c r="AE14" s="14">
        <f t="shared" si="42"/>
        <v>29239</v>
      </c>
      <c r="AF14" s="14">
        <f t="shared" si="42"/>
        <v>28132</v>
      </c>
      <c r="AG14" s="14">
        <f t="shared" si="42"/>
        <v>32746</v>
      </c>
      <c r="AH14" s="14">
        <f t="shared" si="42"/>
        <v>32258</v>
      </c>
      <c r="AI14" s="14">
        <f t="shared" si="42"/>
        <v>33698</v>
      </c>
      <c r="AJ14" s="14">
        <f t="shared" si="42"/>
        <v>34941</v>
      </c>
      <c r="AK14" s="14">
        <f t="shared" si="42"/>
        <v>32410</v>
      </c>
      <c r="AL14" s="14">
        <f t="shared" si="42"/>
        <v>32593</v>
      </c>
      <c r="AM14" s="14">
        <f t="shared" si="42"/>
        <v>32479</v>
      </c>
      <c r="AN14" s="14">
        <f t="shared" si="42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3">SUM(AQ15:AQ16)</f>
        <v>28450</v>
      </c>
      <c r="AR14" s="14">
        <f t="shared" si="43"/>
        <v>28219</v>
      </c>
      <c r="AS14" s="14">
        <f t="shared" si="43"/>
        <v>27483</v>
      </c>
      <c r="AT14" s="14">
        <f t="shared" si="43"/>
        <v>29128</v>
      </c>
      <c r="AU14" s="14">
        <f t="shared" si="43"/>
        <v>31532</v>
      </c>
      <c r="AV14" s="14">
        <f t="shared" si="43"/>
        <v>34100</v>
      </c>
      <c r="AW14" s="14">
        <f t="shared" si="43"/>
        <v>34101</v>
      </c>
      <c r="AX14" s="14">
        <f t="shared" si="43"/>
        <v>31342</v>
      </c>
      <c r="AY14" s="14">
        <f t="shared" si="43"/>
        <v>32200</v>
      </c>
      <c r="AZ14" s="14">
        <f t="shared" si="43"/>
        <v>31830</v>
      </c>
      <c r="BA14" s="14">
        <f t="shared" si="43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4">SUM(BD15:BD16)</f>
        <v>30187</v>
      </c>
      <c r="BE14" s="14">
        <f t="shared" si="44"/>
        <v>34599</v>
      </c>
      <c r="BF14" s="14">
        <f t="shared" si="44"/>
        <v>34497</v>
      </c>
      <c r="BG14" s="14">
        <f t="shared" si="44"/>
        <v>37429</v>
      </c>
      <c r="BH14" s="14">
        <f t="shared" si="44"/>
        <v>37840</v>
      </c>
      <c r="BI14" s="14">
        <f t="shared" si="44"/>
        <v>36887</v>
      </c>
      <c r="BJ14" s="14">
        <f t="shared" si="44"/>
        <v>38387</v>
      </c>
      <c r="BK14" s="14">
        <f t="shared" si="44"/>
        <v>38260</v>
      </c>
      <c r="BL14" s="14">
        <f t="shared" si="44"/>
        <v>39764</v>
      </c>
      <c r="BM14" s="14">
        <f t="shared" si="44"/>
        <v>37894</v>
      </c>
      <c r="BN14" s="14">
        <f t="shared" si="44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5">SUM(BQ15:BQ16)</f>
        <v>34144</v>
      </c>
      <c r="BR14" s="14">
        <f t="shared" si="45"/>
        <v>37976</v>
      </c>
      <c r="BS14" s="14">
        <f t="shared" si="45"/>
        <v>38436</v>
      </c>
      <c r="BT14" s="14">
        <f t="shared" si="45"/>
        <v>39862</v>
      </c>
      <c r="BU14" s="14">
        <f t="shared" si="45"/>
        <v>41559</v>
      </c>
      <c r="BV14" s="14">
        <f t="shared" si="45"/>
        <v>43511</v>
      </c>
      <c r="BW14" s="14">
        <f t="shared" si="45"/>
        <v>43851</v>
      </c>
      <c r="BX14" s="14">
        <f t="shared" si="45"/>
        <v>41036</v>
      </c>
      <c r="BY14" s="14">
        <f t="shared" si="45"/>
        <v>42626</v>
      </c>
      <c r="BZ14" s="14">
        <f t="shared" si="45"/>
        <v>41178</v>
      </c>
      <c r="CA14" s="14">
        <f t="shared" si="45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6">SUM(CD15:CD16)</f>
        <v>37810</v>
      </c>
      <c r="CE14" s="14">
        <f t="shared" si="46"/>
        <v>40447</v>
      </c>
      <c r="CF14" s="14">
        <f t="shared" si="46"/>
        <v>38196</v>
      </c>
      <c r="CG14" s="14">
        <f t="shared" si="46"/>
        <v>41208</v>
      </c>
      <c r="CH14" s="14">
        <f t="shared" si="46"/>
        <v>41312</v>
      </c>
      <c r="CI14" s="14">
        <f t="shared" si="46"/>
        <v>43902</v>
      </c>
      <c r="CJ14" s="14">
        <f t="shared" si="46"/>
        <v>44554</v>
      </c>
      <c r="CK14" s="14">
        <f t="shared" si="46"/>
        <v>41179</v>
      </c>
      <c r="CL14" s="14">
        <f t="shared" si="46"/>
        <v>40715</v>
      </c>
      <c r="CM14" s="14">
        <f t="shared" si="46"/>
        <v>39460</v>
      </c>
      <c r="CN14" s="14">
        <f t="shared" si="46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7">SUM(CQ15:CQ16)</f>
        <v>37051</v>
      </c>
      <c r="CR14" s="14">
        <f t="shared" si="47"/>
        <v>39838</v>
      </c>
      <c r="CS14" s="14">
        <f t="shared" si="47"/>
        <v>36995</v>
      </c>
      <c r="CT14" s="14">
        <f t="shared" si="47"/>
        <v>39663</v>
      </c>
      <c r="CU14" s="14">
        <f t="shared" si="47"/>
        <v>40150</v>
      </c>
      <c r="CV14" s="14">
        <f t="shared" si="47"/>
        <v>42729</v>
      </c>
      <c r="CW14" s="14">
        <f t="shared" si="47"/>
        <v>43533</v>
      </c>
      <c r="CX14" s="14">
        <f t="shared" si="47"/>
        <v>39327</v>
      </c>
      <c r="CY14" s="14">
        <f t="shared" si="47"/>
        <v>41316</v>
      </c>
      <c r="CZ14" s="14">
        <f t="shared" si="47"/>
        <v>39283</v>
      </c>
      <c r="DA14" s="14">
        <f t="shared" si="47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8">SUM(DD15:DD16)</f>
        <v>37392</v>
      </c>
      <c r="DE14" s="14">
        <f t="shared" si="48"/>
        <v>40467</v>
      </c>
      <c r="DF14" s="14">
        <f t="shared" si="48"/>
        <v>38400</v>
      </c>
      <c r="DG14" s="14">
        <f t="shared" si="48"/>
        <v>42083</v>
      </c>
      <c r="DH14" s="14">
        <f t="shared" si="48"/>
        <v>41021</v>
      </c>
      <c r="DI14" s="14">
        <f t="shared" si="48"/>
        <v>43895</v>
      </c>
      <c r="DJ14" s="14">
        <f t="shared" si="48"/>
        <v>45100</v>
      </c>
      <c r="DK14" s="14">
        <f t="shared" si="48"/>
        <v>41895</v>
      </c>
      <c r="DL14" s="14">
        <f t="shared" si="48"/>
        <v>44509</v>
      </c>
      <c r="DM14" s="14">
        <f t="shared" si="48"/>
        <v>43090</v>
      </c>
      <c r="DN14" s="14">
        <f t="shared" si="48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9">SUM(ER15:ER16)</f>
        <v>51120</v>
      </c>
      <c r="ES14" s="14">
        <f t="shared" si="49"/>
        <v>50890</v>
      </c>
      <c r="ET14" s="14">
        <f t="shared" si="49"/>
        <v>48537</v>
      </c>
      <c r="EU14" s="14">
        <f t="shared" si="49"/>
        <v>54500</v>
      </c>
      <c r="EV14" s="14">
        <f t="shared" si="49"/>
        <v>58879</v>
      </c>
      <c r="EW14" s="14">
        <f t="shared" si="49"/>
        <v>50093</v>
      </c>
      <c r="EX14" s="14">
        <f t="shared" si="49"/>
        <v>37252</v>
      </c>
      <c r="EY14" s="14">
        <f t="shared" si="49"/>
        <v>31775</v>
      </c>
      <c r="EZ14" s="14">
        <f t="shared" si="49"/>
        <v>27814</v>
      </c>
      <c r="FA14" s="14">
        <f t="shared" si="49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50">SUM(FE15:FE16)</f>
        <v>26333</v>
      </c>
      <c r="FF14" s="14">
        <f t="shared" si="50"/>
        <v>25209</v>
      </c>
      <c r="FG14" s="14">
        <f t="shared" si="50"/>
        <v>24373</v>
      </c>
      <c r="FH14" s="14">
        <f t="shared" si="50"/>
        <v>20936</v>
      </c>
      <c r="FI14" s="14">
        <f t="shared" si="50"/>
        <v>20686</v>
      </c>
      <c r="FJ14" s="14">
        <f t="shared" si="50"/>
        <v>21060</v>
      </c>
      <c r="FK14" s="14">
        <f t="shared" si="50"/>
        <v>18639</v>
      </c>
      <c r="FL14" s="14">
        <f t="shared" si="50"/>
        <v>19681</v>
      </c>
      <c r="FM14" s="14">
        <f t="shared" si="50"/>
        <v>17793</v>
      </c>
      <c r="FN14" s="14">
        <f t="shared" si="50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51">SUM(FR15:FR16)</f>
        <v>19100</v>
      </c>
      <c r="FS14" s="14">
        <f t="shared" si="51"/>
        <v>17860</v>
      </c>
      <c r="FT14" s="14">
        <f t="shared" si="51"/>
        <v>18153</v>
      </c>
      <c r="FU14" s="14">
        <f t="shared" si="51"/>
        <v>16971</v>
      </c>
      <c r="FV14" s="14">
        <f t="shared" si="51"/>
        <v>18039</v>
      </c>
      <c r="FW14" s="14">
        <f t="shared" si="51"/>
        <v>17843</v>
      </c>
      <c r="FX14" s="14">
        <f t="shared" si="51"/>
        <v>15837</v>
      </c>
      <c r="FY14" s="14">
        <v>17252</v>
      </c>
      <c r="FZ14" s="14">
        <v>13895</v>
      </c>
      <c r="GA14" s="14">
        <f t="shared" si="51"/>
        <v>16658</v>
      </c>
      <c r="GB14" s="14">
        <f t="shared" si="37"/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 t="shared" si="38"/>
        <v>194566</v>
      </c>
      <c r="GP14" s="14">
        <v>15406</v>
      </c>
      <c r="GQ14" s="131">
        <v>12492</v>
      </c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>
        <f t="shared" si="39"/>
        <v>27898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7">
        <v>4727</v>
      </c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7">
        <v>7765</v>
      </c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</row>
    <row r="17" spans="2:210" ht="15" x14ac:dyDescent="0.25">
      <c r="B17" s="13" t="s">
        <v>41</v>
      </c>
      <c r="C17" s="14">
        <f>SUM(C18:C19)</f>
        <v>0</v>
      </c>
      <c r="D17" s="14">
        <f t="shared" ref="D17:L17" si="52">SUM(D18:D19)</f>
        <v>0</v>
      </c>
      <c r="E17" s="14">
        <f t="shared" si="52"/>
        <v>0</v>
      </c>
      <c r="F17" s="14">
        <f t="shared" si="52"/>
        <v>11344</v>
      </c>
      <c r="G17" s="14">
        <f t="shared" si="52"/>
        <v>19099</v>
      </c>
      <c r="H17" s="14">
        <f t="shared" si="52"/>
        <v>19635</v>
      </c>
      <c r="I17" s="14">
        <f t="shared" si="52"/>
        <v>20421</v>
      </c>
      <c r="J17" s="14">
        <f t="shared" si="52"/>
        <v>21122</v>
      </c>
      <c r="K17" s="14">
        <f t="shared" si="52"/>
        <v>20702</v>
      </c>
      <c r="L17" s="14">
        <f t="shared" si="52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3">SUM(Q18:Q19)</f>
        <v>20251</v>
      </c>
      <c r="R17" s="14">
        <f t="shared" si="53"/>
        <v>20972</v>
      </c>
      <c r="S17" s="14">
        <f t="shared" si="53"/>
        <v>19056</v>
      </c>
      <c r="T17" s="14">
        <f t="shared" si="53"/>
        <v>20006</v>
      </c>
      <c r="U17" s="14">
        <f t="shared" si="53"/>
        <v>20371</v>
      </c>
      <c r="V17" s="14">
        <f t="shared" si="53"/>
        <v>22330</v>
      </c>
      <c r="W17" s="14">
        <f t="shared" si="53"/>
        <v>24168</v>
      </c>
      <c r="X17" s="14">
        <f t="shared" si="53"/>
        <v>22365</v>
      </c>
      <c r="Y17" s="14">
        <f t="shared" si="53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4">SUM(AD18:AD19)</f>
        <v>22336</v>
      </c>
      <c r="AE17" s="14">
        <f t="shared" si="54"/>
        <v>23765</v>
      </c>
      <c r="AF17" s="14">
        <f t="shared" si="54"/>
        <v>199</v>
      </c>
      <c r="AG17" s="14">
        <f t="shared" si="54"/>
        <v>0</v>
      </c>
      <c r="AH17" s="14">
        <f t="shared" si="54"/>
        <v>0</v>
      </c>
      <c r="AI17" s="14">
        <f t="shared" si="54"/>
        <v>0</v>
      </c>
      <c r="AJ17" s="14">
        <f t="shared" si="54"/>
        <v>0</v>
      </c>
      <c r="AK17" s="14">
        <f t="shared" si="54"/>
        <v>0</v>
      </c>
      <c r="AL17" s="14">
        <f t="shared" si="54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5">SUM(AQ18:AQ19)</f>
        <v>11204</v>
      </c>
      <c r="AR17" s="14">
        <f t="shared" si="55"/>
        <v>12047</v>
      </c>
      <c r="AS17" s="14">
        <f t="shared" si="55"/>
        <v>11298</v>
      </c>
      <c r="AT17" s="14">
        <f t="shared" si="55"/>
        <v>11008</v>
      </c>
      <c r="AU17" s="14">
        <f t="shared" si="55"/>
        <v>11362</v>
      </c>
      <c r="AV17" s="14">
        <f t="shared" si="55"/>
        <v>12704</v>
      </c>
      <c r="AW17" s="14">
        <f t="shared" si="55"/>
        <v>13453</v>
      </c>
      <c r="AX17" s="14">
        <f t="shared" si="55"/>
        <v>12400</v>
      </c>
      <c r="AY17" s="14">
        <f t="shared" si="55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6">SUM(BD18:BD19)</f>
        <v>11914</v>
      </c>
      <c r="BE17" s="14">
        <f t="shared" si="56"/>
        <v>13138</v>
      </c>
      <c r="BF17" s="14">
        <f t="shared" si="56"/>
        <v>13946</v>
      </c>
      <c r="BG17" s="14">
        <f t="shared" si="56"/>
        <v>13511</v>
      </c>
      <c r="BH17" s="14">
        <f t="shared" si="56"/>
        <v>14508</v>
      </c>
      <c r="BI17" s="14">
        <f t="shared" si="56"/>
        <v>15158</v>
      </c>
      <c r="BJ17" s="14">
        <f t="shared" si="56"/>
        <v>16687</v>
      </c>
      <c r="BK17" s="14">
        <f t="shared" si="56"/>
        <v>15050</v>
      </c>
      <c r="BL17" s="14">
        <f t="shared" si="56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7">SUM(BQ18:BQ19)</f>
        <v>25759</v>
      </c>
      <c r="BR17" s="14">
        <f t="shared" si="57"/>
        <v>26688</v>
      </c>
      <c r="BS17" s="14">
        <f t="shared" si="57"/>
        <v>26094</v>
      </c>
      <c r="BT17" s="14">
        <f t="shared" si="57"/>
        <v>27020</v>
      </c>
      <c r="BU17" s="14">
        <f t="shared" si="57"/>
        <v>26960</v>
      </c>
      <c r="BV17" s="14">
        <f t="shared" si="57"/>
        <v>29766</v>
      </c>
      <c r="BW17" s="14">
        <f t="shared" si="57"/>
        <v>32241</v>
      </c>
      <c r="BX17" s="14">
        <f t="shared" si="57"/>
        <v>29719</v>
      </c>
      <c r="BY17" s="14">
        <f t="shared" si="57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8">SUM(CD18:CD19)</f>
        <v>26410</v>
      </c>
      <c r="CE17" s="14">
        <f t="shared" si="58"/>
        <v>28974</v>
      </c>
      <c r="CF17" s="14">
        <f t="shared" si="58"/>
        <v>26929</v>
      </c>
      <c r="CG17" s="14">
        <f t="shared" si="58"/>
        <v>28067</v>
      </c>
      <c r="CH17" s="14">
        <f t="shared" si="58"/>
        <v>27450</v>
      </c>
      <c r="CI17" s="14">
        <f t="shared" si="58"/>
        <v>31166</v>
      </c>
      <c r="CJ17" s="14">
        <f t="shared" si="58"/>
        <v>33480</v>
      </c>
      <c r="CK17" s="14">
        <f t="shared" si="58"/>
        <v>30209</v>
      </c>
      <c r="CL17" s="14">
        <f t="shared" si="58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9">SUM(CQ18:CQ19)</f>
        <v>27236</v>
      </c>
      <c r="CR17" s="14">
        <f t="shared" si="59"/>
        <v>29592</v>
      </c>
      <c r="CS17" s="14">
        <f t="shared" si="59"/>
        <v>28137</v>
      </c>
      <c r="CT17" s="14">
        <f t="shared" si="59"/>
        <v>28481</v>
      </c>
      <c r="CU17" s="14">
        <f t="shared" si="59"/>
        <v>27645</v>
      </c>
      <c r="CV17" s="14">
        <f t="shared" si="59"/>
        <v>30941</v>
      </c>
      <c r="CW17" s="14">
        <f t="shared" si="59"/>
        <v>33719</v>
      </c>
      <c r="CX17" s="14">
        <f t="shared" si="59"/>
        <v>30201</v>
      </c>
      <c r="CY17" s="14">
        <f t="shared" si="59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60">SUM(DD18:DD19)</f>
        <v>28198</v>
      </c>
      <c r="DE17" s="14">
        <f t="shared" si="60"/>
        <v>29270</v>
      </c>
      <c r="DF17" s="14">
        <f t="shared" si="60"/>
        <v>27623</v>
      </c>
      <c r="DG17" s="14">
        <f t="shared" si="60"/>
        <v>28685</v>
      </c>
      <c r="DH17" s="14">
        <f t="shared" si="60"/>
        <v>28913</v>
      </c>
      <c r="DI17" s="14">
        <f t="shared" si="60"/>
        <v>31947</v>
      </c>
      <c r="DJ17" s="14">
        <f t="shared" si="60"/>
        <v>33443</v>
      </c>
      <c r="DK17" s="14">
        <f t="shared" si="60"/>
        <v>30812</v>
      </c>
      <c r="DL17" s="14">
        <f t="shared" si="60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61">SUM(ER18:ER19)</f>
        <v>26493</v>
      </c>
      <c r="ES17" s="14">
        <f t="shared" si="61"/>
        <v>28730</v>
      </c>
      <c r="ET17" s="14">
        <f t="shared" si="61"/>
        <v>41683</v>
      </c>
      <c r="EU17" s="14">
        <f t="shared" si="61"/>
        <v>36092</v>
      </c>
      <c r="EV17" s="14">
        <f t="shared" si="61"/>
        <v>40213</v>
      </c>
      <c r="EW17" s="14">
        <f t="shared" si="61"/>
        <v>42273</v>
      </c>
      <c r="EX17" s="14">
        <f t="shared" si="61"/>
        <v>38258</v>
      </c>
      <c r="EY17" s="14">
        <f t="shared" si="61"/>
        <v>39306</v>
      </c>
      <c r="EZ17" s="14">
        <f t="shared" si="61"/>
        <v>37674</v>
      </c>
      <c r="FA17" s="14">
        <f t="shared" si="61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62">SUM(FE18:FE19)</f>
        <v>36604</v>
      </c>
      <c r="FF17" s="14">
        <f t="shared" si="62"/>
        <v>33480</v>
      </c>
      <c r="FG17" s="14">
        <f t="shared" si="62"/>
        <v>35411</v>
      </c>
      <c r="FH17" s="14">
        <f t="shared" si="62"/>
        <v>35134</v>
      </c>
      <c r="FI17" s="14">
        <f t="shared" si="62"/>
        <v>39182</v>
      </c>
      <c r="FJ17" s="14">
        <f t="shared" si="62"/>
        <v>43575</v>
      </c>
      <c r="FK17" s="14">
        <f t="shared" si="62"/>
        <v>38892</v>
      </c>
      <c r="FL17" s="14">
        <f t="shared" si="62"/>
        <v>41079</v>
      </c>
      <c r="FM17" s="14">
        <f t="shared" si="62"/>
        <v>39102</v>
      </c>
      <c r="FN17" s="14">
        <f t="shared" si="62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3">SUM(FR18:FR19)</f>
        <v>35734</v>
      </c>
      <c r="FS17" s="14">
        <f t="shared" si="63"/>
        <v>33725</v>
      </c>
      <c r="FT17" s="14">
        <f t="shared" si="63"/>
        <v>36042</v>
      </c>
      <c r="FU17" s="14">
        <f t="shared" si="63"/>
        <v>35564</v>
      </c>
      <c r="FV17" s="14">
        <f t="shared" si="63"/>
        <v>40983</v>
      </c>
      <c r="FW17" s="14">
        <f t="shared" si="63"/>
        <v>44313</v>
      </c>
      <c r="FX17" s="14">
        <f t="shared" si="63"/>
        <v>39075</v>
      </c>
      <c r="FY17" s="14">
        <v>40817</v>
      </c>
      <c r="FZ17" s="14">
        <v>38505</v>
      </c>
      <c r="GA17" s="14">
        <f t="shared" si="63"/>
        <v>44268</v>
      </c>
      <c r="GB17" s="14">
        <f t="shared" si="37"/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 t="shared" si="38"/>
        <v>431690</v>
      </c>
      <c r="GP17" s="14">
        <v>49876</v>
      </c>
      <c r="GQ17" s="131">
        <v>41330</v>
      </c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>
        <f t="shared" si="39"/>
        <v>91206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7">
        <v>19850</v>
      </c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7">
        <v>21480</v>
      </c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</row>
    <row r="20" spans="2:210" ht="15" x14ac:dyDescent="0.25">
      <c r="B20" s="13" t="s">
        <v>42</v>
      </c>
      <c r="C20" s="14">
        <f>SUM(C21:C22)</f>
        <v>0</v>
      </c>
      <c r="D20" s="14">
        <f t="shared" ref="D20:N20" si="64">SUM(D21:D22)</f>
        <v>0</v>
      </c>
      <c r="E20" s="14">
        <f t="shared" si="64"/>
        <v>0</v>
      </c>
      <c r="F20" s="14">
        <f t="shared" si="64"/>
        <v>20052</v>
      </c>
      <c r="G20" s="14">
        <f t="shared" si="64"/>
        <v>33138</v>
      </c>
      <c r="H20" s="14">
        <f t="shared" si="64"/>
        <v>32424</v>
      </c>
      <c r="I20" s="14">
        <f t="shared" si="64"/>
        <v>32951</v>
      </c>
      <c r="J20" s="14">
        <f t="shared" si="64"/>
        <v>33474</v>
      </c>
      <c r="K20" s="14">
        <f t="shared" si="64"/>
        <v>36165</v>
      </c>
      <c r="L20" s="14">
        <f t="shared" si="64"/>
        <v>33858</v>
      </c>
      <c r="M20" s="14">
        <f t="shared" si="64"/>
        <v>32523</v>
      </c>
      <c r="N20" s="14">
        <f t="shared" si="64"/>
        <v>42554</v>
      </c>
      <c r="O20" s="14">
        <f t="shared" si="12"/>
        <v>297139</v>
      </c>
      <c r="P20" s="14">
        <f>SUM(P21:P22)</f>
        <v>46555</v>
      </c>
      <c r="Q20" s="14">
        <f t="shared" ref="Q20:AA20" si="65">SUM(Q21:Q22)</f>
        <v>43821</v>
      </c>
      <c r="R20" s="14">
        <f t="shared" si="65"/>
        <v>40796</v>
      </c>
      <c r="S20" s="14">
        <f t="shared" si="65"/>
        <v>37449</v>
      </c>
      <c r="T20" s="14">
        <f t="shared" si="65"/>
        <v>37394</v>
      </c>
      <c r="U20" s="14">
        <f t="shared" si="65"/>
        <v>36267</v>
      </c>
      <c r="V20" s="14">
        <f t="shared" si="65"/>
        <v>36448</v>
      </c>
      <c r="W20" s="14">
        <f t="shared" si="65"/>
        <v>36195</v>
      </c>
      <c r="X20" s="14">
        <f t="shared" si="65"/>
        <v>38087</v>
      </c>
      <c r="Y20" s="14">
        <f t="shared" si="65"/>
        <v>35776</v>
      </c>
      <c r="Z20" s="14">
        <f t="shared" si="65"/>
        <v>37669</v>
      </c>
      <c r="AA20" s="14">
        <f t="shared" si="65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6">SUM(AD21:AD22)</f>
        <v>49638</v>
      </c>
      <c r="AE20" s="14">
        <f t="shared" si="66"/>
        <v>47796</v>
      </c>
      <c r="AF20" s="14">
        <f t="shared" si="66"/>
        <v>41514</v>
      </c>
      <c r="AG20" s="14">
        <f t="shared" si="66"/>
        <v>42918</v>
      </c>
      <c r="AH20" s="14">
        <f t="shared" si="66"/>
        <v>42633</v>
      </c>
      <c r="AI20" s="14">
        <f t="shared" si="66"/>
        <v>42384</v>
      </c>
      <c r="AJ20" s="14">
        <f t="shared" si="66"/>
        <v>43939</v>
      </c>
      <c r="AK20" s="14">
        <f t="shared" si="66"/>
        <v>47936</v>
      </c>
      <c r="AL20" s="14">
        <f t="shared" si="66"/>
        <v>46985</v>
      </c>
      <c r="AM20" s="14">
        <f t="shared" si="66"/>
        <v>45128</v>
      </c>
      <c r="AN20" s="14">
        <f t="shared" si="66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7">SUM(AQ21:AQ22)</f>
        <v>49428</v>
      </c>
      <c r="AR20" s="14">
        <f t="shared" si="67"/>
        <v>48658</v>
      </c>
      <c r="AS20" s="14">
        <f t="shared" si="67"/>
        <v>45371</v>
      </c>
      <c r="AT20" s="14">
        <f t="shared" si="67"/>
        <v>44075</v>
      </c>
      <c r="AU20" s="14">
        <f t="shared" si="67"/>
        <v>42757</v>
      </c>
      <c r="AV20" s="14">
        <f t="shared" si="67"/>
        <v>45662</v>
      </c>
      <c r="AW20" s="14">
        <f t="shared" si="67"/>
        <v>45052</v>
      </c>
      <c r="AX20" s="14">
        <f t="shared" si="67"/>
        <v>46939</v>
      </c>
      <c r="AY20" s="14">
        <f t="shared" si="67"/>
        <v>46998</v>
      </c>
      <c r="AZ20" s="14">
        <f t="shared" si="67"/>
        <v>48223</v>
      </c>
      <c r="BA20" s="14">
        <f t="shared" si="67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8">SUM(BD21:BD22)</f>
        <v>52631</v>
      </c>
      <c r="BE20" s="14">
        <f t="shared" si="68"/>
        <v>52954</v>
      </c>
      <c r="BF20" s="14">
        <f t="shared" si="68"/>
        <v>49061</v>
      </c>
      <c r="BG20" s="14">
        <f t="shared" si="68"/>
        <v>50446</v>
      </c>
      <c r="BH20" s="14">
        <f t="shared" si="68"/>
        <v>51047</v>
      </c>
      <c r="BI20" s="14">
        <f t="shared" si="68"/>
        <v>48954</v>
      </c>
      <c r="BJ20" s="14">
        <f t="shared" si="68"/>
        <v>49012</v>
      </c>
      <c r="BK20" s="14">
        <f t="shared" si="68"/>
        <v>50063</v>
      </c>
      <c r="BL20" s="14">
        <f t="shared" si="68"/>
        <v>49324</v>
      </c>
      <c r="BM20" s="14">
        <f t="shared" si="68"/>
        <v>49993</v>
      </c>
      <c r="BN20" s="14">
        <f t="shared" si="68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9">SUM(BQ21:BQ22)</f>
        <v>63190</v>
      </c>
      <c r="BR20" s="14">
        <f t="shared" si="69"/>
        <v>61014</v>
      </c>
      <c r="BS20" s="14">
        <f t="shared" si="69"/>
        <v>59862</v>
      </c>
      <c r="BT20" s="14">
        <f t="shared" si="69"/>
        <v>58702</v>
      </c>
      <c r="BU20" s="14">
        <f t="shared" si="69"/>
        <v>56855</v>
      </c>
      <c r="BV20" s="14">
        <f t="shared" si="69"/>
        <v>56571</v>
      </c>
      <c r="BW20" s="14">
        <f t="shared" si="69"/>
        <v>62722</v>
      </c>
      <c r="BX20" s="14">
        <f t="shared" si="69"/>
        <v>60213</v>
      </c>
      <c r="BY20" s="14">
        <f t="shared" si="69"/>
        <v>58925</v>
      </c>
      <c r="BZ20" s="14">
        <f t="shared" si="69"/>
        <v>57349</v>
      </c>
      <c r="CA20" s="14">
        <f t="shared" si="69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70">SUM(CD21:CD22)</f>
        <v>69764</v>
      </c>
      <c r="CE20" s="14">
        <f t="shared" si="70"/>
        <v>64779</v>
      </c>
      <c r="CF20" s="14">
        <f t="shared" si="70"/>
        <v>49964</v>
      </c>
      <c r="CG20" s="14">
        <f t="shared" si="70"/>
        <v>56706</v>
      </c>
      <c r="CH20" s="14">
        <f t="shared" si="70"/>
        <v>59334</v>
      </c>
      <c r="CI20" s="14">
        <f t="shared" si="70"/>
        <v>59061</v>
      </c>
      <c r="CJ20" s="14">
        <f t="shared" si="70"/>
        <v>62775</v>
      </c>
      <c r="CK20" s="14">
        <f t="shared" si="70"/>
        <v>65246</v>
      </c>
      <c r="CL20" s="14">
        <f t="shared" si="70"/>
        <v>68355</v>
      </c>
      <c r="CM20" s="14">
        <f t="shared" si="70"/>
        <v>65501</v>
      </c>
      <c r="CN20" s="14">
        <f t="shared" si="70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71">SUM(CQ21:CQ22)</f>
        <v>69370</v>
      </c>
      <c r="CR20" s="14">
        <f t="shared" si="71"/>
        <v>65615</v>
      </c>
      <c r="CS20" s="14">
        <f t="shared" si="71"/>
        <v>57503</v>
      </c>
      <c r="CT20" s="14">
        <f t="shared" si="71"/>
        <v>59737</v>
      </c>
      <c r="CU20" s="14">
        <f t="shared" si="71"/>
        <v>58820</v>
      </c>
      <c r="CV20" s="14">
        <f t="shared" si="71"/>
        <v>63786</v>
      </c>
      <c r="CW20" s="14">
        <f t="shared" si="71"/>
        <v>64022</v>
      </c>
      <c r="CX20" s="14">
        <f t="shared" si="71"/>
        <v>68740</v>
      </c>
      <c r="CY20" s="14">
        <f t="shared" si="71"/>
        <v>68867</v>
      </c>
      <c r="CZ20" s="14">
        <f t="shared" si="71"/>
        <v>68648</v>
      </c>
      <c r="DA20" s="14">
        <f t="shared" si="71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72">SUM(DD21:DD22)</f>
        <v>79205</v>
      </c>
      <c r="DE20" s="14">
        <f t="shared" si="72"/>
        <v>77487</v>
      </c>
      <c r="DF20" s="14">
        <f t="shared" si="72"/>
        <v>69130</v>
      </c>
      <c r="DG20" s="14">
        <f t="shared" si="72"/>
        <v>69754</v>
      </c>
      <c r="DH20" s="14">
        <f t="shared" si="72"/>
        <v>65380</v>
      </c>
      <c r="DI20" s="14">
        <f t="shared" si="72"/>
        <v>70617</v>
      </c>
      <c r="DJ20" s="14">
        <f t="shared" si="72"/>
        <v>73018</v>
      </c>
      <c r="DK20" s="14">
        <f t="shared" si="72"/>
        <v>77440</v>
      </c>
      <c r="DL20" s="14">
        <f t="shared" si="72"/>
        <v>78361</v>
      </c>
      <c r="DM20" s="14">
        <f t="shared" si="72"/>
        <v>79748</v>
      </c>
      <c r="DN20" s="14">
        <f t="shared" si="72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3">SUM(ER21:ER22)</f>
        <v>64694</v>
      </c>
      <c r="ES20" s="14">
        <f t="shared" si="73"/>
        <v>67364</v>
      </c>
      <c r="ET20" s="14">
        <f t="shared" si="73"/>
        <v>57449</v>
      </c>
      <c r="EU20" s="14">
        <f t="shared" si="73"/>
        <v>73633</v>
      </c>
      <c r="EV20" s="14">
        <f t="shared" si="73"/>
        <v>74817</v>
      </c>
      <c r="EW20" s="14">
        <f t="shared" si="73"/>
        <v>75412</v>
      </c>
      <c r="EX20" s="14">
        <f t="shared" si="73"/>
        <v>81178</v>
      </c>
      <c r="EY20" s="14">
        <f t="shared" si="73"/>
        <v>79845</v>
      </c>
      <c r="EZ20" s="14">
        <f t="shared" si="73"/>
        <v>82173</v>
      </c>
      <c r="FA20" s="14">
        <f t="shared" si="73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4">SUM(FE21:FE22)</f>
        <v>93375</v>
      </c>
      <c r="FF20" s="14">
        <f t="shared" si="74"/>
        <v>82132</v>
      </c>
      <c r="FG20" s="14">
        <f t="shared" si="74"/>
        <v>88546</v>
      </c>
      <c r="FH20" s="14">
        <f t="shared" si="74"/>
        <v>85500</v>
      </c>
      <c r="FI20" s="14">
        <f t="shared" si="74"/>
        <v>86369</v>
      </c>
      <c r="FJ20" s="14">
        <f t="shared" si="74"/>
        <v>84348</v>
      </c>
      <c r="FK20" s="14">
        <f t="shared" si="74"/>
        <v>85336</v>
      </c>
      <c r="FL20" s="14">
        <f t="shared" si="74"/>
        <v>88116</v>
      </c>
      <c r="FM20" s="14">
        <f t="shared" si="74"/>
        <v>88683</v>
      </c>
      <c r="FN20" s="14">
        <f t="shared" si="74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5">SUM(FR21:FR22)</f>
        <v>105029</v>
      </c>
      <c r="FS20" s="14">
        <f t="shared" si="75"/>
        <v>96975</v>
      </c>
      <c r="FT20" s="14">
        <f t="shared" si="75"/>
        <v>91302</v>
      </c>
      <c r="FU20" s="14">
        <f t="shared" si="75"/>
        <v>88909</v>
      </c>
      <c r="FV20" s="14">
        <f t="shared" si="75"/>
        <v>97068</v>
      </c>
      <c r="FW20" s="14">
        <f t="shared" si="75"/>
        <v>96148</v>
      </c>
      <c r="FX20" s="14">
        <f t="shared" si="75"/>
        <v>97435</v>
      </c>
      <c r="FY20" s="14">
        <v>101177</v>
      </c>
      <c r="FZ20" s="14">
        <v>100429</v>
      </c>
      <c r="GA20" s="14">
        <f t="shared" si="75"/>
        <v>110985</v>
      </c>
      <c r="GB20" s="14">
        <f t="shared" si="37"/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 t="shared" si="38"/>
        <v>1072344</v>
      </c>
      <c r="GP20" s="14">
        <v>118143</v>
      </c>
      <c r="GQ20" s="131">
        <v>118517</v>
      </c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>
        <f t="shared" si="39"/>
        <v>236660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7">
        <v>83663</v>
      </c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7">
        <v>34854</v>
      </c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</row>
    <row r="23" spans="2:210" ht="15" x14ac:dyDescent="0.25">
      <c r="B23" s="13" t="s">
        <v>43</v>
      </c>
      <c r="C23" s="14">
        <f>SUM(C24:C25)</f>
        <v>0</v>
      </c>
      <c r="D23" s="14">
        <f t="shared" ref="D23:N23" si="76">SUM(D24:D25)</f>
        <v>0</v>
      </c>
      <c r="E23" s="14">
        <f t="shared" si="76"/>
        <v>0</v>
      </c>
      <c r="F23" s="14">
        <f t="shared" si="76"/>
        <v>7909</v>
      </c>
      <c r="G23" s="14">
        <f t="shared" si="76"/>
        <v>14065</v>
      </c>
      <c r="H23" s="14">
        <f t="shared" si="76"/>
        <v>14568</v>
      </c>
      <c r="I23" s="14">
        <f t="shared" si="76"/>
        <v>14573</v>
      </c>
      <c r="J23" s="14">
        <f t="shared" si="76"/>
        <v>14999</v>
      </c>
      <c r="K23" s="14">
        <f t="shared" si="76"/>
        <v>13902</v>
      </c>
      <c r="L23" s="14">
        <f t="shared" si="76"/>
        <v>13888</v>
      </c>
      <c r="M23" s="14">
        <f t="shared" si="76"/>
        <v>14592</v>
      </c>
      <c r="N23" s="14">
        <f t="shared" si="76"/>
        <v>15752</v>
      </c>
      <c r="O23" s="14">
        <f t="shared" si="12"/>
        <v>124248</v>
      </c>
      <c r="P23" s="14">
        <f>SUM(P24:P25)</f>
        <v>15784</v>
      </c>
      <c r="Q23" s="14">
        <f t="shared" ref="Q23:AA23" si="77">SUM(Q24:Q25)</f>
        <v>15230</v>
      </c>
      <c r="R23" s="14">
        <f t="shared" si="77"/>
        <v>16210</v>
      </c>
      <c r="S23" s="14">
        <f t="shared" si="77"/>
        <v>15075</v>
      </c>
      <c r="T23" s="14">
        <f t="shared" si="77"/>
        <v>15166</v>
      </c>
      <c r="U23" s="14">
        <f t="shared" si="77"/>
        <v>15214</v>
      </c>
      <c r="V23" s="14">
        <f t="shared" si="77"/>
        <v>16251</v>
      </c>
      <c r="W23" s="14">
        <f t="shared" si="77"/>
        <v>16900</v>
      </c>
      <c r="X23" s="14">
        <f t="shared" si="77"/>
        <v>16086</v>
      </c>
      <c r="Y23" s="14">
        <f t="shared" si="77"/>
        <v>16059</v>
      </c>
      <c r="Z23" s="14">
        <f t="shared" si="77"/>
        <v>16127</v>
      </c>
      <c r="AA23" s="14">
        <f t="shared" si="77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8">SUM(AD24:AD25)</f>
        <v>16455</v>
      </c>
      <c r="AE23" s="14">
        <f t="shared" si="78"/>
        <v>17167</v>
      </c>
      <c r="AF23" s="14">
        <f t="shared" si="78"/>
        <v>543</v>
      </c>
      <c r="AG23" s="14">
        <f t="shared" si="78"/>
        <v>0</v>
      </c>
      <c r="AH23" s="14">
        <f t="shared" si="78"/>
        <v>0</v>
      </c>
      <c r="AI23" s="14">
        <f t="shared" si="78"/>
        <v>0</v>
      </c>
      <c r="AJ23" s="14">
        <f t="shared" si="78"/>
        <v>0</v>
      </c>
      <c r="AK23" s="14">
        <f t="shared" si="78"/>
        <v>0</v>
      </c>
      <c r="AL23" s="14">
        <f t="shared" si="78"/>
        <v>0</v>
      </c>
      <c r="AM23" s="14">
        <f t="shared" si="78"/>
        <v>0</v>
      </c>
      <c r="AN23" s="14">
        <f t="shared" si="78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9">SUM(AQ24:AQ25)</f>
        <v>8997</v>
      </c>
      <c r="AR23" s="14">
        <f t="shared" si="79"/>
        <v>9475</v>
      </c>
      <c r="AS23" s="14">
        <f t="shared" si="79"/>
        <v>7776</v>
      </c>
      <c r="AT23" s="14">
        <f t="shared" si="79"/>
        <v>8810</v>
      </c>
      <c r="AU23" s="14">
        <f t="shared" si="79"/>
        <v>9015</v>
      </c>
      <c r="AV23" s="14">
        <f t="shared" si="79"/>
        <v>10953</v>
      </c>
      <c r="AW23" s="14">
        <f t="shared" si="79"/>
        <v>11511</v>
      </c>
      <c r="AX23" s="14">
        <f t="shared" si="79"/>
        <v>10415</v>
      </c>
      <c r="AY23" s="14">
        <f t="shared" si="79"/>
        <v>10331</v>
      </c>
      <c r="AZ23" s="14">
        <f t="shared" si="79"/>
        <v>10241</v>
      </c>
      <c r="BA23" s="14">
        <f t="shared" si="79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80">SUM(BD24:BD25)</f>
        <v>10029</v>
      </c>
      <c r="BE23" s="14">
        <f t="shared" si="80"/>
        <v>11088</v>
      </c>
      <c r="BF23" s="14">
        <f t="shared" si="80"/>
        <v>10850</v>
      </c>
      <c r="BG23" s="14">
        <f t="shared" si="80"/>
        <v>9982</v>
      </c>
      <c r="BH23" s="14">
        <f t="shared" si="80"/>
        <v>10797</v>
      </c>
      <c r="BI23" s="14">
        <f t="shared" si="80"/>
        <v>11420</v>
      </c>
      <c r="BJ23" s="14">
        <f t="shared" si="80"/>
        <v>12496</v>
      </c>
      <c r="BK23" s="14">
        <f t="shared" si="80"/>
        <v>11495</v>
      </c>
      <c r="BL23" s="14">
        <f t="shared" si="80"/>
        <v>12048</v>
      </c>
      <c r="BM23" s="14">
        <f t="shared" si="80"/>
        <v>11110</v>
      </c>
      <c r="BN23" s="14">
        <f t="shared" si="80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81">SUM(BQ24:BQ25)</f>
        <v>11058</v>
      </c>
      <c r="BR23" s="14">
        <f t="shared" si="81"/>
        <v>12630</v>
      </c>
      <c r="BS23" s="14">
        <f t="shared" si="81"/>
        <v>12610</v>
      </c>
      <c r="BT23" s="14">
        <f t="shared" si="81"/>
        <v>12607</v>
      </c>
      <c r="BU23" s="14">
        <f t="shared" si="81"/>
        <v>12668</v>
      </c>
      <c r="BV23" s="14">
        <f t="shared" si="81"/>
        <v>13190</v>
      </c>
      <c r="BW23" s="14">
        <f t="shared" si="81"/>
        <v>13984</v>
      </c>
      <c r="BX23" s="14">
        <f t="shared" si="81"/>
        <v>13032</v>
      </c>
      <c r="BY23" s="14">
        <f t="shared" si="81"/>
        <v>12969</v>
      </c>
      <c r="BZ23" s="14">
        <f t="shared" si="81"/>
        <v>12722</v>
      </c>
      <c r="CA23" s="14">
        <f t="shared" si="81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82">SUM(CD24:CD25)</f>
        <v>11459</v>
      </c>
      <c r="CE23" s="14">
        <f t="shared" si="82"/>
        <v>12190</v>
      </c>
      <c r="CF23" s="14">
        <f t="shared" si="82"/>
        <v>11593</v>
      </c>
      <c r="CG23" s="14">
        <f t="shared" si="82"/>
        <v>12372</v>
      </c>
      <c r="CH23" s="14">
        <f t="shared" si="82"/>
        <v>11923</v>
      </c>
      <c r="CI23" s="14">
        <f t="shared" si="82"/>
        <v>12970</v>
      </c>
      <c r="CJ23" s="14">
        <f t="shared" si="82"/>
        <v>13788</v>
      </c>
      <c r="CK23" s="14">
        <f t="shared" si="82"/>
        <v>12762</v>
      </c>
      <c r="CL23" s="14">
        <f t="shared" si="82"/>
        <v>12397</v>
      </c>
      <c r="CM23" s="14">
        <f t="shared" si="82"/>
        <v>11999</v>
      </c>
      <c r="CN23" s="14">
        <f t="shared" si="82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3">SUM(CQ24:CQ25)</f>
        <v>11598</v>
      </c>
      <c r="CR23" s="14">
        <f t="shared" si="83"/>
        <v>12156</v>
      </c>
      <c r="CS23" s="14">
        <f t="shared" si="83"/>
        <v>11722</v>
      </c>
      <c r="CT23" s="14">
        <f t="shared" si="83"/>
        <v>12449</v>
      </c>
      <c r="CU23" s="14">
        <f t="shared" si="83"/>
        <v>11966</v>
      </c>
      <c r="CV23" s="14">
        <f t="shared" si="83"/>
        <v>13361</v>
      </c>
      <c r="CW23" s="14">
        <f t="shared" si="83"/>
        <v>13814</v>
      </c>
      <c r="CX23" s="14">
        <f t="shared" si="83"/>
        <v>12718</v>
      </c>
      <c r="CY23" s="14">
        <f t="shared" si="83"/>
        <v>12751</v>
      </c>
      <c r="CZ23" s="14">
        <f t="shared" si="83"/>
        <v>12913</v>
      </c>
      <c r="DA23" s="14">
        <f t="shared" si="83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4">SUM(DD24:DD25)</f>
        <v>11988</v>
      </c>
      <c r="DE23" s="14">
        <f t="shared" si="84"/>
        <v>12223</v>
      </c>
      <c r="DF23" s="14">
        <f t="shared" si="84"/>
        <v>11943</v>
      </c>
      <c r="DG23" s="14">
        <f t="shared" si="84"/>
        <v>12352</v>
      </c>
      <c r="DH23" s="14">
        <f t="shared" si="84"/>
        <v>12140</v>
      </c>
      <c r="DI23" s="14">
        <f t="shared" si="84"/>
        <v>13552</v>
      </c>
      <c r="DJ23" s="14">
        <f t="shared" si="84"/>
        <v>13788</v>
      </c>
      <c r="DK23" s="14">
        <f t="shared" si="84"/>
        <v>12987</v>
      </c>
      <c r="DL23" s="14">
        <f t="shared" si="84"/>
        <v>13926</v>
      </c>
      <c r="DM23" s="14">
        <f t="shared" si="84"/>
        <v>12634</v>
      </c>
      <c r="DN23" s="14">
        <f t="shared" si="84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5">SUM(ER24:ER25)</f>
        <v>14539</v>
      </c>
      <c r="ES23" s="14">
        <f t="shared" si="85"/>
        <v>15049</v>
      </c>
      <c r="ET23" s="14">
        <f t="shared" si="85"/>
        <v>36036</v>
      </c>
      <c r="EU23" s="14">
        <f t="shared" si="85"/>
        <v>16267</v>
      </c>
      <c r="EV23" s="14">
        <f t="shared" si="85"/>
        <v>18689</v>
      </c>
      <c r="EW23" s="14">
        <f t="shared" si="85"/>
        <v>19686</v>
      </c>
      <c r="EX23" s="14">
        <f t="shared" si="85"/>
        <v>17369</v>
      </c>
      <c r="EY23" s="14">
        <f t="shared" si="85"/>
        <v>17334</v>
      </c>
      <c r="EZ23" s="14">
        <f t="shared" si="85"/>
        <v>16096</v>
      </c>
      <c r="FA23" s="14">
        <f t="shared" si="85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6">SUM(FE24:FE25)</f>
        <v>17415</v>
      </c>
      <c r="FF23" s="14">
        <f t="shared" si="86"/>
        <v>15995</v>
      </c>
      <c r="FG23" s="14">
        <f t="shared" si="86"/>
        <v>17303</v>
      </c>
      <c r="FH23" s="14">
        <f t="shared" si="86"/>
        <v>16783</v>
      </c>
      <c r="FI23" s="14">
        <f t="shared" si="86"/>
        <v>19492</v>
      </c>
      <c r="FJ23" s="14">
        <f t="shared" si="86"/>
        <v>20188</v>
      </c>
      <c r="FK23" s="14">
        <f t="shared" si="86"/>
        <v>18071</v>
      </c>
      <c r="FL23" s="14">
        <f t="shared" si="86"/>
        <v>18485</v>
      </c>
      <c r="FM23" s="14">
        <f t="shared" si="86"/>
        <v>17732</v>
      </c>
      <c r="FN23" s="14">
        <f t="shared" si="86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7">SUM(FR24:FR25)</f>
        <v>16637</v>
      </c>
      <c r="FS23" s="14">
        <f t="shared" si="87"/>
        <v>16344</v>
      </c>
      <c r="FT23" s="14">
        <f t="shared" si="87"/>
        <v>17153</v>
      </c>
      <c r="FU23" s="14">
        <f t="shared" si="87"/>
        <v>16828</v>
      </c>
      <c r="FV23" s="14">
        <f t="shared" si="87"/>
        <v>19532</v>
      </c>
      <c r="FW23" s="14">
        <f t="shared" si="87"/>
        <v>20297</v>
      </c>
      <c r="FX23" s="14">
        <f t="shared" si="87"/>
        <v>18190</v>
      </c>
      <c r="FY23" s="14">
        <v>18512</v>
      </c>
      <c r="FZ23" s="14">
        <v>17334</v>
      </c>
      <c r="GA23" s="14">
        <f t="shared" si="87"/>
        <v>20029</v>
      </c>
      <c r="GB23" s="14">
        <f t="shared" si="37"/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 t="shared" si="38"/>
        <v>208363</v>
      </c>
      <c r="GP23" s="14">
        <v>22256</v>
      </c>
      <c r="GQ23" s="131">
        <v>16902</v>
      </c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>
        <f t="shared" si="39"/>
        <v>39158</v>
      </c>
    </row>
    <row r="24" spans="2:210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7">
        <v>10202</v>
      </c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</row>
    <row r="25" spans="2:210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7">
        <v>6700</v>
      </c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</row>
    <row r="26" spans="2:210" ht="15" x14ac:dyDescent="0.25">
      <c r="B26" s="13" t="s">
        <v>44</v>
      </c>
      <c r="C26" s="14">
        <f>SUM(C27:C28)</f>
        <v>0</v>
      </c>
      <c r="D26" s="14">
        <f t="shared" ref="D26:N26" si="88">SUM(D27:D28)</f>
        <v>0</v>
      </c>
      <c r="E26" s="14">
        <f t="shared" si="88"/>
        <v>0</v>
      </c>
      <c r="F26" s="14">
        <f t="shared" si="88"/>
        <v>6681</v>
      </c>
      <c r="G26" s="14">
        <f t="shared" si="88"/>
        <v>21117</v>
      </c>
      <c r="H26" s="14">
        <f t="shared" si="88"/>
        <v>21651</v>
      </c>
      <c r="I26" s="14">
        <f t="shared" si="88"/>
        <v>22582</v>
      </c>
      <c r="J26" s="14">
        <f t="shared" si="88"/>
        <v>23499</v>
      </c>
      <c r="K26" s="14">
        <f t="shared" si="88"/>
        <v>21736</v>
      </c>
      <c r="L26" s="14">
        <f t="shared" si="88"/>
        <v>21494</v>
      </c>
      <c r="M26" s="14">
        <f t="shared" si="88"/>
        <v>22613</v>
      </c>
      <c r="N26" s="14">
        <f t="shared" si="88"/>
        <v>23003</v>
      </c>
      <c r="O26" s="14">
        <f t="shared" si="12"/>
        <v>184376</v>
      </c>
      <c r="P26" s="14">
        <f>SUM(P27:P28)</f>
        <v>22755</v>
      </c>
      <c r="Q26" s="14">
        <f t="shared" ref="Q26:AA26" si="89">SUM(Q27:Q28)</f>
        <v>21162</v>
      </c>
      <c r="R26" s="14">
        <f t="shared" si="89"/>
        <v>22659</v>
      </c>
      <c r="S26" s="14">
        <f t="shared" si="89"/>
        <v>20635</v>
      </c>
      <c r="T26" s="14">
        <f t="shared" si="89"/>
        <v>21209</v>
      </c>
      <c r="U26" s="14">
        <f t="shared" si="89"/>
        <v>21625</v>
      </c>
      <c r="V26" s="14">
        <f t="shared" si="89"/>
        <v>22918</v>
      </c>
      <c r="W26" s="14">
        <f t="shared" si="89"/>
        <v>23823</v>
      </c>
      <c r="X26" s="14">
        <f t="shared" si="89"/>
        <v>20894</v>
      </c>
      <c r="Y26" s="14">
        <f t="shared" si="89"/>
        <v>20992</v>
      </c>
      <c r="Z26" s="14">
        <f t="shared" si="89"/>
        <v>21005</v>
      </c>
      <c r="AA26" s="14">
        <f t="shared" si="89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90">SUM(AD27:AD28)</f>
        <v>20618</v>
      </c>
      <c r="AE26" s="14">
        <f t="shared" si="90"/>
        <v>19012</v>
      </c>
      <c r="AF26" s="14">
        <f t="shared" si="90"/>
        <v>0</v>
      </c>
      <c r="AG26" s="14">
        <f t="shared" si="90"/>
        <v>0</v>
      </c>
      <c r="AH26" s="14">
        <f t="shared" si="90"/>
        <v>0</v>
      </c>
      <c r="AI26" s="14">
        <f t="shared" si="90"/>
        <v>0</v>
      </c>
      <c r="AJ26" s="14">
        <f t="shared" si="90"/>
        <v>0</v>
      </c>
      <c r="AK26" s="14">
        <f t="shared" si="90"/>
        <v>0</v>
      </c>
      <c r="AL26" s="14">
        <f t="shared" si="90"/>
        <v>0</v>
      </c>
      <c r="AM26" s="14">
        <f t="shared" si="90"/>
        <v>0</v>
      </c>
      <c r="AN26" s="14">
        <f t="shared" si="90"/>
        <v>0</v>
      </c>
      <c r="AO26" s="14">
        <f t="shared" si="14"/>
        <v>63040</v>
      </c>
      <c r="AP26" s="14">
        <f>SUM(AP27:AP28)</f>
        <v>0</v>
      </c>
      <c r="AQ26" s="14">
        <f t="shared" ref="AQ26:BA26" si="91">SUM(AQ27:AQ28)</f>
        <v>0</v>
      </c>
      <c r="AR26" s="14">
        <f t="shared" si="91"/>
        <v>0</v>
      </c>
      <c r="AS26" s="14">
        <f t="shared" si="91"/>
        <v>0</v>
      </c>
      <c r="AT26" s="14">
        <f t="shared" si="91"/>
        <v>0</v>
      </c>
      <c r="AU26" s="14">
        <f t="shared" si="91"/>
        <v>0</v>
      </c>
      <c r="AV26" s="14">
        <f t="shared" si="91"/>
        <v>0</v>
      </c>
      <c r="AW26" s="14">
        <f t="shared" si="91"/>
        <v>0</v>
      </c>
      <c r="AX26" s="14">
        <f t="shared" si="91"/>
        <v>0</v>
      </c>
      <c r="AY26" s="14">
        <f t="shared" si="91"/>
        <v>0</v>
      </c>
      <c r="AZ26" s="14">
        <f t="shared" si="91"/>
        <v>0</v>
      </c>
      <c r="BA26" s="14">
        <f t="shared" si="91"/>
        <v>0</v>
      </c>
      <c r="BB26" s="14">
        <f t="shared" si="15"/>
        <v>0</v>
      </c>
      <c r="BC26" s="14">
        <f>SUM(BC27:BC28)</f>
        <v>0</v>
      </c>
      <c r="BD26" s="14">
        <f t="shared" ref="BD26:BN26" si="92">SUM(BD27:BD28)</f>
        <v>0</v>
      </c>
      <c r="BE26" s="14">
        <f t="shared" si="92"/>
        <v>0</v>
      </c>
      <c r="BF26" s="14">
        <f t="shared" si="92"/>
        <v>0</v>
      </c>
      <c r="BG26" s="14">
        <f t="shared" si="92"/>
        <v>0</v>
      </c>
      <c r="BH26" s="14">
        <f t="shared" si="92"/>
        <v>0</v>
      </c>
      <c r="BI26" s="14">
        <f t="shared" si="92"/>
        <v>0</v>
      </c>
      <c r="BJ26" s="14">
        <f t="shared" si="92"/>
        <v>0</v>
      </c>
      <c r="BK26" s="14">
        <f t="shared" si="92"/>
        <v>0</v>
      </c>
      <c r="BL26" s="14">
        <f t="shared" si="92"/>
        <v>0</v>
      </c>
      <c r="BM26" s="14">
        <f t="shared" si="92"/>
        <v>0</v>
      </c>
      <c r="BN26" s="14">
        <f t="shared" si="92"/>
        <v>0</v>
      </c>
      <c r="BO26" s="14">
        <f t="shared" si="16"/>
        <v>0</v>
      </c>
      <c r="BP26" s="14">
        <f>SUM(BP27:BP28)</f>
        <v>20353</v>
      </c>
      <c r="BQ26" s="14">
        <f t="shared" ref="BQ26:CA26" si="93">SUM(BQ27:BQ28)</f>
        <v>24919</v>
      </c>
      <c r="BR26" s="14">
        <f t="shared" si="93"/>
        <v>24835</v>
      </c>
      <c r="BS26" s="14">
        <f t="shared" si="93"/>
        <v>24446</v>
      </c>
      <c r="BT26" s="14">
        <f t="shared" si="93"/>
        <v>26498</v>
      </c>
      <c r="BU26" s="14">
        <f t="shared" si="93"/>
        <v>28674</v>
      </c>
      <c r="BV26" s="14">
        <f t="shared" si="93"/>
        <v>32090</v>
      </c>
      <c r="BW26" s="14">
        <f t="shared" si="93"/>
        <v>36916</v>
      </c>
      <c r="BX26" s="14">
        <f t="shared" si="93"/>
        <v>32084</v>
      </c>
      <c r="BY26" s="14">
        <f t="shared" si="93"/>
        <v>31765</v>
      </c>
      <c r="BZ26" s="14">
        <f t="shared" si="93"/>
        <v>31991</v>
      </c>
      <c r="CA26" s="14">
        <f t="shared" si="93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4">SUM(CD27:CD28)</f>
        <v>26518</v>
      </c>
      <c r="CE26" s="14">
        <f t="shared" si="94"/>
        <v>28359</v>
      </c>
      <c r="CF26" s="14">
        <f t="shared" si="94"/>
        <v>25057</v>
      </c>
      <c r="CG26" s="14">
        <f t="shared" si="94"/>
        <v>26426</v>
      </c>
      <c r="CH26" s="14">
        <f t="shared" si="94"/>
        <v>26057</v>
      </c>
      <c r="CI26" s="14">
        <f t="shared" si="94"/>
        <v>28700</v>
      </c>
      <c r="CJ26" s="14">
        <f t="shared" si="94"/>
        <v>30816</v>
      </c>
      <c r="CK26" s="14">
        <f t="shared" si="94"/>
        <v>27562</v>
      </c>
      <c r="CL26" s="14">
        <f t="shared" si="94"/>
        <v>27682</v>
      </c>
      <c r="CM26" s="14">
        <f t="shared" si="94"/>
        <v>26945</v>
      </c>
      <c r="CN26" s="14">
        <f t="shared" si="94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5">SUM(CQ27:CQ28)</f>
        <v>25377</v>
      </c>
      <c r="CR26" s="14">
        <f t="shared" si="95"/>
        <v>27426</v>
      </c>
      <c r="CS26" s="14">
        <f t="shared" si="95"/>
        <v>26089</v>
      </c>
      <c r="CT26" s="14">
        <f t="shared" si="95"/>
        <v>26094</v>
      </c>
      <c r="CU26" s="14">
        <f t="shared" si="95"/>
        <v>25376</v>
      </c>
      <c r="CV26" s="14">
        <f t="shared" si="95"/>
        <v>28341</v>
      </c>
      <c r="CW26" s="14">
        <f t="shared" si="95"/>
        <v>30745</v>
      </c>
      <c r="CX26" s="14">
        <f t="shared" si="95"/>
        <v>27109</v>
      </c>
      <c r="CY26" s="14">
        <f t="shared" si="95"/>
        <v>27353</v>
      </c>
      <c r="CZ26" s="14">
        <f t="shared" si="95"/>
        <v>27211</v>
      </c>
      <c r="DA26" s="14">
        <f t="shared" si="95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6">SUM(DD27:DD28)</f>
        <v>24880</v>
      </c>
      <c r="DE26" s="14">
        <f t="shared" si="96"/>
        <v>26082</v>
      </c>
      <c r="DF26" s="14">
        <f t="shared" si="96"/>
        <v>24711</v>
      </c>
      <c r="DG26" s="14">
        <f t="shared" si="96"/>
        <v>25800</v>
      </c>
      <c r="DH26" s="14">
        <f t="shared" si="96"/>
        <v>25818</v>
      </c>
      <c r="DI26" s="14">
        <f t="shared" si="96"/>
        <v>28614</v>
      </c>
      <c r="DJ26" s="14">
        <f t="shared" si="96"/>
        <v>30775</v>
      </c>
      <c r="DK26" s="14">
        <f t="shared" si="96"/>
        <v>28548</v>
      </c>
      <c r="DL26" s="14">
        <f t="shared" si="96"/>
        <v>30065</v>
      </c>
      <c r="DM26" s="14">
        <f t="shared" si="96"/>
        <v>27790</v>
      </c>
      <c r="DN26" s="14">
        <f t="shared" si="96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7">SUM(ER27:ER28)</f>
        <v>25559</v>
      </c>
      <c r="ES26" s="14">
        <f t="shared" si="97"/>
        <v>26811</v>
      </c>
      <c r="ET26" s="14">
        <f t="shared" si="97"/>
        <v>37796</v>
      </c>
      <c r="EU26" s="14">
        <f t="shared" si="97"/>
        <v>40662</v>
      </c>
      <c r="EV26" s="14">
        <f t="shared" si="97"/>
        <v>38951</v>
      </c>
      <c r="EW26" s="14">
        <f t="shared" si="97"/>
        <v>39684</v>
      </c>
      <c r="EX26" s="14">
        <f t="shared" si="97"/>
        <v>37478</v>
      </c>
      <c r="EY26" s="14">
        <f t="shared" si="97"/>
        <v>43477</v>
      </c>
      <c r="EZ26" s="14">
        <f t="shared" si="97"/>
        <v>38840</v>
      </c>
      <c r="FA26" s="14">
        <f t="shared" si="97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8">SUM(FE27:FE28)</f>
        <v>33971</v>
      </c>
      <c r="FF26" s="14">
        <f t="shared" si="98"/>
        <v>31037</v>
      </c>
      <c r="FG26" s="14">
        <f t="shared" si="98"/>
        <v>32793</v>
      </c>
      <c r="FH26" s="14">
        <f t="shared" si="98"/>
        <v>32715</v>
      </c>
      <c r="FI26" s="14">
        <f t="shared" si="98"/>
        <v>36626</v>
      </c>
      <c r="FJ26" s="14">
        <f t="shared" si="98"/>
        <v>40765</v>
      </c>
      <c r="FK26" s="14">
        <f t="shared" si="98"/>
        <v>36485</v>
      </c>
      <c r="FL26" s="14">
        <f t="shared" si="98"/>
        <v>37908</v>
      </c>
      <c r="FM26" s="14">
        <f t="shared" si="98"/>
        <v>36560</v>
      </c>
      <c r="FN26" s="14">
        <f t="shared" si="98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9">SUM(FR27:FR28)</f>
        <v>32970</v>
      </c>
      <c r="FS26" s="14">
        <f t="shared" si="99"/>
        <v>31206</v>
      </c>
      <c r="FT26" s="14">
        <f t="shared" si="99"/>
        <v>33822</v>
      </c>
      <c r="FU26" s="14">
        <f t="shared" si="99"/>
        <v>33286</v>
      </c>
      <c r="FV26" s="14">
        <f t="shared" si="99"/>
        <v>38437</v>
      </c>
      <c r="FW26" s="14">
        <f t="shared" si="99"/>
        <v>41312</v>
      </c>
      <c r="FX26" s="14">
        <f t="shared" si="99"/>
        <v>36057</v>
      </c>
      <c r="FY26" s="14">
        <v>37406</v>
      </c>
      <c r="FZ26" s="14">
        <v>35982</v>
      </c>
      <c r="GA26" s="14">
        <f t="shared" si="99"/>
        <v>41429</v>
      </c>
      <c r="GB26" s="14">
        <f t="shared" si="37"/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 t="shared" si="38"/>
        <v>401382</v>
      </c>
      <c r="GP26" s="14">
        <v>46393</v>
      </c>
      <c r="GQ26" s="131">
        <v>39175</v>
      </c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>
        <f t="shared" si="39"/>
        <v>85568</v>
      </c>
    </row>
    <row r="27" spans="2:210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7">
        <v>17825</v>
      </c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</row>
    <row r="28" spans="2:210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7">
        <v>21350</v>
      </c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</row>
    <row r="29" spans="2:210" ht="15" x14ac:dyDescent="0.25">
      <c r="B29" s="13" t="s">
        <v>45</v>
      </c>
      <c r="C29" s="14">
        <f>SUM(C30:C31)</f>
        <v>0</v>
      </c>
      <c r="D29" s="14">
        <f t="shared" ref="D29:N29" si="100">SUM(D30:D31)</f>
        <v>0</v>
      </c>
      <c r="E29" s="14">
        <f t="shared" si="100"/>
        <v>0</v>
      </c>
      <c r="F29" s="14">
        <f t="shared" si="100"/>
        <v>0</v>
      </c>
      <c r="G29" s="14">
        <f t="shared" si="100"/>
        <v>0</v>
      </c>
      <c r="H29" s="14">
        <f t="shared" si="100"/>
        <v>0</v>
      </c>
      <c r="I29" s="14">
        <f t="shared" si="100"/>
        <v>0</v>
      </c>
      <c r="J29" s="14">
        <f t="shared" si="100"/>
        <v>0</v>
      </c>
      <c r="K29" s="14">
        <f t="shared" si="100"/>
        <v>0</v>
      </c>
      <c r="L29" s="14">
        <f t="shared" si="100"/>
        <v>0</v>
      </c>
      <c r="M29" s="14">
        <f t="shared" si="100"/>
        <v>0</v>
      </c>
      <c r="N29" s="14">
        <f t="shared" si="100"/>
        <v>0</v>
      </c>
      <c r="O29" s="14">
        <f t="shared" si="12"/>
        <v>0</v>
      </c>
      <c r="P29" s="14">
        <f>SUM(P30:P31)</f>
        <v>0</v>
      </c>
      <c r="Q29" s="14">
        <f t="shared" ref="Q29:AA29" si="101">SUM(Q30:Q31)</f>
        <v>0</v>
      </c>
      <c r="R29" s="14">
        <f t="shared" si="101"/>
        <v>0</v>
      </c>
      <c r="S29" s="14">
        <f t="shared" si="101"/>
        <v>0</v>
      </c>
      <c r="T29" s="14">
        <f t="shared" si="101"/>
        <v>0</v>
      </c>
      <c r="U29" s="14">
        <f t="shared" si="101"/>
        <v>0</v>
      </c>
      <c r="V29" s="14">
        <f t="shared" si="101"/>
        <v>0</v>
      </c>
      <c r="W29" s="14">
        <f t="shared" si="101"/>
        <v>0</v>
      </c>
      <c r="X29" s="14">
        <f t="shared" si="101"/>
        <v>0</v>
      </c>
      <c r="Y29" s="14">
        <f t="shared" si="101"/>
        <v>0</v>
      </c>
      <c r="Z29" s="14">
        <f t="shared" si="101"/>
        <v>0</v>
      </c>
      <c r="AA29" s="14">
        <f t="shared" si="101"/>
        <v>0</v>
      </c>
      <c r="AB29" s="14">
        <f t="shared" si="13"/>
        <v>0</v>
      </c>
      <c r="AC29" s="14">
        <f>SUM(AC30:AC31)</f>
        <v>0</v>
      </c>
      <c r="AD29" s="14">
        <f t="shared" ref="AD29:AN29" si="102">SUM(AD30:AD31)</f>
        <v>0</v>
      </c>
      <c r="AE29" s="14">
        <f t="shared" si="102"/>
        <v>0</v>
      </c>
      <c r="AF29" s="14">
        <f t="shared" si="102"/>
        <v>0</v>
      </c>
      <c r="AG29" s="14">
        <f t="shared" si="102"/>
        <v>0</v>
      </c>
      <c r="AH29" s="14">
        <f t="shared" si="102"/>
        <v>0</v>
      </c>
      <c r="AI29" s="14">
        <f t="shared" si="102"/>
        <v>0</v>
      </c>
      <c r="AJ29" s="14">
        <f t="shared" si="102"/>
        <v>0</v>
      </c>
      <c r="AK29" s="14">
        <f t="shared" si="102"/>
        <v>0</v>
      </c>
      <c r="AL29" s="14">
        <f t="shared" si="102"/>
        <v>0</v>
      </c>
      <c r="AM29" s="14">
        <f t="shared" si="102"/>
        <v>0</v>
      </c>
      <c r="AN29" s="14">
        <f t="shared" si="102"/>
        <v>0</v>
      </c>
      <c r="AO29" s="14">
        <f t="shared" si="14"/>
        <v>0</v>
      </c>
      <c r="AP29" s="14">
        <f>SUM(AP30:AP31)</f>
        <v>0</v>
      </c>
      <c r="AQ29" s="14">
        <f t="shared" ref="AQ29:BA29" si="103">SUM(AQ30:AQ31)</f>
        <v>0</v>
      </c>
      <c r="AR29" s="14">
        <f t="shared" si="103"/>
        <v>0</v>
      </c>
      <c r="AS29" s="14">
        <f t="shared" si="103"/>
        <v>0</v>
      </c>
      <c r="AT29" s="14">
        <f t="shared" si="103"/>
        <v>0</v>
      </c>
      <c r="AU29" s="14">
        <f t="shared" si="103"/>
        <v>0</v>
      </c>
      <c r="AV29" s="14">
        <f t="shared" si="103"/>
        <v>0</v>
      </c>
      <c r="AW29" s="14">
        <f t="shared" si="103"/>
        <v>0</v>
      </c>
      <c r="AX29" s="14">
        <f t="shared" si="103"/>
        <v>0</v>
      </c>
      <c r="AY29" s="14">
        <f t="shared" si="103"/>
        <v>0</v>
      </c>
      <c r="AZ29" s="14">
        <f t="shared" si="103"/>
        <v>0</v>
      </c>
      <c r="BA29" s="14">
        <f t="shared" si="103"/>
        <v>0</v>
      </c>
      <c r="BB29" s="14">
        <f t="shared" si="15"/>
        <v>0</v>
      </c>
      <c r="BC29" s="14">
        <f>SUM(BC30:BC31)</f>
        <v>12256</v>
      </c>
      <c r="BD29" s="14">
        <f t="shared" ref="BD29:BN29" si="104">SUM(BD30:BD31)</f>
        <v>15361</v>
      </c>
      <c r="BE29" s="14">
        <f t="shared" si="104"/>
        <v>16733</v>
      </c>
      <c r="BF29" s="14">
        <f t="shared" si="104"/>
        <v>15959</v>
      </c>
      <c r="BG29" s="14">
        <f t="shared" si="104"/>
        <v>16289</v>
      </c>
      <c r="BH29" s="14">
        <f t="shared" si="104"/>
        <v>16289</v>
      </c>
      <c r="BI29" s="14">
        <f t="shared" si="104"/>
        <v>18067</v>
      </c>
      <c r="BJ29" s="14">
        <f t="shared" si="104"/>
        <v>18289</v>
      </c>
      <c r="BK29" s="14">
        <f t="shared" si="104"/>
        <v>17441</v>
      </c>
      <c r="BL29" s="14">
        <f t="shared" si="104"/>
        <v>18038</v>
      </c>
      <c r="BM29" s="14">
        <f t="shared" si="104"/>
        <v>17312</v>
      </c>
      <c r="BN29" s="14">
        <f t="shared" si="104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5">SUM(BQ30:BQ31)</f>
        <v>16265</v>
      </c>
      <c r="BR29" s="14">
        <f t="shared" si="105"/>
        <v>16183</v>
      </c>
      <c r="BS29" s="14">
        <f t="shared" si="105"/>
        <v>16860</v>
      </c>
      <c r="BT29" s="14">
        <f t="shared" si="105"/>
        <v>17377</v>
      </c>
      <c r="BU29" s="14">
        <f t="shared" si="105"/>
        <v>17560</v>
      </c>
      <c r="BV29" s="14">
        <f t="shared" si="105"/>
        <v>18208</v>
      </c>
      <c r="BW29" s="14">
        <f t="shared" si="105"/>
        <v>18910</v>
      </c>
      <c r="BX29" s="14">
        <f t="shared" si="105"/>
        <v>17384</v>
      </c>
      <c r="BY29" s="14">
        <f t="shared" si="105"/>
        <v>18639</v>
      </c>
      <c r="BZ29" s="14">
        <f t="shared" si="105"/>
        <v>16905</v>
      </c>
      <c r="CA29" s="14">
        <f t="shared" si="105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6">SUM(CD30:CD31)</f>
        <v>18413</v>
      </c>
      <c r="CE29" s="14">
        <f t="shared" si="106"/>
        <v>19242</v>
      </c>
      <c r="CF29" s="14">
        <f t="shared" si="106"/>
        <v>18176</v>
      </c>
      <c r="CG29" s="14">
        <f t="shared" si="106"/>
        <v>19688</v>
      </c>
      <c r="CH29" s="14">
        <f t="shared" si="106"/>
        <v>20290</v>
      </c>
      <c r="CI29" s="14">
        <f t="shared" si="106"/>
        <v>21946</v>
      </c>
      <c r="CJ29" s="14">
        <f t="shared" si="106"/>
        <v>24228</v>
      </c>
      <c r="CK29" s="14">
        <f t="shared" si="106"/>
        <v>22776</v>
      </c>
      <c r="CL29" s="14">
        <f t="shared" si="106"/>
        <v>22953</v>
      </c>
      <c r="CM29" s="14">
        <f t="shared" si="106"/>
        <v>22226</v>
      </c>
      <c r="CN29" s="14">
        <f t="shared" si="106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7">SUM(CQ30:CQ31)</f>
        <v>21297</v>
      </c>
      <c r="CR29" s="14">
        <f t="shared" si="107"/>
        <v>22696</v>
      </c>
      <c r="CS29" s="14">
        <f t="shared" si="107"/>
        <v>21814</v>
      </c>
      <c r="CT29" s="14">
        <f t="shared" si="107"/>
        <v>22350</v>
      </c>
      <c r="CU29" s="14">
        <f t="shared" si="107"/>
        <v>23008</v>
      </c>
      <c r="CV29" s="14">
        <f t="shared" si="107"/>
        <v>24218</v>
      </c>
      <c r="CW29" s="14">
        <f t="shared" si="107"/>
        <v>25588</v>
      </c>
      <c r="CX29" s="14">
        <f t="shared" si="107"/>
        <v>22769</v>
      </c>
      <c r="CY29" s="14">
        <f t="shared" si="107"/>
        <v>22796</v>
      </c>
      <c r="CZ29" s="14">
        <f t="shared" si="107"/>
        <v>22712</v>
      </c>
      <c r="DA29" s="14">
        <f t="shared" si="107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8">SUM(DD30:DD31)</f>
        <v>21246</v>
      </c>
      <c r="DE29" s="14">
        <f t="shared" si="108"/>
        <v>22529</v>
      </c>
      <c r="DF29" s="14">
        <f t="shared" si="108"/>
        <v>19664</v>
      </c>
      <c r="DG29" s="14">
        <f t="shared" si="108"/>
        <v>22523</v>
      </c>
      <c r="DH29" s="14">
        <f t="shared" si="108"/>
        <v>22914</v>
      </c>
      <c r="DI29" s="14">
        <f t="shared" si="108"/>
        <v>24365</v>
      </c>
      <c r="DJ29" s="14">
        <f t="shared" si="108"/>
        <v>26602</v>
      </c>
      <c r="DK29" s="14">
        <f t="shared" si="108"/>
        <v>24139</v>
      </c>
      <c r="DL29" s="14">
        <f t="shared" si="108"/>
        <v>25452</v>
      </c>
      <c r="DM29" s="14">
        <f t="shared" si="108"/>
        <v>24329</v>
      </c>
      <c r="DN29" s="14">
        <f t="shared" si="108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9">SUM(ER30:ER31)</f>
        <v>29738</v>
      </c>
      <c r="ES29" s="14">
        <f t="shared" si="109"/>
        <v>29239</v>
      </c>
      <c r="ET29" s="14">
        <f t="shared" si="109"/>
        <v>37777</v>
      </c>
      <c r="EU29" s="14">
        <f t="shared" si="109"/>
        <v>30959</v>
      </c>
      <c r="EV29" s="14">
        <f t="shared" si="109"/>
        <v>33709</v>
      </c>
      <c r="EW29" s="14">
        <f t="shared" si="109"/>
        <v>35239</v>
      </c>
      <c r="EX29" s="14">
        <f t="shared" si="109"/>
        <v>32509</v>
      </c>
      <c r="EY29" s="14">
        <f t="shared" si="109"/>
        <v>33100</v>
      </c>
      <c r="EZ29" s="14">
        <f t="shared" si="109"/>
        <v>29903</v>
      </c>
      <c r="FA29" s="14">
        <f t="shared" si="109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10">SUM(FE30:FE31)</f>
        <v>32061</v>
      </c>
      <c r="FF29" s="14">
        <f t="shared" si="110"/>
        <v>30912</v>
      </c>
      <c r="FG29" s="14">
        <f t="shared" si="110"/>
        <v>32988</v>
      </c>
      <c r="FH29" s="14">
        <f t="shared" si="110"/>
        <v>32422</v>
      </c>
      <c r="FI29" s="14">
        <f t="shared" si="110"/>
        <v>35230</v>
      </c>
      <c r="FJ29" s="14">
        <f t="shared" si="110"/>
        <v>37939</v>
      </c>
      <c r="FK29" s="14">
        <f t="shared" si="110"/>
        <v>34494</v>
      </c>
      <c r="FL29" s="14">
        <f t="shared" si="110"/>
        <v>35356</v>
      </c>
      <c r="FM29" s="14">
        <f t="shared" si="110"/>
        <v>33650</v>
      </c>
      <c r="FN29" s="14">
        <f t="shared" si="110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11">SUM(FR30:FR31)</f>
        <v>32270</v>
      </c>
      <c r="FS29" s="14">
        <f t="shared" si="111"/>
        <v>30960</v>
      </c>
      <c r="FT29" s="14">
        <f t="shared" si="111"/>
        <v>31843</v>
      </c>
      <c r="FU29" s="14">
        <f t="shared" si="111"/>
        <v>31708</v>
      </c>
      <c r="FV29" s="14">
        <f t="shared" si="111"/>
        <v>33669</v>
      </c>
      <c r="FW29" s="14">
        <f t="shared" si="111"/>
        <v>36448</v>
      </c>
      <c r="FX29" s="14">
        <f t="shared" si="111"/>
        <v>33311</v>
      </c>
      <c r="FY29" s="14">
        <v>34745</v>
      </c>
      <c r="FZ29" s="14">
        <v>33619</v>
      </c>
      <c r="GA29" s="14">
        <v>33619</v>
      </c>
      <c r="GB29" s="14">
        <f t="shared" si="37"/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 t="shared" si="38"/>
        <v>363501</v>
      </c>
      <c r="GP29" s="14">
        <v>37538</v>
      </c>
      <c r="GQ29" s="131">
        <v>30938</v>
      </c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>
        <f t="shared" si="39"/>
        <v>68476</v>
      </c>
    </row>
    <row r="30" spans="2:210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7">
        <v>23021</v>
      </c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</row>
    <row r="31" spans="2:210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7">
        <v>7917</v>
      </c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</row>
    <row r="32" spans="2:210" ht="15" x14ac:dyDescent="0.25">
      <c r="B32" s="13" t="s">
        <v>46</v>
      </c>
      <c r="C32" s="14">
        <f>SUM(C33:C34)</f>
        <v>0</v>
      </c>
      <c r="D32" s="14">
        <f t="shared" ref="D32:N32" si="112">SUM(D33:D34)</f>
        <v>0</v>
      </c>
      <c r="E32" s="14">
        <f t="shared" si="112"/>
        <v>0</v>
      </c>
      <c r="F32" s="14">
        <f t="shared" si="112"/>
        <v>13717</v>
      </c>
      <c r="G32" s="14">
        <f t="shared" si="112"/>
        <v>23061</v>
      </c>
      <c r="H32" s="14">
        <f t="shared" si="112"/>
        <v>26344</v>
      </c>
      <c r="I32" s="14">
        <f t="shared" si="112"/>
        <v>26887</v>
      </c>
      <c r="J32" s="14">
        <f t="shared" si="112"/>
        <v>27496</v>
      </c>
      <c r="K32" s="14">
        <f t="shared" si="112"/>
        <v>25368</v>
      </c>
      <c r="L32" s="14">
        <f t="shared" si="112"/>
        <v>24495</v>
      </c>
      <c r="M32" s="14">
        <f t="shared" si="112"/>
        <v>25722</v>
      </c>
      <c r="N32" s="14">
        <f t="shared" si="112"/>
        <v>27085</v>
      </c>
      <c r="O32" s="14">
        <f t="shared" si="12"/>
        <v>220175</v>
      </c>
      <c r="P32" s="14">
        <f>SUM(P33:P34)</f>
        <v>27743</v>
      </c>
      <c r="Q32" s="14">
        <f t="shared" ref="Q32:AA32" si="113">SUM(Q33:Q34)</f>
        <v>26212</v>
      </c>
      <c r="R32" s="14">
        <f t="shared" si="113"/>
        <v>28887</v>
      </c>
      <c r="S32" s="14">
        <f t="shared" si="113"/>
        <v>26551</v>
      </c>
      <c r="T32" s="14">
        <f t="shared" si="113"/>
        <v>28213</v>
      </c>
      <c r="U32" s="14">
        <f t="shared" si="113"/>
        <v>28784</v>
      </c>
      <c r="V32" s="14">
        <f t="shared" si="113"/>
        <v>30038</v>
      </c>
      <c r="W32" s="14">
        <f t="shared" si="113"/>
        <v>31279</v>
      </c>
      <c r="X32" s="14">
        <f t="shared" si="113"/>
        <v>30535</v>
      </c>
      <c r="Y32" s="14">
        <f t="shared" si="113"/>
        <v>30119</v>
      </c>
      <c r="Z32" s="14">
        <f t="shared" si="113"/>
        <v>29469</v>
      </c>
      <c r="AA32" s="14">
        <f t="shared" si="113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4">SUM(AD33:AD34)</f>
        <v>29468</v>
      </c>
      <c r="AE32" s="14">
        <f t="shared" si="114"/>
        <v>31463</v>
      </c>
      <c r="AF32" s="14">
        <f t="shared" si="114"/>
        <v>4259</v>
      </c>
      <c r="AG32" s="14">
        <f t="shared" si="114"/>
        <v>0</v>
      </c>
      <c r="AH32" s="14">
        <f t="shared" si="114"/>
        <v>0</v>
      </c>
      <c r="AI32" s="14">
        <f t="shared" si="114"/>
        <v>0</v>
      </c>
      <c r="AJ32" s="14">
        <f t="shared" si="114"/>
        <v>0</v>
      </c>
      <c r="AK32" s="14">
        <f t="shared" si="114"/>
        <v>0</v>
      </c>
      <c r="AL32" s="14">
        <f t="shared" si="114"/>
        <v>0</v>
      </c>
      <c r="AM32" s="14">
        <f t="shared" si="114"/>
        <v>0</v>
      </c>
      <c r="AN32" s="14">
        <f t="shared" si="114"/>
        <v>0</v>
      </c>
      <c r="AO32" s="14">
        <f t="shared" si="14"/>
        <v>97549</v>
      </c>
      <c r="AP32" s="14">
        <f>SUM(AP33:AP34)</f>
        <v>0</v>
      </c>
      <c r="AQ32" s="14">
        <f t="shared" ref="AQ32:BA32" si="115">SUM(AQ33:AQ34)</f>
        <v>0</v>
      </c>
      <c r="AR32" s="14">
        <f t="shared" si="115"/>
        <v>0</v>
      </c>
      <c r="AS32" s="14">
        <f t="shared" si="115"/>
        <v>0</v>
      </c>
      <c r="AT32" s="14">
        <f t="shared" si="115"/>
        <v>0</v>
      </c>
      <c r="AU32" s="14">
        <f t="shared" si="115"/>
        <v>0</v>
      </c>
      <c r="AV32" s="14">
        <f t="shared" si="115"/>
        <v>0</v>
      </c>
      <c r="AW32" s="14">
        <f t="shared" si="115"/>
        <v>0</v>
      </c>
      <c r="AX32" s="14">
        <f t="shared" si="115"/>
        <v>0</v>
      </c>
      <c r="AY32" s="14">
        <f t="shared" si="115"/>
        <v>0</v>
      </c>
      <c r="AZ32" s="14">
        <f t="shared" si="115"/>
        <v>0</v>
      </c>
      <c r="BA32" s="14">
        <f t="shared" si="115"/>
        <v>0</v>
      </c>
      <c r="BB32" s="14">
        <f t="shared" si="15"/>
        <v>0</v>
      </c>
      <c r="BC32" s="14">
        <f>SUM(BC33:BC34)</f>
        <v>0</v>
      </c>
      <c r="BD32" s="14">
        <f t="shared" ref="BD32:BN32" si="116">SUM(BD33:BD34)</f>
        <v>0</v>
      </c>
      <c r="BE32" s="14">
        <f t="shared" si="116"/>
        <v>0</v>
      </c>
      <c r="BF32" s="14">
        <f t="shared" si="116"/>
        <v>0</v>
      </c>
      <c r="BG32" s="14">
        <f t="shared" si="116"/>
        <v>0</v>
      </c>
      <c r="BH32" s="14">
        <f t="shared" si="116"/>
        <v>0</v>
      </c>
      <c r="BI32" s="14">
        <f t="shared" si="116"/>
        <v>0</v>
      </c>
      <c r="BJ32" s="14">
        <f t="shared" si="116"/>
        <v>0</v>
      </c>
      <c r="BK32" s="14">
        <f t="shared" si="116"/>
        <v>0</v>
      </c>
      <c r="BL32" s="14">
        <f t="shared" si="116"/>
        <v>0</v>
      </c>
      <c r="BM32" s="14">
        <f t="shared" si="116"/>
        <v>0</v>
      </c>
      <c r="BN32" s="14">
        <f t="shared" si="116"/>
        <v>0</v>
      </c>
      <c r="BO32" s="14">
        <f t="shared" si="16"/>
        <v>0</v>
      </c>
      <c r="BP32" s="14">
        <f>SUM(BP33:BP34)</f>
        <v>13940</v>
      </c>
      <c r="BQ32" s="14">
        <f t="shared" ref="BQ32:CA32" si="117">SUM(BQ33:BQ34)</f>
        <v>17972</v>
      </c>
      <c r="BR32" s="14">
        <f t="shared" si="117"/>
        <v>19420</v>
      </c>
      <c r="BS32" s="14">
        <f t="shared" si="117"/>
        <v>19486</v>
      </c>
      <c r="BT32" s="14">
        <f t="shared" si="117"/>
        <v>20281</v>
      </c>
      <c r="BU32" s="14">
        <f t="shared" si="117"/>
        <v>20501</v>
      </c>
      <c r="BV32" s="14">
        <f t="shared" si="117"/>
        <v>21861</v>
      </c>
      <c r="BW32" s="14">
        <f t="shared" si="117"/>
        <v>22922</v>
      </c>
      <c r="BX32" s="14">
        <f t="shared" si="117"/>
        <v>21342</v>
      </c>
      <c r="BY32" s="14">
        <f t="shared" si="117"/>
        <v>21476</v>
      </c>
      <c r="BZ32" s="14">
        <f t="shared" si="117"/>
        <v>20127</v>
      </c>
      <c r="CA32" s="14">
        <f t="shared" si="117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8">SUM(CD33:CD34)</f>
        <v>19163</v>
      </c>
      <c r="CE32" s="14">
        <f t="shared" si="118"/>
        <v>20755</v>
      </c>
      <c r="CF32" s="14">
        <f t="shared" si="118"/>
        <v>19630</v>
      </c>
      <c r="CG32" s="14">
        <f t="shared" si="118"/>
        <v>20968</v>
      </c>
      <c r="CH32" s="14">
        <f t="shared" si="118"/>
        <v>20479</v>
      </c>
      <c r="CI32" s="14">
        <f t="shared" si="118"/>
        <v>22507</v>
      </c>
      <c r="CJ32" s="14">
        <f t="shared" si="118"/>
        <v>23383</v>
      </c>
      <c r="CK32" s="14">
        <f t="shared" si="118"/>
        <v>21619</v>
      </c>
      <c r="CL32" s="14">
        <f t="shared" si="118"/>
        <v>20981</v>
      </c>
      <c r="CM32" s="14">
        <f t="shared" si="118"/>
        <v>20327</v>
      </c>
      <c r="CN32" s="14">
        <f t="shared" si="118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9">SUM(CQ33:CQ34)</f>
        <v>19217</v>
      </c>
      <c r="CR32" s="14">
        <f t="shared" si="119"/>
        <v>20856</v>
      </c>
      <c r="CS32" s="14">
        <f t="shared" si="119"/>
        <v>19779</v>
      </c>
      <c r="CT32" s="14">
        <f t="shared" si="119"/>
        <v>20634</v>
      </c>
      <c r="CU32" s="14">
        <f t="shared" si="119"/>
        <v>20542</v>
      </c>
      <c r="CV32" s="14">
        <f t="shared" si="119"/>
        <v>22699</v>
      </c>
      <c r="CW32" s="14">
        <f t="shared" si="119"/>
        <v>23824</v>
      </c>
      <c r="CX32" s="14">
        <f t="shared" si="119"/>
        <v>21837</v>
      </c>
      <c r="CY32" s="14">
        <f t="shared" si="119"/>
        <v>21637</v>
      </c>
      <c r="CZ32" s="14">
        <f t="shared" si="119"/>
        <v>21183</v>
      </c>
      <c r="DA32" s="14">
        <f t="shared" si="119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20">SUM(DD33:DD34)</f>
        <v>20182</v>
      </c>
      <c r="DE32" s="14">
        <f t="shared" si="120"/>
        <v>21195</v>
      </c>
      <c r="DF32" s="14">
        <f t="shared" si="120"/>
        <v>20559</v>
      </c>
      <c r="DG32" s="14">
        <f t="shared" si="120"/>
        <v>21835</v>
      </c>
      <c r="DH32" s="14">
        <f t="shared" si="120"/>
        <v>22188</v>
      </c>
      <c r="DI32" s="14">
        <f t="shared" si="120"/>
        <v>24275</v>
      </c>
      <c r="DJ32" s="14">
        <f t="shared" si="120"/>
        <v>25080</v>
      </c>
      <c r="DK32" s="14">
        <f t="shared" si="120"/>
        <v>23979</v>
      </c>
      <c r="DL32" s="14">
        <f t="shared" si="120"/>
        <v>24835</v>
      </c>
      <c r="DM32" s="14">
        <f t="shared" si="120"/>
        <v>23298</v>
      </c>
      <c r="DN32" s="14">
        <f t="shared" si="120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21">SUM(ER33:ER34)</f>
        <v>28798</v>
      </c>
      <c r="ES32" s="14">
        <f t="shared" si="121"/>
        <v>28852</v>
      </c>
      <c r="ET32" s="14">
        <f t="shared" si="121"/>
        <v>19016</v>
      </c>
      <c r="EU32" s="14">
        <f t="shared" si="121"/>
        <v>31493</v>
      </c>
      <c r="EV32" s="14">
        <f t="shared" si="121"/>
        <v>35183</v>
      </c>
      <c r="EW32" s="14">
        <f t="shared" si="121"/>
        <v>36275</v>
      </c>
      <c r="EX32" s="14">
        <f t="shared" si="121"/>
        <v>33647</v>
      </c>
      <c r="EY32" s="14">
        <f t="shared" si="121"/>
        <v>33142</v>
      </c>
      <c r="EZ32" s="14">
        <f t="shared" si="121"/>
        <v>31808</v>
      </c>
      <c r="FA32" s="14">
        <f t="shared" si="121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22">SUM(FE33:FE34)</f>
        <v>32869</v>
      </c>
      <c r="FF32" s="14">
        <f t="shared" si="122"/>
        <v>30641</v>
      </c>
      <c r="FG32" s="14">
        <f t="shared" si="122"/>
        <v>32324</v>
      </c>
      <c r="FH32" s="14">
        <f t="shared" si="122"/>
        <v>31336</v>
      </c>
      <c r="FI32" s="14">
        <f t="shared" si="122"/>
        <v>35003</v>
      </c>
      <c r="FJ32" s="14">
        <f t="shared" si="122"/>
        <v>37372</v>
      </c>
      <c r="FK32" s="14">
        <f t="shared" si="122"/>
        <v>34377</v>
      </c>
      <c r="FL32" s="14">
        <f t="shared" si="122"/>
        <v>35123</v>
      </c>
      <c r="FM32" s="14">
        <f t="shared" si="122"/>
        <v>33769</v>
      </c>
      <c r="FN32" s="14">
        <f t="shared" si="122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3">SUM(FR33:FR34)</f>
        <v>31996</v>
      </c>
      <c r="FS32" s="14">
        <f t="shared" si="123"/>
        <v>30848</v>
      </c>
      <c r="FT32" s="14">
        <f t="shared" si="123"/>
        <v>32657</v>
      </c>
      <c r="FU32" s="14">
        <f t="shared" si="123"/>
        <v>31862</v>
      </c>
      <c r="FV32" s="14">
        <f t="shared" si="123"/>
        <v>35150</v>
      </c>
      <c r="FW32" s="14">
        <f t="shared" si="123"/>
        <v>37553</v>
      </c>
      <c r="FX32" s="14">
        <f t="shared" si="123"/>
        <v>34148</v>
      </c>
      <c r="FY32" s="14">
        <v>33830</v>
      </c>
      <c r="FZ32" s="14">
        <v>32247</v>
      </c>
      <c r="GA32" s="14">
        <v>32247</v>
      </c>
      <c r="GB32" s="14">
        <f t="shared" si="37"/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 t="shared" si="38"/>
        <v>329395</v>
      </c>
      <c r="GP32" s="14">
        <v>40876</v>
      </c>
      <c r="GQ32" s="131">
        <v>32473</v>
      </c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>
        <f t="shared" si="39"/>
        <v>73349</v>
      </c>
    </row>
    <row r="33" spans="2:210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7">
        <v>22648</v>
      </c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</row>
    <row r="34" spans="2:210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7">
        <v>9825</v>
      </c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</row>
    <row r="35" spans="2:210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4">SUM(F36:F37)</f>
        <v>0</v>
      </c>
      <c r="G35" s="14">
        <f t="shared" si="124"/>
        <v>0</v>
      </c>
      <c r="H35" s="14">
        <f t="shared" si="124"/>
        <v>0</v>
      </c>
      <c r="I35" s="14">
        <f t="shared" si="124"/>
        <v>0</v>
      </c>
      <c r="J35" s="14">
        <f t="shared" si="124"/>
        <v>0</v>
      </c>
      <c r="K35" s="14">
        <f t="shared" si="124"/>
        <v>0</v>
      </c>
      <c r="L35" s="14">
        <f t="shared" si="124"/>
        <v>0</v>
      </c>
      <c r="M35" s="14">
        <f t="shared" si="124"/>
        <v>0</v>
      </c>
      <c r="N35" s="14">
        <f t="shared" si="124"/>
        <v>0</v>
      </c>
      <c r="O35" s="14">
        <f t="shared" si="12"/>
        <v>0</v>
      </c>
      <c r="P35" s="14">
        <f t="shared" si="124"/>
        <v>0</v>
      </c>
      <c r="Q35" s="14">
        <f t="shared" si="124"/>
        <v>0</v>
      </c>
      <c r="R35" s="14">
        <f t="shared" si="124"/>
        <v>0</v>
      </c>
      <c r="S35" s="14">
        <f t="shared" si="124"/>
        <v>0</v>
      </c>
      <c r="T35" s="14">
        <f t="shared" si="124"/>
        <v>0</v>
      </c>
      <c r="U35" s="14">
        <f t="shared" si="124"/>
        <v>0</v>
      </c>
      <c r="V35" s="14">
        <f t="shared" si="124"/>
        <v>0</v>
      </c>
      <c r="W35" s="14">
        <f t="shared" si="124"/>
        <v>0</v>
      </c>
      <c r="X35" s="14">
        <f t="shared" si="124"/>
        <v>0</v>
      </c>
      <c r="Y35" s="14">
        <f t="shared" si="124"/>
        <v>0</v>
      </c>
      <c r="Z35" s="14">
        <f t="shared" si="124"/>
        <v>0</v>
      </c>
      <c r="AA35" s="14">
        <f t="shared" si="124"/>
        <v>0</v>
      </c>
      <c r="AB35" s="14">
        <f t="shared" si="13"/>
        <v>0</v>
      </c>
      <c r="AC35" s="14">
        <f t="shared" si="124"/>
        <v>0</v>
      </c>
      <c r="AD35" s="14">
        <f t="shared" si="124"/>
        <v>0</v>
      </c>
      <c r="AE35" s="14">
        <f t="shared" si="124"/>
        <v>0</v>
      </c>
      <c r="AF35" s="14">
        <f t="shared" si="124"/>
        <v>0</v>
      </c>
      <c r="AG35" s="14">
        <f t="shared" si="124"/>
        <v>0</v>
      </c>
      <c r="AH35" s="14">
        <f t="shared" si="124"/>
        <v>0</v>
      </c>
      <c r="AI35" s="14">
        <f t="shared" si="124"/>
        <v>0</v>
      </c>
      <c r="AJ35" s="14">
        <f t="shared" si="124"/>
        <v>0</v>
      </c>
      <c r="AK35" s="14">
        <f t="shared" si="124"/>
        <v>0</v>
      </c>
      <c r="AL35" s="14">
        <f t="shared" si="124"/>
        <v>0</v>
      </c>
      <c r="AM35" s="14">
        <f t="shared" si="124"/>
        <v>0</v>
      </c>
      <c r="AN35" s="14">
        <f t="shared" si="124"/>
        <v>0</v>
      </c>
      <c r="AO35" s="14">
        <f t="shared" si="14"/>
        <v>0</v>
      </c>
      <c r="AP35" s="14">
        <f t="shared" si="124"/>
        <v>0</v>
      </c>
      <c r="AQ35" s="14">
        <f t="shared" si="124"/>
        <v>0</v>
      </c>
      <c r="AR35" s="14">
        <f t="shared" si="124"/>
        <v>0</v>
      </c>
      <c r="AS35" s="14">
        <f t="shared" si="124"/>
        <v>0</v>
      </c>
      <c r="AT35" s="14">
        <f t="shared" si="124"/>
        <v>0</v>
      </c>
      <c r="AU35" s="14">
        <f t="shared" si="124"/>
        <v>0</v>
      </c>
      <c r="AV35" s="14">
        <f t="shared" si="124"/>
        <v>0</v>
      </c>
      <c r="AW35" s="14">
        <f t="shared" si="124"/>
        <v>0</v>
      </c>
      <c r="AX35" s="14">
        <f t="shared" si="124"/>
        <v>0</v>
      </c>
      <c r="AY35" s="14">
        <f t="shared" si="124"/>
        <v>0</v>
      </c>
      <c r="AZ35" s="14">
        <f t="shared" si="124"/>
        <v>0</v>
      </c>
      <c r="BA35" s="14">
        <f t="shared" si="124"/>
        <v>0</v>
      </c>
      <c r="BB35" s="14">
        <f t="shared" si="15"/>
        <v>0</v>
      </c>
      <c r="BC35" s="14">
        <f t="shared" si="124"/>
        <v>0</v>
      </c>
      <c r="BD35" s="14">
        <f t="shared" si="124"/>
        <v>0</v>
      </c>
      <c r="BE35" s="14">
        <f t="shared" si="124"/>
        <v>0</v>
      </c>
      <c r="BF35" s="14">
        <f t="shared" si="124"/>
        <v>0</v>
      </c>
      <c r="BG35" s="14">
        <f t="shared" si="124"/>
        <v>0</v>
      </c>
      <c r="BH35" s="14">
        <f t="shared" si="124"/>
        <v>0</v>
      </c>
      <c r="BI35" s="14">
        <f t="shared" si="124"/>
        <v>0</v>
      </c>
      <c r="BJ35" s="14">
        <f t="shared" si="124"/>
        <v>0</v>
      </c>
      <c r="BK35" s="14">
        <f t="shared" si="124"/>
        <v>0</v>
      </c>
      <c r="BL35" s="14">
        <f t="shared" si="124"/>
        <v>0</v>
      </c>
      <c r="BM35" s="14">
        <f t="shared" si="124"/>
        <v>0</v>
      </c>
      <c r="BN35" s="14">
        <f t="shared" si="124"/>
        <v>0</v>
      </c>
      <c r="BO35" s="14">
        <f t="shared" si="16"/>
        <v>0</v>
      </c>
      <c r="BP35" s="14">
        <f t="shared" si="124"/>
        <v>0</v>
      </c>
      <c r="BQ35" s="14">
        <f t="shared" si="124"/>
        <v>0</v>
      </c>
      <c r="BR35" s="14">
        <f t="shared" si="124"/>
        <v>0</v>
      </c>
      <c r="BS35" s="14">
        <f t="shared" si="124"/>
        <v>0</v>
      </c>
      <c r="BT35" s="14">
        <f t="shared" si="124"/>
        <v>0</v>
      </c>
      <c r="BU35" s="14">
        <f t="shared" si="124"/>
        <v>0</v>
      </c>
      <c r="BV35" s="14">
        <f t="shared" si="124"/>
        <v>0</v>
      </c>
      <c r="BW35" s="14">
        <f t="shared" ref="BW35:DA35" si="125">SUM(BW36:BW37)</f>
        <v>0</v>
      </c>
      <c r="BX35" s="14">
        <f t="shared" si="125"/>
        <v>0</v>
      </c>
      <c r="BY35" s="14">
        <f t="shared" si="125"/>
        <v>0</v>
      </c>
      <c r="BZ35" s="14">
        <f t="shared" si="125"/>
        <v>0</v>
      </c>
      <c r="CA35" s="14">
        <f t="shared" si="125"/>
        <v>0</v>
      </c>
      <c r="CB35" s="14">
        <f t="shared" si="17"/>
        <v>0</v>
      </c>
      <c r="CC35" s="14">
        <f t="shared" si="125"/>
        <v>0</v>
      </c>
      <c r="CD35" s="14">
        <f t="shared" si="125"/>
        <v>0</v>
      </c>
      <c r="CE35" s="14">
        <f t="shared" si="125"/>
        <v>0</v>
      </c>
      <c r="CF35" s="14">
        <f t="shared" si="125"/>
        <v>0</v>
      </c>
      <c r="CG35" s="14">
        <f t="shared" si="125"/>
        <v>0</v>
      </c>
      <c r="CH35" s="14">
        <f t="shared" si="125"/>
        <v>0</v>
      </c>
      <c r="CI35" s="14">
        <f t="shared" si="125"/>
        <v>0</v>
      </c>
      <c r="CJ35" s="14">
        <f t="shared" si="125"/>
        <v>0</v>
      </c>
      <c r="CK35" s="14">
        <f t="shared" si="125"/>
        <v>0</v>
      </c>
      <c r="CL35" s="14">
        <f t="shared" si="125"/>
        <v>0</v>
      </c>
      <c r="CM35" s="14">
        <f t="shared" si="125"/>
        <v>0</v>
      </c>
      <c r="CN35" s="14">
        <f t="shared" si="125"/>
        <v>0</v>
      </c>
      <c r="CO35" s="14">
        <f t="shared" si="18"/>
        <v>0</v>
      </c>
      <c r="CP35" s="14">
        <f t="shared" si="125"/>
        <v>0</v>
      </c>
      <c r="CQ35" s="14">
        <f t="shared" si="125"/>
        <v>0</v>
      </c>
      <c r="CR35" s="14">
        <f t="shared" si="125"/>
        <v>0</v>
      </c>
      <c r="CS35" s="14">
        <f t="shared" si="125"/>
        <v>0</v>
      </c>
      <c r="CT35" s="14">
        <f t="shared" si="125"/>
        <v>0</v>
      </c>
      <c r="CU35" s="14">
        <f t="shared" si="125"/>
        <v>0</v>
      </c>
      <c r="CV35" s="14">
        <f t="shared" si="125"/>
        <v>0</v>
      </c>
      <c r="CW35" s="14">
        <f t="shared" si="125"/>
        <v>0</v>
      </c>
      <c r="CX35" s="14">
        <f t="shared" si="125"/>
        <v>0</v>
      </c>
      <c r="CY35" s="14">
        <f t="shared" si="125"/>
        <v>0</v>
      </c>
      <c r="CZ35" s="14">
        <f t="shared" si="125"/>
        <v>0</v>
      </c>
      <c r="DA35" s="14">
        <f t="shared" si="125"/>
        <v>0</v>
      </c>
      <c r="DB35" s="14">
        <f t="shared" si="19"/>
        <v>0</v>
      </c>
      <c r="DC35" s="14">
        <f>SUM(DC36:DC37)</f>
        <v>0</v>
      </c>
      <c r="DD35" s="14">
        <f t="shared" ref="DD35:DN35" si="126">SUM(DD36:DD37)</f>
        <v>0</v>
      </c>
      <c r="DE35" s="14">
        <f t="shared" si="126"/>
        <v>0</v>
      </c>
      <c r="DF35" s="14">
        <f t="shared" si="126"/>
        <v>0</v>
      </c>
      <c r="DG35" s="14">
        <f t="shared" si="126"/>
        <v>0</v>
      </c>
      <c r="DH35" s="14">
        <f t="shared" si="126"/>
        <v>0</v>
      </c>
      <c r="DI35" s="14">
        <f t="shared" si="126"/>
        <v>0</v>
      </c>
      <c r="DJ35" s="14">
        <f t="shared" si="126"/>
        <v>0</v>
      </c>
      <c r="DK35" s="14">
        <f t="shared" si="126"/>
        <v>0</v>
      </c>
      <c r="DL35" s="14">
        <f t="shared" si="126"/>
        <v>0</v>
      </c>
      <c r="DM35" s="14">
        <f t="shared" si="126"/>
        <v>3270</v>
      </c>
      <c r="DN35" s="14">
        <f t="shared" si="126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7">SUM(ER36:ER37)</f>
        <v>78902</v>
      </c>
      <c r="ES35" s="14">
        <f t="shared" si="127"/>
        <v>0</v>
      </c>
      <c r="ET35" s="14">
        <f t="shared" si="127"/>
        <v>0</v>
      </c>
      <c r="EU35" s="14">
        <f t="shared" si="127"/>
        <v>0</v>
      </c>
      <c r="EV35" s="14">
        <f t="shared" si="127"/>
        <v>0</v>
      </c>
      <c r="EW35" s="14">
        <f t="shared" si="127"/>
        <v>0</v>
      </c>
      <c r="EX35" s="14">
        <f t="shared" si="127"/>
        <v>0</v>
      </c>
      <c r="EY35" s="14">
        <f t="shared" si="127"/>
        <v>0</v>
      </c>
      <c r="EZ35" s="14">
        <f t="shared" si="127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8">SUM(FE36:FE37)</f>
        <v>0</v>
      </c>
      <c r="FF35" s="14">
        <f t="shared" si="128"/>
        <v>0</v>
      </c>
      <c r="FG35" s="14">
        <f t="shared" si="128"/>
        <v>0</v>
      </c>
      <c r="FH35" s="14">
        <f t="shared" si="128"/>
        <v>0</v>
      </c>
      <c r="FI35" s="14">
        <f t="shared" si="128"/>
        <v>0</v>
      </c>
      <c r="FJ35" s="14">
        <f t="shared" si="128"/>
        <v>0</v>
      </c>
      <c r="FK35" s="14">
        <f t="shared" si="128"/>
        <v>0</v>
      </c>
      <c r="FL35" s="14">
        <f t="shared" si="128"/>
        <v>0</v>
      </c>
      <c r="FM35" s="14">
        <f t="shared" si="128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9">SUM(FR36:FR37)</f>
        <v>0</v>
      </c>
      <c r="FS35" s="14">
        <f t="shared" si="129"/>
        <v>0</v>
      </c>
      <c r="FT35" s="14">
        <f t="shared" si="129"/>
        <v>0</v>
      </c>
      <c r="FU35" s="14">
        <f t="shared" si="129"/>
        <v>0</v>
      </c>
      <c r="FV35" s="14">
        <f t="shared" si="129"/>
        <v>0</v>
      </c>
      <c r="FW35" s="14">
        <f t="shared" si="129"/>
        <v>0</v>
      </c>
      <c r="FX35" s="14">
        <f t="shared" si="129"/>
        <v>0</v>
      </c>
      <c r="FY35" s="14">
        <v>0</v>
      </c>
      <c r="FZ35" s="14">
        <v>0</v>
      </c>
      <c r="GA35" s="14"/>
      <c r="GB35" s="14">
        <f t="shared" si="37"/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 t="shared" si="38"/>
        <v>20588</v>
      </c>
      <c r="GP35" s="14">
        <v>0</v>
      </c>
      <c r="GQ35" s="131">
        <v>0</v>
      </c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>
        <f t="shared" si="39"/>
        <v>0</v>
      </c>
    </row>
    <row r="36" spans="2:210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7">
        <v>0</v>
      </c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</row>
    <row r="37" spans="2:210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7">
        <v>0</v>
      </c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</row>
    <row r="38" spans="2:210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30">SUM(G39:G40)</f>
        <v>171704</v>
      </c>
      <c r="H38" s="59">
        <f t="shared" si="130"/>
        <v>179710</v>
      </c>
      <c r="I38" s="59">
        <f t="shared" si="130"/>
        <v>183320</v>
      </c>
      <c r="J38" s="59">
        <f t="shared" si="130"/>
        <v>190010</v>
      </c>
      <c r="K38" s="59">
        <f t="shared" si="130"/>
        <v>183227</v>
      </c>
      <c r="L38" s="59">
        <f t="shared" si="130"/>
        <v>178767</v>
      </c>
      <c r="M38" s="59">
        <f t="shared" si="130"/>
        <v>182421</v>
      </c>
      <c r="N38" s="59">
        <f t="shared" si="130"/>
        <v>198366</v>
      </c>
      <c r="O38" s="59">
        <f>SUM(O39:O40)</f>
        <v>1561332</v>
      </c>
      <c r="P38" s="59">
        <f t="shared" si="130"/>
        <v>198769</v>
      </c>
      <c r="Q38" s="59">
        <f t="shared" si="130"/>
        <v>186677</v>
      </c>
      <c r="R38" s="59">
        <f t="shared" si="130"/>
        <v>197075</v>
      </c>
      <c r="S38" s="59">
        <f t="shared" si="130"/>
        <v>184521</v>
      </c>
      <c r="T38" s="59">
        <f t="shared" si="130"/>
        <v>191666</v>
      </c>
      <c r="U38" s="59">
        <f t="shared" si="130"/>
        <v>192007</v>
      </c>
      <c r="V38" s="59">
        <f t="shared" si="130"/>
        <v>201265</v>
      </c>
      <c r="W38" s="59">
        <f t="shared" si="130"/>
        <v>208874</v>
      </c>
      <c r="X38" s="59">
        <f t="shared" si="130"/>
        <v>199579</v>
      </c>
      <c r="Y38" s="59">
        <f t="shared" si="130"/>
        <v>198787</v>
      </c>
      <c r="Z38" s="59">
        <f t="shared" si="130"/>
        <v>200737</v>
      </c>
      <c r="AA38" s="59">
        <f t="shared" si="130"/>
        <v>223793</v>
      </c>
      <c r="AB38" s="59">
        <f t="shared" si="130"/>
        <v>2383750</v>
      </c>
      <c r="AC38" s="59">
        <f t="shared" si="130"/>
        <v>227684</v>
      </c>
      <c r="AD38" s="59">
        <f t="shared" si="130"/>
        <v>207903</v>
      </c>
      <c r="AE38" s="59">
        <f t="shared" si="130"/>
        <v>210426</v>
      </c>
      <c r="AF38" s="59">
        <f t="shared" si="130"/>
        <v>113954</v>
      </c>
      <c r="AG38" s="59">
        <f t="shared" si="130"/>
        <v>124497</v>
      </c>
      <c r="AH38" s="59">
        <f t="shared" si="130"/>
        <v>124606</v>
      </c>
      <c r="AI38" s="59">
        <f t="shared" si="130"/>
        <v>130904</v>
      </c>
      <c r="AJ38" s="59">
        <f t="shared" si="130"/>
        <v>134629</v>
      </c>
      <c r="AK38" s="59">
        <f t="shared" si="130"/>
        <v>131769</v>
      </c>
      <c r="AL38" s="59">
        <f t="shared" si="130"/>
        <v>133705</v>
      </c>
      <c r="AM38" s="59">
        <f t="shared" si="130"/>
        <v>131061</v>
      </c>
      <c r="AN38" s="59">
        <f t="shared" si="130"/>
        <v>156098</v>
      </c>
      <c r="AO38" s="59">
        <f>SUM(AO39:AO40)</f>
        <v>1827236</v>
      </c>
      <c r="AP38" s="59">
        <f t="shared" si="130"/>
        <v>157072</v>
      </c>
      <c r="AQ38" s="59">
        <f t="shared" si="130"/>
        <v>144236</v>
      </c>
      <c r="AR38" s="59">
        <f t="shared" si="130"/>
        <v>148118</v>
      </c>
      <c r="AS38" s="59">
        <f t="shared" si="130"/>
        <v>139641</v>
      </c>
      <c r="AT38" s="59">
        <f t="shared" si="130"/>
        <v>145867</v>
      </c>
      <c r="AU38" s="59">
        <f t="shared" si="130"/>
        <v>147631</v>
      </c>
      <c r="AV38" s="59">
        <f t="shared" si="130"/>
        <v>161790</v>
      </c>
      <c r="AW38" s="59">
        <f t="shared" si="130"/>
        <v>163480</v>
      </c>
      <c r="AX38" s="59">
        <f t="shared" si="130"/>
        <v>156085</v>
      </c>
      <c r="AY38" s="59">
        <f t="shared" si="130"/>
        <v>161039</v>
      </c>
      <c r="AZ38" s="59">
        <f t="shared" si="130"/>
        <v>163026</v>
      </c>
      <c r="BA38" s="59">
        <f t="shared" si="130"/>
        <v>176125</v>
      </c>
      <c r="BB38" s="59">
        <f t="shared" si="130"/>
        <v>1864110</v>
      </c>
      <c r="BC38" s="59">
        <f t="shared" si="130"/>
        <v>188448</v>
      </c>
      <c r="BD38" s="59">
        <f t="shared" si="130"/>
        <v>172234</v>
      </c>
      <c r="BE38" s="59">
        <f t="shared" si="130"/>
        <v>184071</v>
      </c>
      <c r="BF38" s="59">
        <f t="shared" si="130"/>
        <v>178241</v>
      </c>
      <c r="BG38" s="59">
        <f t="shared" si="130"/>
        <v>187837</v>
      </c>
      <c r="BH38" s="59">
        <f t="shared" si="130"/>
        <v>190812</v>
      </c>
      <c r="BI38" s="59">
        <f t="shared" si="130"/>
        <v>194205</v>
      </c>
      <c r="BJ38" s="59">
        <f t="shared" si="130"/>
        <v>202409</v>
      </c>
      <c r="BK38" s="59">
        <f t="shared" si="130"/>
        <v>194851</v>
      </c>
      <c r="BL38" s="59">
        <f t="shared" si="130"/>
        <v>202492</v>
      </c>
      <c r="BM38" s="59">
        <f t="shared" si="130"/>
        <v>194383</v>
      </c>
      <c r="BN38" s="59">
        <f t="shared" si="130"/>
        <v>212362</v>
      </c>
      <c r="BO38" s="59">
        <f>SUM(BO39:BO40)</f>
        <v>2302345</v>
      </c>
      <c r="BP38" s="59">
        <f t="shared" si="130"/>
        <v>258194</v>
      </c>
      <c r="BQ38" s="59">
        <f t="shared" si="130"/>
        <v>250633</v>
      </c>
      <c r="BR38" s="59">
        <f t="shared" si="130"/>
        <v>262378</v>
      </c>
      <c r="BS38" s="59">
        <f t="shared" si="130"/>
        <v>261283</v>
      </c>
      <c r="BT38" s="59">
        <f t="shared" si="130"/>
        <v>268876</v>
      </c>
      <c r="BU38" s="59">
        <f t="shared" si="130"/>
        <v>272309</v>
      </c>
      <c r="BV38" s="59">
        <f t="shared" si="130"/>
        <v>284997</v>
      </c>
      <c r="BW38" s="59">
        <f t="shared" si="130"/>
        <v>304919</v>
      </c>
      <c r="BX38" s="59">
        <f t="shared" ref="BX38:DB38" si="131">SUM(BX39:BX40)</f>
        <v>280982</v>
      </c>
      <c r="BY38" s="59">
        <f t="shared" si="131"/>
        <v>286164</v>
      </c>
      <c r="BZ38" s="59">
        <f t="shared" si="131"/>
        <v>278277</v>
      </c>
      <c r="CA38" s="59">
        <f t="shared" si="131"/>
        <v>299002</v>
      </c>
      <c r="CB38" s="59">
        <f t="shared" si="131"/>
        <v>3308014</v>
      </c>
      <c r="CC38" s="59">
        <f t="shared" si="131"/>
        <v>291716</v>
      </c>
      <c r="CD38" s="59">
        <f t="shared" si="131"/>
        <v>269015</v>
      </c>
      <c r="CE38" s="59">
        <f t="shared" si="131"/>
        <v>276567</v>
      </c>
      <c r="CF38" s="59">
        <f t="shared" si="131"/>
        <v>248823</v>
      </c>
      <c r="CG38" s="59">
        <f t="shared" si="131"/>
        <v>272133</v>
      </c>
      <c r="CH38" s="59">
        <f t="shared" si="131"/>
        <v>273235</v>
      </c>
      <c r="CI38" s="59">
        <f t="shared" si="131"/>
        <v>291950</v>
      </c>
      <c r="CJ38" s="59">
        <f t="shared" si="131"/>
        <v>307774</v>
      </c>
      <c r="CK38" s="59">
        <f t="shared" si="131"/>
        <v>289387</v>
      </c>
      <c r="CL38" s="59">
        <f t="shared" si="131"/>
        <v>294310</v>
      </c>
      <c r="CM38" s="59">
        <f t="shared" si="131"/>
        <v>286522</v>
      </c>
      <c r="CN38" s="59">
        <f t="shared" si="131"/>
        <v>305598</v>
      </c>
      <c r="CO38" s="59">
        <f>SUM(CO39:CO40)</f>
        <v>3407030</v>
      </c>
      <c r="CP38" s="59">
        <f t="shared" si="131"/>
        <v>302582</v>
      </c>
      <c r="CQ38" s="59">
        <f t="shared" si="131"/>
        <v>274403</v>
      </c>
      <c r="CR38" s="59">
        <f t="shared" si="131"/>
        <v>285548</v>
      </c>
      <c r="CS38" s="59">
        <f t="shared" si="131"/>
        <v>267323</v>
      </c>
      <c r="CT38" s="59">
        <f t="shared" si="131"/>
        <v>278278</v>
      </c>
      <c r="CU38" s="59">
        <f t="shared" si="131"/>
        <v>276263</v>
      </c>
      <c r="CV38" s="59">
        <f t="shared" si="131"/>
        <v>301371</v>
      </c>
      <c r="CW38" s="59">
        <f t="shared" si="131"/>
        <v>313789</v>
      </c>
      <c r="CX38" s="59">
        <f t="shared" si="131"/>
        <v>294634</v>
      </c>
      <c r="CY38" s="59">
        <f t="shared" si="131"/>
        <v>300965</v>
      </c>
      <c r="CZ38" s="59">
        <f t="shared" si="131"/>
        <v>299169</v>
      </c>
      <c r="DA38" s="59">
        <f t="shared" si="131"/>
        <v>326177</v>
      </c>
      <c r="DB38" s="59">
        <f t="shared" si="131"/>
        <v>3520502</v>
      </c>
      <c r="DC38" s="59">
        <f>SUM(DC39:DC40)</f>
        <v>318899</v>
      </c>
      <c r="DD38" s="59">
        <f t="shared" ref="DD38:DO38" si="132">SUM(DD39:DD40)</f>
        <v>290949</v>
      </c>
      <c r="DE38" s="59">
        <f t="shared" si="132"/>
        <v>298259</v>
      </c>
      <c r="DF38" s="59">
        <f t="shared" si="132"/>
        <v>279146</v>
      </c>
      <c r="DG38" s="59">
        <f t="shared" si="132"/>
        <v>296489</v>
      </c>
      <c r="DH38" s="59">
        <f t="shared" si="132"/>
        <v>289936</v>
      </c>
      <c r="DI38" s="59">
        <f t="shared" si="132"/>
        <v>314695</v>
      </c>
      <c r="DJ38" s="59">
        <f t="shared" si="132"/>
        <v>330566</v>
      </c>
      <c r="DK38" s="59">
        <f t="shared" si="132"/>
        <v>315872</v>
      </c>
      <c r="DL38" s="59">
        <f t="shared" si="132"/>
        <v>332460</v>
      </c>
      <c r="DM38" s="59">
        <f t="shared" si="132"/>
        <v>323564</v>
      </c>
      <c r="DN38" s="59">
        <f t="shared" si="132"/>
        <v>448189</v>
      </c>
      <c r="DO38" s="59">
        <f t="shared" si="132"/>
        <v>3839024</v>
      </c>
      <c r="DP38" s="59">
        <f>SUM(DP39:DP40)</f>
        <v>449830</v>
      </c>
      <c r="DQ38" s="59">
        <f t="shared" ref="DQ38:EP38" si="133">SUM(DQ39:DQ40)</f>
        <v>395329</v>
      </c>
      <c r="DR38" s="59">
        <f t="shared" si="133"/>
        <v>413595</v>
      </c>
      <c r="DS38" s="59">
        <f t="shared" si="133"/>
        <v>385457</v>
      </c>
      <c r="DT38" s="59">
        <f t="shared" si="133"/>
        <v>419133</v>
      </c>
      <c r="DU38" s="59">
        <f t="shared" si="133"/>
        <v>416384</v>
      </c>
      <c r="DV38" s="59">
        <f t="shared" si="133"/>
        <v>447147</v>
      </c>
      <c r="DW38" s="59">
        <f t="shared" si="133"/>
        <v>474617</v>
      </c>
      <c r="DX38" s="59">
        <f t="shared" si="133"/>
        <v>455369</v>
      </c>
      <c r="DY38" s="59">
        <f t="shared" si="133"/>
        <v>488352</v>
      </c>
      <c r="DZ38" s="59">
        <f t="shared" si="133"/>
        <v>492629</v>
      </c>
      <c r="EA38" s="59">
        <f t="shared" si="133"/>
        <v>542520</v>
      </c>
      <c r="EB38" s="59">
        <f t="shared" si="133"/>
        <v>5380362</v>
      </c>
      <c r="EC38" s="59">
        <f t="shared" si="133"/>
        <v>506605</v>
      </c>
      <c r="ED38" s="59">
        <f t="shared" si="133"/>
        <v>454163</v>
      </c>
      <c r="EE38" s="59">
        <f t="shared" si="133"/>
        <v>450522</v>
      </c>
      <c r="EF38" s="59">
        <f t="shared" si="133"/>
        <v>429876</v>
      </c>
      <c r="EG38" s="59">
        <f t="shared" si="133"/>
        <v>456291</v>
      </c>
      <c r="EH38" s="59">
        <f t="shared" si="133"/>
        <v>452305</v>
      </c>
      <c r="EI38" s="59">
        <f t="shared" si="133"/>
        <v>491445</v>
      </c>
      <c r="EJ38" s="59">
        <f t="shared" si="133"/>
        <v>504990</v>
      </c>
      <c r="EK38" s="59">
        <f t="shared" si="133"/>
        <v>454316</v>
      </c>
      <c r="EL38" s="59">
        <f t="shared" si="133"/>
        <v>490952</v>
      </c>
      <c r="EM38" s="59">
        <v>479598</v>
      </c>
      <c r="EN38" s="59">
        <f t="shared" si="133"/>
        <v>539641</v>
      </c>
      <c r="EO38" s="59">
        <f t="shared" si="133"/>
        <v>5710704</v>
      </c>
      <c r="EP38" s="59">
        <f t="shared" si="133"/>
        <v>532811</v>
      </c>
      <c r="EQ38" s="59">
        <v>448596</v>
      </c>
      <c r="ER38" s="59">
        <f t="shared" ref="ER38:EX38" si="134">SUM(ER39:ER40)</f>
        <v>396244</v>
      </c>
      <c r="ES38" s="59">
        <f t="shared" si="134"/>
        <v>327631</v>
      </c>
      <c r="ET38" s="59">
        <f t="shared" si="134"/>
        <v>366907</v>
      </c>
      <c r="EU38" s="59">
        <f t="shared" si="134"/>
        <v>378089</v>
      </c>
      <c r="EV38" s="59">
        <f t="shared" si="134"/>
        <v>405149</v>
      </c>
      <c r="EW38" s="59">
        <f t="shared" si="134"/>
        <v>407343</v>
      </c>
      <c r="EX38" s="59">
        <f t="shared" si="134"/>
        <v>379553</v>
      </c>
      <c r="EY38" s="59">
        <f t="shared" ref="EY38:EZ38" si="135">SUM(EY39:EY40)</f>
        <v>383350</v>
      </c>
      <c r="EZ38" s="59">
        <f t="shared" si="135"/>
        <v>368445</v>
      </c>
      <c r="FA38" s="59">
        <f t="shared" ref="FA38" si="136">SUM(FA39:FA40)</f>
        <v>415559</v>
      </c>
      <c r="FB38" s="59">
        <f t="shared" si="23"/>
        <v>4809677</v>
      </c>
      <c r="FC38" s="59">
        <f t="shared" ref="FC38" si="137">SUM(FC39:FC40)</f>
        <v>411639</v>
      </c>
      <c r="FD38" s="59">
        <f t="shared" ref="FD38" si="138">SUM(FD39:FD40)</f>
        <v>373779</v>
      </c>
      <c r="FE38" s="59">
        <f t="shared" ref="FE38:FN38" si="139">SUM(FE39:FE40)</f>
        <v>374143</v>
      </c>
      <c r="FF38" s="59">
        <f t="shared" si="139"/>
        <v>343013</v>
      </c>
      <c r="FG38" s="59">
        <f t="shared" si="139"/>
        <v>365859</v>
      </c>
      <c r="FH38" s="59">
        <f t="shared" si="139"/>
        <v>353243</v>
      </c>
      <c r="FI38" s="59">
        <f t="shared" si="139"/>
        <v>381678</v>
      </c>
      <c r="FJ38" s="59">
        <f t="shared" si="139"/>
        <v>401165</v>
      </c>
      <c r="FK38" s="59">
        <f t="shared" si="139"/>
        <v>372494</v>
      </c>
      <c r="FL38" s="59">
        <f t="shared" si="139"/>
        <v>388342</v>
      </c>
      <c r="FM38" s="59">
        <f t="shared" si="139"/>
        <v>380217</v>
      </c>
      <c r="FN38" s="59">
        <f t="shared" si="139"/>
        <v>424171</v>
      </c>
      <c r="FO38" s="59">
        <f t="shared" si="24"/>
        <v>4569743</v>
      </c>
      <c r="FP38" s="59">
        <f t="shared" ref="FP38:FZ38" si="140">SUM(FP39:FP40)</f>
        <v>423670</v>
      </c>
      <c r="FQ38" s="59">
        <f t="shared" si="140"/>
        <v>361977</v>
      </c>
      <c r="FR38" s="59">
        <f t="shared" si="140"/>
        <v>377213</v>
      </c>
      <c r="FS38" s="59">
        <f t="shared" si="140"/>
        <v>358496</v>
      </c>
      <c r="FT38" s="59">
        <f t="shared" si="140"/>
        <v>367969</v>
      </c>
      <c r="FU38" s="59">
        <f t="shared" si="140"/>
        <v>359744</v>
      </c>
      <c r="FV38" s="59">
        <f t="shared" si="140"/>
        <v>400850</v>
      </c>
      <c r="FW38" s="59">
        <f t="shared" si="140"/>
        <v>415379</v>
      </c>
      <c r="FX38" s="59">
        <f t="shared" si="140"/>
        <v>382329</v>
      </c>
      <c r="FY38" s="59">
        <f t="shared" ref="FY38" si="141">SUM(FY39:FY40)</f>
        <v>397436</v>
      </c>
      <c r="FZ38" s="59">
        <f t="shared" si="140"/>
        <v>387854</v>
      </c>
      <c r="GA38" s="59">
        <f t="shared" ref="GA38:GC38" si="142">SUM(GA39:GA40)</f>
        <v>426470</v>
      </c>
      <c r="GB38" s="59">
        <f t="shared" si="37"/>
        <v>4659387</v>
      </c>
      <c r="GC38" s="59">
        <f t="shared" si="142"/>
        <v>420869</v>
      </c>
      <c r="GD38" s="59">
        <f t="shared" ref="GD38:GI38" si="143">SUM(GD39:GD40)</f>
        <v>390898</v>
      </c>
      <c r="GE38" s="59">
        <f t="shared" si="143"/>
        <v>259279</v>
      </c>
      <c r="GF38" s="59">
        <f t="shared" si="143"/>
        <v>108126</v>
      </c>
      <c r="GG38" s="59">
        <f t="shared" si="143"/>
        <v>179581</v>
      </c>
      <c r="GH38" s="59">
        <f t="shared" si="143"/>
        <v>262960</v>
      </c>
      <c r="GI38" s="59">
        <f t="shared" si="143"/>
        <v>360202</v>
      </c>
      <c r="GJ38" s="59">
        <f t="shared" ref="GJ38:GK38" si="144">SUM(GJ39:GJ40)</f>
        <v>368905</v>
      </c>
      <c r="GK38" s="59">
        <f t="shared" si="144"/>
        <v>394385</v>
      </c>
      <c r="GL38" s="59">
        <f t="shared" ref="GL38:GM38" si="145">SUM(GL39:GL40)</f>
        <v>441248</v>
      </c>
      <c r="GM38" s="59">
        <f t="shared" si="145"/>
        <v>435824</v>
      </c>
      <c r="GN38" s="59">
        <f t="shared" ref="GN38:GP38" si="146">SUM(GN39:GN40)</f>
        <v>460325</v>
      </c>
      <c r="GO38" s="59">
        <f t="shared" si="38"/>
        <v>4082602</v>
      </c>
      <c r="GP38" s="59">
        <f t="shared" si="146"/>
        <v>445202</v>
      </c>
      <c r="GQ38" s="138">
        <v>394522</v>
      </c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>
        <f t="shared" si="39"/>
        <v>839724</v>
      </c>
    </row>
    <row r="39" spans="2:210" x14ac:dyDescent="0.2">
      <c r="B39" s="15" t="s">
        <v>2</v>
      </c>
      <c r="C39" s="79">
        <f t="shared" ref="C39:BN40" si="147">C9+C12+C15+C18+C21+C24+C27+C30+C33+C36</f>
        <v>0</v>
      </c>
      <c r="D39" s="79">
        <f t="shared" si="147"/>
        <v>0</v>
      </c>
      <c r="E39" s="79">
        <f t="shared" si="147"/>
        <v>0</v>
      </c>
      <c r="F39" s="79">
        <f t="shared" si="147"/>
        <v>45021</v>
      </c>
      <c r="G39" s="79">
        <f t="shared" si="147"/>
        <v>79297</v>
      </c>
      <c r="H39" s="79">
        <f t="shared" si="147"/>
        <v>88059</v>
      </c>
      <c r="I39" s="79">
        <f t="shared" si="147"/>
        <v>91730</v>
      </c>
      <c r="J39" s="79">
        <f t="shared" si="147"/>
        <v>93095</v>
      </c>
      <c r="K39" s="79">
        <f t="shared" si="147"/>
        <v>87587</v>
      </c>
      <c r="L39" s="79">
        <f t="shared" si="147"/>
        <v>85200</v>
      </c>
      <c r="M39" s="79">
        <f t="shared" si="147"/>
        <v>88820</v>
      </c>
      <c r="N39" s="79">
        <f t="shared" si="147"/>
        <v>100137</v>
      </c>
      <c r="O39" s="79">
        <f t="shared" si="147"/>
        <v>758946</v>
      </c>
      <c r="P39" s="79">
        <f t="shared" si="147"/>
        <v>101999</v>
      </c>
      <c r="Q39" s="79">
        <f t="shared" si="147"/>
        <v>92283</v>
      </c>
      <c r="R39" s="79">
        <f t="shared" si="147"/>
        <v>95362</v>
      </c>
      <c r="S39" s="79">
        <f t="shared" si="147"/>
        <v>92331</v>
      </c>
      <c r="T39" s="79">
        <f t="shared" si="147"/>
        <v>94922</v>
      </c>
      <c r="U39" s="79">
        <f t="shared" si="147"/>
        <v>94885</v>
      </c>
      <c r="V39" s="79">
        <f t="shared" si="147"/>
        <v>99939</v>
      </c>
      <c r="W39" s="79">
        <f t="shared" si="147"/>
        <v>102605</v>
      </c>
      <c r="X39" s="79">
        <f t="shared" si="147"/>
        <v>97257</v>
      </c>
      <c r="Y39" s="79">
        <f t="shared" si="147"/>
        <v>95971</v>
      </c>
      <c r="Z39" s="79">
        <f t="shared" si="147"/>
        <v>95209</v>
      </c>
      <c r="AA39" s="79">
        <f t="shared" si="147"/>
        <v>114345</v>
      </c>
      <c r="AB39" s="79">
        <f t="shared" si="147"/>
        <v>1177108</v>
      </c>
      <c r="AC39" s="79">
        <f t="shared" si="147"/>
        <v>114900</v>
      </c>
      <c r="AD39" s="79">
        <f t="shared" si="147"/>
        <v>101772</v>
      </c>
      <c r="AE39" s="79">
        <f t="shared" si="147"/>
        <v>104964</v>
      </c>
      <c r="AF39" s="79">
        <f t="shared" si="147"/>
        <v>67405</v>
      </c>
      <c r="AG39" s="79">
        <f t="shared" si="147"/>
        <v>71017</v>
      </c>
      <c r="AH39" s="79">
        <f t="shared" si="147"/>
        <v>70885</v>
      </c>
      <c r="AI39" s="79">
        <f t="shared" si="147"/>
        <v>75721</v>
      </c>
      <c r="AJ39" s="79">
        <f t="shared" si="147"/>
        <v>77590</v>
      </c>
      <c r="AK39" s="79">
        <f t="shared" si="147"/>
        <v>74066</v>
      </c>
      <c r="AL39" s="79">
        <f t="shared" si="147"/>
        <v>75254</v>
      </c>
      <c r="AM39" s="79">
        <f t="shared" si="147"/>
        <v>75318</v>
      </c>
      <c r="AN39" s="79">
        <f t="shared" si="147"/>
        <v>89681</v>
      </c>
      <c r="AO39" s="79">
        <f t="shared" si="147"/>
        <v>998573</v>
      </c>
      <c r="AP39" s="79">
        <f t="shared" si="147"/>
        <v>90888</v>
      </c>
      <c r="AQ39" s="79">
        <f t="shared" si="147"/>
        <v>81887</v>
      </c>
      <c r="AR39" s="79">
        <f t="shared" si="147"/>
        <v>81126</v>
      </c>
      <c r="AS39" s="79">
        <f t="shared" si="147"/>
        <v>78835</v>
      </c>
      <c r="AT39" s="79">
        <f t="shared" si="147"/>
        <v>81602</v>
      </c>
      <c r="AU39" s="79">
        <f t="shared" si="147"/>
        <v>80820</v>
      </c>
      <c r="AV39" s="79">
        <f t="shared" si="147"/>
        <v>90942</v>
      </c>
      <c r="AW39" s="79">
        <f t="shared" si="147"/>
        <v>89917</v>
      </c>
      <c r="AX39" s="79">
        <f t="shared" si="147"/>
        <v>85528</v>
      </c>
      <c r="AY39" s="79">
        <f t="shared" si="147"/>
        <v>87518</v>
      </c>
      <c r="AZ39" s="79">
        <f t="shared" si="147"/>
        <v>88216</v>
      </c>
      <c r="BA39" s="79">
        <f t="shared" si="147"/>
        <v>99417</v>
      </c>
      <c r="BB39" s="79">
        <f t="shared" si="147"/>
        <v>1036696</v>
      </c>
      <c r="BC39" s="79">
        <f t="shared" si="147"/>
        <v>111994</v>
      </c>
      <c r="BD39" s="79">
        <f t="shared" si="147"/>
        <v>100087</v>
      </c>
      <c r="BE39" s="79">
        <f t="shared" si="147"/>
        <v>104074</v>
      </c>
      <c r="BF39" s="79">
        <f t="shared" si="147"/>
        <v>102128</v>
      </c>
      <c r="BG39" s="79">
        <f t="shared" si="147"/>
        <v>109140</v>
      </c>
      <c r="BH39" s="79">
        <f t="shared" si="147"/>
        <v>108333</v>
      </c>
      <c r="BI39" s="79">
        <f t="shared" si="147"/>
        <v>112444</v>
      </c>
      <c r="BJ39" s="79">
        <f t="shared" si="147"/>
        <v>116937</v>
      </c>
      <c r="BK39" s="79">
        <f t="shared" si="147"/>
        <v>111143</v>
      </c>
      <c r="BL39" s="79">
        <f t="shared" si="147"/>
        <v>117193</v>
      </c>
      <c r="BM39" s="79">
        <f t="shared" si="147"/>
        <v>110791</v>
      </c>
      <c r="BN39" s="79">
        <f t="shared" si="147"/>
        <v>128274</v>
      </c>
      <c r="BO39" s="79">
        <f t="shared" ref="BO39:DZ40" si="148">BO9+BO12+BO15+BO18+BO21+BO24+BO27+BO30+BO33+BO36</f>
        <v>1332538</v>
      </c>
      <c r="BP39" s="79">
        <f t="shared" si="148"/>
        <v>150252</v>
      </c>
      <c r="BQ39" s="79">
        <f t="shared" si="148"/>
        <v>141037</v>
      </c>
      <c r="BR39" s="79">
        <f t="shared" si="148"/>
        <v>144217</v>
      </c>
      <c r="BS39" s="79">
        <f t="shared" si="148"/>
        <v>147801</v>
      </c>
      <c r="BT39" s="79">
        <f t="shared" si="148"/>
        <v>145044</v>
      </c>
      <c r="BU39" s="79">
        <f t="shared" si="148"/>
        <v>150190</v>
      </c>
      <c r="BV39" s="79">
        <f t="shared" si="148"/>
        <v>159032</v>
      </c>
      <c r="BW39" s="79">
        <f t="shared" si="148"/>
        <v>168634</v>
      </c>
      <c r="BX39" s="79">
        <f t="shared" si="148"/>
        <v>154040</v>
      </c>
      <c r="BY39" s="79">
        <f t="shared" si="148"/>
        <v>157416</v>
      </c>
      <c r="BZ39" s="79">
        <f t="shared" si="148"/>
        <v>149757</v>
      </c>
      <c r="CA39" s="79">
        <f t="shared" si="148"/>
        <v>168982</v>
      </c>
      <c r="CB39" s="79">
        <f t="shared" si="148"/>
        <v>1836402</v>
      </c>
      <c r="CC39" s="79">
        <f t="shared" si="148"/>
        <v>171515</v>
      </c>
      <c r="CD39" s="79">
        <f t="shared" si="148"/>
        <v>155876</v>
      </c>
      <c r="CE39" s="79">
        <f t="shared" si="148"/>
        <v>153138</v>
      </c>
      <c r="CF39" s="79">
        <f t="shared" si="148"/>
        <v>141123</v>
      </c>
      <c r="CG39" s="79">
        <f t="shared" si="148"/>
        <v>150809</v>
      </c>
      <c r="CH39" s="79">
        <f t="shared" si="148"/>
        <v>152100</v>
      </c>
      <c r="CI39" s="79">
        <f t="shared" si="148"/>
        <v>166148</v>
      </c>
      <c r="CJ39" s="79">
        <f t="shared" si="148"/>
        <v>174307</v>
      </c>
      <c r="CK39" s="79">
        <f t="shared" si="148"/>
        <v>161793</v>
      </c>
      <c r="CL39" s="79">
        <f t="shared" si="148"/>
        <v>163859</v>
      </c>
      <c r="CM39" s="79">
        <f t="shared" si="148"/>
        <v>157381</v>
      </c>
      <c r="CN39" s="79">
        <f t="shared" si="148"/>
        <v>181392</v>
      </c>
      <c r="CO39" s="79">
        <f>CO9+CO12+CO15+CO18+CO21+CO24+CO27+CO30+CO33+CO36</f>
        <v>1929441</v>
      </c>
      <c r="CP39" s="79">
        <f t="shared" si="148"/>
        <v>179754</v>
      </c>
      <c r="CQ39" s="79">
        <f t="shared" si="148"/>
        <v>159924</v>
      </c>
      <c r="CR39" s="79">
        <f t="shared" si="148"/>
        <v>164105</v>
      </c>
      <c r="CS39" s="79">
        <f t="shared" si="148"/>
        <v>147738</v>
      </c>
      <c r="CT39" s="79">
        <f t="shared" si="148"/>
        <v>157460</v>
      </c>
      <c r="CU39" s="79">
        <f t="shared" si="148"/>
        <v>157794</v>
      </c>
      <c r="CV39" s="79">
        <f t="shared" si="148"/>
        <v>174764</v>
      </c>
      <c r="CW39" s="79">
        <f t="shared" si="148"/>
        <v>182642</v>
      </c>
      <c r="CX39" s="79">
        <f t="shared" si="148"/>
        <v>167502</v>
      </c>
      <c r="CY39" s="79">
        <f t="shared" si="148"/>
        <v>170559</v>
      </c>
      <c r="CZ39" s="79">
        <f t="shared" si="148"/>
        <v>169784</v>
      </c>
      <c r="DA39" s="79">
        <f t="shared" si="148"/>
        <v>193980</v>
      </c>
      <c r="DB39" s="79">
        <f t="shared" si="148"/>
        <v>2026006</v>
      </c>
      <c r="DC39" s="79">
        <f t="shared" si="148"/>
        <v>192254</v>
      </c>
      <c r="DD39" s="79">
        <f t="shared" si="148"/>
        <v>169928</v>
      </c>
      <c r="DE39" s="79">
        <f t="shared" si="148"/>
        <v>171787</v>
      </c>
      <c r="DF39" s="79">
        <f t="shared" si="148"/>
        <v>161838</v>
      </c>
      <c r="DG39" s="79">
        <f t="shared" si="148"/>
        <v>169611</v>
      </c>
      <c r="DH39" s="79">
        <f t="shared" si="148"/>
        <v>165298</v>
      </c>
      <c r="DI39" s="79">
        <f t="shared" si="148"/>
        <v>184739</v>
      </c>
      <c r="DJ39" s="79">
        <f t="shared" si="148"/>
        <v>192148</v>
      </c>
      <c r="DK39" s="79">
        <f t="shared" si="148"/>
        <v>182384</v>
      </c>
      <c r="DL39" s="79">
        <f t="shared" si="148"/>
        <v>192314</v>
      </c>
      <c r="DM39" s="79">
        <f t="shared" si="148"/>
        <v>186088</v>
      </c>
      <c r="DN39" s="79">
        <f t="shared" si="148"/>
        <v>293866</v>
      </c>
      <c r="DO39" s="79">
        <f t="shared" si="148"/>
        <v>2262255</v>
      </c>
      <c r="DP39" s="79">
        <f t="shared" si="148"/>
        <v>297216</v>
      </c>
      <c r="DQ39" s="79">
        <f t="shared" si="148"/>
        <v>256968</v>
      </c>
      <c r="DR39" s="79">
        <f t="shared" si="148"/>
        <v>265893</v>
      </c>
      <c r="DS39" s="79">
        <f t="shared" si="148"/>
        <v>248841</v>
      </c>
      <c r="DT39" s="79">
        <f t="shared" si="148"/>
        <v>268295</v>
      </c>
      <c r="DU39" s="79">
        <f t="shared" si="148"/>
        <v>264077</v>
      </c>
      <c r="DV39" s="79">
        <f t="shared" si="148"/>
        <v>290302</v>
      </c>
      <c r="DW39" s="79">
        <f t="shared" si="148"/>
        <v>305810</v>
      </c>
      <c r="DX39" s="79">
        <f t="shared" si="148"/>
        <v>279330</v>
      </c>
      <c r="DY39" s="79">
        <f t="shared" si="148"/>
        <v>289566</v>
      </c>
      <c r="DZ39" s="79">
        <f t="shared" si="148"/>
        <v>282235</v>
      </c>
      <c r="EA39" s="79">
        <f t="shared" ref="EA39:EP40" si="149">EA9+EA12+EA15+EA18+EA21+EA24+EA27+EA30+EA33+EA36</f>
        <v>330878</v>
      </c>
      <c r="EB39" s="79">
        <f t="shared" si="149"/>
        <v>3379411</v>
      </c>
      <c r="EC39" s="79">
        <f t="shared" si="149"/>
        <v>324924</v>
      </c>
      <c r="ED39" s="79">
        <f t="shared" si="149"/>
        <v>295264</v>
      </c>
      <c r="EE39" s="79">
        <f t="shared" si="149"/>
        <v>290584</v>
      </c>
      <c r="EF39" s="79">
        <f t="shared" si="149"/>
        <v>274611</v>
      </c>
      <c r="EG39" s="79">
        <f t="shared" si="149"/>
        <v>294417</v>
      </c>
      <c r="EH39" s="79">
        <f t="shared" si="149"/>
        <v>291357</v>
      </c>
      <c r="EI39" s="79">
        <f t="shared" si="149"/>
        <v>325261</v>
      </c>
      <c r="EJ39" s="79">
        <f t="shared" si="149"/>
        <v>329699</v>
      </c>
      <c r="EK39" s="79">
        <f t="shared" si="149"/>
        <v>286401</v>
      </c>
      <c r="EL39" s="79">
        <f t="shared" si="149"/>
        <v>315354</v>
      </c>
      <c r="EM39" s="79">
        <v>302745</v>
      </c>
      <c r="EN39" s="79">
        <f t="shared" si="149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50">ER9+ER12+ER15+ER18+ER21+ER24+ER27+ER30+ER33+ER36</f>
        <v>257005</v>
      </c>
      <c r="ES39" s="79">
        <f t="shared" si="150"/>
        <v>196987</v>
      </c>
      <c r="ET39" s="79">
        <f t="shared" si="150"/>
        <v>217428</v>
      </c>
      <c r="EU39" s="79">
        <f t="shared" si="150"/>
        <v>222099</v>
      </c>
      <c r="EV39" s="79">
        <f t="shared" si="150"/>
        <v>251813</v>
      </c>
      <c r="EW39" s="79">
        <f t="shared" si="150"/>
        <v>244880</v>
      </c>
      <c r="EX39" s="79">
        <f t="shared" si="150"/>
        <v>216856</v>
      </c>
      <c r="EY39" s="79">
        <f t="shared" ref="EY39:EZ39" si="151">EY9+EY12+EY15+EY18+EY21+EY24+EY27+EY30+EY33+EY36</f>
        <v>213074</v>
      </c>
      <c r="EZ39" s="79">
        <f t="shared" si="151"/>
        <v>208868</v>
      </c>
      <c r="FA39" s="79">
        <f t="shared" ref="FA39" si="152">FA9+FA12+FA15+FA18+FA21+FA24+FA27+FA30+FA33+FA36</f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53">FE9+FE12+FE15+FE18+FE21+FE24+FE27+FE30+FE33+FE36</f>
        <v>232381</v>
      </c>
      <c r="FF39" s="79">
        <f t="shared" si="153"/>
        <v>207156</v>
      </c>
      <c r="FG39" s="79">
        <f t="shared" si="153"/>
        <v>218557</v>
      </c>
      <c r="FH39" s="79">
        <f t="shared" si="153"/>
        <v>208231</v>
      </c>
      <c r="FI39" s="79">
        <f t="shared" si="153"/>
        <v>231592</v>
      </c>
      <c r="FJ39" s="79">
        <f t="shared" si="153"/>
        <v>244774</v>
      </c>
      <c r="FK39" s="79">
        <f t="shared" si="153"/>
        <v>225038</v>
      </c>
      <c r="FL39" s="79">
        <f t="shared" si="153"/>
        <v>232142</v>
      </c>
      <c r="FM39" s="79">
        <f t="shared" si="153"/>
        <v>222544</v>
      </c>
      <c r="FN39" s="79">
        <f t="shared" si="153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54">FR9+FR12+FR15+FR18+FR21+FR24+FR27+FR30+FR33+FR36</f>
        <v>226825</v>
      </c>
      <c r="FS39" s="79">
        <f t="shared" si="154"/>
        <v>219878</v>
      </c>
      <c r="FT39" s="79">
        <f t="shared" si="154"/>
        <v>219857</v>
      </c>
      <c r="FU39" s="79">
        <f t="shared" si="154"/>
        <v>211855</v>
      </c>
      <c r="FV39" s="79">
        <f t="shared" si="154"/>
        <v>241707</v>
      </c>
      <c r="FW39" s="79">
        <f t="shared" si="154"/>
        <v>252530</v>
      </c>
      <c r="FX39" s="79">
        <f t="shared" si="154"/>
        <v>224494</v>
      </c>
      <c r="FY39" s="79">
        <f t="shared" ref="FY39" si="155">FY9+FY12+FY15+FY18+FY21+FY24+FY27+FY30+FY33+FY36</f>
        <v>227629</v>
      </c>
      <c r="FZ39" s="79">
        <f t="shared" si="154"/>
        <v>221875</v>
      </c>
      <c r="GA39" s="79">
        <f t="shared" ref="GA39:GC39" si="156">GA9+GA12+GA15+GA18+GA21+GA24+GA27+GA30+GA33+GA36</f>
        <v>260106</v>
      </c>
      <c r="GB39" s="79">
        <f t="shared" si="37"/>
        <v>2796512</v>
      </c>
      <c r="GC39" s="79">
        <f t="shared" si="156"/>
        <v>264927</v>
      </c>
      <c r="GD39" s="79">
        <f t="shared" ref="GD39:GI39" si="157">GD9+GD12+GD15+GD18+GD21+GD24+GD27+GD30+GD33+GD36</f>
        <v>241069</v>
      </c>
      <c r="GE39" s="79">
        <f t="shared" si="157"/>
        <v>152140</v>
      </c>
      <c r="GF39" s="79">
        <f t="shared" si="157"/>
        <v>50867</v>
      </c>
      <c r="GG39" s="79">
        <f t="shared" si="157"/>
        <v>104199</v>
      </c>
      <c r="GH39" s="79">
        <f t="shared" si="157"/>
        <v>164041</v>
      </c>
      <c r="GI39" s="79">
        <f t="shared" si="157"/>
        <v>237569</v>
      </c>
      <c r="GJ39" s="79">
        <f t="shared" ref="GJ39:GK39" si="158">GJ9+GJ12+GJ15+GJ18+GJ21+GJ24+GJ27+GJ30+GJ33+GJ36</f>
        <v>234329</v>
      </c>
      <c r="GK39" s="79">
        <f t="shared" si="158"/>
        <v>244032</v>
      </c>
      <c r="GL39" s="79">
        <f t="shared" ref="GL39:GM39" si="159">GL9+GL12+GL15+GL18+GL21+GL24+GL27+GL30+GL33+GL36</f>
        <v>272765</v>
      </c>
      <c r="GM39" s="79">
        <f t="shared" si="159"/>
        <v>271636</v>
      </c>
      <c r="GN39" s="79">
        <f t="shared" ref="GN39:GP39" si="160">GN9+GN12+GN15+GN18+GN21+GN24+GN27+GN30+GN33+GN36</f>
        <v>296938</v>
      </c>
      <c r="GO39" s="79">
        <f t="shared" si="38"/>
        <v>2534512</v>
      </c>
      <c r="GP39" s="79">
        <f t="shared" si="160"/>
        <v>289801</v>
      </c>
      <c r="GQ39" s="139">
        <v>248208</v>
      </c>
      <c r="GR39" s="79"/>
      <c r="GS39" s="79"/>
      <c r="GT39" s="79"/>
      <c r="GU39" s="79"/>
      <c r="GV39" s="79"/>
      <c r="GW39" s="79"/>
      <c r="GX39" s="79"/>
      <c r="GY39" s="79"/>
      <c r="GZ39" s="79"/>
      <c r="HA39" s="79"/>
      <c r="HB39" s="79">
        <f t="shared" si="39"/>
        <v>538009</v>
      </c>
    </row>
    <row r="40" spans="2:210" x14ac:dyDescent="0.2">
      <c r="B40" s="15" t="s">
        <v>3</v>
      </c>
      <c r="C40" s="79">
        <f t="shared" si="147"/>
        <v>0</v>
      </c>
      <c r="D40" s="79">
        <f t="shared" si="147"/>
        <v>0</v>
      </c>
      <c r="E40" s="79">
        <f t="shared" si="147"/>
        <v>0</v>
      </c>
      <c r="F40" s="79">
        <f t="shared" si="147"/>
        <v>48786</v>
      </c>
      <c r="G40" s="79">
        <f t="shared" si="147"/>
        <v>92407</v>
      </c>
      <c r="H40" s="79">
        <f t="shared" si="147"/>
        <v>91651</v>
      </c>
      <c r="I40" s="79">
        <f t="shared" si="147"/>
        <v>91590</v>
      </c>
      <c r="J40" s="79">
        <f t="shared" si="147"/>
        <v>96915</v>
      </c>
      <c r="K40" s="79">
        <f t="shared" si="147"/>
        <v>95640</v>
      </c>
      <c r="L40" s="79">
        <f t="shared" si="147"/>
        <v>93567</v>
      </c>
      <c r="M40" s="79">
        <f t="shared" si="147"/>
        <v>93601</v>
      </c>
      <c r="N40" s="79">
        <f t="shared" si="147"/>
        <v>98229</v>
      </c>
      <c r="O40" s="79">
        <f>O10+O13+O16+O19+O22+O25+O28+O31+O34+O37</f>
        <v>802386</v>
      </c>
      <c r="P40" s="79">
        <f t="shared" si="147"/>
        <v>96770</v>
      </c>
      <c r="Q40" s="79">
        <f t="shared" si="147"/>
        <v>94394</v>
      </c>
      <c r="R40" s="79">
        <f t="shared" si="147"/>
        <v>101713</v>
      </c>
      <c r="S40" s="79">
        <f t="shared" si="147"/>
        <v>92190</v>
      </c>
      <c r="T40" s="79">
        <f t="shared" si="147"/>
        <v>96744</v>
      </c>
      <c r="U40" s="79">
        <f t="shared" si="147"/>
        <v>97122</v>
      </c>
      <c r="V40" s="79">
        <f t="shared" si="147"/>
        <v>101326</v>
      </c>
      <c r="W40" s="79">
        <f t="shared" si="147"/>
        <v>106269</v>
      </c>
      <c r="X40" s="79">
        <f t="shared" si="147"/>
        <v>102322</v>
      </c>
      <c r="Y40" s="79">
        <f t="shared" si="147"/>
        <v>102816</v>
      </c>
      <c r="Z40" s="79">
        <f t="shared" si="147"/>
        <v>105528</v>
      </c>
      <c r="AA40" s="79">
        <f t="shared" si="147"/>
        <v>109448</v>
      </c>
      <c r="AB40" s="79">
        <f>AB10+AB13+AB16+AB19+AB22+AB25+AB28+AB31+AB34+AB37</f>
        <v>1206642</v>
      </c>
      <c r="AC40" s="79">
        <f t="shared" si="147"/>
        <v>112784</v>
      </c>
      <c r="AD40" s="79">
        <f t="shared" si="147"/>
        <v>106131</v>
      </c>
      <c r="AE40" s="79">
        <f t="shared" si="147"/>
        <v>105462</v>
      </c>
      <c r="AF40" s="79">
        <f t="shared" si="147"/>
        <v>46549</v>
      </c>
      <c r="AG40" s="79">
        <f t="shared" si="147"/>
        <v>53480</v>
      </c>
      <c r="AH40" s="79">
        <f t="shared" si="147"/>
        <v>53721</v>
      </c>
      <c r="AI40" s="79">
        <f t="shared" si="147"/>
        <v>55183</v>
      </c>
      <c r="AJ40" s="79">
        <f t="shared" si="147"/>
        <v>57039</v>
      </c>
      <c r="AK40" s="79">
        <f t="shared" si="147"/>
        <v>57703</v>
      </c>
      <c r="AL40" s="79">
        <f t="shared" si="147"/>
        <v>58451</v>
      </c>
      <c r="AM40" s="79">
        <f t="shared" si="147"/>
        <v>55743</v>
      </c>
      <c r="AN40" s="79">
        <f t="shared" si="147"/>
        <v>66417</v>
      </c>
      <c r="AO40" s="79">
        <f t="shared" si="147"/>
        <v>828663</v>
      </c>
      <c r="AP40" s="79">
        <f t="shared" si="147"/>
        <v>66184</v>
      </c>
      <c r="AQ40" s="79">
        <f t="shared" si="147"/>
        <v>62349</v>
      </c>
      <c r="AR40" s="79">
        <f t="shared" si="147"/>
        <v>66992</v>
      </c>
      <c r="AS40" s="79">
        <f t="shared" si="147"/>
        <v>60806</v>
      </c>
      <c r="AT40" s="79">
        <f t="shared" si="147"/>
        <v>64265</v>
      </c>
      <c r="AU40" s="79">
        <f t="shared" si="147"/>
        <v>66811</v>
      </c>
      <c r="AV40" s="79">
        <f t="shared" si="147"/>
        <v>70848</v>
      </c>
      <c r="AW40" s="79">
        <f t="shared" si="147"/>
        <v>73563</v>
      </c>
      <c r="AX40" s="79">
        <f t="shared" si="147"/>
        <v>70557</v>
      </c>
      <c r="AY40" s="79">
        <f t="shared" si="147"/>
        <v>73521</v>
      </c>
      <c r="AZ40" s="79">
        <f t="shared" si="147"/>
        <v>74810</v>
      </c>
      <c r="BA40" s="79">
        <f t="shared" si="147"/>
        <v>76708</v>
      </c>
      <c r="BB40" s="79">
        <f>BB10+BB13+BB16+BB19+BB22+BB25+BB28+BB31+BB34+BB37</f>
        <v>827414</v>
      </c>
      <c r="BC40" s="79">
        <f t="shared" si="147"/>
        <v>76454</v>
      </c>
      <c r="BD40" s="79">
        <f t="shared" si="147"/>
        <v>72147</v>
      </c>
      <c r="BE40" s="79">
        <f t="shared" si="147"/>
        <v>79997</v>
      </c>
      <c r="BF40" s="79">
        <f t="shared" si="147"/>
        <v>76113</v>
      </c>
      <c r="BG40" s="79">
        <f t="shared" si="147"/>
        <v>78697</v>
      </c>
      <c r="BH40" s="79">
        <f t="shared" si="147"/>
        <v>82479</v>
      </c>
      <c r="BI40" s="79">
        <f t="shared" si="147"/>
        <v>81761</v>
      </c>
      <c r="BJ40" s="79">
        <f t="shared" si="147"/>
        <v>85472</v>
      </c>
      <c r="BK40" s="79">
        <f t="shared" si="147"/>
        <v>83708</v>
      </c>
      <c r="BL40" s="79">
        <f t="shared" si="147"/>
        <v>85299</v>
      </c>
      <c r="BM40" s="79">
        <f t="shared" si="147"/>
        <v>83592</v>
      </c>
      <c r="BN40" s="79">
        <f t="shared" si="147"/>
        <v>84088</v>
      </c>
      <c r="BO40" s="79">
        <f>BO10+BO13+BO16+BO19+BO22+BO25+BO28+BO31+BO34+BO37</f>
        <v>969807</v>
      </c>
      <c r="BP40" s="79">
        <f t="shared" si="148"/>
        <v>107942</v>
      </c>
      <c r="BQ40" s="79">
        <f t="shared" si="148"/>
        <v>109596</v>
      </c>
      <c r="BR40" s="79">
        <f t="shared" si="148"/>
        <v>118161</v>
      </c>
      <c r="BS40" s="79">
        <f t="shared" si="148"/>
        <v>113482</v>
      </c>
      <c r="BT40" s="79">
        <f t="shared" si="148"/>
        <v>123832</v>
      </c>
      <c r="BU40" s="79">
        <f t="shared" si="148"/>
        <v>122119</v>
      </c>
      <c r="BV40" s="79">
        <f t="shared" si="148"/>
        <v>125965</v>
      </c>
      <c r="BW40" s="79">
        <f t="shared" si="148"/>
        <v>136285</v>
      </c>
      <c r="BX40" s="79">
        <f t="shared" si="148"/>
        <v>126942</v>
      </c>
      <c r="BY40" s="79">
        <f t="shared" si="148"/>
        <v>128748</v>
      </c>
      <c r="BZ40" s="79">
        <f t="shared" si="148"/>
        <v>128520</v>
      </c>
      <c r="CA40" s="79">
        <f t="shared" si="148"/>
        <v>130020</v>
      </c>
      <c r="CB40" s="79">
        <f t="shared" si="148"/>
        <v>1471612</v>
      </c>
      <c r="CC40" s="79">
        <f t="shared" si="148"/>
        <v>120201</v>
      </c>
      <c r="CD40" s="79">
        <f t="shared" si="148"/>
        <v>113139</v>
      </c>
      <c r="CE40" s="79">
        <f t="shared" si="148"/>
        <v>123429</v>
      </c>
      <c r="CF40" s="79">
        <f t="shared" si="148"/>
        <v>107700</v>
      </c>
      <c r="CG40" s="79">
        <f t="shared" si="148"/>
        <v>121324</v>
      </c>
      <c r="CH40" s="79">
        <f t="shared" si="148"/>
        <v>121135</v>
      </c>
      <c r="CI40" s="79">
        <f t="shared" si="148"/>
        <v>125802</v>
      </c>
      <c r="CJ40" s="79">
        <f t="shared" si="148"/>
        <v>133467</v>
      </c>
      <c r="CK40" s="79">
        <f t="shared" si="148"/>
        <v>127594</v>
      </c>
      <c r="CL40" s="79">
        <f t="shared" si="148"/>
        <v>130451</v>
      </c>
      <c r="CM40" s="79">
        <f t="shared" si="148"/>
        <v>129141</v>
      </c>
      <c r="CN40" s="79">
        <f t="shared" si="148"/>
        <v>124206</v>
      </c>
      <c r="CO40" s="79">
        <f t="shared" si="148"/>
        <v>1477589</v>
      </c>
      <c r="CP40" s="79">
        <f t="shared" si="148"/>
        <v>122828</v>
      </c>
      <c r="CQ40" s="79">
        <f t="shared" si="148"/>
        <v>114479</v>
      </c>
      <c r="CR40" s="79">
        <f t="shared" si="148"/>
        <v>121443</v>
      </c>
      <c r="CS40" s="79">
        <f t="shared" si="148"/>
        <v>119585</v>
      </c>
      <c r="CT40" s="79">
        <f t="shared" si="148"/>
        <v>120818</v>
      </c>
      <c r="CU40" s="79">
        <f t="shared" si="148"/>
        <v>118469</v>
      </c>
      <c r="CV40" s="79">
        <f t="shared" si="148"/>
        <v>126607</v>
      </c>
      <c r="CW40" s="79">
        <f t="shared" si="148"/>
        <v>131147</v>
      </c>
      <c r="CX40" s="79">
        <f t="shared" si="148"/>
        <v>127132</v>
      </c>
      <c r="CY40" s="79">
        <f t="shared" si="148"/>
        <v>130406</v>
      </c>
      <c r="CZ40" s="79">
        <f t="shared" si="148"/>
        <v>129385</v>
      </c>
      <c r="DA40" s="79">
        <f t="shared" si="148"/>
        <v>132197</v>
      </c>
      <c r="DB40" s="79">
        <f>DB10+DB13+DB16+DB19+DB22+DB25+DB28+DB31+DB34+DB37</f>
        <v>1494496</v>
      </c>
      <c r="DC40" s="79">
        <f t="shared" si="148"/>
        <v>126645</v>
      </c>
      <c r="DD40" s="79">
        <f t="shared" si="148"/>
        <v>121021</v>
      </c>
      <c r="DE40" s="79">
        <f t="shared" si="148"/>
        <v>126472</v>
      </c>
      <c r="DF40" s="79">
        <f t="shared" si="148"/>
        <v>117308</v>
      </c>
      <c r="DG40" s="79">
        <f t="shared" si="148"/>
        <v>126878</v>
      </c>
      <c r="DH40" s="79">
        <f t="shared" si="148"/>
        <v>124638</v>
      </c>
      <c r="DI40" s="79">
        <f t="shared" si="148"/>
        <v>129956</v>
      </c>
      <c r="DJ40" s="79">
        <f t="shared" si="148"/>
        <v>138418</v>
      </c>
      <c r="DK40" s="79">
        <f t="shared" si="148"/>
        <v>133488</v>
      </c>
      <c r="DL40" s="79">
        <f t="shared" si="148"/>
        <v>140146</v>
      </c>
      <c r="DM40" s="79">
        <f t="shared" si="148"/>
        <v>137476</v>
      </c>
      <c r="DN40" s="79">
        <f t="shared" si="148"/>
        <v>154323</v>
      </c>
      <c r="DO40" s="79">
        <f t="shared" si="148"/>
        <v>1576769</v>
      </c>
      <c r="DP40" s="79">
        <f t="shared" si="148"/>
        <v>152614</v>
      </c>
      <c r="DQ40" s="79">
        <f t="shared" si="148"/>
        <v>138361</v>
      </c>
      <c r="DR40" s="79">
        <f t="shared" si="148"/>
        <v>147702</v>
      </c>
      <c r="DS40" s="79">
        <f t="shared" si="148"/>
        <v>136616</v>
      </c>
      <c r="DT40" s="79">
        <f t="shared" si="148"/>
        <v>150838</v>
      </c>
      <c r="DU40" s="79">
        <f t="shared" si="148"/>
        <v>152307</v>
      </c>
      <c r="DV40" s="79">
        <f t="shared" si="148"/>
        <v>156845</v>
      </c>
      <c r="DW40" s="79">
        <f t="shared" si="148"/>
        <v>168807</v>
      </c>
      <c r="DX40" s="79">
        <f t="shared" si="148"/>
        <v>176039</v>
      </c>
      <c r="DY40" s="79">
        <f t="shared" si="148"/>
        <v>198786</v>
      </c>
      <c r="DZ40" s="79">
        <f t="shared" si="148"/>
        <v>210394</v>
      </c>
      <c r="EA40" s="79">
        <f t="shared" si="149"/>
        <v>211642</v>
      </c>
      <c r="EB40" s="79">
        <f t="shared" si="149"/>
        <v>2000951</v>
      </c>
      <c r="EC40" s="79">
        <f t="shared" si="149"/>
        <v>181681</v>
      </c>
      <c r="ED40" s="79">
        <f t="shared" si="149"/>
        <v>158899</v>
      </c>
      <c r="EE40" s="79">
        <f t="shared" si="149"/>
        <v>159938</v>
      </c>
      <c r="EF40" s="79">
        <f t="shared" si="149"/>
        <v>155265</v>
      </c>
      <c r="EG40" s="79">
        <f t="shared" si="149"/>
        <v>161874</v>
      </c>
      <c r="EH40" s="79">
        <f t="shared" si="149"/>
        <v>160948</v>
      </c>
      <c r="EI40" s="79">
        <f t="shared" si="149"/>
        <v>166184</v>
      </c>
      <c r="EJ40" s="79">
        <f t="shared" si="149"/>
        <v>175291</v>
      </c>
      <c r="EK40" s="79">
        <f t="shared" si="149"/>
        <v>167915</v>
      </c>
      <c r="EL40" s="79">
        <f t="shared" si="149"/>
        <v>175598</v>
      </c>
      <c r="EM40" s="79">
        <v>176853</v>
      </c>
      <c r="EN40" s="79">
        <f t="shared" si="149"/>
        <v>184589</v>
      </c>
      <c r="EO40" s="79">
        <f t="shared" si="149"/>
        <v>2025035</v>
      </c>
      <c r="EP40" s="79">
        <f t="shared" si="149"/>
        <v>180838</v>
      </c>
      <c r="EQ40" s="79">
        <v>163546</v>
      </c>
      <c r="ER40" s="79">
        <f t="shared" si="150"/>
        <v>139239</v>
      </c>
      <c r="ES40" s="79">
        <f t="shared" si="150"/>
        <v>130644</v>
      </c>
      <c r="ET40" s="79">
        <f t="shared" si="150"/>
        <v>149479</v>
      </c>
      <c r="EU40" s="79">
        <f t="shared" si="150"/>
        <v>155990</v>
      </c>
      <c r="EV40" s="79">
        <f t="shared" si="150"/>
        <v>153336</v>
      </c>
      <c r="EW40" s="79">
        <f t="shared" si="150"/>
        <v>162463</v>
      </c>
      <c r="EX40" s="79">
        <f t="shared" si="150"/>
        <v>162697</v>
      </c>
      <c r="EY40" s="79">
        <f t="shared" ref="EY40:EZ40" si="161">EY10+EY13+EY16+EY19+EY22+EY25+EY28+EY31+EY34+EY37</f>
        <v>170276</v>
      </c>
      <c r="EZ40" s="79">
        <f t="shared" si="161"/>
        <v>159577</v>
      </c>
      <c r="FA40" s="79">
        <f t="shared" ref="FA40" si="162">FA10+FA13+FA16+FA19+FA22+FA25+FA28+FA31+FA34+FA37</f>
        <v>163301</v>
      </c>
      <c r="FB40" s="79">
        <f t="shared" si="23"/>
        <v>1891386</v>
      </c>
      <c r="FC40" s="79">
        <f t="shared" ref="FC40" si="163">FC10+FC13+FC16+FC19+FC22+FC25+FC28+FC31+FC34+FC37</f>
        <v>156791</v>
      </c>
      <c r="FD40" s="79">
        <f t="shared" ref="FD40" si="164">FD10+FD13+FD16+FD19+FD22+FD25+FD28+FD31+FD34+FD37</f>
        <v>143971</v>
      </c>
      <c r="FE40" s="79">
        <f t="shared" ref="FE40:FM40" si="165">FE10+FE13+FE16+FE19+FE22+FE25+FE28+FE31+FE34+FE37</f>
        <v>141762</v>
      </c>
      <c r="FF40" s="79">
        <f t="shared" si="165"/>
        <v>135857</v>
      </c>
      <c r="FG40" s="79">
        <f t="shared" si="165"/>
        <v>147302</v>
      </c>
      <c r="FH40" s="79">
        <f t="shared" si="165"/>
        <v>145012</v>
      </c>
      <c r="FI40" s="79">
        <f t="shared" si="165"/>
        <v>150086</v>
      </c>
      <c r="FJ40" s="79">
        <f t="shared" si="165"/>
        <v>156391</v>
      </c>
      <c r="FK40" s="79">
        <f t="shared" si="165"/>
        <v>147456</v>
      </c>
      <c r="FL40" s="79">
        <f t="shared" si="165"/>
        <v>156200</v>
      </c>
      <c r="FM40" s="79">
        <f t="shared" si="165"/>
        <v>157673</v>
      </c>
      <c r="FN40" s="79">
        <f t="shared" si="153"/>
        <v>159234</v>
      </c>
      <c r="FO40" s="79">
        <f t="shared" si="24"/>
        <v>1797735</v>
      </c>
      <c r="FP40" s="79">
        <f t="shared" ref="FP40:FZ40" si="166">FP10+FP13+FP16+FP19+FP22+FP25+FP28+FP31+FP34+FP37</f>
        <v>158302</v>
      </c>
      <c r="FQ40" s="79">
        <f t="shared" si="166"/>
        <v>137589</v>
      </c>
      <c r="FR40" s="79">
        <f t="shared" si="166"/>
        <v>150388</v>
      </c>
      <c r="FS40" s="79">
        <f t="shared" si="166"/>
        <v>138618</v>
      </c>
      <c r="FT40" s="79">
        <f t="shared" si="166"/>
        <v>148112</v>
      </c>
      <c r="FU40" s="79">
        <f t="shared" si="166"/>
        <v>147889</v>
      </c>
      <c r="FV40" s="79">
        <f t="shared" si="166"/>
        <v>159143</v>
      </c>
      <c r="FW40" s="79">
        <f t="shared" si="166"/>
        <v>162849</v>
      </c>
      <c r="FX40" s="79">
        <f t="shared" si="166"/>
        <v>157835</v>
      </c>
      <c r="FY40" s="79">
        <f t="shared" ref="FY40" si="167">FY10+FY13+FY16+FY19+FY22+FY25+FY28+FY31+FY34+FY37</f>
        <v>169807</v>
      </c>
      <c r="FZ40" s="79">
        <f t="shared" si="166"/>
        <v>165979</v>
      </c>
      <c r="GA40" s="79">
        <f t="shared" ref="GA40:GC40" si="168">GA10+GA13+GA16+GA19+GA22+GA25+GA28+GA31+GA34+GA37</f>
        <v>166364</v>
      </c>
      <c r="GB40" s="79">
        <f t="shared" si="37"/>
        <v>1862875</v>
      </c>
      <c r="GC40" s="79">
        <f t="shared" si="168"/>
        <v>155942</v>
      </c>
      <c r="GD40" s="79">
        <f t="shared" ref="GD40:GI40" si="169">GD10+GD13+GD16+GD19+GD22+GD25+GD28+GD31+GD34+GD37</f>
        <v>149829</v>
      </c>
      <c r="GE40" s="79">
        <f t="shared" si="169"/>
        <v>107139</v>
      </c>
      <c r="GF40" s="79">
        <f t="shared" si="169"/>
        <v>57259</v>
      </c>
      <c r="GG40" s="79">
        <f t="shared" si="169"/>
        <v>75382</v>
      </c>
      <c r="GH40" s="79">
        <f t="shared" si="169"/>
        <v>98919</v>
      </c>
      <c r="GI40" s="79">
        <f t="shared" si="169"/>
        <v>122633</v>
      </c>
      <c r="GJ40" s="79">
        <f t="shared" ref="GJ40:GK40" si="170">GJ10+GJ13+GJ16+GJ19+GJ22+GJ25+GJ28+GJ31+GJ34+GJ37</f>
        <v>134576</v>
      </c>
      <c r="GK40" s="79">
        <f t="shared" si="170"/>
        <v>150353</v>
      </c>
      <c r="GL40" s="79">
        <f t="shared" ref="GL40:GM40" si="171">GL10+GL13+GL16+GL19+GL22+GL25+GL28+GL31+GL34+GL37</f>
        <v>168483</v>
      </c>
      <c r="GM40" s="79">
        <f t="shared" si="171"/>
        <v>164188</v>
      </c>
      <c r="GN40" s="79">
        <f t="shared" ref="GN40:GP40" si="172">GN10+GN13+GN16+GN19+GN22+GN25+GN28+GN31+GN34+GN37</f>
        <v>163387</v>
      </c>
      <c r="GO40" s="79">
        <f t="shared" si="38"/>
        <v>1548090</v>
      </c>
      <c r="GP40" s="79">
        <f t="shared" si="172"/>
        <v>155401</v>
      </c>
      <c r="GQ40" s="139">
        <v>146314</v>
      </c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>
        <f t="shared" si="39"/>
        <v>301715</v>
      </c>
    </row>
    <row r="41" spans="2:210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</row>
    <row r="42" spans="2:210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10" ht="15" x14ac:dyDescent="0.25">
      <c r="B44" s="5" t="s">
        <v>68</v>
      </c>
    </row>
    <row r="45" spans="2:210" ht="15" customHeight="1" x14ac:dyDescent="0.25">
      <c r="B45" s="171" t="s">
        <v>0</v>
      </c>
      <c r="C45" s="165">
        <v>2006</v>
      </c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7"/>
      <c r="O45" s="163" t="s">
        <v>99</v>
      </c>
      <c r="P45" s="165">
        <v>2007</v>
      </c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7"/>
      <c r="AB45" s="163" t="s">
        <v>100</v>
      </c>
      <c r="AC45" s="165">
        <v>2008</v>
      </c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7"/>
      <c r="AO45" s="163" t="s">
        <v>101</v>
      </c>
      <c r="AP45" s="165">
        <v>2009</v>
      </c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7"/>
      <c r="BB45" s="163" t="s">
        <v>86</v>
      </c>
      <c r="BC45" s="165">
        <v>2010</v>
      </c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7"/>
      <c r="BO45" s="163" t="s">
        <v>87</v>
      </c>
      <c r="BP45" s="165">
        <v>2011</v>
      </c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7"/>
      <c r="CB45" s="163" t="s">
        <v>88</v>
      </c>
      <c r="CC45" s="165">
        <v>2012</v>
      </c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7"/>
      <c r="CO45" s="163" t="s">
        <v>89</v>
      </c>
      <c r="CP45" s="165">
        <v>2013</v>
      </c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7"/>
      <c r="DB45" s="163" t="s">
        <v>90</v>
      </c>
      <c r="DC45" s="165">
        <v>2014</v>
      </c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7"/>
      <c r="DO45" s="163" t="s">
        <v>91</v>
      </c>
      <c r="DP45" s="165">
        <v>2015</v>
      </c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7"/>
      <c r="EB45" s="163" t="s">
        <v>92</v>
      </c>
      <c r="EC45" s="165">
        <v>2016</v>
      </c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  <c r="EN45" s="167"/>
      <c r="EO45" s="163" t="s">
        <v>93</v>
      </c>
      <c r="EP45" s="165">
        <v>2017</v>
      </c>
      <c r="EQ45" s="166"/>
      <c r="ER45" s="166"/>
      <c r="ES45" s="166"/>
      <c r="ET45" s="166"/>
      <c r="EU45" s="166"/>
      <c r="EV45" s="166"/>
      <c r="EW45" s="166"/>
      <c r="EX45" s="166"/>
      <c r="EY45" s="166"/>
      <c r="EZ45" s="166"/>
      <c r="FA45" s="167"/>
      <c r="FB45" s="163" t="s">
        <v>104</v>
      </c>
      <c r="FC45" s="165">
        <v>2018</v>
      </c>
      <c r="FD45" s="166"/>
      <c r="FE45" s="166"/>
      <c r="FF45" s="166"/>
      <c r="FG45" s="166"/>
      <c r="FH45" s="166"/>
      <c r="FI45" s="166"/>
      <c r="FJ45" s="166"/>
      <c r="FK45" s="166"/>
      <c r="FL45" s="166"/>
      <c r="FM45" s="166"/>
      <c r="FN45" s="167"/>
      <c r="FO45" s="163" t="s">
        <v>137</v>
      </c>
      <c r="FP45" s="165">
        <v>2019</v>
      </c>
      <c r="FQ45" s="166"/>
      <c r="FR45" s="166"/>
      <c r="FS45" s="166"/>
      <c r="FT45" s="166"/>
      <c r="FU45" s="166"/>
      <c r="FV45" s="166"/>
      <c r="FW45" s="166"/>
      <c r="FX45" s="166"/>
      <c r="FY45" s="166"/>
      <c r="FZ45" s="166"/>
      <c r="GA45" s="167"/>
      <c r="GB45" s="163" t="s">
        <v>161</v>
      </c>
      <c r="GC45" s="160">
        <v>2020</v>
      </c>
      <c r="GD45" s="161"/>
      <c r="GE45" s="161"/>
      <c r="GF45" s="161"/>
      <c r="GG45" s="161"/>
      <c r="GH45" s="161"/>
      <c r="GI45" s="161"/>
      <c r="GJ45" s="161"/>
      <c r="GK45" s="161"/>
      <c r="GL45" s="161"/>
      <c r="GM45" s="161"/>
      <c r="GN45" s="162"/>
      <c r="GO45" s="163" t="s">
        <v>169</v>
      </c>
      <c r="GP45" s="160">
        <v>2021</v>
      </c>
      <c r="GQ45" s="161"/>
      <c r="GR45" s="161"/>
      <c r="GS45" s="161"/>
      <c r="GT45" s="161"/>
      <c r="GU45" s="161"/>
      <c r="GV45" s="161"/>
      <c r="GW45" s="161"/>
      <c r="GX45" s="161"/>
      <c r="GY45" s="161"/>
      <c r="GZ45" s="161"/>
      <c r="HA45" s="162"/>
      <c r="HB45" s="163" t="s">
        <v>170</v>
      </c>
    </row>
    <row r="46" spans="2:210" ht="15" x14ac:dyDescent="0.25">
      <c r="B46" s="172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64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64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64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64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64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64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64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64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64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64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64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64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64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64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64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64"/>
    </row>
    <row r="47" spans="2:210" ht="15" x14ac:dyDescent="0.25">
      <c r="B47" s="13" t="s">
        <v>38</v>
      </c>
      <c r="C47" s="14">
        <f>SUM(C48:C49)</f>
        <v>0</v>
      </c>
      <c r="D47" s="14">
        <f t="shared" ref="D47:N47" si="173">SUM(D48:D49)</f>
        <v>0</v>
      </c>
      <c r="E47" s="14">
        <f t="shared" si="173"/>
        <v>0</v>
      </c>
      <c r="F47" s="14">
        <f t="shared" si="173"/>
        <v>18263</v>
      </c>
      <c r="G47" s="14">
        <f t="shared" si="173"/>
        <v>33122</v>
      </c>
      <c r="H47" s="14">
        <f t="shared" si="173"/>
        <v>32392</v>
      </c>
      <c r="I47" s="14">
        <f t="shared" si="173"/>
        <v>30351</v>
      </c>
      <c r="J47" s="14">
        <f t="shared" si="173"/>
        <v>28755</v>
      </c>
      <c r="K47" s="14">
        <f t="shared" si="173"/>
        <v>27320</v>
      </c>
      <c r="L47" s="14">
        <f t="shared" si="173"/>
        <v>26996</v>
      </c>
      <c r="M47" s="14">
        <f t="shared" si="173"/>
        <v>27588</v>
      </c>
      <c r="N47" s="14">
        <f t="shared" si="173"/>
        <v>29073</v>
      </c>
      <c r="O47" s="14">
        <f>SUM(C47:N47)</f>
        <v>253860</v>
      </c>
      <c r="P47" s="14">
        <f>SUM(P48:P49)</f>
        <v>28917</v>
      </c>
      <c r="Q47" s="14">
        <f t="shared" ref="Q47:AA47" si="174">SUM(Q48:Q49)</f>
        <v>29979</v>
      </c>
      <c r="R47" s="14">
        <f t="shared" si="174"/>
        <v>33165</v>
      </c>
      <c r="S47" s="14">
        <f t="shared" si="174"/>
        <v>30854</v>
      </c>
      <c r="T47" s="14">
        <f t="shared" si="174"/>
        <v>31727</v>
      </c>
      <c r="U47" s="14">
        <f t="shared" si="174"/>
        <v>32221</v>
      </c>
      <c r="V47" s="14">
        <f t="shared" si="174"/>
        <v>32970</v>
      </c>
      <c r="W47" s="14">
        <f t="shared" si="174"/>
        <v>32954</v>
      </c>
      <c r="X47" s="14">
        <f t="shared" si="174"/>
        <v>30943</v>
      </c>
      <c r="Y47" s="14">
        <f t="shared" si="174"/>
        <v>30919</v>
      </c>
      <c r="Z47" s="14">
        <f t="shared" si="174"/>
        <v>31951</v>
      </c>
      <c r="AA47" s="14">
        <f t="shared" si="174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75">SUM(AD48:AD49)</f>
        <v>34697</v>
      </c>
      <c r="AE47" s="14">
        <f t="shared" si="175"/>
        <v>36659</v>
      </c>
      <c r="AF47" s="14">
        <f t="shared" si="175"/>
        <v>32742</v>
      </c>
      <c r="AG47" s="14">
        <f t="shared" si="175"/>
        <v>43813</v>
      </c>
      <c r="AH47" s="14">
        <f t="shared" si="175"/>
        <v>42297</v>
      </c>
      <c r="AI47" s="14">
        <f t="shared" si="175"/>
        <v>43712</v>
      </c>
      <c r="AJ47" s="14">
        <f t="shared" si="175"/>
        <v>40530</v>
      </c>
      <c r="AK47" s="14">
        <f t="shared" si="175"/>
        <v>38155</v>
      </c>
      <c r="AL47" s="14">
        <f t="shared" si="175"/>
        <v>38371</v>
      </c>
      <c r="AM47" s="14">
        <f t="shared" si="175"/>
        <v>36890</v>
      </c>
      <c r="AN47" s="14">
        <f t="shared" si="175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76">SUM(AQ48:AQ49)</f>
        <v>35579</v>
      </c>
      <c r="AR47" s="14">
        <f t="shared" si="176"/>
        <v>40195</v>
      </c>
      <c r="AS47" s="14">
        <f t="shared" si="176"/>
        <v>35417</v>
      </c>
      <c r="AT47" s="14">
        <f t="shared" si="176"/>
        <v>38651</v>
      </c>
      <c r="AU47" s="14">
        <f t="shared" si="176"/>
        <v>39275</v>
      </c>
      <c r="AV47" s="14">
        <f t="shared" si="176"/>
        <v>41579</v>
      </c>
      <c r="AW47" s="14">
        <f t="shared" si="176"/>
        <v>40225</v>
      </c>
      <c r="AX47" s="14">
        <f t="shared" si="176"/>
        <v>38466</v>
      </c>
      <c r="AY47" s="14">
        <f t="shared" si="176"/>
        <v>40143</v>
      </c>
      <c r="AZ47" s="14">
        <f t="shared" si="176"/>
        <v>40077</v>
      </c>
      <c r="BA47" s="14">
        <f t="shared" si="176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77">SUM(BD48:BD49)</f>
        <v>39375</v>
      </c>
      <c r="BE47" s="14">
        <f t="shared" si="177"/>
        <v>45972</v>
      </c>
      <c r="BF47" s="14">
        <f t="shared" si="177"/>
        <v>46192</v>
      </c>
      <c r="BG47" s="14">
        <f t="shared" si="177"/>
        <v>45678</v>
      </c>
      <c r="BH47" s="14">
        <f t="shared" si="177"/>
        <v>46424</v>
      </c>
      <c r="BI47" s="14">
        <f t="shared" si="177"/>
        <v>45787</v>
      </c>
      <c r="BJ47" s="14">
        <f t="shared" si="177"/>
        <v>48381</v>
      </c>
      <c r="BK47" s="14">
        <f t="shared" si="177"/>
        <v>46035</v>
      </c>
      <c r="BL47" s="14">
        <f t="shared" si="177"/>
        <v>47320</v>
      </c>
      <c r="BM47" s="14">
        <f t="shared" si="177"/>
        <v>43626</v>
      </c>
      <c r="BN47" s="14">
        <f t="shared" si="177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78">SUM(BQ48:BQ49)</f>
        <v>41508</v>
      </c>
      <c r="BR47" s="14">
        <f t="shared" si="178"/>
        <v>49562</v>
      </c>
      <c r="BS47" s="14">
        <f t="shared" si="178"/>
        <v>51355</v>
      </c>
      <c r="BT47" s="14">
        <f t="shared" si="178"/>
        <v>54430</v>
      </c>
      <c r="BU47" s="14">
        <f t="shared" si="178"/>
        <v>51930</v>
      </c>
      <c r="BV47" s="14">
        <f t="shared" si="178"/>
        <v>52860</v>
      </c>
      <c r="BW47" s="14">
        <f t="shared" si="178"/>
        <v>54541</v>
      </c>
      <c r="BX47" s="14">
        <f t="shared" si="178"/>
        <v>49891</v>
      </c>
      <c r="BY47" s="14">
        <f t="shared" si="178"/>
        <v>49874</v>
      </c>
      <c r="BZ47" s="14">
        <f t="shared" si="178"/>
        <v>49102</v>
      </c>
      <c r="CA47" s="14">
        <f t="shared" si="178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79">SUM(CD48:CD49)</f>
        <v>44761</v>
      </c>
      <c r="CE47" s="14">
        <f t="shared" si="179"/>
        <v>50944</v>
      </c>
      <c r="CF47" s="14">
        <f t="shared" si="179"/>
        <v>49035</v>
      </c>
      <c r="CG47" s="14">
        <f t="shared" si="179"/>
        <v>54448</v>
      </c>
      <c r="CH47" s="14">
        <f t="shared" si="179"/>
        <v>50937</v>
      </c>
      <c r="CI47" s="14">
        <f t="shared" si="179"/>
        <v>54226</v>
      </c>
      <c r="CJ47" s="14">
        <f t="shared" si="179"/>
        <v>53674</v>
      </c>
      <c r="CK47" s="14">
        <f t="shared" si="179"/>
        <v>48658</v>
      </c>
      <c r="CL47" s="14">
        <f t="shared" si="179"/>
        <v>47201</v>
      </c>
      <c r="CM47" s="14">
        <f t="shared" si="179"/>
        <v>47472</v>
      </c>
      <c r="CN47" s="14">
        <f t="shared" si="179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80">SUM(CQ48:CQ49)</f>
        <v>44493</v>
      </c>
      <c r="CR47" s="14">
        <f t="shared" si="180"/>
        <v>50921</v>
      </c>
      <c r="CS47" s="14">
        <f t="shared" si="180"/>
        <v>50565</v>
      </c>
      <c r="CT47" s="14">
        <f t="shared" si="180"/>
        <v>53891</v>
      </c>
      <c r="CU47" s="14">
        <f t="shared" si="180"/>
        <v>49657</v>
      </c>
      <c r="CV47" s="14">
        <f t="shared" si="180"/>
        <v>53625</v>
      </c>
      <c r="CW47" s="14">
        <f t="shared" si="180"/>
        <v>54173</v>
      </c>
      <c r="CX47" s="14">
        <f t="shared" si="180"/>
        <v>50086</v>
      </c>
      <c r="CY47" s="14">
        <f t="shared" si="180"/>
        <v>49863</v>
      </c>
      <c r="CZ47" s="14">
        <f t="shared" si="180"/>
        <v>48117</v>
      </c>
      <c r="DA47" s="14">
        <f t="shared" si="180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81">SUM(DD48:DD49)</f>
        <v>46400</v>
      </c>
      <c r="DE47" s="14">
        <f t="shared" si="181"/>
        <v>49402</v>
      </c>
      <c r="DF47" s="14">
        <f t="shared" si="181"/>
        <v>48190</v>
      </c>
      <c r="DG47" s="14">
        <f t="shared" si="181"/>
        <v>52392</v>
      </c>
      <c r="DH47" s="14">
        <f t="shared" si="181"/>
        <v>51765</v>
      </c>
      <c r="DI47" s="14">
        <f t="shared" si="181"/>
        <v>53022</v>
      </c>
      <c r="DJ47" s="14">
        <f t="shared" si="181"/>
        <v>55256</v>
      </c>
      <c r="DK47" s="14">
        <f t="shared" si="181"/>
        <v>49649</v>
      </c>
      <c r="DL47" s="14">
        <f t="shared" si="181"/>
        <v>52305</v>
      </c>
      <c r="DM47" s="14">
        <f t="shared" si="181"/>
        <v>49266</v>
      </c>
      <c r="DN47" s="14">
        <f t="shared" si="181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82">SUM(ER48:ER49)</f>
        <v>50281</v>
      </c>
      <c r="ES47" s="14">
        <f t="shared" si="182"/>
        <v>53017</v>
      </c>
      <c r="ET47" s="14">
        <f t="shared" si="182"/>
        <v>68635</v>
      </c>
      <c r="EU47" s="14">
        <f t="shared" si="182"/>
        <v>56760</v>
      </c>
      <c r="EV47" s="14">
        <f t="shared" si="182"/>
        <v>61276</v>
      </c>
      <c r="EW47" s="14">
        <f t="shared" si="182"/>
        <v>65707</v>
      </c>
      <c r="EX47" s="14">
        <f t="shared" si="182"/>
        <v>57904</v>
      </c>
      <c r="EY47" s="14">
        <f t="shared" si="182"/>
        <v>58697</v>
      </c>
      <c r="EZ47" s="14">
        <f t="shared" si="182"/>
        <v>50144</v>
      </c>
      <c r="FA47" s="14">
        <f t="shared" si="182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83">SUM(FE48:FE49)</f>
        <v>52841</v>
      </c>
      <c r="FF47" s="14">
        <f t="shared" si="183"/>
        <v>54095</v>
      </c>
      <c r="FG47" s="14">
        <f t="shared" si="183"/>
        <v>59496</v>
      </c>
      <c r="FH47" s="14">
        <f t="shared" si="183"/>
        <v>56775</v>
      </c>
      <c r="FI47" s="14">
        <f t="shared" si="183"/>
        <v>61096</v>
      </c>
      <c r="FJ47" s="14">
        <f t="shared" si="183"/>
        <v>64669</v>
      </c>
      <c r="FK47" s="14">
        <f t="shared" si="183"/>
        <v>59650</v>
      </c>
      <c r="FL47" s="14">
        <f t="shared" si="183"/>
        <v>58193</v>
      </c>
      <c r="FM47" s="14">
        <f t="shared" si="183"/>
        <v>59424</v>
      </c>
      <c r="FN47" s="14">
        <f t="shared" si="183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84">SUM(FR48:FR49)</f>
        <v>57221</v>
      </c>
      <c r="FS47" s="14">
        <f t="shared" si="184"/>
        <v>54897</v>
      </c>
      <c r="FT47" s="14">
        <f t="shared" si="184"/>
        <v>58798</v>
      </c>
      <c r="FU47" s="14">
        <f t="shared" si="184"/>
        <v>56193</v>
      </c>
      <c r="FV47" s="14">
        <f t="shared" si="184"/>
        <v>63860</v>
      </c>
      <c r="FW47" s="14">
        <f t="shared" si="184"/>
        <v>63052</v>
      </c>
      <c r="FX47" s="14">
        <f t="shared" si="184"/>
        <v>57832</v>
      </c>
      <c r="FY47" s="14">
        <v>61148</v>
      </c>
      <c r="FZ47" s="14">
        <v>56558</v>
      </c>
      <c r="GA47" s="14">
        <f t="shared" si="184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>
        <f>+SUM(GP47:HA47)</f>
        <v>127885</v>
      </c>
    </row>
    <row r="48" spans="2:210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85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86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87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88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89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90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91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92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93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94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95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96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97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</row>
    <row r="49" spans="2:210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85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86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87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88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89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90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91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92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93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94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95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96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97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</row>
    <row r="50" spans="2:210" ht="15" x14ac:dyDescent="0.25">
      <c r="B50" s="13" t="s">
        <v>39</v>
      </c>
      <c r="C50" s="14">
        <f>SUM(C51:C52)</f>
        <v>0</v>
      </c>
      <c r="D50" s="14">
        <f t="shared" ref="D50:N50" si="198">SUM(D51:D52)</f>
        <v>0</v>
      </c>
      <c r="E50" s="14">
        <f t="shared" si="198"/>
        <v>0</v>
      </c>
      <c r="F50" s="14">
        <f t="shared" si="198"/>
        <v>26135</v>
      </c>
      <c r="G50" s="14">
        <f t="shared" si="198"/>
        <v>48459</v>
      </c>
      <c r="H50" s="14">
        <f t="shared" si="198"/>
        <v>51073</v>
      </c>
      <c r="I50" s="14">
        <f t="shared" si="198"/>
        <v>55196</v>
      </c>
      <c r="J50" s="14">
        <f t="shared" si="198"/>
        <v>64829</v>
      </c>
      <c r="K50" s="14">
        <f t="shared" si="198"/>
        <v>62447</v>
      </c>
      <c r="L50" s="14">
        <f t="shared" si="198"/>
        <v>60483</v>
      </c>
      <c r="M50" s="14">
        <f t="shared" si="198"/>
        <v>61569</v>
      </c>
      <c r="N50" s="14">
        <f t="shared" si="198"/>
        <v>62223</v>
      </c>
      <c r="O50" s="14">
        <f t="shared" si="185"/>
        <v>492414</v>
      </c>
      <c r="P50" s="14">
        <f>SUM(P51:P52)</f>
        <v>59096</v>
      </c>
      <c r="Q50" s="14">
        <f t="shared" ref="Q50:AA50" si="199">SUM(Q51:Q52)</f>
        <v>50892</v>
      </c>
      <c r="R50" s="14">
        <f t="shared" si="199"/>
        <v>54558</v>
      </c>
      <c r="S50" s="14">
        <f t="shared" si="199"/>
        <v>50737</v>
      </c>
      <c r="T50" s="14">
        <f t="shared" si="199"/>
        <v>53665</v>
      </c>
      <c r="U50" s="14">
        <f t="shared" si="199"/>
        <v>54846</v>
      </c>
      <c r="V50" s="14">
        <f t="shared" si="199"/>
        <v>59635</v>
      </c>
      <c r="W50" s="14">
        <f t="shared" si="199"/>
        <v>64757</v>
      </c>
      <c r="X50" s="14">
        <f t="shared" si="199"/>
        <v>60575</v>
      </c>
      <c r="Y50" s="14">
        <f t="shared" si="199"/>
        <v>60972</v>
      </c>
      <c r="Z50" s="14">
        <f t="shared" si="199"/>
        <v>62921</v>
      </c>
      <c r="AA50" s="14">
        <f t="shared" si="199"/>
        <v>67205</v>
      </c>
      <c r="AB50" s="14">
        <f t="shared" si="186"/>
        <v>699859</v>
      </c>
      <c r="AC50" s="14">
        <f>SUM(AC51:AC52)</f>
        <v>65726</v>
      </c>
      <c r="AD50" s="14">
        <f t="shared" ref="AD50:AN50" si="200">SUM(AD51:AD52)</f>
        <v>57494</v>
      </c>
      <c r="AE50" s="14">
        <f t="shared" si="200"/>
        <v>50337</v>
      </c>
      <c r="AF50" s="14">
        <f t="shared" si="200"/>
        <v>45889</v>
      </c>
      <c r="AG50" s="14">
        <f t="shared" si="200"/>
        <v>57341</v>
      </c>
      <c r="AH50" s="14">
        <f t="shared" si="200"/>
        <v>62339</v>
      </c>
      <c r="AI50" s="14">
        <f t="shared" si="200"/>
        <v>70075</v>
      </c>
      <c r="AJ50" s="14">
        <f t="shared" si="200"/>
        <v>72450</v>
      </c>
      <c r="AK50" s="14">
        <f t="shared" si="200"/>
        <v>69787</v>
      </c>
      <c r="AL50" s="14">
        <f t="shared" si="200"/>
        <v>73147</v>
      </c>
      <c r="AM50" s="14">
        <f t="shared" si="200"/>
        <v>72766</v>
      </c>
      <c r="AN50" s="14">
        <f t="shared" si="200"/>
        <v>75555</v>
      </c>
      <c r="AO50" s="14">
        <f t="shared" si="187"/>
        <v>772906</v>
      </c>
      <c r="AP50" s="14">
        <f>SUM(AP51:AP52)</f>
        <v>66064</v>
      </c>
      <c r="AQ50" s="14">
        <f t="shared" ref="AQ50:BA50" si="201">SUM(AQ51:AQ52)</f>
        <v>57463</v>
      </c>
      <c r="AR50" s="14">
        <f t="shared" si="201"/>
        <v>60680</v>
      </c>
      <c r="AS50" s="14">
        <f t="shared" si="201"/>
        <v>59162</v>
      </c>
      <c r="AT50" s="14">
        <f t="shared" si="201"/>
        <v>64335</v>
      </c>
      <c r="AU50" s="14">
        <f t="shared" si="201"/>
        <v>68398</v>
      </c>
      <c r="AV50" s="14">
        <f t="shared" si="201"/>
        <v>72708</v>
      </c>
      <c r="AW50" s="14">
        <f t="shared" si="201"/>
        <v>76960</v>
      </c>
      <c r="AX50" s="14">
        <f t="shared" si="201"/>
        <v>73383</v>
      </c>
      <c r="AY50" s="14">
        <f t="shared" si="201"/>
        <v>79072</v>
      </c>
      <c r="AZ50" s="14">
        <f t="shared" si="201"/>
        <v>82024</v>
      </c>
      <c r="BA50" s="14">
        <f t="shared" si="201"/>
        <v>87219</v>
      </c>
      <c r="BB50" s="14">
        <f t="shared" si="188"/>
        <v>847468</v>
      </c>
      <c r="BC50" s="14">
        <f>SUM(BC51:BC52)</f>
        <v>80597</v>
      </c>
      <c r="BD50" s="14">
        <f t="shared" ref="BD50:BN50" si="202">SUM(BD51:BD52)</f>
        <v>68410</v>
      </c>
      <c r="BE50" s="14">
        <f t="shared" si="202"/>
        <v>70862</v>
      </c>
      <c r="BF50" s="14">
        <f t="shared" si="202"/>
        <v>65675</v>
      </c>
      <c r="BG50" s="14">
        <f t="shared" si="202"/>
        <v>76345</v>
      </c>
      <c r="BH50" s="14">
        <f t="shared" si="202"/>
        <v>79345</v>
      </c>
      <c r="BI50" s="14">
        <f t="shared" si="202"/>
        <v>83724</v>
      </c>
      <c r="BJ50" s="14">
        <f t="shared" si="202"/>
        <v>88791</v>
      </c>
      <c r="BK50" s="14">
        <f t="shared" si="202"/>
        <v>85882</v>
      </c>
      <c r="BL50" s="14">
        <f t="shared" si="202"/>
        <v>93384</v>
      </c>
      <c r="BM50" s="14">
        <f t="shared" si="202"/>
        <v>90645</v>
      </c>
      <c r="BN50" s="14">
        <f t="shared" si="202"/>
        <v>94328</v>
      </c>
      <c r="BO50" s="14">
        <f t="shared" si="189"/>
        <v>977988</v>
      </c>
      <c r="BP50" s="14">
        <f>SUM(BP51:BP52)</f>
        <v>86313</v>
      </c>
      <c r="BQ50" s="14">
        <f t="shared" ref="BQ50:CA50" si="203">SUM(BQ51:BQ52)</f>
        <v>77691</v>
      </c>
      <c r="BR50" s="14">
        <f t="shared" si="203"/>
        <v>82740</v>
      </c>
      <c r="BS50" s="14">
        <f t="shared" si="203"/>
        <v>76190</v>
      </c>
      <c r="BT50" s="14">
        <f t="shared" si="203"/>
        <v>84576</v>
      </c>
      <c r="BU50" s="14">
        <f t="shared" si="203"/>
        <v>87094</v>
      </c>
      <c r="BV50" s="14">
        <f t="shared" si="203"/>
        <v>88459</v>
      </c>
      <c r="BW50" s="14">
        <f t="shared" si="203"/>
        <v>95575</v>
      </c>
      <c r="BX50" s="14">
        <f t="shared" si="203"/>
        <v>86908</v>
      </c>
      <c r="BY50" s="14">
        <f t="shared" si="203"/>
        <v>92415</v>
      </c>
      <c r="BZ50" s="14">
        <f t="shared" si="203"/>
        <v>93440</v>
      </c>
      <c r="CA50" s="14">
        <f t="shared" si="203"/>
        <v>97595</v>
      </c>
      <c r="CB50" s="14">
        <f t="shared" si="190"/>
        <v>1048996</v>
      </c>
      <c r="CC50" s="14">
        <f>SUM(CC51:CC52)</f>
        <v>87582</v>
      </c>
      <c r="CD50" s="14">
        <f t="shared" ref="CD50:CN50" si="204">SUM(CD51:CD52)</f>
        <v>75905</v>
      </c>
      <c r="CE50" s="14">
        <f t="shared" si="204"/>
        <v>76905</v>
      </c>
      <c r="CF50" s="14">
        <f t="shared" si="204"/>
        <v>70651</v>
      </c>
      <c r="CG50" s="14">
        <f t="shared" si="204"/>
        <v>81697</v>
      </c>
      <c r="CH50" s="14">
        <f t="shared" si="204"/>
        <v>84420</v>
      </c>
      <c r="CI50" s="14">
        <f t="shared" si="204"/>
        <v>91692</v>
      </c>
      <c r="CJ50" s="14">
        <f t="shared" si="204"/>
        <v>97885</v>
      </c>
      <c r="CK50" s="14">
        <f t="shared" si="204"/>
        <v>90666</v>
      </c>
      <c r="CL50" s="14">
        <f t="shared" si="204"/>
        <v>99671</v>
      </c>
      <c r="CM50" s="14">
        <f t="shared" si="204"/>
        <v>101892</v>
      </c>
      <c r="CN50" s="14">
        <f t="shared" si="204"/>
        <v>102650</v>
      </c>
      <c r="CO50" s="14">
        <f t="shared" si="191"/>
        <v>1061616</v>
      </c>
      <c r="CP50" s="14">
        <f>SUM(CP51:CP52)</f>
        <v>99945</v>
      </c>
      <c r="CQ50" s="14">
        <f t="shared" ref="CQ50:DA50" si="205">SUM(CQ51:CQ52)</f>
        <v>87196</v>
      </c>
      <c r="CR50" s="14">
        <f t="shared" si="205"/>
        <v>88197</v>
      </c>
      <c r="CS50" s="14">
        <f t="shared" si="205"/>
        <v>86034</v>
      </c>
      <c r="CT50" s="14">
        <f t="shared" si="205"/>
        <v>86874</v>
      </c>
      <c r="CU50" s="14">
        <f t="shared" si="205"/>
        <v>89424</v>
      </c>
      <c r="CV50" s="14">
        <f t="shared" si="205"/>
        <v>98128</v>
      </c>
      <c r="CW50" s="14">
        <f t="shared" si="205"/>
        <v>104087</v>
      </c>
      <c r="CX50" s="14">
        <f t="shared" si="205"/>
        <v>99306</v>
      </c>
      <c r="CY50" s="14">
        <f t="shared" si="205"/>
        <v>106816</v>
      </c>
      <c r="CZ50" s="14">
        <f t="shared" si="205"/>
        <v>110033</v>
      </c>
      <c r="DA50" s="14">
        <f t="shared" si="205"/>
        <v>110489</v>
      </c>
      <c r="DB50" s="14">
        <f t="shared" si="192"/>
        <v>1166529</v>
      </c>
      <c r="DC50" s="14">
        <f>SUM(DC51:DC52)</f>
        <v>104771</v>
      </c>
      <c r="DD50" s="14">
        <f t="shared" ref="DD50:DN50" si="206">SUM(DD51:DD52)</f>
        <v>95867</v>
      </c>
      <c r="DE50" s="14">
        <f t="shared" si="206"/>
        <v>91896</v>
      </c>
      <c r="DF50" s="14">
        <f t="shared" si="206"/>
        <v>86186</v>
      </c>
      <c r="DG50" s="14">
        <f t="shared" si="206"/>
        <v>97145</v>
      </c>
      <c r="DH50" s="14">
        <f t="shared" si="206"/>
        <v>95902</v>
      </c>
      <c r="DI50" s="14">
        <f t="shared" si="206"/>
        <v>99790</v>
      </c>
      <c r="DJ50" s="14">
        <f t="shared" si="206"/>
        <v>111275</v>
      </c>
      <c r="DK50" s="14">
        <f t="shared" si="206"/>
        <v>105500</v>
      </c>
      <c r="DL50" s="14">
        <f t="shared" si="206"/>
        <v>115062</v>
      </c>
      <c r="DM50" s="14">
        <f t="shared" si="206"/>
        <v>110548</v>
      </c>
      <c r="DN50" s="14">
        <f t="shared" si="206"/>
        <v>117876</v>
      </c>
      <c r="DO50" s="14">
        <f t="shared" si="193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94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95"/>
        <v>1461954</v>
      </c>
      <c r="EP50" s="14">
        <f>SUM(EP51:EP52)</f>
        <v>141212</v>
      </c>
      <c r="EQ50" s="14">
        <v>97471</v>
      </c>
      <c r="ER50" s="14">
        <f t="shared" ref="ER50:FA50" si="207">SUM(ER51:ER52)</f>
        <v>85172</v>
      </c>
      <c r="ES50" s="14">
        <f t="shared" si="207"/>
        <v>90089</v>
      </c>
      <c r="ET50" s="14">
        <f t="shared" si="207"/>
        <v>90881</v>
      </c>
      <c r="EU50" s="14">
        <f t="shared" si="207"/>
        <v>104715</v>
      </c>
      <c r="EV50" s="14">
        <f t="shared" si="207"/>
        <v>109885</v>
      </c>
      <c r="EW50" s="14">
        <f t="shared" si="207"/>
        <v>117382</v>
      </c>
      <c r="EX50" s="14">
        <f t="shared" si="207"/>
        <v>114729</v>
      </c>
      <c r="EY50" s="14">
        <f t="shared" si="207"/>
        <v>124855</v>
      </c>
      <c r="EZ50" s="14">
        <f t="shared" si="207"/>
        <v>127068</v>
      </c>
      <c r="FA50" s="14">
        <f t="shared" si="207"/>
        <v>134126</v>
      </c>
      <c r="FB50" s="14">
        <f t="shared" si="196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208">SUM(FE51:FE52)</f>
        <v>136107</v>
      </c>
      <c r="FF50" s="14">
        <f t="shared" si="208"/>
        <v>121815</v>
      </c>
      <c r="FG50" s="14">
        <f t="shared" si="208"/>
        <v>134280</v>
      </c>
      <c r="FH50" s="14">
        <f t="shared" si="208"/>
        <v>129550</v>
      </c>
      <c r="FI50" s="14">
        <f t="shared" si="208"/>
        <v>141682</v>
      </c>
      <c r="FJ50" s="14">
        <f t="shared" si="208"/>
        <v>151678</v>
      </c>
      <c r="FK50" s="14">
        <f t="shared" si="208"/>
        <v>142840</v>
      </c>
      <c r="FL50" s="14">
        <f t="shared" si="208"/>
        <v>157774</v>
      </c>
      <c r="FM50" s="14">
        <f t="shared" si="208"/>
        <v>162425</v>
      </c>
      <c r="FN50" s="14">
        <f t="shared" si="208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209">SUM(FR51:FR52)</f>
        <v>141928</v>
      </c>
      <c r="FS50" s="14">
        <f t="shared" si="209"/>
        <v>132918</v>
      </c>
      <c r="FT50" s="14">
        <f t="shared" si="209"/>
        <v>141557</v>
      </c>
      <c r="FU50" s="14">
        <f t="shared" si="209"/>
        <v>139956</v>
      </c>
      <c r="FV50" s="14">
        <f t="shared" si="209"/>
        <v>154021</v>
      </c>
      <c r="FW50" s="14">
        <f t="shared" si="209"/>
        <v>161706</v>
      </c>
      <c r="FX50" s="14">
        <f t="shared" si="209"/>
        <v>151043</v>
      </c>
      <c r="FY50" s="14">
        <v>164869</v>
      </c>
      <c r="FZ50" s="14">
        <v>167203</v>
      </c>
      <c r="GA50" s="14">
        <f t="shared" si="209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 t="shared" ref="GO50:GO79" si="210">+SUM(GC50:GN50)</f>
        <v>1417193</v>
      </c>
      <c r="GP50" s="14">
        <v>147912</v>
      </c>
      <c r="GQ50" s="14">
        <v>142058</v>
      </c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>
        <f t="shared" ref="HB50:HB79" si="211">+SUM(GP50:HA50)</f>
        <v>289970</v>
      </c>
    </row>
    <row r="51" spans="2:210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85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86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87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88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89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90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91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92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93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94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95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96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97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</row>
    <row r="52" spans="2:210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85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86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87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88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89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90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91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92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93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94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95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96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97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</row>
    <row r="53" spans="2:210" ht="15" x14ac:dyDescent="0.25">
      <c r="B53" s="13" t="s">
        <v>40</v>
      </c>
      <c r="C53" s="14">
        <f>SUM(C54:C55)</f>
        <v>0</v>
      </c>
      <c r="D53" s="14">
        <f t="shared" ref="D53:N53" si="212">SUM(D54:D55)</f>
        <v>0</v>
      </c>
      <c r="E53" s="14">
        <f t="shared" si="212"/>
        <v>0</v>
      </c>
      <c r="F53" s="14">
        <f t="shared" si="212"/>
        <v>19600</v>
      </c>
      <c r="G53" s="14">
        <f t="shared" si="212"/>
        <v>36882</v>
      </c>
      <c r="H53" s="14">
        <f t="shared" si="212"/>
        <v>38097</v>
      </c>
      <c r="I53" s="14">
        <f t="shared" si="212"/>
        <v>37396</v>
      </c>
      <c r="J53" s="14">
        <f t="shared" si="212"/>
        <v>38082</v>
      </c>
      <c r="K53" s="14">
        <f t="shared" si="212"/>
        <v>36795</v>
      </c>
      <c r="L53" s="14">
        <f t="shared" si="212"/>
        <v>36949</v>
      </c>
      <c r="M53" s="14">
        <f t="shared" si="212"/>
        <v>37743</v>
      </c>
      <c r="N53" s="14">
        <f t="shared" si="212"/>
        <v>37815</v>
      </c>
      <c r="O53" s="14">
        <f t="shared" si="185"/>
        <v>319359</v>
      </c>
      <c r="P53" s="14">
        <f>SUM(P54:P55)</f>
        <v>36336</v>
      </c>
      <c r="Q53" s="14">
        <f t="shared" ref="Q53:AA53" si="213">SUM(Q54:Q55)</f>
        <v>38441</v>
      </c>
      <c r="R53" s="14">
        <f t="shared" si="213"/>
        <v>43781</v>
      </c>
      <c r="S53" s="14">
        <f t="shared" si="213"/>
        <v>41352</v>
      </c>
      <c r="T53" s="14">
        <f t="shared" si="213"/>
        <v>43144</v>
      </c>
      <c r="U53" s="14">
        <f t="shared" si="213"/>
        <v>42864</v>
      </c>
      <c r="V53" s="14">
        <f t="shared" si="213"/>
        <v>45252</v>
      </c>
      <c r="W53" s="14">
        <f t="shared" si="213"/>
        <v>47586</v>
      </c>
      <c r="X53" s="14">
        <f t="shared" si="213"/>
        <v>45729</v>
      </c>
      <c r="Y53" s="14">
        <f t="shared" si="213"/>
        <v>45845</v>
      </c>
      <c r="Z53" s="14">
        <f t="shared" si="213"/>
        <v>46867</v>
      </c>
      <c r="AA53" s="14">
        <f t="shared" si="213"/>
        <v>48002</v>
      </c>
      <c r="AB53" s="14">
        <f t="shared" si="186"/>
        <v>525199</v>
      </c>
      <c r="AC53" s="14">
        <f>SUM(AC54:AC55)</f>
        <v>46919</v>
      </c>
      <c r="AD53" s="14">
        <f t="shared" ref="AD53:AN53" si="214">SUM(AD54:AD55)</f>
        <v>47920</v>
      </c>
      <c r="AE53" s="14">
        <f t="shared" si="214"/>
        <v>51015</v>
      </c>
      <c r="AF53" s="14">
        <f t="shared" si="214"/>
        <v>46233</v>
      </c>
      <c r="AG53" s="14">
        <f t="shared" si="214"/>
        <v>55799</v>
      </c>
      <c r="AH53" s="14">
        <f t="shared" si="214"/>
        <v>54640</v>
      </c>
      <c r="AI53" s="14">
        <f t="shared" si="214"/>
        <v>57579</v>
      </c>
      <c r="AJ53" s="14">
        <f t="shared" si="214"/>
        <v>59304</v>
      </c>
      <c r="AK53" s="14">
        <f t="shared" si="214"/>
        <v>56263</v>
      </c>
      <c r="AL53" s="14">
        <f t="shared" si="214"/>
        <v>56493</v>
      </c>
      <c r="AM53" s="14">
        <f t="shared" si="214"/>
        <v>56074</v>
      </c>
      <c r="AN53" s="14">
        <f t="shared" si="214"/>
        <v>57716</v>
      </c>
      <c r="AO53" s="14">
        <f t="shared" si="187"/>
        <v>645955</v>
      </c>
      <c r="AP53" s="14">
        <f>SUM(AP54:AP55)</f>
        <v>51942</v>
      </c>
      <c r="AQ53" s="14">
        <f t="shared" ref="AQ53:BA53" si="215">SUM(AQ54:AQ55)</f>
        <v>51224</v>
      </c>
      <c r="AR53" s="14">
        <f t="shared" si="215"/>
        <v>52279</v>
      </c>
      <c r="AS53" s="14">
        <f t="shared" si="215"/>
        <v>48503</v>
      </c>
      <c r="AT53" s="14">
        <f t="shared" si="215"/>
        <v>48573</v>
      </c>
      <c r="AU53" s="14">
        <f t="shared" si="215"/>
        <v>55183</v>
      </c>
      <c r="AV53" s="14">
        <f t="shared" si="215"/>
        <v>59808</v>
      </c>
      <c r="AW53" s="14">
        <f t="shared" si="215"/>
        <v>59926</v>
      </c>
      <c r="AX53" s="14">
        <f t="shared" si="215"/>
        <v>56087</v>
      </c>
      <c r="AY53" s="14">
        <f t="shared" si="215"/>
        <v>57856</v>
      </c>
      <c r="AZ53" s="14">
        <f t="shared" si="215"/>
        <v>57808</v>
      </c>
      <c r="BA53" s="14">
        <f t="shared" si="215"/>
        <v>59700</v>
      </c>
      <c r="BB53" s="14">
        <f t="shared" si="188"/>
        <v>658889</v>
      </c>
      <c r="BC53" s="14">
        <f>SUM(BC54:BC55)</f>
        <v>59242</v>
      </c>
      <c r="BD53" s="14">
        <f t="shared" ref="BD53:BN53" si="216">SUM(BD54:BD55)</f>
        <v>54059</v>
      </c>
      <c r="BE53" s="14">
        <f t="shared" si="216"/>
        <v>62165</v>
      </c>
      <c r="BF53" s="14">
        <f t="shared" si="216"/>
        <v>59961</v>
      </c>
      <c r="BG53" s="14">
        <f t="shared" si="216"/>
        <v>63243</v>
      </c>
      <c r="BH53" s="14">
        <f t="shared" si="216"/>
        <v>64363</v>
      </c>
      <c r="BI53" s="14">
        <f t="shared" si="216"/>
        <v>62927</v>
      </c>
      <c r="BJ53" s="14">
        <f t="shared" si="216"/>
        <v>66937</v>
      </c>
      <c r="BK53" s="14">
        <f t="shared" si="216"/>
        <v>67253</v>
      </c>
      <c r="BL53" s="14">
        <f t="shared" si="216"/>
        <v>68223</v>
      </c>
      <c r="BM53" s="14">
        <f t="shared" si="216"/>
        <v>66031</v>
      </c>
      <c r="BN53" s="14">
        <f t="shared" si="216"/>
        <v>66305</v>
      </c>
      <c r="BO53" s="14">
        <f t="shared" si="189"/>
        <v>760709</v>
      </c>
      <c r="BP53" s="14">
        <f>SUM(BP54:BP55)</f>
        <v>62884</v>
      </c>
      <c r="BQ53" s="14">
        <f t="shared" ref="BQ53:CA53" si="217">SUM(BQ54:BQ55)</f>
        <v>59941</v>
      </c>
      <c r="BR53" s="14">
        <f t="shared" si="217"/>
        <v>66583</v>
      </c>
      <c r="BS53" s="14">
        <f t="shared" si="217"/>
        <v>66154</v>
      </c>
      <c r="BT53" s="14">
        <f t="shared" si="217"/>
        <v>69159</v>
      </c>
      <c r="BU53" s="14">
        <f t="shared" si="217"/>
        <v>69268</v>
      </c>
      <c r="BV53" s="14">
        <f t="shared" si="217"/>
        <v>72583</v>
      </c>
      <c r="BW53" s="14">
        <f t="shared" si="217"/>
        <v>75584</v>
      </c>
      <c r="BX53" s="14">
        <f t="shared" si="217"/>
        <v>71215</v>
      </c>
      <c r="BY53" s="14">
        <f t="shared" si="217"/>
        <v>73425</v>
      </c>
      <c r="BZ53" s="14">
        <f t="shared" si="217"/>
        <v>72476</v>
      </c>
      <c r="CA53" s="14">
        <f t="shared" si="217"/>
        <v>70491</v>
      </c>
      <c r="CB53" s="14">
        <f t="shared" si="190"/>
        <v>829763</v>
      </c>
      <c r="CC53" s="14">
        <f>SUM(CC54:CC55)</f>
        <v>68421</v>
      </c>
      <c r="CD53" s="14">
        <f t="shared" ref="CD53:CN53" si="218">SUM(CD54:CD55)</f>
        <v>65937</v>
      </c>
      <c r="CE53" s="14">
        <f t="shared" si="218"/>
        <v>70803</v>
      </c>
      <c r="CF53" s="14">
        <f t="shared" si="218"/>
        <v>65750</v>
      </c>
      <c r="CG53" s="14">
        <f t="shared" si="218"/>
        <v>72197</v>
      </c>
      <c r="CH53" s="14">
        <f t="shared" si="218"/>
        <v>71408</v>
      </c>
      <c r="CI53" s="14">
        <f t="shared" si="218"/>
        <v>74831</v>
      </c>
      <c r="CJ53" s="14">
        <f t="shared" si="218"/>
        <v>77165</v>
      </c>
      <c r="CK53" s="14">
        <f t="shared" si="218"/>
        <v>71175</v>
      </c>
      <c r="CL53" s="14">
        <f t="shared" si="218"/>
        <v>71887</v>
      </c>
      <c r="CM53" s="14">
        <f t="shared" si="218"/>
        <v>71144</v>
      </c>
      <c r="CN53" s="14">
        <f t="shared" si="218"/>
        <v>72219</v>
      </c>
      <c r="CO53" s="14">
        <f t="shared" si="191"/>
        <v>852937</v>
      </c>
      <c r="CP53" s="14">
        <f>SUM(CP54:CP55)</f>
        <v>68904</v>
      </c>
      <c r="CQ53" s="14">
        <f t="shared" ref="CQ53:DA53" si="219">SUM(CQ54:CQ55)</f>
        <v>66756</v>
      </c>
      <c r="CR53" s="14">
        <f t="shared" si="219"/>
        <v>70860</v>
      </c>
      <c r="CS53" s="14">
        <f t="shared" si="219"/>
        <v>66312</v>
      </c>
      <c r="CT53" s="14">
        <f t="shared" si="219"/>
        <v>70283</v>
      </c>
      <c r="CU53" s="14">
        <f t="shared" si="219"/>
        <v>69606</v>
      </c>
      <c r="CV53" s="14">
        <f t="shared" si="219"/>
        <v>75165</v>
      </c>
      <c r="CW53" s="14">
        <f t="shared" si="219"/>
        <v>77473</v>
      </c>
      <c r="CX53" s="14">
        <f t="shared" si="219"/>
        <v>71809</v>
      </c>
      <c r="CY53" s="14">
        <f t="shared" si="219"/>
        <v>75225</v>
      </c>
      <c r="CZ53" s="14">
        <f t="shared" si="219"/>
        <v>72159</v>
      </c>
      <c r="DA53" s="14">
        <f t="shared" si="219"/>
        <v>75171</v>
      </c>
      <c r="DB53" s="14">
        <f t="shared" si="192"/>
        <v>859723</v>
      </c>
      <c r="DC53" s="14">
        <f>SUM(DC54:DC55)</f>
        <v>71080</v>
      </c>
      <c r="DD53" s="14">
        <f t="shared" ref="DD53:DN53" si="220">SUM(DD54:DD55)</f>
        <v>68596</v>
      </c>
      <c r="DE53" s="14">
        <f t="shared" si="220"/>
        <v>72654</v>
      </c>
      <c r="DF53" s="14">
        <f t="shared" si="220"/>
        <v>68255</v>
      </c>
      <c r="DG53" s="14">
        <f t="shared" si="220"/>
        <v>75667</v>
      </c>
      <c r="DH53" s="14">
        <f t="shared" si="220"/>
        <v>73620</v>
      </c>
      <c r="DI53" s="14">
        <f t="shared" si="220"/>
        <v>77060</v>
      </c>
      <c r="DJ53" s="14">
        <f t="shared" si="220"/>
        <v>80037</v>
      </c>
      <c r="DK53" s="14">
        <f t="shared" si="220"/>
        <v>75287</v>
      </c>
      <c r="DL53" s="14">
        <f t="shared" si="220"/>
        <v>79511</v>
      </c>
      <c r="DM53" s="14">
        <f t="shared" si="220"/>
        <v>76640</v>
      </c>
      <c r="DN53" s="14">
        <f t="shared" si="220"/>
        <v>81089</v>
      </c>
      <c r="DO53" s="14">
        <f t="shared" si="193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94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95"/>
        <v>1099419</v>
      </c>
      <c r="EP53" s="14">
        <f>SUM(EP54:EP55)</f>
        <v>82615</v>
      </c>
      <c r="EQ53" s="14">
        <v>78897</v>
      </c>
      <c r="ER53" s="14">
        <f t="shared" ref="ER53:FA53" si="221">SUM(ER54:ER55)</f>
        <v>82164</v>
      </c>
      <c r="ES53" s="14">
        <f t="shared" si="221"/>
        <v>81909</v>
      </c>
      <c r="ET53" s="14">
        <f t="shared" si="221"/>
        <v>85513</v>
      </c>
      <c r="EU53" s="14">
        <f t="shared" si="221"/>
        <v>87300</v>
      </c>
      <c r="EV53" s="14">
        <f t="shared" si="221"/>
        <v>92857</v>
      </c>
      <c r="EW53" s="14">
        <f t="shared" si="221"/>
        <v>87058</v>
      </c>
      <c r="EX53" s="14">
        <f t="shared" si="221"/>
        <v>70827</v>
      </c>
      <c r="EY53" s="14">
        <f t="shared" si="221"/>
        <v>64955</v>
      </c>
      <c r="EZ53" s="14">
        <f t="shared" si="221"/>
        <v>56177</v>
      </c>
      <c r="FA53" s="14">
        <f t="shared" si="221"/>
        <v>60443</v>
      </c>
      <c r="FB53" s="14">
        <f t="shared" si="196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222">SUM(FE54:FE55)</f>
        <v>53511</v>
      </c>
      <c r="FF53" s="14">
        <f t="shared" si="222"/>
        <v>54153</v>
      </c>
      <c r="FG53" s="14">
        <f t="shared" si="222"/>
        <v>54712</v>
      </c>
      <c r="FH53" s="14">
        <f t="shared" si="222"/>
        <v>48423</v>
      </c>
      <c r="FI53" s="14">
        <f t="shared" si="222"/>
        <v>46911</v>
      </c>
      <c r="FJ53" s="14">
        <f t="shared" si="222"/>
        <v>48389</v>
      </c>
      <c r="FK53" s="14">
        <f t="shared" si="222"/>
        <v>44001</v>
      </c>
      <c r="FL53" s="14">
        <f t="shared" si="222"/>
        <v>45555</v>
      </c>
      <c r="FM53" s="14">
        <f t="shared" si="222"/>
        <v>44132</v>
      </c>
      <c r="FN53" s="14">
        <f t="shared" si="222"/>
        <v>48916</v>
      </c>
      <c r="FO53" s="14">
        <f t="shared" si="197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223">SUM(FR54:FR55)</f>
        <v>47277</v>
      </c>
      <c r="FS53" s="14">
        <f t="shared" si="223"/>
        <v>43291</v>
      </c>
      <c r="FT53" s="14">
        <f t="shared" si="223"/>
        <v>44983</v>
      </c>
      <c r="FU53" s="14">
        <f t="shared" si="223"/>
        <v>42523</v>
      </c>
      <c r="FV53" s="14">
        <f t="shared" si="223"/>
        <v>46417</v>
      </c>
      <c r="FW53" s="14">
        <f t="shared" si="223"/>
        <v>46427</v>
      </c>
      <c r="FX53" s="14">
        <f t="shared" si="223"/>
        <v>43076</v>
      </c>
      <c r="FY53" s="14">
        <v>46590</v>
      </c>
      <c r="FZ53" s="14">
        <v>39211</v>
      </c>
      <c r="GA53" s="14">
        <f t="shared" si="223"/>
        <v>44724</v>
      </c>
      <c r="GB53" s="14">
        <f t="shared" ref="GB53:GB79" si="224"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 t="shared" si="210"/>
        <v>521319</v>
      </c>
      <c r="GP53" s="14">
        <v>43831</v>
      </c>
      <c r="GQ53" s="14">
        <v>39670</v>
      </c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>
        <f t="shared" si="211"/>
        <v>83501</v>
      </c>
    </row>
    <row r="54" spans="2:210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85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86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87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88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89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90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91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92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93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94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95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96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97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</row>
    <row r="55" spans="2:210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85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86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87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88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89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90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91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92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93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94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95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96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97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</row>
    <row r="56" spans="2:210" ht="15" x14ac:dyDescent="0.25">
      <c r="B56" s="13" t="s">
        <v>41</v>
      </c>
      <c r="C56" s="14">
        <f>SUM(C57:C58)</f>
        <v>0</v>
      </c>
      <c r="D56" s="14">
        <f t="shared" ref="D56:L56" si="225">SUM(D57:D58)</f>
        <v>0</v>
      </c>
      <c r="E56" s="14">
        <f t="shared" si="225"/>
        <v>0</v>
      </c>
      <c r="F56" s="14">
        <f t="shared" si="225"/>
        <v>29991</v>
      </c>
      <c r="G56" s="14">
        <f t="shared" si="225"/>
        <v>50499</v>
      </c>
      <c r="H56" s="14">
        <f t="shared" si="225"/>
        <v>49685</v>
      </c>
      <c r="I56" s="14">
        <f t="shared" si="225"/>
        <v>51359</v>
      </c>
      <c r="J56" s="14">
        <f t="shared" si="225"/>
        <v>53837</v>
      </c>
      <c r="K56" s="14">
        <f t="shared" si="225"/>
        <v>55942</v>
      </c>
      <c r="L56" s="14">
        <f t="shared" si="225"/>
        <v>54557</v>
      </c>
      <c r="M56" s="14">
        <f>SUM(M57:M58)</f>
        <v>54683</v>
      </c>
      <c r="N56" s="14">
        <f>SUM(N57:N58)</f>
        <v>55924</v>
      </c>
      <c r="O56" s="14">
        <f t="shared" si="185"/>
        <v>456477</v>
      </c>
      <c r="P56" s="14">
        <f>SUM(P57:P58)</f>
        <v>53508</v>
      </c>
      <c r="Q56" s="14">
        <f t="shared" ref="Q56:Y56" si="226">SUM(Q57:Q58)</f>
        <v>52151</v>
      </c>
      <c r="R56" s="14">
        <f t="shared" si="226"/>
        <v>54894</v>
      </c>
      <c r="S56" s="14">
        <f t="shared" si="226"/>
        <v>49641</v>
      </c>
      <c r="T56" s="14">
        <f t="shared" si="226"/>
        <v>52997</v>
      </c>
      <c r="U56" s="14">
        <f t="shared" si="226"/>
        <v>54735</v>
      </c>
      <c r="V56" s="14">
        <f t="shared" si="226"/>
        <v>59607</v>
      </c>
      <c r="W56" s="14">
        <f t="shared" si="226"/>
        <v>64518</v>
      </c>
      <c r="X56" s="14">
        <f t="shared" si="226"/>
        <v>59918</v>
      </c>
      <c r="Y56" s="14">
        <f t="shared" si="226"/>
        <v>61395</v>
      </c>
      <c r="Z56" s="14">
        <f>SUM(Z57:Z58)</f>
        <v>61841</v>
      </c>
      <c r="AA56" s="14">
        <f>SUM(AA57:AA58)</f>
        <v>65851</v>
      </c>
      <c r="AB56" s="14">
        <f t="shared" si="186"/>
        <v>691056</v>
      </c>
      <c r="AC56" s="14">
        <f>SUM(AC57:AC58)</f>
        <v>68013</v>
      </c>
      <c r="AD56" s="14">
        <f t="shared" ref="AD56:AL56" si="227">SUM(AD57:AD58)</f>
        <v>61189</v>
      </c>
      <c r="AE56" s="14">
        <f t="shared" si="227"/>
        <v>63936</v>
      </c>
      <c r="AF56" s="14">
        <f t="shared" si="227"/>
        <v>321</v>
      </c>
      <c r="AG56" s="14">
        <f t="shared" si="227"/>
        <v>0</v>
      </c>
      <c r="AH56" s="14">
        <f t="shared" si="227"/>
        <v>0</v>
      </c>
      <c r="AI56" s="14">
        <f t="shared" si="227"/>
        <v>0</v>
      </c>
      <c r="AJ56" s="14">
        <f t="shared" si="227"/>
        <v>0</v>
      </c>
      <c r="AK56" s="14">
        <f t="shared" si="227"/>
        <v>0</v>
      </c>
      <c r="AL56" s="14">
        <f t="shared" si="227"/>
        <v>0</v>
      </c>
      <c r="AM56" s="14">
        <f>SUM(AM57:AM58)</f>
        <v>0</v>
      </c>
      <c r="AN56" s="14">
        <f>SUM(AN57:AN58)</f>
        <v>24437</v>
      </c>
      <c r="AO56" s="14">
        <f t="shared" si="187"/>
        <v>217896</v>
      </c>
      <c r="AP56" s="14">
        <f>SUM(AP57:AP58)</f>
        <v>32283</v>
      </c>
      <c r="AQ56" s="14">
        <f t="shared" ref="AQ56:AY56" si="228">SUM(AQ57:AQ58)</f>
        <v>29610</v>
      </c>
      <c r="AR56" s="14">
        <f t="shared" si="228"/>
        <v>32228</v>
      </c>
      <c r="AS56" s="14">
        <f t="shared" si="228"/>
        <v>30214</v>
      </c>
      <c r="AT56" s="14">
        <f t="shared" si="228"/>
        <v>28890</v>
      </c>
      <c r="AU56" s="14">
        <f t="shared" si="228"/>
        <v>31617</v>
      </c>
      <c r="AV56" s="14">
        <f t="shared" si="228"/>
        <v>33638</v>
      </c>
      <c r="AW56" s="14">
        <f t="shared" si="228"/>
        <v>35539</v>
      </c>
      <c r="AX56" s="14">
        <f t="shared" si="228"/>
        <v>33908</v>
      </c>
      <c r="AY56" s="14">
        <f t="shared" si="228"/>
        <v>35213</v>
      </c>
      <c r="AZ56" s="14">
        <f>SUM(AZ57:AZ58)</f>
        <v>36059</v>
      </c>
      <c r="BA56" s="14">
        <f>SUM(BA57:BA58)</f>
        <v>35789</v>
      </c>
      <c r="BB56" s="14">
        <f t="shared" si="188"/>
        <v>394988</v>
      </c>
      <c r="BC56" s="14">
        <f>SUM(BC57:BC58)</f>
        <v>34877</v>
      </c>
      <c r="BD56" s="14">
        <f t="shared" ref="BD56:BL56" si="229">SUM(BD57:BD58)</f>
        <v>30672</v>
      </c>
      <c r="BE56" s="14">
        <f t="shared" si="229"/>
        <v>35476</v>
      </c>
      <c r="BF56" s="14">
        <f t="shared" si="229"/>
        <v>37927</v>
      </c>
      <c r="BG56" s="14">
        <f t="shared" si="229"/>
        <v>36070</v>
      </c>
      <c r="BH56" s="14">
        <f t="shared" si="229"/>
        <v>39793</v>
      </c>
      <c r="BI56" s="14">
        <f t="shared" si="229"/>
        <v>40940</v>
      </c>
      <c r="BJ56" s="14">
        <f t="shared" si="229"/>
        <v>44927</v>
      </c>
      <c r="BK56" s="14">
        <f t="shared" si="229"/>
        <v>42153</v>
      </c>
      <c r="BL56" s="14">
        <f t="shared" si="229"/>
        <v>41981</v>
      </c>
      <c r="BM56" s="14">
        <f>SUM(BM57:BM58)</f>
        <v>39030</v>
      </c>
      <c r="BN56" s="14">
        <f>SUM(BN57:BN58)</f>
        <v>40072</v>
      </c>
      <c r="BO56" s="14">
        <f t="shared" si="189"/>
        <v>463918</v>
      </c>
      <c r="BP56" s="14">
        <f>SUM(BP57:BP58)</f>
        <v>65170</v>
      </c>
      <c r="BQ56" s="14">
        <f t="shared" ref="BQ56:BY56" si="230">SUM(BQ57:BQ58)</f>
        <v>67393</v>
      </c>
      <c r="BR56" s="14">
        <f t="shared" si="230"/>
        <v>72022</v>
      </c>
      <c r="BS56" s="14">
        <f t="shared" si="230"/>
        <v>70585</v>
      </c>
      <c r="BT56" s="14">
        <f t="shared" si="230"/>
        <v>77236</v>
      </c>
      <c r="BU56" s="14">
        <f t="shared" si="230"/>
        <v>75785</v>
      </c>
      <c r="BV56" s="14">
        <f t="shared" si="230"/>
        <v>82502</v>
      </c>
      <c r="BW56" s="14">
        <f t="shared" si="230"/>
        <v>91425</v>
      </c>
      <c r="BX56" s="14">
        <f t="shared" si="230"/>
        <v>86061</v>
      </c>
      <c r="BY56" s="14">
        <f t="shared" si="230"/>
        <v>87753</v>
      </c>
      <c r="BZ56" s="14">
        <f>SUM(BZ57:BZ58)</f>
        <v>87040</v>
      </c>
      <c r="CA56" s="14">
        <f>SUM(CA57:CA58)</f>
        <v>84254</v>
      </c>
      <c r="CB56" s="14">
        <f t="shared" si="190"/>
        <v>947226</v>
      </c>
      <c r="CC56" s="14">
        <f>SUM(CC57:CC58)</f>
        <v>80023</v>
      </c>
      <c r="CD56" s="14">
        <f t="shared" ref="CD56:CL56" si="231">SUM(CD57:CD58)</f>
        <v>72868</v>
      </c>
      <c r="CE56" s="14">
        <f t="shared" si="231"/>
        <v>83130</v>
      </c>
      <c r="CF56" s="14">
        <f t="shared" si="231"/>
        <v>76099</v>
      </c>
      <c r="CG56" s="14">
        <f t="shared" si="231"/>
        <v>80552</v>
      </c>
      <c r="CH56" s="14">
        <f t="shared" si="231"/>
        <v>79245</v>
      </c>
      <c r="CI56" s="14">
        <f t="shared" si="231"/>
        <v>88887</v>
      </c>
      <c r="CJ56" s="14">
        <f t="shared" si="231"/>
        <v>93621</v>
      </c>
      <c r="CK56" s="14">
        <f t="shared" si="231"/>
        <v>86747</v>
      </c>
      <c r="CL56" s="14">
        <f t="shared" si="231"/>
        <v>86475</v>
      </c>
      <c r="CM56" s="14">
        <f>SUM(CM57:CM58)</f>
        <v>85228</v>
      </c>
      <c r="CN56" s="14">
        <f>SUM(CN57:CN58)</f>
        <v>82908</v>
      </c>
      <c r="CO56" s="14">
        <f t="shared" si="191"/>
        <v>995783</v>
      </c>
      <c r="CP56" s="14">
        <f>SUM(CP57:CP58)</f>
        <v>81963</v>
      </c>
      <c r="CQ56" s="14">
        <f t="shared" ref="CQ56:CY56" si="232">SUM(CQ57:CQ58)</f>
        <v>75668</v>
      </c>
      <c r="CR56" s="14">
        <f t="shared" si="232"/>
        <v>82538</v>
      </c>
      <c r="CS56" s="14">
        <f t="shared" si="232"/>
        <v>81803</v>
      </c>
      <c r="CT56" s="14">
        <f t="shared" si="232"/>
        <v>81881</v>
      </c>
      <c r="CU56" s="14">
        <f t="shared" si="232"/>
        <v>78103</v>
      </c>
      <c r="CV56" s="14">
        <f t="shared" si="232"/>
        <v>86157</v>
      </c>
      <c r="CW56" s="14">
        <f t="shared" si="232"/>
        <v>92324</v>
      </c>
      <c r="CX56" s="14">
        <f t="shared" si="232"/>
        <v>85965</v>
      </c>
      <c r="CY56" s="14">
        <f t="shared" si="232"/>
        <v>87074</v>
      </c>
      <c r="CZ56" s="14">
        <f>SUM(CZ57:CZ58)</f>
        <v>84814</v>
      </c>
      <c r="DA56" s="14">
        <f>SUM(DA57:DA58)</f>
        <v>89085</v>
      </c>
      <c r="DB56" s="14">
        <f t="shared" si="192"/>
        <v>1007375</v>
      </c>
      <c r="DC56" s="14">
        <f>SUM(DC57:DC58)</f>
        <v>83071</v>
      </c>
      <c r="DD56" s="14">
        <f t="shared" ref="DD56:DL56" si="233">SUM(DD57:DD58)</f>
        <v>75790</v>
      </c>
      <c r="DE56" s="14">
        <f t="shared" si="233"/>
        <v>79879</v>
      </c>
      <c r="DF56" s="14">
        <f t="shared" si="233"/>
        <v>75505</v>
      </c>
      <c r="DG56" s="14">
        <f t="shared" si="233"/>
        <v>80699</v>
      </c>
      <c r="DH56" s="14">
        <f t="shared" si="233"/>
        <v>82314</v>
      </c>
      <c r="DI56" s="14">
        <f t="shared" si="233"/>
        <v>87759</v>
      </c>
      <c r="DJ56" s="14">
        <f t="shared" si="233"/>
        <v>93145</v>
      </c>
      <c r="DK56" s="14">
        <f t="shared" si="233"/>
        <v>87830</v>
      </c>
      <c r="DL56" s="14">
        <f t="shared" si="233"/>
        <v>92572</v>
      </c>
      <c r="DM56" s="14">
        <f>SUM(DM57:DM58)</f>
        <v>86458</v>
      </c>
      <c r="DN56" s="14">
        <f>SUM(DN57:DN58)</f>
        <v>88513</v>
      </c>
      <c r="DO56" s="14">
        <f t="shared" si="193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94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95"/>
        <v>1205258</v>
      </c>
      <c r="EP56" s="14">
        <f>SUM(EP57:EP58)</f>
        <v>79435</v>
      </c>
      <c r="EQ56" s="14">
        <v>86020</v>
      </c>
      <c r="ER56" s="14">
        <f t="shared" ref="ER56:FA56" si="234">SUM(ER57:ER58)</f>
        <v>69583</v>
      </c>
      <c r="ES56" s="14">
        <f t="shared" si="234"/>
        <v>77101</v>
      </c>
      <c r="ET56" s="14">
        <f t="shared" si="234"/>
        <v>88787</v>
      </c>
      <c r="EU56" s="14">
        <f t="shared" si="234"/>
        <v>93490</v>
      </c>
      <c r="EV56" s="14">
        <f t="shared" si="234"/>
        <v>97795</v>
      </c>
      <c r="EW56" s="14">
        <f t="shared" si="234"/>
        <v>105371</v>
      </c>
      <c r="EX56" s="14">
        <f t="shared" si="234"/>
        <v>99801</v>
      </c>
      <c r="EY56" s="14">
        <f t="shared" si="234"/>
        <v>102477</v>
      </c>
      <c r="EZ56" s="14">
        <f t="shared" si="234"/>
        <v>97221</v>
      </c>
      <c r="FA56" s="14">
        <f t="shared" si="234"/>
        <v>102705</v>
      </c>
      <c r="FB56" s="14">
        <f t="shared" si="196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35">SUM(FE57:FE58)</f>
        <v>97732</v>
      </c>
      <c r="FF56" s="14">
        <f t="shared" si="235"/>
        <v>91697</v>
      </c>
      <c r="FG56" s="14">
        <f t="shared" si="235"/>
        <v>97394</v>
      </c>
      <c r="FH56" s="14">
        <f t="shared" si="235"/>
        <v>96530</v>
      </c>
      <c r="FI56" s="14">
        <f t="shared" si="235"/>
        <v>104823</v>
      </c>
      <c r="FJ56" s="14">
        <f t="shared" si="235"/>
        <v>114502</v>
      </c>
      <c r="FK56" s="14">
        <f t="shared" si="235"/>
        <v>107531</v>
      </c>
      <c r="FL56" s="14">
        <f t="shared" si="235"/>
        <v>110506</v>
      </c>
      <c r="FM56" s="14">
        <f t="shared" si="235"/>
        <v>109336</v>
      </c>
      <c r="FN56" s="14">
        <f t="shared" si="235"/>
        <v>111914</v>
      </c>
      <c r="FO56" s="14">
        <f t="shared" si="197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36">SUM(FR57:FR58)</f>
        <v>97947</v>
      </c>
      <c r="FS56" s="14">
        <f t="shared" si="236"/>
        <v>90727</v>
      </c>
      <c r="FT56" s="14">
        <f t="shared" si="236"/>
        <v>97534</v>
      </c>
      <c r="FU56" s="14">
        <f t="shared" si="236"/>
        <v>97761</v>
      </c>
      <c r="FV56" s="14">
        <f t="shared" si="236"/>
        <v>108831</v>
      </c>
      <c r="FW56" s="14">
        <f t="shared" si="236"/>
        <v>114858</v>
      </c>
      <c r="FX56" s="14">
        <f t="shared" si="236"/>
        <v>106742</v>
      </c>
      <c r="FY56" s="14">
        <v>112748</v>
      </c>
      <c r="FZ56" s="14">
        <v>105890</v>
      </c>
      <c r="GA56" s="14">
        <f t="shared" si="236"/>
        <v>112699</v>
      </c>
      <c r="GB56" s="14">
        <f t="shared" si="224"/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 t="shared" si="210"/>
        <v>1076210</v>
      </c>
      <c r="GP56" s="14">
        <v>120765</v>
      </c>
      <c r="GQ56" s="14">
        <v>108704</v>
      </c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>
        <f t="shared" si="211"/>
        <v>229469</v>
      </c>
    </row>
    <row r="57" spans="2:210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85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86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87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88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89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90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91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92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93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94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95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96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97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</row>
    <row r="58" spans="2:210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85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86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87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88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89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90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91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92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93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94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95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96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97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</row>
    <row r="59" spans="2:210" ht="15" x14ac:dyDescent="0.25">
      <c r="B59" s="13" t="s">
        <v>42</v>
      </c>
      <c r="C59" s="14">
        <f>SUM(C60:C61)</f>
        <v>0</v>
      </c>
      <c r="D59" s="14">
        <f t="shared" ref="D59:N59" si="237">SUM(D60:D61)</f>
        <v>0</v>
      </c>
      <c r="E59" s="14">
        <f t="shared" si="237"/>
        <v>0</v>
      </c>
      <c r="F59" s="14">
        <f t="shared" si="237"/>
        <v>34826</v>
      </c>
      <c r="G59" s="14">
        <f t="shared" si="237"/>
        <v>62462</v>
      </c>
      <c r="H59" s="14">
        <f t="shared" si="237"/>
        <v>64332</v>
      </c>
      <c r="I59" s="14">
        <f t="shared" si="237"/>
        <v>62226</v>
      </c>
      <c r="J59" s="14">
        <f t="shared" si="237"/>
        <v>63543</v>
      </c>
      <c r="K59" s="14">
        <f t="shared" si="237"/>
        <v>65560</v>
      </c>
      <c r="L59" s="14">
        <f t="shared" si="237"/>
        <v>64219</v>
      </c>
      <c r="M59" s="14">
        <f t="shared" si="237"/>
        <v>60848</v>
      </c>
      <c r="N59" s="14">
        <f t="shared" si="237"/>
        <v>75177</v>
      </c>
      <c r="O59" s="14">
        <f t="shared" si="185"/>
        <v>553193</v>
      </c>
      <c r="P59" s="14">
        <f>SUM(P60:P61)</f>
        <v>75586</v>
      </c>
      <c r="Q59" s="14">
        <f t="shared" ref="Q59:AA59" si="238">SUM(Q60:Q61)</f>
        <v>72252</v>
      </c>
      <c r="R59" s="14">
        <f t="shared" si="238"/>
        <v>69332</v>
      </c>
      <c r="S59" s="14">
        <f t="shared" si="238"/>
        <v>66214</v>
      </c>
      <c r="T59" s="14">
        <f t="shared" si="238"/>
        <v>64563</v>
      </c>
      <c r="U59" s="14">
        <f t="shared" si="238"/>
        <v>63954</v>
      </c>
      <c r="V59" s="14">
        <f t="shared" si="238"/>
        <v>66355</v>
      </c>
      <c r="W59" s="14">
        <f t="shared" si="238"/>
        <v>65969</v>
      </c>
      <c r="X59" s="14">
        <f t="shared" si="238"/>
        <v>69877</v>
      </c>
      <c r="Y59" s="14">
        <f t="shared" si="238"/>
        <v>66110</v>
      </c>
      <c r="Z59" s="14">
        <f t="shared" si="238"/>
        <v>74113</v>
      </c>
      <c r="AA59" s="14">
        <f t="shared" si="238"/>
        <v>82054</v>
      </c>
      <c r="AB59" s="14">
        <f t="shared" si="186"/>
        <v>836379</v>
      </c>
      <c r="AC59" s="14">
        <f>SUM(AC60:AC61)</f>
        <v>85684</v>
      </c>
      <c r="AD59" s="14">
        <f t="shared" ref="AD59:AN59" si="239">SUM(AD60:AD61)</f>
        <v>84243</v>
      </c>
      <c r="AE59" s="14">
        <f t="shared" si="239"/>
        <v>80307</v>
      </c>
      <c r="AF59" s="14">
        <f t="shared" si="239"/>
        <v>76386</v>
      </c>
      <c r="AG59" s="14">
        <f t="shared" si="239"/>
        <v>78907</v>
      </c>
      <c r="AH59" s="14">
        <f t="shared" si="239"/>
        <v>81036</v>
      </c>
      <c r="AI59" s="14">
        <f t="shared" si="239"/>
        <v>76068</v>
      </c>
      <c r="AJ59" s="14">
        <f t="shared" si="239"/>
        <v>80373</v>
      </c>
      <c r="AK59" s="14">
        <f t="shared" si="239"/>
        <v>89094</v>
      </c>
      <c r="AL59" s="14">
        <f t="shared" si="239"/>
        <v>87654</v>
      </c>
      <c r="AM59" s="14">
        <f t="shared" si="239"/>
        <v>81604</v>
      </c>
      <c r="AN59" s="14">
        <f t="shared" si="239"/>
        <v>87536</v>
      </c>
      <c r="AO59" s="14">
        <f t="shared" si="187"/>
        <v>988892</v>
      </c>
      <c r="AP59" s="14">
        <f>SUM(AP60:AP61)</f>
        <v>84114</v>
      </c>
      <c r="AQ59" s="14">
        <f t="shared" ref="AQ59:BA59" si="240">SUM(AQ60:AQ61)</f>
        <v>79884</v>
      </c>
      <c r="AR59" s="14">
        <f t="shared" si="240"/>
        <v>82385</v>
      </c>
      <c r="AS59" s="14">
        <f t="shared" si="240"/>
        <v>76282</v>
      </c>
      <c r="AT59" s="14">
        <f t="shared" si="240"/>
        <v>81717</v>
      </c>
      <c r="AU59" s="14">
        <f t="shared" si="240"/>
        <v>79232</v>
      </c>
      <c r="AV59" s="14">
        <f t="shared" si="240"/>
        <v>83269</v>
      </c>
      <c r="AW59" s="14">
        <f t="shared" si="240"/>
        <v>82650</v>
      </c>
      <c r="AX59" s="14">
        <f t="shared" si="240"/>
        <v>83228</v>
      </c>
      <c r="AY59" s="14">
        <f t="shared" si="240"/>
        <v>86221</v>
      </c>
      <c r="AZ59" s="14">
        <f t="shared" si="240"/>
        <v>90321</v>
      </c>
      <c r="BA59" s="14">
        <f t="shared" si="240"/>
        <v>101544</v>
      </c>
      <c r="BB59" s="14">
        <f t="shared" si="188"/>
        <v>1010847</v>
      </c>
      <c r="BC59" s="14">
        <f>SUM(BC60:BC61)</f>
        <v>94699</v>
      </c>
      <c r="BD59" s="14">
        <f t="shared" ref="BD59:BN59" si="241">SUM(BD60:BD61)</f>
        <v>90667</v>
      </c>
      <c r="BE59" s="14">
        <f t="shared" si="241"/>
        <v>94411</v>
      </c>
      <c r="BF59" s="14">
        <f t="shared" si="241"/>
        <v>84980</v>
      </c>
      <c r="BG59" s="14">
        <f t="shared" si="241"/>
        <v>92592</v>
      </c>
      <c r="BH59" s="14">
        <f t="shared" si="241"/>
        <v>97301</v>
      </c>
      <c r="BI59" s="14">
        <f t="shared" si="241"/>
        <v>88037</v>
      </c>
      <c r="BJ59" s="14">
        <f t="shared" si="241"/>
        <v>89795</v>
      </c>
      <c r="BK59" s="14">
        <f t="shared" si="241"/>
        <v>91879</v>
      </c>
      <c r="BL59" s="14">
        <f t="shared" si="241"/>
        <v>94733</v>
      </c>
      <c r="BM59" s="14">
        <f t="shared" si="241"/>
        <v>98778</v>
      </c>
      <c r="BN59" s="14">
        <f t="shared" si="241"/>
        <v>105389</v>
      </c>
      <c r="BO59" s="14">
        <f t="shared" si="189"/>
        <v>1123261</v>
      </c>
      <c r="BP59" s="14">
        <f>SUM(BP60:BP61)</f>
        <v>112432</v>
      </c>
      <c r="BQ59" s="14">
        <f t="shared" ref="BQ59:CA59" si="242">SUM(BQ60:BQ61)</f>
        <v>106217</v>
      </c>
      <c r="BR59" s="14">
        <f t="shared" si="242"/>
        <v>104973</v>
      </c>
      <c r="BS59" s="14">
        <f t="shared" si="242"/>
        <v>102151</v>
      </c>
      <c r="BT59" s="14">
        <f t="shared" si="242"/>
        <v>106674</v>
      </c>
      <c r="BU59" s="14">
        <f t="shared" si="242"/>
        <v>102229</v>
      </c>
      <c r="BV59" s="14">
        <f t="shared" si="242"/>
        <v>100894</v>
      </c>
      <c r="BW59" s="14">
        <f t="shared" si="242"/>
        <v>112622</v>
      </c>
      <c r="BX59" s="14">
        <f t="shared" si="242"/>
        <v>103747</v>
      </c>
      <c r="BY59" s="14">
        <f t="shared" si="242"/>
        <v>104429</v>
      </c>
      <c r="BZ59" s="14">
        <f t="shared" si="242"/>
        <v>107016</v>
      </c>
      <c r="CA59" s="14">
        <f t="shared" si="242"/>
        <v>126547</v>
      </c>
      <c r="CB59" s="14">
        <f t="shared" si="190"/>
        <v>1289931</v>
      </c>
      <c r="CC59" s="14">
        <f>SUM(CC60:CC61)</f>
        <v>116158</v>
      </c>
      <c r="CD59" s="14">
        <f t="shared" ref="CD59:CN59" si="243">SUM(CD60:CD61)</f>
        <v>112305</v>
      </c>
      <c r="CE59" s="14">
        <f t="shared" si="243"/>
        <v>110127</v>
      </c>
      <c r="CF59" s="14">
        <f t="shared" si="243"/>
        <v>82054</v>
      </c>
      <c r="CG59" s="14">
        <f t="shared" si="243"/>
        <v>99148</v>
      </c>
      <c r="CH59" s="14">
        <f t="shared" si="243"/>
        <v>110947</v>
      </c>
      <c r="CI59" s="14">
        <f t="shared" si="243"/>
        <v>102097</v>
      </c>
      <c r="CJ59" s="14">
        <f t="shared" si="243"/>
        <v>114921</v>
      </c>
      <c r="CK59" s="14">
        <f t="shared" si="243"/>
        <v>117288</v>
      </c>
      <c r="CL59" s="14">
        <f t="shared" si="243"/>
        <v>131539</v>
      </c>
      <c r="CM59" s="14">
        <f t="shared" si="243"/>
        <v>128948</v>
      </c>
      <c r="CN59" s="14">
        <f t="shared" si="243"/>
        <v>122303</v>
      </c>
      <c r="CO59" s="14">
        <f t="shared" si="191"/>
        <v>1347835</v>
      </c>
      <c r="CP59" s="14">
        <f>SUM(CP60:CP61)</f>
        <v>121067</v>
      </c>
      <c r="CQ59" s="14">
        <f t="shared" ref="CQ59:DA59" si="244">SUM(CQ60:CQ61)</f>
        <v>114803</v>
      </c>
      <c r="CR59" s="14">
        <f t="shared" si="244"/>
        <v>109292</v>
      </c>
      <c r="CS59" s="14">
        <f t="shared" si="244"/>
        <v>101528</v>
      </c>
      <c r="CT59" s="14">
        <f t="shared" si="244"/>
        <v>107332</v>
      </c>
      <c r="CU59" s="14">
        <f t="shared" si="244"/>
        <v>107013</v>
      </c>
      <c r="CV59" s="14">
        <f t="shared" si="244"/>
        <v>113729</v>
      </c>
      <c r="CW59" s="14">
        <f t="shared" si="244"/>
        <v>115606</v>
      </c>
      <c r="CX59" s="14">
        <f t="shared" si="244"/>
        <v>122587</v>
      </c>
      <c r="CY59" s="14">
        <f t="shared" si="244"/>
        <v>129365</v>
      </c>
      <c r="CZ59" s="14">
        <f t="shared" si="244"/>
        <v>134400</v>
      </c>
      <c r="DA59" s="14">
        <f t="shared" si="244"/>
        <v>145086</v>
      </c>
      <c r="DB59" s="14">
        <f t="shared" si="192"/>
        <v>1421808</v>
      </c>
      <c r="DC59" s="14">
        <f>SUM(DC60:DC61)</f>
        <v>142205</v>
      </c>
      <c r="DD59" s="14">
        <f t="shared" ref="DD59:DN59" si="245">SUM(DD60:DD61)</f>
        <v>140310</v>
      </c>
      <c r="DE59" s="14">
        <f t="shared" si="245"/>
        <v>144473</v>
      </c>
      <c r="DF59" s="14">
        <f t="shared" si="245"/>
        <v>127422</v>
      </c>
      <c r="DG59" s="14">
        <f t="shared" si="245"/>
        <v>136333</v>
      </c>
      <c r="DH59" s="14">
        <f t="shared" si="245"/>
        <v>127220</v>
      </c>
      <c r="DI59" s="14">
        <f t="shared" si="245"/>
        <v>135536</v>
      </c>
      <c r="DJ59" s="14">
        <f t="shared" si="245"/>
        <v>143406</v>
      </c>
      <c r="DK59" s="14">
        <f t="shared" si="245"/>
        <v>146669</v>
      </c>
      <c r="DL59" s="14">
        <f t="shared" si="245"/>
        <v>159204</v>
      </c>
      <c r="DM59" s="14">
        <f t="shared" si="245"/>
        <v>170300</v>
      </c>
      <c r="DN59" s="14">
        <f t="shared" si="245"/>
        <v>170996</v>
      </c>
      <c r="DO59" s="14">
        <f t="shared" si="193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94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95"/>
        <v>1909980</v>
      </c>
      <c r="EP59" s="14">
        <f>SUM(EP60:EP61)</f>
        <v>176312</v>
      </c>
      <c r="EQ59" s="14">
        <v>138820</v>
      </c>
      <c r="ER59" s="14">
        <f t="shared" ref="ER59:FA59" si="246">SUM(ER60:ER61)</f>
        <v>111965</v>
      </c>
      <c r="ES59" s="14">
        <f t="shared" si="246"/>
        <v>125561</v>
      </c>
      <c r="ET59" s="14">
        <f t="shared" si="246"/>
        <v>102924</v>
      </c>
      <c r="EU59" s="14">
        <f t="shared" si="246"/>
        <v>130712</v>
      </c>
      <c r="EV59" s="14">
        <f t="shared" si="246"/>
        <v>129260</v>
      </c>
      <c r="EW59" s="14">
        <f t="shared" si="246"/>
        <v>136230</v>
      </c>
      <c r="EX59" s="14">
        <f t="shared" si="246"/>
        <v>155975</v>
      </c>
      <c r="EY59" s="14">
        <f t="shared" si="246"/>
        <v>159174</v>
      </c>
      <c r="EZ59" s="14">
        <f t="shared" si="246"/>
        <v>169200</v>
      </c>
      <c r="FA59" s="14">
        <f t="shared" si="246"/>
        <v>182922</v>
      </c>
      <c r="FB59" s="14">
        <f t="shared" si="196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47">SUM(FE60:FE61)</f>
        <v>172277</v>
      </c>
      <c r="FF59" s="14">
        <f t="shared" si="247"/>
        <v>152155</v>
      </c>
      <c r="FG59" s="14">
        <f t="shared" si="247"/>
        <v>176407</v>
      </c>
      <c r="FH59" s="14">
        <f t="shared" si="247"/>
        <v>171659</v>
      </c>
      <c r="FI59" s="14">
        <f t="shared" si="247"/>
        <v>166594</v>
      </c>
      <c r="FJ59" s="14">
        <f t="shared" si="247"/>
        <v>167111</v>
      </c>
      <c r="FK59" s="14">
        <f t="shared" si="247"/>
        <v>158498</v>
      </c>
      <c r="FL59" s="14">
        <f t="shared" si="247"/>
        <v>181729</v>
      </c>
      <c r="FM59" s="14">
        <f t="shared" si="247"/>
        <v>192135</v>
      </c>
      <c r="FN59" s="14">
        <f t="shared" si="247"/>
        <v>209183</v>
      </c>
      <c r="FO59" s="14">
        <f t="shared" si="197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48">SUM(FR60:FR61)</f>
        <v>199566</v>
      </c>
      <c r="FS59" s="14">
        <f t="shared" si="248"/>
        <v>179792</v>
      </c>
      <c r="FT59" s="14">
        <f t="shared" si="248"/>
        <v>174845</v>
      </c>
      <c r="FU59" s="14">
        <f t="shared" si="248"/>
        <v>176570</v>
      </c>
      <c r="FV59" s="14">
        <f t="shared" si="248"/>
        <v>187235</v>
      </c>
      <c r="FW59" s="14">
        <f t="shared" si="248"/>
        <v>186493</v>
      </c>
      <c r="FX59" s="14">
        <f t="shared" si="248"/>
        <v>189906</v>
      </c>
      <c r="FY59" s="14">
        <v>214865</v>
      </c>
      <c r="FZ59" s="14">
        <v>218556</v>
      </c>
      <c r="GA59" s="14">
        <f t="shared" si="248"/>
        <v>221054</v>
      </c>
      <c r="GB59" s="14">
        <f t="shared" si="224"/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 t="shared" si="210"/>
        <v>2061570</v>
      </c>
      <c r="GP59" s="14">
        <v>216664</v>
      </c>
      <c r="GQ59" s="14">
        <v>208403</v>
      </c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>
        <f t="shared" si="211"/>
        <v>425067</v>
      </c>
    </row>
    <row r="60" spans="2:210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85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86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87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88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89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90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91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92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93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94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95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96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97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</row>
    <row r="61" spans="2:210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85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86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87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88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89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90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91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92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93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94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95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96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97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</row>
    <row r="62" spans="2:210" ht="15" x14ac:dyDescent="0.25">
      <c r="B62" s="13" t="s">
        <v>43</v>
      </c>
      <c r="C62" s="14">
        <f>SUM(C63:C64)</f>
        <v>0</v>
      </c>
      <c r="D62" s="14">
        <f t="shared" ref="D62:N62" si="249">SUM(D63:D64)</f>
        <v>0</v>
      </c>
      <c r="E62" s="14">
        <f t="shared" si="249"/>
        <v>0</v>
      </c>
      <c r="F62" s="14">
        <f t="shared" si="249"/>
        <v>18947</v>
      </c>
      <c r="G62" s="14">
        <f t="shared" si="249"/>
        <v>35118</v>
      </c>
      <c r="H62" s="14">
        <f t="shared" si="249"/>
        <v>34499</v>
      </c>
      <c r="I62" s="14">
        <f t="shared" si="249"/>
        <v>32859</v>
      </c>
      <c r="J62" s="14">
        <f t="shared" si="249"/>
        <v>32597</v>
      </c>
      <c r="K62" s="14">
        <f t="shared" si="249"/>
        <v>31268</v>
      </c>
      <c r="L62" s="14">
        <f t="shared" si="249"/>
        <v>30959</v>
      </c>
      <c r="M62" s="14">
        <f t="shared" si="249"/>
        <v>32146</v>
      </c>
      <c r="N62" s="14">
        <f t="shared" si="249"/>
        <v>34325</v>
      </c>
      <c r="O62" s="14">
        <f t="shared" si="185"/>
        <v>282718</v>
      </c>
      <c r="P62" s="14">
        <f>SUM(P63:P64)</f>
        <v>34310</v>
      </c>
      <c r="Q62" s="14">
        <f t="shared" ref="Q62:AA62" si="250">SUM(Q63:Q64)</f>
        <v>34897</v>
      </c>
      <c r="R62" s="14">
        <f t="shared" si="250"/>
        <v>37637</v>
      </c>
      <c r="S62" s="14">
        <f t="shared" si="250"/>
        <v>33950</v>
      </c>
      <c r="T62" s="14">
        <f t="shared" si="250"/>
        <v>34550</v>
      </c>
      <c r="U62" s="14">
        <f t="shared" si="250"/>
        <v>35665</v>
      </c>
      <c r="V62" s="14">
        <f t="shared" si="250"/>
        <v>37122</v>
      </c>
      <c r="W62" s="14">
        <f t="shared" si="250"/>
        <v>38396</v>
      </c>
      <c r="X62" s="14">
        <f t="shared" si="250"/>
        <v>36506</v>
      </c>
      <c r="Y62" s="14">
        <f t="shared" si="250"/>
        <v>37181</v>
      </c>
      <c r="Z62" s="14">
        <f t="shared" si="250"/>
        <v>40262</v>
      </c>
      <c r="AA62" s="14">
        <f t="shared" si="250"/>
        <v>42183</v>
      </c>
      <c r="AB62" s="14">
        <f t="shared" si="186"/>
        <v>442659</v>
      </c>
      <c r="AC62" s="14">
        <f>SUM(AC63:AC64)</f>
        <v>45874</v>
      </c>
      <c r="AD62" s="14">
        <f t="shared" ref="AD62:AN62" si="251">SUM(AD63:AD64)</f>
        <v>42567</v>
      </c>
      <c r="AE62" s="14">
        <f t="shared" si="251"/>
        <v>42301</v>
      </c>
      <c r="AF62" s="14">
        <f t="shared" si="251"/>
        <v>653</v>
      </c>
      <c r="AG62" s="14">
        <f t="shared" si="251"/>
        <v>0</v>
      </c>
      <c r="AH62" s="14">
        <f t="shared" si="251"/>
        <v>0</v>
      </c>
      <c r="AI62" s="14">
        <f t="shared" si="251"/>
        <v>0</v>
      </c>
      <c r="AJ62" s="14">
        <f t="shared" si="251"/>
        <v>0</v>
      </c>
      <c r="AK62" s="14">
        <f t="shared" si="251"/>
        <v>0</v>
      </c>
      <c r="AL62" s="14">
        <f t="shared" si="251"/>
        <v>0</v>
      </c>
      <c r="AM62" s="14">
        <f t="shared" si="251"/>
        <v>0</v>
      </c>
      <c r="AN62" s="14">
        <f t="shared" si="251"/>
        <v>14998</v>
      </c>
      <c r="AO62" s="14">
        <f t="shared" si="187"/>
        <v>146393</v>
      </c>
      <c r="AP62" s="14">
        <f>SUM(AP63:AP64)</f>
        <v>21072</v>
      </c>
      <c r="AQ62" s="14">
        <f t="shared" ref="AQ62:BA62" si="252">SUM(AQ63:AQ64)</f>
        <v>20014</v>
      </c>
      <c r="AR62" s="14">
        <f t="shared" si="252"/>
        <v>22063</v>
      </c>
      <c r="AS62" s="14">
        <f t="shared" si="252"/>
        <v>18587</v>
      </c>
      <c r="AT62" s="14">
        <f t="shared" si="252"/>
        <v>20556</v>
      </c>
      <c r="AU62" s="14">
        <f t="shared" si="252"/>
        <v>22315</v>
      </c>
      <c r="AV62" s="14">
        <f t="shared" si="252"/>
        <v>24506</v>
      </c>
      <c r="AW62" s="14">
        <f t="shared" si="252"/>
        <v>26408</v>
      </c>
      <c r="AX62" s="14">
        <f t="shared" si="252"/>
        <v>23888</v>
      </c>
      <c r="AY62" s="14">
        <f t="shared" si="252"/>
        <v>23963</v>
      </c>
      <c r="AZ62" s="14">
        <f t="shared" si="252"/>
        <v>23995</v>
      </c>
      <c r="BA62" s="14">
        <f t="shared" si="252"/>
        <v>23800</v>
      </c>
      <c r="BB62" s="14">
        <f t="shared" si="188"/>
        <v>271167</v>
      </c>
      <c r="BC62" s="14">
        <f>SUM(BC63:BC64)</f>
        <v>25109</v>
      </c>
      <c r="BD62" s="14">
        <f t="shared" ref="BD62:BN62" si="253">SUM(BD63:BD64)</f>
        <v>22618</v>
      </c>
      <c r="BE62" s="14">
        <f t="shared" si="253"/>
        <v>26161</v>
      </c>
      <c r="BF62" s="14">
        <f t="shared" si="253"/>
        <v>26247</v>
      </c>
      <c r="BG62" s="14">
        <f t="shared" si="253"/>
        <v>24581</v>
      </c>
      <c r="BH62" s="14">
        <f t="shared" si="253"/>
        <v>26024</v>
      </c>
      <c r="BI62" s="14">
        <f t="shared" si="253"/>
        <v>26140</v>
      </c>
      <c r="BJ62" s="14">
        <f t="shared" si="253"/>
        <v>28970</v>
      </c>
      <c r="BK62" s="14">
        <f t="shared" si="253"/>
        <v>27029</v>
      </c>
      <c r="BL62" s="14">
        <f t="shared" si="253"/>
        <v>27844</v>
      </c>
      <c r="BM62" s="14">
        <f t="shared" si="253"/>
        <v>26072</v>
      </c>
      <c r="BN62" s="14">
        <f t="shared" si="253"/>
        <v>26927</v>
      </c>
      <c r="BO62" s="14">
        <f t="shared" si="189"/>
        <v>313722</v>
      </c>
      <c r="BP62" s="14">
        <f>SUM(BP63:BP64)</f>
        <v>27171</v>
      </c>
      <c r="BQ62" s="14">
        <f t="shared" ref="BQ62:CA62" si="254">SUM(BQ63:BQ64)</f>
        <v>24530</v>
      </c>
      <c r="BR62" s="14">
        <f t="shared" si="254"/>
        <v>28843</v>
      </c>
      <c r="BS62" s="14">
        <f t="shared" si="254"/>
        <v>28622</v>
      </c>
      <c r="BT62" s="14">
        <f t="shared" si="254"/>
        <v>30610</v>
      </c>
      <c r="BU62" s="14">
        <f t="shared" si="254"/>
        <v>29599</v>
      </c>
      <c r="BV62" s="14">
        <f t="shared" si="254"/>
        <v>30126</v>
      </c>
      <c r="BW62" s="14">
        <f t="shared" si="254"/>
        <v>32550</v>
      </c>
      <c r="BX62" s="14">
        <f t="shared" si="254"/>
        <v>30085</v>
      </c>
      <c r="BY62" s="14">
        <f t="shared" si="254"/>
        <v>29886</v>
      </c>
      <c r="BZ62" s="14">
        <f t="shared" si="254"/>
        <v>29973</v>
      </c>
      <c r="CA62" s="14">
        <f t="shared" si="254"/>
        <v>28358</v>
      </c>
      <c r="CB62" s="14">
        <f t="shared" si="190"/>
        <v>350353</v>
      </c>
      <c r="CC62" s="14">
        <f>SUM(CC63:CC64)</f>
        <v>28498</v>
      </c>
      <c r="CD62" s="14">
        <f t="shared" ref="CD62:CN62" si="255">SUM(CD63:CD64)</f>
        <v>25756</v>
      </c>
      <c r="CE62" s="14">
        <f t="shared" si="255"/>
        <v>28957</v>
      </c>
      <c r="CF62" s="14">
        <f t="shared" si="255"/>
        <v>27528</v>
      </c>
      <c r="CG62" s="14">
        <f t="shared" si="255"/>
        <v>30591</v>
      </c>
      <c r="CH62" s="14">
        <f t="shared" si="255"/>
        <v>28864</v>
      </c>
      <c r="CI62" s="14">
        <f t="shared" si="255"/>
        <v>30921</v>
      </c>
      <c r="CJ62" s="14">
        <f t="shared" si="255"/>
        <v>32111</v>
      </c>
      <c r="CK62" s="14">
        <f t="shared" si="255"/>
        <v>29728</v>
      </c>
      <c r="CL62" s="14">
        <f t="shared" si="255"/>
        <v>28799</v>
      </c>
      <c r="CM62" s="14">
        <f t="shared" si="255"/>
        <v>28755</v>
      </c>
      <c r="CN62" s="14">
        <f t="shared" si="255"/>
        <v>28697</v>
      </c>
      <c r="CO62" s="14">
        <f t="shared" si="191"/>
        <v>349205</v>
      </c>
      <c r="CP62" s="14">
        <f>SUM(CP63:CP64)</f>
        <v>29039</v>
      </c>
      <c r="CQ62" s="14">
        <f t="shared" ref="CQ62:DA62" si="256">SUM(CQ63:CQ64)</f>
        <v>26648</v>
      </c>
      <c r="CR62" s="14">
        <f t="shared" si="256"/>
        <v>29167</v>
      </c>
      <c r="CS62" s="14">
        <f t="shared" si="256"/>
        <v>29240</v>
      </c>
      <c r="CT62" s="14">
        <f t="shared" si="256"/>
        <v>31250</v>
      </c>
      <c r="CU62" s="14">
        <f t="shared" si="256"/>
        <v>28893</v>
      </c>
      <c r="CV62" s="14">
        <f t="shared" si="256"/>
        <v>31670</v>
      </c>
      <c r="CW62" s="14">
        <f t="shared" si="256"/>
        <v>32275</v>
      </c>
      <c r="CX62" s="14">
        <f t="shared" si="256"/>
        <v>30567</v>
      </c>
      <c r="CY62" s="14">
        <f t="shared" si="256"/>
        <v>30871</v>
      </c>
      <c r="CZ62" s="14">
        <f t="shared" si="256"/>
        <v>30573</v>
      </c>
      <c r="DA62" s="14">
        <f t="shared" si="256"/>
        <v>30402</v>
      </c>
      <c r="DB62" s="14">
        <f t="shared" si="192"/>
        <v>360595</v>
      </c>
      <c r="DC62" s="14">
        <f>SUM(DC63:DC64)</f>
        <v>30029</v>
      </c>
      <c r="DD62" s="14">
        <f t="shared" ref="DD62:DN62" si="257">SUM(DD63:DD64)</f>
        <v>27702</v>
      </c>
      <c r="DE62" s="14">
        <f t="shared" si="257"/>
        <v>29049</v>
      </c>
      <c r="DF62" s="14">
        <f t="shared" si="257"/>
        <v>28342</v>
      </c>
      <c r="DG62" s="14">
        <f t="shared" si="257"/>
        <v>29643</v>
      </c>
      <c r="DH62" s="14">
        <f t="shared" si="257"/>
        <v>28764</v>
      </c>
      <c r="DI62" s="14">
        <f t="shared" si="257"/>
        <v>30480</v>
      </c>
      <c r="DJ62" s="14">
        <f t="shared" si="257"/>
        <v>31813</v>
      </c>
      <c r="DK62" s="14">
        <f t="shared" si="257"/>
        <v>29608</v>
      </c>
      <c r="DL62" s="14">
        <f t="shared" si="257"/>
        <v>31715</v>
      </c>
      <c r="DM62" s="14">
        <f t="shared" si="257"/>
        <v>29185</v>
      </c>
      <c r="DN62" s="14">
        <f t="shared" si="257"/>
        <v>30739</v>
      </c>
      <c r="DO62" s="14">
        <f t="shared" si="193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94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95"/>
        <v>468274</v>
      </c>
      <c r="EP62" s="14">
        <f>SUM(EP63:EP64)</f>
        <v>30482</v>
      </c>
      <c r="EQ62" s="14">
        <v>29693</v>
      </c>
      <c r="ER62" s="14">
        <f t="shared" ref="ER62:FA62" si="258">SUM(ER63:ER64)</f>
        <v>27311</v>
      </c>
      <c r="ES62" s="14">
        <f t="shared" si="258"/>
        <v>30178</v>
      </c>
      <c r="ET62" s="14">
        <f t="shared" si="258"/>
        <v>69171</v>
      </c>
      <c r="EU62" s="14">
        <f t="shared" si="258"/>
        <v>32725</v>
      </c>
      <c r="EV62" s="14">
        <f t="shared" si="258"/>
        <v>35457</v>
      </c>
      <c r="EW62" s="14">
        <f t="shared" si="258"/>
        <v>38904</v>
      </c>
      <c r="EX62" s="14">
        <f t="shared" si="258"/>
        <v>34220</v>
      </c>
      <c r="EY62" s="14">
        <f t="shared" si="258"/>
        <v>34270</v>
      </c>
      <c r="EZ62" s="14">
        <f t="shared" si="258"/>
        <v>30429</v>
      </c>
      <c r="FA62" s="14">
        <f t="shared" si="258"/>
        <v>34326</v>
      </c>
      <c r="FB62" s="14">
        <f t="shared" si="196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59">SUM(FE63:FE64)</f>
        <v>34788</v>
      </c>
      <c r="FF62" s="14">
        <f t="shared" si="259"/>
        <v>33503</v>
      </c>
      <c r="FG62" s="14">
        <f t="shared" si="259"/>
        <v>36708</v>
      </c>
      <c r="FH62" s="14">
        <f t="shared" si="259"/>
        <v>36206</v>
      </c>
      <c r="FI62" s="14">
        <f t="shared" si="259"/>
        <v>41543</v>
      </c>
      <c r="FJ62" s="14">
        <f t="shared" si="259"/>
        <v>41699</v>
      </c>
      <c r="FK62" s="14">
        <f t="shared" si="259"/>
        <v>38278</v>
      </c>
      <c r="FL62" s="14">
        <f t="shared" si="259"/>
        <v>38370</v>
      </c>
      <c r="FM62" s="14">
        <f t="shared" si="259"/>
        <v>38467</v>
      </c>
      <c r="FN62" s="14">
        <f t="shared" si="259"/>
        <v>39678</v>
      </c>
      <c r="FO62" s="14">
        <f t="shared" si="197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60">SUM(FR63:FR64)</f>
        <v>35229</v>
      </c>
      <c r="FS62" s="14">
        <f t="shared" si="260"/>
        <v>34236</v>
      </c>
      <c r="FT62" s="14">
        <f t="shared" si="260"/>
        <v>37243</v>
      </c>
      <c r="FU62" s="14">
        <f t="shared" si="260"/>
        <v>36067</v>
      </c>
      <c r="FV62" s="14">
        <f t="shared" si="260"/>
        <v>40878</v>
      </c>
      <c r="FW62" s="14">
        <f t="shared" si="260"/>
        <v>41317</v>
      </c>
      <c r="FX62" s="14">
        <f t="shared" si="260"/>
        <v>37986</v>
      </c>
      <c r="FY62" s="14">
        <v>39990</v>
      </c>
      <c r="FZ62" s="14">
        <v>36715</v>
      </c>
      <c r="GA62" s="14">
        <f t="shared" si="260"/>
        <v>40038</v>
      </c>
      <c r="GB62" s="14">
        <f t="shared" si="224"/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 t="shared" si="210"/>
        <v>463197</v>
      </c>
      <c r="GP62" s="14">
        <v>43748</v>
      </c>
      <c r="GQ62" s="14">
        <v>37321</v>
      </c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>
        <f t="shared" si="211"/>
        <v>81069</v>
      </c>
    </row>
    <row r="63" spans="2:210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85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86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87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88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89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90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91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92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93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94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95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96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97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</row>
    <row r="64" spans="2:210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85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86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87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88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89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90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91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92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93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94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95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96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97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</row>
    <row r="65" spans="2:210" ht="15" x14ac:dyDescent="0.25">
      <c r="B65" s="13" t="s">
        <v>44</v>
      </c>
      <c r="C65" s="14">
        <f>SUM(C66:C67)</f>
        <v>0</v>
      </c>
      <c r="D65" s="14">
        <f t="shared" ref="D65:N65" si="261">SUM(D66:D67)</f>
        <v>0</v>
      </c>
      <c r="E65" s="14">
        <f t="shared" si="261"/>
        <v>0</v>
      </c>
      <c r="F65" s="14">
        <f t="shared" si="261"/>
        <v>16562</v>
      </c>
      <c r="G65" s="14">
        <f t="shared" si="261"/>
        <v>51419</v>
      </c>
      <c r="H65" s="14">
        <f t="shared" si="261"/>
        <v>50521</v>
      </c>
      <c r="I65" s="14">
        <f t="shared" si="261"/>
        <v>52315</v>
      </c>
      <c r="J65" s="14">
        <f t="shared" si="261"/>
        <v>57282</v>
      </c>
      <c r="K65" s="14">
        <f t="shared" si="261"/>
        <v>55172</v>
      </c>
      <c r="L65" s="14">
        <f t="shared" si="261"/>
        <v>53284</v>
      </c>
      <c r="M65" s="14">
        <f t="shared" si="261"/>
        <v>54936</v>
      </c>
      <c r="N65" s="14">
        <f t="shared" si="261"/>
        <v>54285</v>
      </c>
      <c r="O65" s="14">
        <f t="shared" si="185"/>
        <v>445776</v>
      </c>
      <c r="P65" s="14">
        <f>SUM(P66:P67)</f>
        <v>52705</v>
      </c>
      <c r="Q65" s="14">
        <f t="shared" ref="Q65:AA65" si="262">SUM(Q66:Q67)</f>
        <v>51616</v>
      </c>
      <c r="R65" s="14">
        <f t="shared" si="262"/>
        <v>55407</v>
      </c>
      <c r="S65" s="14">
        <f t="shared" si="262"/>
        <v>49356</v>
      </c>
      <c r="T65" s="14">
        <f t="shared" si="262"/>
        <v>52186</v>
      </c>
      <c r="U65" s="14">
        <f t="shared" si="262"/>
        <v>54820</v>
      </c>
      <c r="V65" s="14">
        <f t="shared" si="262"/>
        <v>58767</v>
      </c>
      <c r="W65" s="14">
        <f t="shared" si="262"/>
        <v>62478</v>
      </c>
      <c r="X65" s="14">
        <f t="shared" si="262"/>
        <v>56953</v>
      </c>
      <c r="Y65" s="14">
        <f t="shared" si="262"/>
        <v>57279</v>
      </c>
      <c r="Z65" s="14">
        <f t="shared" si="262"/>
        <v>58749</v>
      </c>
      <c r="AA65" s="14">
        <f t="shared" si="262"/>
        <v>62665</v>
      </c>
      <c r="AB65" s="14">
        <f t="shared" si="186"/>
        <v>672981</v>
      </c>
      <c r="AC65" s="14">
        <f>SUM(AC66:AC67)</f>
        <v>64958</v>
      </c>
      <c r="AD65" s="14">
        <f t="shared" ref="AD65:AN65" si="263">SUM(AD66:AD67)</f>
        <v>58271</v>
      </c>
      <c r="AE65" s="14">
        <f t="shared" si="263"/>
        <v>52597</v>
      </c>
      <c r="AF65" s="14">
        <f t="shared" si="263"/>
        <v>0</v>
      </c>
      <c r="AG65" s="14">
        <f t="shared" si="263"/>
        <v>0</v>
      </c>
      <c r="AH65" s="14">
        <f t="shared" si="263"/>
        <v>0</v>
      </c>
      <c r="AI65" s="14">
        <f t="shared" si="263"/>
        <v>0</v>
      </c>
      <c r="AJ65" s="14">
        <f t="shared" si="263"/>
        <v>0</v>
      </c>
      <c r="AK65" s="14">
        <f t="shared" si="263"/>
        <v>0</v>
      </c>
      <c r="AL65" s="14">
        <f t="shared" si="263"/>
        <v>0</v>
      </c>
      <c r="AM65" s="14">
        <f t="shared" si="263"/>
        <v>0</v>
      </c>
      <c r="AN65" s="14">
        <f t="shared" si="263"/>
        <v>0</v>
      </c>
      <c r="AO65" s="14">
        <f t="shared" si="187"/>
        <v>175826</v>
      </c>
      <c r="AP65" s="14">
        <f>SUM(AP66:AP67)</f>
        <v>0</v>
      </c>
      <c r="AQ65" s="14">
        <f t="shared" ref="AQ65:BA65" si="264">SUM(AQ66:AQ67)</f>
        <v>0</v>
      </c>
      <c r="AR65" s="14">
        <f t="shared" si="264"/>
        <v>0</v>
      </c>
      <c r="AS65" s="14">
        <f t="shared" si="264"/>
        <v>0</v>
      </c>
      <c r="AT65" s="14">
        <f t="shared" si="264"/>
        <v>0</v>
      </c>
      <c r="AU65" s="14">
        <f t="shared" si="264"/>
        <v>0</v>
      </c>
      <c r="AV65" s="14">
        <f t="shared" si="264"/>
        <v>0</v>
      </c>
      <c r="AW65" s="14">
        <f t="shared" si="264"/>
        <v>0</v>
      </c>
      <c r="AX65" s="14">
        <f t="shared" si="264"/>
        <v>0</v>
      </c>
      <c r="AY65" s="14">
        <f t="shared" si="264"/>
        <v>0</v>
      </c>
      <c r="AZ65" s="14">
        <f t="shared" si="264"/>
        <v>0</v>
      </c>
      <c r="BA65" s="14">
        <f t="shared" si="264"/>
        <v>0</v>
      </c>
      <c r="BB65" s="14">
        <f t="shared" si="188"/>
        <v>0</v>
      </c>
      <c r="BC65" s="14">
        <f>SUM(BC66:BC67)</f>
        <v>0</v>
      </c>
      <c r="BD65" s="14">
        <f t="shared" ref="BD65:BN65" si="265">SUM(BD66:BD67)</f>
        <v>0</v>
      </c>
      <c r="BE65" s="14">
        <f t="shared" si="265"/>
        <v>0</v>
      </c>
      <c r="BF65" s="14">
        <f t="shared" si="265"/>
        <v>0</v>
      </c>
      <c r="BG65" s="14">
        <f t="shared" si="265"/>
        <v>0</v>
      </c>
      <c r="BH65" s="14">
        <f t="shared" si="265"/>
        <v>0</v>
      </c>
      <c r="BI65" s="14">
        <f t="shared" si="265"/>
        <v>0</v>
      </c>
      <c r="BJ65" s="14">
        <f t="shared" si="265"/>
        <v>0</v>
      </c>
      <c r="BK65" s="14">
        <f t="shared" si="265"/>
        <v>0</v>
      </c>
      <c r="BL65" s="14">
        <f t="shared" si="265"/>
        <v>0</v>
      </c>
      <c r="BM65" s="14">
        <f t="shared" si="265"/>
        <v>0</v>
      </c>
      <c r="BN65" s="14">
        <f t="shared" si="265"/>
        <v>0</v>
      </c>
      <c r="BO65" s="14">
        <f t="shared" si="189"/>
        <v>0</v>
      </c>
      <c r="BP65" s="14">
        <f>SUM(BP66:BP67)</f>
        <v>53771</v>
      </c>
      <c r="BQ65" s="14">
        <f t="shared" ref="BQ65:CA65" si="266">SUM(BQ66:BQ67)</f>
        <v>66065</v>
      </c>
      <c r="BR65" s="14">
        <f t="shared" si="266"/>
        <v>68941</v>
      </c>
      <c r="BS65" s="14">
        <f t="shared" si="266"/>
        <v>68020</v>
      </c>
      <c r="BT65" s="14">
        <f t="shared" si="266"/>
        <v>75656</v>
      </c>
      <c r="BU65" s="14">
        <f t="shared" si="266"/>
        <v>79698</v>
      </c>
      <c r="BV65" s="14">
        <f t="shared" si="266"/>
        <v>88752</v>
      </c>
      <c r="BW65" s="14">
        <f t="shared" si="266"/>
        <v>102965</v>
      </c>
      <c r="BX65" s="14">
        <f t="shared" si="266"/>
        <v>91787</v>
      </c>
      <c r="BY65" s="14">
        <f t="shared" si="266"/>
        <v>89474</v>
      </c>
      <c r="BZ65" s="14">
        <f t="shared" si="266"/>
        <v>90474</v>
      </c>
      <c r="CA65" s="14">
        <f t="shared" si="266"/>
        <v>94460</v>
      </c>
      <c r="CB65" s="14">
        <f t="shared" si="190"/>
        <v>970063</v>
      </c>
      <c r="CC65" s="14">
        <f>SUM(CC66:CC67)</f>
        <v>82668</v>
      </c>
      <c r="CD65" s="14">
        <f t="shared" ref="CD65:CN65" si="267">SUM(CD66:CD67)</f>
        <v>73310</v>
      </c>
      <c r="CE65" s="14">
        <f t="shared" si="267"/>
        <v>82159</v>
      </c>
      <c r="CF65" s="14">
        <f t="shared" si="267"/>
        <v>72544</v>
      </c>
      <c r="CG65" s="14">
        <f t="shared" si="267"/>
        <v>77473</v>
      </c>
      <c r="CH65" s="14">
        <f t="shared" si="267"/>
        <v>76975</v>
      </c>
      <c r="CI65" s="14">
        <f t="shared" si="267"/>
        <v>84285</v>
      </c>
      <c r="CJ65" s="14">
        <f t="shared" si="267"/>
        <v>89128</v>
      </c>
      <c r="CK65" s="14">
        <f t="shared" si="267"/>
        <v>82843</v>
      </c>
      <c r="CL65" s="14">
        <f t="shared" si="267"/>
        <v>82706</v>
      </c>
      <c r="CM65" s="14">
        <f t="shared" si="267"/>
        <v>82070</v>
      </c>
      <c r="CN65" s="14">
        <f t="shared" si="267"/>
        <v>79292</v>
      </c>
      <c r="CO65" s="14">
        <f t="shared" si="191"/>
        <v>965453</v>
      </c>
      <c r="CP65" s="14">
        <f>SUM(CP66:CP67)</f>
        <v>79307</v>
      </c>
      <c r="CQ65" s="14">
        <f t="shared" ref="CQ65:DA65" si="268">SUM(CQ66:CQ67)</f>
        <v>72953</v>
      </c>
      <c r="CR65" s="14">
        <f t="shared" si="268"/>
        <v>79789</v>
      </c>
      <c r="CS65" s="14">
        <f t="shared" si="268"/>
        <v>79025</v>
      </c>
      <c r="CT65" s="14">
        <f t="shared" si="268"/>
        <v>78523</v>
      </c>
      <c r="CU65" s="14">
        <f t="shared" si="268"/>
        <v>75031</v>
      </c>
      <c r="CV65" s="14">
        <f t="shared" si="268"/>
        <v>82575</v>
      </c>
      <c r="CW65" s="14">
        <f t="shared" si="268"/>
        <v>88139</v>
      </c>
      <c r="CX65" s="14">
        <f t="shared" si="268"/>
        <v>81506</v>
      </c>
      <c r="CY65" s="14">
        <f t="shared" si="268"/>
        <v>81719</v>
      </c>
      <c r="CZ65" s="14">
        <f t="shared" si="268"/>
        <v>79668</v>
      </c>
      <c r="DA65" s="14">
        <f t="shared" si="268"/>
        <v>82672</v>
      </c>
      <c r="DB65" s="14">
        <f t="shared" si="192"/>
        <v>960907</v>
      </c>
      <c r="DC65" s="14">
        <f>SUM(DC66:DC67)</f>
        <v>78282</v>
      </c>
      <c r="DD65" s="14">
        <f t="shared" ref="DD65:DN65" si="269">SUM(DD66:DD67)</f>
        <v>70932</v>
      </c>
      <c r="DE65" s="14">
        <f t="shared" si="269"/>
        <v>75607</v>
      </c>
      <c r="DF65" s="14">
        <f t="shared" si="269"/>
        <v>71540</v>
      </c>
      <c r="DG65" s="14">
        <f t="shared" si="269"/>
        <v>76651</v>
      </c>
      <c r="DH65" s="14">
        <f t="shared" si="269"/>
        <v>78038</v>
      </c>
      <c r="DI65" s="14">
        <f t="shared" si="269"/>
        <v>82643</v>
      </c>
      <c r="DJ65" s="14">
        <f t="shared" si="269"/>
        <v>89278</v>
      </c>
      <c r="DK65" s="14">
        <f t="shared" si="269"/>
        <v>84459</v>
      </c>
      <c r="DL65" s="14">
        <f t="shared" si="269"/>
        <v>88386</v>
      </c>
      <c r="DM65" s="14">
        <f t="shared" si="269"/>
        <v>83192</v>
      </c>
      <c r="DN65" s="14">
        <f t="shared" si="269"/>
        <v>83653</v>
      </c>
      <c r="DO65" s="14">
        <f t="shared" si="193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94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95"/>
        <v>1145088</v>
      </c>
      <c r="EP65" s="14">
        <f>SUM(EP66:EP67)</f>
        <v>58927</v>
      </c>
      <c r="EQ65" s="14">
        <v>85725</v>
      </c>
      <c r="ER65" s="14">
        <f t="shared" ref="ER65:FA65" si="270">SUM(ER66:ER67)</f>
        <v>68385</v>
      </c>
      <c r="ES65" s="14">
        <f t="shared" si="270"/>
        <v>74458</v>
      </c>
      <c r="ET65" s="14">
        <f t="shared" si="270"/>
        <v>85313</v>
      </c>
      <c r="EU65" s="14">
        <f t="shared" si="270"/>
        <v>111211</v>
      </c>
      <c r="EV65" s="14">
        <f t="shared" si="270"/>
        <v>99755</v>
      </c>
      <c r="EW65" s="14">
        <f t="shared" si="270"/>
        <v>103442</v>
      </c>
      <c r="EX65" s="14">
        <f t="shared" si="270"/>
        <v>103556</v>
      </c>
      <c r="EY65" s="14">
        <f t="shared" si="270"/>
        <v>120967</v>
      </c>
      <c r="EZ65" s="14">
        <f t="shared" si="270"/>
        <v>106327</v>
      </c>
      <c r="FA65" s="14">
        <f t="shared" si="270"/>
        <v>103279</v>
      </c>
      <c r="FB65" s="14">
        <f t="shared" si="196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71">SUM(FE66:FE67)</f>
        <v>93929</v>
      </c>
      <c r="FF65" s="14">
        <f t="shared" si="271"/>
        <v>88320</v>
      </c>
      <c r="FG65" s="14">
        <f t="shared" si="271"/>
        <v>93641</v>
      </c>
      <c r="FH65" s="14">
        <f t="shared" si="271"/>
        <v>93131</v>
      </c>
      <c r="FI65" s="14">
        <f t="shared" si="271"/>
        <v>101276</v>
      </c>
      <c r="FJ65" s="14">
        <f t="shared" si="271"/>
        <v>110635</v>
      </c>
      <c r="FK65" s="14">
        <f t="shared" si="271"/>
        <v>104170</v>
      </c>
      <c r="FL65" s="14">
        <f t="shared" si="271"/>
        <v>106066</v>
      </c>
      <c r="FM65" s="14">
        <f t="shared" si="271"/>
        <v>105361</v>
      </c>
      <c r="FN65" s="14">
        <f t="shared" si="271"/>
        <v>107960</v>
      </c>
      <c r="FO65" s="14">
        <f t="shared" si="197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72">SUM(FR66:FR67)</f>
        <v>93943</v>
      </c>
      <c r="FS65" s="14">
        <f t="shared" si="272"/>
        <v>87021</v>
      </c>
      <c r="FT65" s="14">
        <f t="shared" si="272"/>
        <v>94388</v>
      </c>
      <c r="FU65" s="14">
        <f t="shared" si="272"/>
        <v>95132</v>
      </c>
      <c r="FV65" s="14">
        <f t="shared" si="272"/>
        <v>105430</v>
      </c>
      <c r="FW65" s="14">
        <f t="shared" si="272"/>
        <v>110621</v>
      </c>
      <c r="FX65" s="14">
        <f t="shared" si="272"/>
        <v>102383</v>
      </c>
      <c r="FY65" s="14">
        <v>107691</v>
      </c>
      <c r="FZ65" s="14">
        <v>102084</v>
      </c>
      <c r="GA65" s="14">
        <f t="shared" si="272"/>
        <v>108426</v>
      </c>
      <c r="GB65" s="14">
        <f t="shared" si="224"/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 t="shared" si="210"/>
        <v>1028477</v>
      </c>
      <c r="GP65" s="14">
        <v>116328</v>
      </c>
      <c r="GQ65" s="14">
        <v>106680</v>
      </c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>
        <f t="shared" si="211"/>
        <v>223008</v>
      </c>
    </row>
    <row r="66" spans="2:210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85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86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87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88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89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90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91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92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93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94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95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96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97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</row>
    <row r="67" spans="2:210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85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86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87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88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89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90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91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92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93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94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95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96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97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</row>
    <row r="68" spans="2:210" ht="15" x14ac:dyDescent="0.25">
      <c r="B68" s="13" t="s">
        <v>45</v>
      </c>
      <c r="C68" s="14">
        <f>SUM(C69:C70)</f>
        <v>0</v>
      </c>
      <c r="D68" s="14">
        <f t="shared" ref="D68:N68" si="273">SUM(D69:D70)</f>
        <v>0</v>
      </c>
      <c r="E68" s="14">
        <f t="shared" si="273"/>
        <v>0</v>
      </c>
      <c r="F68" s="14">
        <f t="shared" si="273"/>
        <v>0</v>
      </c>
      <c r="G68" s="14">
        <f t="shared" si="273"/>
        <v>0</v>
      </c>
      <c r="H68" s="14">
        <f t="shared" si="273"/>
        <v>0</v>
      </c>
      <c r="I68" s="14">
        <f t="shared" si="273"/>
        <v>0</v>
      </c>
      <c r="J68" s="14">
        <f t="shared" si="273"/>
        <v>0</v>
      </c>
      <c r="K68" s="14">
        <f t="shared" si="273"/>
        <v>0</v>
      </c>
      <c r="L68" s="14">
        <f t="shared" si="273"/>
        <v>0</v>
      </c>
      <c r="M68" s="14">
        <f t="shared" si="273"/>
        <v>0</v>
      </c>
      <c r="N68" s="14">
        <f t="shared" si="273"/>
        <v>0</v>
      </c>
      <c r="O68" s="14">
        <f t="shared" si="185"/>
        <v>0</v>
      </c>
      <c r="P68" s="14">
        <f>SUM(P69:P70)</f>
        <v>0</v>
      </c>
      <c r="Q68" s="14">
        <f t="shared" ref="Q68:AA68" si="274">SUM(Q69:Q70)</f>
        <v>0</v>
      </c>
      <c r="R68" s="14">
        <f t="shared" si="274"/>
        <v>0</v>
      </c>
      <c r="S68" s="14">
        <f t="shared" si="274"/>
        <v>0</v>
      </c>
      <c r="T68" s="14">
        <f t="shared" si="274"/>
        <v>0</v>
      </c>
      <c r="U68" s="14">
        <f t="shared" si="274"/>
        <v>0</v>
      </c>
      <c r="V68" s="14">
        <f t="shared" si="274"/>
        <v>0</v>
      </c>
      <c r="W68" s="14">
        <f t="shared" si="274"/>
        <v>0</v>
      </c>
      <c r="X68" s="14">
        <f t="shared" si="274"/>
        <v>0</v>
      </c>
      <c r="Y68" s="14">
        <f t="shared" si="274"/>
        <v>0</v>
      </c>
      <c r="Z68" s="14">
        <f t="shared" si="274"/>
        <v>0</v>
      </c>
      <c r="AA68" s="14">
        <f t="shared" si="274"/>
        <v>0</v>
      </c>
      <c r="AB68" s="14">
        <f t="shared" si="186"/>
        <v>0</v>
      </c>
      <c r="AC68" s="14">
        <f>SUM(AC69:AC70)</f>
        <v>0</v>
      </c>
      <c r="AD68" s="14">
        <f t="shared" ref="AD68:AN68" si="275">SUM(AD69:AD70)</f>
        <v>0</v>
      </c>
      <c r="AE68" s="14">
        <f t="shared" si="275"/>
        <v>0</v>
      </c>
      <c r="AF68" s="14">
        <f t="shared" si="275"/>
        <v>0</v>
      </c>
      <c r="AG68" s="14">
        <f t="shared" si="275"/>
        <v>0</v>
      </c>
      <c r="AH68" s="14">
        <f t="shared" si="275"/>
        <v>0</v>
      </c>
      <c r="AI68" s="14">
        <f t="shared" si="275"/>
        <v>0</v>
      </c>
      <c r="AJ68" s="14">
        <f t="shared" si="275"/>
        <v>0</v>
      </c>
      <c r="AK68" s="14">
        <f t="shared" si="275"/>
        <v>0</v>
      </c>
      <c r="AL68" s="14">
        <f t="shared" si="275"/>
        <v>0</v>
      </c>
      <c r="AM68" s="14">
        <f t="shared" si="275"/>
        <v>0</v>
      </c>
      <c r="AN68" s="14">
        <f t="shared" si="275"/>
        <v>0</v>
      </c>
      <c r="AO68" s="14">
        <f t="shared" si="187"/>
        <v>0</v>
      </c>
      <c r="AP68" s="14">
        <f>SUM(AP69:AP70)</f>
        <v>0</v>
      </c>
      <c r="AQ68" s="14">
        <f t="shared" ref="AQ68:BA68" si="276">SUM(AQ69:AQ70)</f>
        <v>0</v>
      </c>
      <c r="AR68" s="14">
        <f t="shared" si="276"/>
        <v>0</v>
      </c>
      <c r="AS68" s="14">
        <f t="shared" si="276"/>
        <v>0</v>
      </c>
      <c r="AT68" s="14">
        <f t="shared" si="276"/>
        <v>0</v>
      </c>
      <c r="AU68" s="14">
        <f t="shared" si="276"/>
        <v>0</v>
      </c>
      <c r="AV68" s="14">
        <f t="shared" si="276"/>
        <v>0</v>
      </c>
      <c r="AW68" s="14">
        <f t="shared" si="276"/>
        <v>0</v>
      </c>
      <c r="AX68" s="14">
        <f t="shared" si="276"/>
        <v>0</v>
      </c>
      <c r="AY68" s="14">
        <f t="shared" si="276"/>
        <v>0</v>
      </c>
      <c r="AZ68" s="14">
        <f t="shared" si="276"/>
        <v>0</v>
      </c>
      <c r="BA68" s="14">
        <f t="shared" si="276"/>
        <v>0</v>
      </c>
      <c r="BB68" s="14">
        <f t="shared" si="188"/>
        <v>0</v>
      </c>
      <c r="BC68" s="14">
        <f>SUM(BC69:BC70)</f>
        <v>19539</v>
      </c>
      <c r="BD68" s="14">
        <f t="shared" ref="BD68:BN68" si="277">SUM(BD69:BD70)</f>
        <v>23744</v>
      </c>
      <c r="BE68" s="14">
        <f t="shared" si="277"/>
        <v>26872</v>
      </c>
      <c r="BF68" s="14">
        <f t="shared" si="277"/>
        <v>26011</v>
      </c>
      <c r="BG68" s="14">
        <f t="shared" si="277"/>
        <v>27268</v>
      </c>
      <c r="BH68" s="14">
        <f t="shared" si="277"/>
        <v>28016</v>
      </c>
      <c r="BI68" s="14">
        <f t="shared" si="277"/>
        <v>31218</v>
      </c>
      <c r="BJ68" s="14">
        <f t="shared" si="277"/>
        <v>29836</v>
      </c>
      <c r="BK68" s="14">
        <f t="shared" si="277"/>
        <v>29188</v>
      </c>
      <c r="BL68" s="14">
        <f t="shared" si="277"/>
        <v>29441</v>
      </c>
      <c r="BM68" s="14">
        <f t="shared" si="277"/>
        <v>28614</v>
      </c>
      <c r="BN68" s="14">
        <f t="shared" si="277"/>
        <v>28753</v>
      </c>
      <c r="BO68" s="14">
        <f t="shared" si="189"/>
        <v>328500</v>
      </c>
      <c r="BP68" s="14">
        <f>SUM(BP69:BP70)</f>
        <v>27155</v>
      </c>
      <c r="BQ68" s="14">
        <f t="shared" ref="BQ68:CA68" si="278">SUM(BQ69:BQ70)</f>
        <v>26406</v>
      </c>
      <c r="BR68" s="14">
        <f t="shared" si="278"/>
        <v>26908</v>
      </c>
      <c r="BS68" s="14">
        <f t="shared" si="278"/>
        <v>28709</v>
      </c>
      <c r="BT68" s="14">
        <f t="shared" si="278"/>
        <v>30078</v>
      </c>
      <c r="BU68" s="14">
        <f t="shared" si="278"/>
        <v>29355</v>
      </c>
      <c r="BV68" s="14">
        <f t="shared" si="278"/>
        <v>30613</v>
      </c>
      <c r="BW68" s="14">
        <f t="shared" si="278"/>
        <v>32665</v>
      </c>
      <c r="BX68" s="14">
        <f t="shared" si="278"/>
        <v>30615</v>
      </c>
      <c r="BY68" s="14">
        <f t="shared" si="278"/>
        <v>31765</v>
      </c>
      <c r="BZ68" s="14">
        <f t="shared" si="278"/>
        <v>29416</v>
      </c>
      <c r="CA68" s="14">
        <f t="shared" si="278"/>
        <v>27653</v>
      </c>
      <c r="CB68" s="14">
        <f t="shared" si="190"/>
        <v>351338</v>
      </c>
      <c r="CC68" s="14">
        <f>SUM(CC69:CC70)</f>
        <v>29607</v>
      </c>
      <c r="CD68" s="14">
        <f t="shared" ref="CD68:CN68" si="279">SUM(CD69:CD70)</f>
        <v>30906</v>
      </c>
      <c r="CE68" s="14">
        <f t="shared" si="279"/>
        <v>31995</v>
      </c>
      <c r="CF68" s="14">
        <f t="shared" si="279"/>
        <v>31439</v>
      </c>
      <c r="CG68" s="14">
        <f t="shared" si="279"/>
        <v>34084</v>
      </c>
      <c r="CH68" s="14">
        <f t="shared" si="279"/>
        <v>35002</v>
      </c>
      <c r="CI68" s="14">
        <f t="shared" si="279"/>
        <v>37565</v>
      </c>
      <c r="CJ68" s="14">
        <f t="shared" si="279"/>
        <v>41518</v>
      </c>
      <c r="CK68" s="14">
        <f t="shared" si="279"/>
        <v>39673</v>
      </c>
      <c r="CL68" s="14">
        <f t="shared" si="279"/>
        <v>37862</v>
      </c>
      <c r="CM68" s="14">
        <f t="shared" si="279"/>
        <v>36726</v>
      </c>
      <c r="CN68" s="14">
        <f t="shared" si="279"/>
        <v>37905</v>
      </c>
      <c r="CO68" s="14">
        <f t="shared" si="191"/>
        <v>424282</v>
      </c>
      <c r="CP68" s="14">
        <f>SUM(CP69:CP70)</f>
        <v>35935</v>
      </c>
      <c r="CQ68" s="14">
        <f t="shared" ref="CQ68:DA68" si="280">SUM(CQ69:CQ70)</f>
        <v>33863</v>
      </c>
      <c r="CR68" s="14">
        <f t="shared" si="280"/>
        <v>36022</v>
      </c>
      <c r="CS68" s="14">
        <f t="shared" si="280"/>
        <v>35714</v>
      </c>
      <c r="CT68" s="14">
        <f t="shared" si="280"/>
        <v>36461</v>
      </c>
      <c r="CU68" s="14">
        <f t="shared" si="280"/>
        <v>36861</v>
      </c>
      <c r="CV68" s="14">
        <f t="shared" si="280"/>
        <v>38708</v>
      </c>
      <c r="CW68" s="14">
        <f t="shared" si="280"/>
        <v>41545</v>
      </c>
      <c r="CX68" s="14">
        <f t="shared" si="280"/>
        <v>37106</v>
      </c>
      <c r="CY68" s="14">
        <f t="shared" si="280"/>
        <v>36818</v>
      </c>
      <c r="CZ68" s="14">
        <f t="shared" si="280"/>
        <v>37245</v>
      </c>
      <c r="DA68" s="14">
        <f t="shared" si="280"/>
        <v>37950</v>
      </c>
      <c r="DB68" s="14">
        <f t="shared" si="192"/>
        <v>444228</v>
      </c>
      <c r="DC68" s="14">
        <f>SUM(DC69:DC70)</f>
        <v>35333</v>
      </c>
      <c r="DD68" s="14">
        <f t="shared" ref="DD68:DN68" si="281">SUM(DD69:DD70)</f>
        <v>34456</v>
      </c>
      <c r="DE68" s="14">
        <f t="shared" si="281"/>
        <v>35249</v>
      </c>
      <c r="DF68" s="14">
        <f t="shared" si="281"/>
        <v>32369</v>
      </c>
      <c r="DG68" s="14">
        <f t="shared" si="281"/>
        <v>37263</v>
      </c>
      <c r="DH68" s="14">
        <f t="shared" si="281"/>
        <v>37155</v>
      </c>
      <c r="DI68" s="14">
        <f t="shared" si="281"/>
        <v>39614</v>
      </c>
      <c r="DJ68" s="14">
        <f t="shared" si="281"/>
        <v>42766</v>
      </c>
      <c r="DK68" s="14">
        <f t="shared" si="281"/>
        <v>38788</v>
      </c>
      <c r="DL68" s="14">
        <f t="shared" si="281"/>
        <v>40772</v>
      </c>
      <c r="DM68" s="14">
        <f t="shared" si="281"/>
        <v>39982</v>
      </c>
      <c r="DN68" s="14">
        <f t="shared" si="281"/>
        <v>35993</v>
      </c>
      <c r="DO68" s="14">
        <f t="shared" si="193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94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95"/>
        <v>565544</v>
      </c>
      <c r="EP68" s="14">
        <f>SUM(EP69:EP70)</f>
        <v>39090</v>
      </c>
      <c r="EQ68" s="14">
        <v>43331</v>
      </c>
      <c r="ER68" s="14">
        <f t="shared" ref="ER68:FA68" si="282">SUM(ER69:ER70)</f>
        <v>45298</v>
      </c>
      <c r="ES68" s="14">
        <f t="shared" si="282"/>
        <v>45477</v>
      </c>
      <c r="ET68" s="14">
        <f t="shared" si="282"/>
        <v>66778</v>
      </c>
      <c r="EU68" s="14">
        <f t="shared" si="282"/>
        <v>48440</v>
      </c>
      <c r="EV68" s="14">
        <f t="shared" si="282"/>
        <v>53837</v>
      </c>
      <c r="EW68" s="14">
        <f t="shared" si="282"/>
        <v>56591</v>
      </c>
      <c r="EX68" s="14">
        <f t="shared" si="282"/>
        <v>52989</v>
      </c>
      <c r="EY68" s="14">
        <f t="shared" si="282"/>
        <v>53130</v>
      </c>
      <c r="EZ68" s="14">
        <f t="shared" si="282"/>
        <v>45613</v>
      </c>
      <c r="FA68" s="14">
        <f t="shared" si="282"/>
        <v>51833</v>
      </c>
      <c r="FB68" s="14">
        <f t="shared" si="196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83">SUM(FE69:FE70)</f>
        <v>50977</v>
      </c>
      <c r="FF68" s="14">
        <f t="shared" si="283"/>
        <v>49099</v>
      </c>
      <c r="FG68" s="14">
        <f t="shared" si="283"/>
        <v>55285</v>
      </c>
      <c r="FH68" s="14">
        <f t="shared" si="283"/>
        <v>53803</v>
      </c>
      <c r="FI68" s="14">
        <f t="shared" si="283"/>
        <v>58494</v>
      </c>
      <c r="FJ68" s="14">
        <f t="shared" si="283"/>
        <v>62731</v>
      </c>
      <c r="FK68" s="14">
        <f t="shared" si="283"/>
        <v>58023</v>
      </c>
      <c r="FL68" s="14">
        <f t="shared" si="283"/>
        <v>58865</v>
      </c>
      <c r="FM68" s="14">
        <f t="shared" si="283"/>
        <v>58867</v>
      </c>
      <c r="FN68" s="14">
        <f t="shared" si="283"/>
        <v>60593</v>
      </c>
      <c r="FO68" s="14">
        <f t="shared" si="197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84">SUM(FR69:FR70)</f>
        <v>54537</v>
      </c>
      <c r="FS68" s="14">
        <f t="shared" si="284"/>
        <v>53890</v>
      </c>
      <c r="FT68" s="14">
        <f t="shared" si="284"/>
        <v>56078</v>
      </c>
      <c r="FU68" s="14">
        <f t="shared" si="284"/>
        <v>54536</v>
      </c>
      <c r="FV68" s="14">
        <f t="shared" si="284"/>
        <v>58987</v>
      </c>
      <c r="FW68" s="14">
        <f t="shared" si="284"/>
        <v>60486</v>
      </c>
      <c r="FX68" s="14">
        <f t="shared" si="284"/>
        <v>59925</v>
      </c>
      <c r="FY68" s="14">
        <v>63824</v>
      </c>
      <c r="FZ68" s="14">
        <v>61085</v>
      </c>
      <c r="GA68" s="14">
        <f t="shared" si="284"/>
        <v>63128</v>
      </c>
      <c r="GB68" s="14">
        <f t="shared" si="224"/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 t="shared" si="210"/>
        <v>679914</v>
      </c>
      <c r="GP68" s="14">
        <v>63413</v>
      </c>
      <c r="GQ68" s="14">
        <v>53734</v>
      </c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>
        <f t="shared" si="211"/>
        <v>117147</v>
      </c>
    </row>
    <row r="69" spans="2:210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85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86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87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88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89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90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91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92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93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94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95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96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97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</row>
    <row r="70" spans="2:210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85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86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87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88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89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90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91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92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93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94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95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96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97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</row>
    <row r="71" spans="2:210" ht="15" x14ac:dyDescent="0.25">
      <c r="B71" s="13" t="s">
        <v>46</v>
      </c>
      <c r="C71" s="14">
        <f>SUM(C72:C73)</f>
        <v>0</v>
      </c>
      <c r="D71" s="14">
        <f t="shared" ref="D71:N71" si="285">SUM(D72:D73)</f>
        <v>0</v>
      </c>
      <c r="E71" s="14">
        <f t="shared" si="285"/>
        <v>0</v>
      </c>
      <c r="F71" s="14">
        <f t="shared" si="285"/>
        <v>30940</v>
      </c>
      <c r="G71" s="14">
        <f t="shared" si="285"/>
        <v>52566</v>
      </c>
      <c r="H71" s="14">
        <f t="shared" si="285"/>
        <v>53963</v>
      </c>
      <c r="I71" s="14">
        <f t="shared" si="285"/>
        <v>53415</v>
      </c>
      <c r="J71" s="14">
        <f t="shared" si="285"/>
        <v>54745</v>
      </c>
      <c r="K71" s="14">
        <f t="shared" si="285"/>
        <v>52349</v>
      </c>
      <c r="L71" s="14">
        <f t="shared" si="285"/>
        <v>49938</v>
      </c>
      <c r="M71" s="14">
        <f t="shared" si="285"/>
        <v>52960</v>
      </c>
      <c r="N71" s="14">
        <f t="shared" si="285"/>
        <v>54267</v>
      </c>
      <c r="O71" s="14">
        <f t="shared" si="185"/>
        <v>455143</v>
      </c>
      <c r="P71" s="14">
        <f>SUM(P72:P73)</f>
        <v>54695</v>
      </c>
      <c r="Q71" s="14">
        <f t="shared" ref="Q71:AA71" si="286">SUM(Q72:Q73)</f>
        <v>53586</v>
      </c>
      <c r="R71" s="14">
        <f t="shared" si="286"/>
        <v>59745</v>
      </c>
      <c r="S71" s="14">
        <f t="shared" si="286"/>
        <v>53661</v>
      </c>
      <c r="T71" s="14">
        <f t="shared" si="286"/>
        <v>57475</v>
      </c>
      <c r="U71" s="14">
        <f t="shared" si="286"/>
        <v>60346</v>
      </c>
      <c r="V71" s="14">
        <f t="shared" si="286"/>
        <v>61451</v>
      </c>
      <c r="W71" s="14">
        <f t="shared" si="286"/>
        <v>64095</v>
      </c>
      <c r="X71" s="14">
        <f t="shared" si="286"/>
        <v>61017</v>
      </c>
      <c r="Y71" s="14">
        <f t="shared" si="286"/>
        <v>60850</v>
      </c>
      <c r="Z71" s="14">
        <f t="shared" si="286"/>
        <v>62360</v>
      </c>
      <c r="AA71" s="14">
        <f t="shared" si="286"/>
        <v>67276</v>
      </c>
      <c r="AB71" s="14">
        <f t="shared" si="186"/>
        <v>716557</v>
      </c>
      <c r="AC71" s="14">
        <f>SUM(AC72:AC73)</f>
        <v>69103</v>
      </c>
      <c r="AD71" s="14">
        <f t="shared" ref="AD71:AN71" si="287">SUM(AD72:AD73)</f>
        <v>62850</v>
      </c>
      <c r="AE71" s="14">
        <f t="shared" si="287"/>
        <v>66614</v>
      </c>
      <c r="AF71" s="14">
        <f t="shared" si="287"/>
        <v>5426</v>
      </c>
      <c r="AG71" s="14">
        <f t="shared" si="287"/>
        <v>0</v>
      </c>
      <c r="AH71" s="14">
        <f t="shared" si="287"/>
        <v>0</v>
      </c>
      <c r="AI71" s="14">
        <f t="shared" si="287"/>
        <v>0</v>
      </c>
      <c r="AJ71" s="14">
        <f t="shared" si="287"/>
        <v>0</v>
      </c>
      <c r="AK71" s="14">
        <f t="shared" si="287"/>
        <v>0</v>
      </c>
      <c r="AL71" s="14">
        <f t="shared" si="287"/>
        <v>0</v>
      </c>
      <c r="AM71" s="14">
        <f t="shared" si="287"/>
        <v>0</v>
      </c>
      <c r="AN71" s="14">
        <f t="shared" si="287"/>
        <v>0</v>
      </c>
      <c r="AO71" s="14">
        <f t="shared" si="187"/>
        <v>203993</v>
      </c>
      <c r="AP71" s="14">
        <f>SUM(AP72:AP73)</f>
        <v>0</v>
      </c>
      <c r="AQ71" s="14">
        <f t="shared" ref="AQ71:BA71" si="288">SUM(AQ72:AQ73)</f>
        <v>0</v>
      </c>
      <c r="AR71" s="14">
        <f t="shared" si="288"/>
        <v>0</v>
      </c>
      <c r="AS71" s="14">
        <f t="shared" si="288"/>
        <v>0</v>
      </c>
      <c r="AT71" s="14">
        <f t="shared" si="288"/>
        <v>0</v>
      </c>
      <c r="AU71" s="14">
        <f t="shared" si="288"/>
        <v>0</v>
      </c>
      <c r="AV71" s="14">
        <f t="shared" si="288"/>
        <v>0</v>
      </c>
      <c r="AW71" s="14">
        <f t="shared" si="288"/>
        <v>0</v>
      </c>
      <c r="AX71" s="14">
        <f t="shared" si="288"/>
        <v>0</v>
      </c>
      <c r="AY71" s="14">
        <f t="shared" si="288"/>
        <v>0</v>
      </c>
      <c r="AZ71" s="14">
        <f t="shared" si="288"/>
        <v>0</v>
      </c>
      <c r="BA71" s="14">
        <f t="shared" si="288"/>
        <v>0</v>
      </c>
      <c r="BB71" s="14">
        <f t="shared" si="188"/>
        <v>0</v>
      </c>
      <c r="BC71" s="14">
        <f>SUM(BC72:BC73)</f>
        <v>0</v>
      </c>
      <c r="BD71" s="14">
        <f t="shared" ref="BD71:BN71" si="289">SUM(BD72:BD73)</f>
        <v>0</v>
      </c>
      <c r="BE71" s="14">
        <f t="shared" si="289"/>
        <v>0</v>
      </c>
      <c r="BF71" s="14">
        <f t="shared" si="289"/>
        <v>0</v>
      </c>
      <c r="BG71" s="14">
        <f t="shared" si="289"/>
        <v>0</v>
      </c>
      <c r="BH71" s="14">
        <f t="shared" si="289"/>
        <v>0</v>
      </c>
      <c r="BI71" s="14">
        <f t="shared" si="289"/>
        <v>0</v>
      </c>
      <c r="BJ71" s="14">
        <f t="shared" si="289"/>
        <v>0</v>
      </c>
      <c r="BK71" s="14">
        <f t="shared" si="289"/>
        <v>0</v>
      </c>
      <c r="BL71" s="14">
        <f t="shared" si="289"/>
        <v>0</v>
      </c>
      <c r="BM71" s="14">
        <f t="shared" si="289"/>
        <v>0</v>
      </c>
      <c r="BN71" s="14">
        <f t="shared" si="289"/>
        <v>0</v>
      </c>
      <c r="BO71" s="14">
        <f t="shared" si="189"/>
        <v>0</v>
      </c>
      <c r="BP71" s="14">
        <f>SUM(BP72:BP73)</f>
        <v>27712</v>
      </c>
      <c r="BQ71" s="14">
        <f t="shared" ref="BQ71:CA71" si="290">SUM(BQ72:BQ73)</f>
        <v>35916</v>
      </c>
      <c r="BR71" s="14">
        <f t="shared" si="290"/>
        <v>39716</v>
      </c>
      <c r="BS71" s="14">
        <f t="shared" si="290"/>
        <v>39897</v>
      </c>
      <c r="BT71" s="14">
        <f t="shared" si="290"/>
        <v>42956</v>
      </c>
      <c r="BU71" s="14">
        <f t="shared" si="290"/>
        <v>42250</v>
      </c>
      <c r="BV71" s="14">
        <f t="shared" si="290"/>
        <v>44318</v>
      </c>
      <c r="BW71" s="14">
        <f t="shared" si="290"/>
        <v>46816</v>
      </c>
      <c r="BX71" s="14">
        <f t="shared" si="290"/>
        <v>43830</v>
      </c>
      <c r="BY71" s="14">
        <f t="shared" si="290"/>
        <v>43909</v>
      </c>
      <c r="BZ71" s="14">
        <f t="shared" si="290"/>
        <v>42021</v>
      </c>
      <c r="CA71" s="14">
        <f t="shared" si="290"/>
        <v>42513</v>
      </c>
      <c r="CB71" s="14">
        <f t="shared" si="190"/>
        <v>491854</v>
      </c>
      <c r="CC71" s="14">
        <f>SUM(CC72:CC73)</f>
        <v>41175</v>
      </c>
      <c r="CD71" s="14">
        <f t="shared" ref="CD71:CN71" si="291">SUM(CD72:CD73)</f>
        <v>38165</v>
      </c>
      <c r="CE71" s="14">
        <f t="shared" si="291"/>
        <v>43062</v>
      </c>
      <c r="CF71" s="14">
        <f t="shared" si="291"/>
        <v>40499</v>
      </c>
      <c r="CG71" s="14">
        <f t="shared" si="291"/>
        <v>44150</v>
      </c>
      <c r="CH71" s="14">
        <f t="shared" si="291"/>
        <v>42817</v>
      </c>
      <c r="CI71" s="14">
        <f t="shared" si="291"/>
        <v>46277</v>
      </c>
      <c r="CJ71" s="14">
        <f t="shared" si="291"/>
        <v>47521</v>
      </c>
      <c r="CK71" s="14">
        <f t="shared" si="291"/>
        <v>44394</v>
      </c>
      <c r="CL71" s="14">
        <f t="shared" si="291"/>
        <v>43391</v>
      </c>
      <c r="CM71" s="14">
        <f t="shared" si="291"/>
        <v>42890</v>
      </c>
      <c r="CN71" s="14">
        <f t="shared" si="291"/>
        <v>43480</v>
      </c>
      <c r="CO71" s="14">
        <f t="shared" si="191"/>
        <v>517821</v>
      </c>
      <c r="CP71" s="14">
        <f>SUM(CP72:CP73)</f>
        <v>42597</v>
      </c>
      <c r="CQ71" s="14">
        <f t="shared" ref="CQ71:DA71" si="292">SUM(CQ72:CQ73)</f>
        <v>39071</v>
      </c>
      <c r="CR71" s="14">
        <f t="shared" si="292"/>
        <v>43892</v>
      </c>
      <c r="CS71" s="14">
        <f t="shared" si="292"/>
        <v>42796</v>
      </c>
      <c r="CT71" s="14">
        <f t="shared" si="292"/>
        <v>44062</v>
      </c>
      <c r="CU71" s="14">
        <f t="shared" si="292"/>
        <v>42773</v>
      </c>
      <c r="CV71" s="14">
        <f t="shared" si="292"/>
        <v>46425</v>
      </c>
      <c r="CW71" s="14">
        <f t="shared" si="292"/>
        <v>47766</v>
      </c>
      <c r="CX71" s="14">
        <f t="shared" si="292"/>
        <v>45315</v>
      </c>
      <c r="CY71" s="14">
        <f t="shared" si="292"/>
        <v>44695</v>
      </c>
      <c r="CZ71" s="14">
        <f t="shared" si="292"/>
        <v>43164</v>
      </c>
      <c r="DA71" s="14">
        <f t="shared" si="292"/>
        <v>45919</v>
      </c>
      <c r="DB71" s="14">
        <f t="shared" si="192"/>
        <v>528475</v>
      </c>
      <c r="DC71" s="14">
        <f>SUM(DC72:DC73)</f>
        <v>43599</v>
      </c>
      <c r="DD71" s="14">
        <f t="shared" ref="DD71:DN71" si="293">SUM(DD72:DD73)</f>
        <v>40724</v>
      </c>
      <c r="DE71" s="14">
        <f t="shared" si="293"/>
        <v>43212</v>
      </c>
      <c r="DF71" s="14">
        <f t="shared" si="293"/>
        <v>42104</v>
      </c>
      <c r="DG71" s="14">
        <f t="shared" si="293"/>
        <v>44833</v>
      </c>
      <c r="DH71" s="14">
        <f t="shared" si="293"/>
        <v>45447</v>
      </c>
      <c r="DI71" s="14">
        <f t="shared" si="293"/>
        <v>47789</v>
      </c>
      <c r="DJ71" s="14">
        <f t="shared" si="293"/>
        <v>49803</v>
      </c>
      <c r="DK71" s="14">
        <f t="shared" si="293"/>
        <v>47247</v>
      </c>
      <c r="DL71" s="14">
        <f t="shared" si="293"/>
        <v>49075</v>
      </c>
      <c r="DM71" s="14">
        <f t="shared" si="293"/>
        <v>46574</v>
      </c>
      <c r="DN71" s="14">
        <f t="shared" si="293"/>
        <v>48587</v>
      </c>
      <c r="DO71" s="14">
        <f t="shared" si="193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94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95"/>
        <v>679469</v>
      </c>
      <c r="EP71" s="14">
        <f>SUM(EP72:EP73)</f>
        <v>55343</v>
      </c>
      <c r="EQ71" s="14">
        <v>48762</v>
      </c>
      <c r="ER71" s="14">
        <f t="shared" ref="ER71:FA71" si="294">SUM(ER72:ER73)</f>
        <v>46896</v>
      </c>
      <c r="ES71" s="14">
        <f t="shared" si="294"/>
        <v>47676</v>
      </c>
      <c r="ET71" s="14">
        <f t="shared" si="294"/>
        <v>35576</v>
      </c>
      <c r="EU71" s="14">
        <f t="shared" si="294"/>
        <v>53813</v>
      </c>
      <c r="EV71" s="14">
        <f t="shared" si="294"/>
        <v>57210</v>
      </c>
      <c r="EW71" s="14">
        <f t="shared" si="294"/>
        <v>59939</v>
      </c>
      <c r="EX71" s="14">
        <f t="shared" si="294"/>
        <v>56049</v>
      </c>
      <c r="EY71" s="14">
        <f t="shared" si="294"/>
        <v>55951</v>
      </c>
      <c r="EZ71" s="14">
        <f t="shared" si="294"/>
        <v>52016</v>
      </c>
      <c r="FA71" s="14">
        <f t="shared" si="294"/>
        <v>58475</v>
      </c>
      <c r="FB71" s="14">
        <f t="shared" si="196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95">SUM(FE72:FE73)</f>
        <v>56917</v>
      </c>
      <c r="FF71" s="14">
        <f t="shared" si="295"/>
        <v>54363</v>
      </c>
      <c r="FG71" s="14">
        <f t="shared" si="295"/>
        <v>58052</v>
      </c>
      <c r="FH71" s="14">
        <f t="shared" si="295"/>
        <v>56716</v>
      </c>
      <c r="FI71" s="14">
        <f t="shared" si="295"/>
        <v>61641</v>
      </c>
      <c r="FJ71" s="14">
        <f t="shared" si="295"/>
        <v>65456</v>
      </c>
      <c r="FK71" s="14">
        <f t="shared" si="295"/>
        <v>61751</v>
      </c>
      <c r="FL71" s="14">
        <f t="shared" si="295"/>
        <v>62771</v>
      </c>
      <c r="FM71" s="14">
        <f t="shared" si="295"/>
        <v>61024</v>
      </c>
      <c r="FN71" s="14">
        <f t="shared" si="295"/>
        <v>65642</v>
      </c>
      <c r="FO71" s="14">
        <f t="shared" si="197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96">SUM(FR72:FR73)</f>
        <v>57556</v>
      </c>
      <c r="FS71" s="14">
        <f t="shared" si="296"/>
        <v>54972</v>
      </c>
      <c r="FT71" s="14">
        <f t="shared" si="296"/>
        <v>58632</v>
      </c>
      <c r="FU71" s="14">
        <f t="shared" si="296"/>
        <v>58570</v>
      </c>
      <c r="FV71" s="14">
        <f t="shared" si="296"/>
        <v>63686</v>
      </c>
      <c r="FW71" s="14">
        <f t="shared" si="296"/>
        <v>65877</v>
      </c>
      <c r="FX71" s="14">
        <f t="shared" si="296"/>
        <v>61457</v>
      </c>
      <c r="FY71" s="14">
        <v>62655</v>
      </c>
      <c r="FZ71" s="14">
        <v>60001</v>
      </c>
      <c r="GA71" s="14">
        <f>SUM(GA72:GA73)</f>
        <v>65155</v>
      </c>
      <c r="GB71" s="14">
        <f t="shared" si="224"/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 t="shared" si="210"/>
        <v>644169</v>
      </c>
      <c r="GP71" s="14">
        <v>70692</v>
      </c>
      <c r="GQ71" s="14">
        <v>60796</v>
      </c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>
        <f t="shared" si="211"/>
        <v>131488</v>
      </c>
    </row>
    <row r="72" spans="2:210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85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86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87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88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89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90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91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92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93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94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95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96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97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</row>
    <row r="73" spans="2:210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85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86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87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88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89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90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91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92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93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94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95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96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97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</row>
    <row r="74" spans="2:210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97">SUM(E75:E76)</f>
        <v>0</v>
      </c>
      <c r="F74" s="14">
        <f t="shared" si="297"/>
        <v>0</v>
      </c>
      <c r="G74" s="14">
        <f t="shared" si="297"/>
        <v>0</v>
      </c>
      <c r="H74" s="14">
        <f t="shared" si="297"/>
        <v>0</v>
      </c>
      <c r="I74" s="14">
        <f t="shared" si="297"/>
        <v>0</v>
      </c>
      <c r="J74" s="14">
        <f t="shared" si="297"/>
        <v>0</v>
      </c>
      <c r="K74" s="14">
        <f t="shared" si="297"/>
        <v>0</v>
      </c>
      <c r="L74" s="14">
        <f t="shared" si="297"/>
        <v>0</v>
      </c>
      <c r="M74" s="14">
        <f t="shared" si="297"/>
        <v>0</v>
      </c>
      <c r="N74" s="14">
        <f t="shared" si="297"/>
        <v>0</v>
      </c>
      <c r="O74" s="14">
        <f t="shared" si="185"/>
        <v>0</v>
      </c>
      <c r="P74" s="14">
        <f t="shared" si="297"/>
        <v>0</v>
      </c>
      <c r="Q74" s="14">
        <f t="shared" si="297"/>
        <v>0</v>
      </c>
      <c r="R74" s="14">
        <f t="shared" si="297"/>
        <v>0</v>
      </c>
      <c r="S74" s="14">
        <f t="shared" si="297"/>
        <v>0</v>
      </c>
      <c r="T74" s="14">
        <f t="shared" si="297"/>
        <v>0</v>
      </c>
      <c r="U74" s="14">
        <f t="shared" si="297"/>
        <v>0</v>
      </c>
      <c r="V74" s="14">
        <f t="shared" si="297"/>
        <v>0</v>
      </c>
      <c r="W74" s="14">
        <f t="shared" si="297"/>
        <v>0</v>
      </c>
      <c r="X74" s="14">
        <f t="shared" si="297"/>
        <v>0</v>
      </c>
      <c r="Y74" s="14">
        <f t="shared" si="297"/>
        <v>0</v>
      </c>
      <c r="Z74" s="14">
        <f t="shared" si="297"/>
        <v>0</v>
      </c>
      <c r="AA74" s="14">
        <f t="shared" si="297"/>
        <v>0</v>
      </c>
      <c r="AB74" s="14">
        <f t="shared" si="186"/>
        <v>0</v>
      </c>
      <c r="AC74" s="14">
        <f t="shared" si="297"/>
        <v>0</v>
      </c>
      <c r="AD74" s="14">
        <f t="shared" si="297"/>
        <v>0</v>
      </c>
      <c r="AE74" s="14">
        <f t="shared" si="297"/>
        <v>0</v>
      </c>
      <c r="AF74" s="14">
        <f t="shared" si="297"/>
        <v>0</v>
      </c>
      <c r="AG74" s="14">
        <f t="shared" si="297"/>
        <v>0</v>
      </c>
      <c r="AH74" s="14">
        <f t="shared" si="297"/>
        <v>0</v>
      </c>
      <c r="AI74" s="14">
        <f t="shared" si="297"/>
        <v>0</v>
      </c>
      <c r="AJ74" s="14">
        <f t="shared" si="297"/>
        <v>0</v>
      </c>
      <c r="AK74" s="14">
        <f t="shared" si="297"/>
        <v>0</v>
      </c>
      <c r="AL74" s="14">
        <f t="shared" si="297"/>
        <v>0</v>
      </c>
      <c r="AM74" s="14">
        <f t="shared" si="297"/>
        <v>0</v>
      </c>
      <c r="AN74" s="14">
        <f t="shared" si="297"/>
        <v>0</v>
      </c>
      <c r="AO74" s="14">
        <f t="shared" si="187"/>
        <v>0</v>
      </c>
      <c r="AP74" s="14">
        <f t="shared" si="297"/>
        <v>0</v>
      </c>
      <c r="AQ74" s="14">
        <f t="shared" si="297"/>
        <v>0</v>
      </c>
      <c r="AR74" s="14">
        <f t="shared" si="297"/>
        <v>0</v>
      </c>
      <c r="AS74" s="14">
        <f t="shared" si="297"/>
        <v>0</v>
      </c>
      <c r="AT74" s="14">
        <f t="shared" si="297"/>
        <v>0</v>
      </c>
      <c r="AU74" s="14">
        <f t="shared" si="297"/>
        <v>0</v>
      </c>
      <c r="AV74" s="14">
        <f t="shared" si="297"/>
        <v>0</v>
      </c>
      <c r="AW74" s="14">
        <f t="shared" si="297"/>
        <v>0</v>
      </c>
      <c r="AX74" s="14">
        <f t="shared" si="297"/>
        <v>0</v>
      </c>
      <c r="AY74" s="14">
        <f t="shared" si="297"/>
        <v>0</v>
      </c>
      <c r="AZ74" s="14">
        <f t="shared" si="297"/>
        <v>0</v>
      </c>
      <c r="BA74" s="14">
        <f t="shared" si="297"/>
        <v>0</v>
      </c>
      <c r="BB74" s="14">
        <f t="shared" si="188"/>
        <v>0</v>
      </c>
      <c r="BC74" s="14">
        <f t="shared" si="297"/>
        <v>0</v>
      </c>
      <c r="BD74" s="14">
        <f t="shared" si="297"/>
        <v>0</v>
      </c>
      <c r="BE74" s="14">
        <f t="shared" si="297"/>
        <v>0</v>
      </c>
      <c r="BF74" s="14">
        <f t="shared" si="297"/>
        <v>0</v>
      </c>
      <c r="BG74" s="14">
        <f t="shared" si="297"/>
        <v>0</v>
      </c>
      <c r="BH74" s="14">
        <f t="shared" si="297"/>
        <v>0</v>
      </c>
      <c r="BI74" s="14">
        <f t="shared" si="297"/>
        <v>0</v>
      </c>
      <c r="BJ74" s="14">
        <f t="shared" si="297"/>
        <v>0</v>
      </c>
      <c r="BK74" s="14">
        <f t="shared" si="297"/>
        <v>0</v>
      </c>
      <c r="BL74" s="14">
        <f t="shared" si="297"/>
        <v>0</v>
      </c>
      <c r="BM74" s="14">
        <f t="shared" si="297"/>
        <v>0</v>
      </c>
      <c r="BN74" s="14">
        <f t="shared" si="297"/>
        <v>0</v>
      </c>
      <c r="BO74" s="14">
        <f t="shared" si="189"/>
        <v>0</v>
      </c>
      <c r="BP74" s="14">
        <f t="shared" si="297"/>
        <v>0</v>
      </c>
      <c r="BQ74" s="14">
        <f t="shared" si="297"/>
        <v>0</v>
      </c>
      <c r="BR74" s="14">
        <f t="shared" si="297"/>
        <v>0</v>
      </c>
      <c r="BS74" s="14">
        <f t="shared" si="297"/>
        <v>0</v>
      </c>
      <c r="BT74" s="14">
        <f t="shared" si="297"/>
        <v>0</v>
      </c>
      <c r="BU74" s="14">
        <f t="shared" si="297"/>
        <v>0</v>
      </c>
      <c r="BV74" s="14">
        <f t="shared" ref="BV74:DA74" si="298">SUM(BV75:BV76)</f>
        <v>0</v>
      </c>
      <c r="BW74" s="14">
        <f t="shared" si="298"/>
        <v>0</v>
      </c>
      <c r="BX74" s="14">
        <f t="shared" si="298"/>
        <v>0</v>
      </c>
      <c r="BY74" s="14">
        <f t="shared" si="298"/>
        <v>0</v>
      </c>
      <c r="BZ74" s="14">
        <f t="shared" si="298"/>
        <v>0</v>
      </c>
      <c r="CA74" s="14">
        <f t="shared" si="298"/>
        <v>0</v>
      </c>
      <c r="CB74" s="14">
        <f t="shared" si="190"/>
        <v>0</v>
      </c>
      <c r="CC74" s="14">
        <f t="shared" si="298"/>
        <v>0</v>
      </c>
      <c r="CD74" s="14">
        <f t="shared" si="298"/>
        <v>0</v>
      </c>
      <c r="CE74" s="14">
        <f t="shared" si="298"/>
        <v>0</v>
      </c>
      <c r="CF74" s="14">
        <f t="shared" si="298"/>
        <v>0</v>
      </c>
      <c r="CG74" s="14">
        <f t="shared" si="298"/>
        <v>0</v>
      </c>
      <c r="CH74" s="14">
        <f t="shared" si="298"/>
        <v>0</v>
      </c>
      <c r="CI74" s="14">
        <f t="shared" si="298"/>
        <v>0</v>
      </c>
      <c r="CJ74" s="14">
        <f t="shared" si="298"/>
        <v>0</v>
      </c>
      <c r="CK74" s="14">
        <f t="shared" si="298"/>
        <v>0</v>
      </c>
      <c r="CL74" s="14">
        <f t="shared" si="298"/>
        <v>0</v>
      </c>
      <c r="CM74" s="14">
        <f t="shared" si="298"/>
        <v>0</v>
      </c>
      <c r="CN74" s="14">
        <f t="shared" si="298"/>
        <v>0</v>
      </c>
      <c r="CO74" s="14">
        <f t="shared" si="191"/>
        <v>0</v>
      </c>
      <c r="CP74" s="14">
        <f t="shared" si="298"/>
        <v>0</v>
      </c>
      <c r="CQ74" s="14">
        <f t="shared" si="298"/>
        <v>0</v>
      </c>
      <c r="CR74" s="14">
        <f t="shared" si="298"/>
        <v>0</v>
      </c>
      <c r="CS74" s="14">
        <f t="shared" si="298"/>
        <v>0</v>
      </c>
      <c r="CT74" s="14">
        <f t="shared" si="298"/>
        <v>0</v>
      </c>
      <c r="CU74" s="14">
        <f t="shared" si="298"/>
        <v>0</v>
      </c>
      <c r="CV74" s="14">
        <f t="shared" si="298"/>
        <v>0</v>
      </c>
      <c r="CW74" s="14">
        <f t="shared" si="298"/>
        <v>0</v>
      </c>
      <c r="CX74" s="14">
        <f t="shared" si="298"/>
        <v>0</v>
      </c>
      <c r="CY74" s="14">
        <f t="shared" si="298"/>
        <v>0</v>
      </c>
      <c r="CZ74" s="14">
        <f t="shared" si="298"/>
        <v>0</v>
      </c>
      <c r="DA74" s="14">
        <f t="shared" si="298"/>
        <v>0</v>
      </c>
      <c r="DB74" s="14">
        <f t="shared" si="192"/>
        <v>0</v>
      </c>
      <c r="DC74" s="14">
        <f>SUM(DC75:DC76)</f>
        <v>0</v>
      </c>
      <c r="DD74" s="14">
        <f t="shared" ref="DD74:DN74" si="299">SUM(DD75:DD76)</f>
        <v>0</v>
      </c>
      <c r="DE74" s="14">
        <f t="shared" si="299"/>
        <v>0</v>
      </c>
      <c r="DF74" s="14">
        <f t="shared" si="299"/>
        <v>0</v>
      </c>
      <c r="DG74" s="14">
        <f t="shared" si="299"/>
        <v>0</v>
      </c>
      <c r="DH74" s="14">
        <f t="shared" si="299"/>
        <v>0</v>
      </c>
      <c r="DI74" s="14">
        <f t="shared" si="299"/>
        <v>0</v>
      </c>
      <c r="DJ74" s="14">
        <f t="shared" si="299"/>
        <v>0</v>
      </c>
      <c r="DK74" s="14">
        <f t="shared" si="299"/>
        <v>0</v>
      </c>
      <c r="DL74" s="14">
        <f t="shared" si="299"/>
        <v>0</v>
      </c>
      <c r="DM74" s="14">
        <f t="shared" si="299"/>
        <v>4464</v>
      </c>
      <c r="DN74" s="14">
        <f t="shared" si="299"/>
        <v>137476</v>
      </c>
      <c r="DO74" s="14">
        <f t="shared" si="193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94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95"/>
        <v>1804568</v>
      </c>
      <c r="EP74" s="14">
        <f>SUM(EP75:EP76)</f>
        <v>150753</v>
      </c>
      <c r="EQ74" s="14">
        <v>128546</v>
      </c>
      <c r="ER74" s="14">
        <f t="shared" ref="ER74:FA74" si="300">SUM(ER75:ER76)</f>
        <v>102840</v>
      </c>
      <c r="ES74" s="14">
        <f t="shared" si="300"/>
        <v>0</v>
      </c>
      <c r="ET74" s="14">
        <f t="shared" si="300"/>
        <v>0</v>
      </c>
      <c r="EU74" s="14">
        <f t="shared" si="300"/>
        <v>0</v>
      </c>
      <c r="EV74" s="14">
        <f t="shared" si="300"/>
        <v>0</v>
      </c>
      <c r="EW74" s="14">
        <f t="shared" si="300"/>
        <v>0</v>
      </c>
      <c r="EX74" s="14">
        <f t="shared" si="300"/>
        <v>0</v>
      </c>
      <c r="EY74" s="14">
        <f t="shared" si="300"/>
        <v>0</v>
      </c>
      <c r="EZ74" s="14">
        <f t="shared" si="300"/>
        <v>0</v>
      </c>
      <c r="FA74" s="14">
        <f t="shared" si="300"/>
        <v>0</v>
      </c>
      <c r="FB74" s="14">
        <f t="shared" si="196"/>
        <v>382139</v>
      </c>
      <c r="FC74" s="14">
        <f>SUM(FC75:FC76)</f>
        <v>0</v>
      </c>
      <c r="FD74" s="14">
        <f>SUM(FD75:FD76)</f>
        <v>0</v>
      </c>
      <c r="FE74" s="14">
        <f t="shared" ref="FE74:FN74" si="301">SUM(FE75:FE76)</f>
        <v>0</v>
      </c>
      <c r="FF74" s="14">
        <f t="shared" si="301"/>
        <v>0</v>
      </c>
      <c r="FG74" s="14">
        <f t="shared" si="301"/>
        <v>0</v>
      </c>
      <c r="FH74" s="14">
        <f t="shared" si="301"/>
        <v>0</v>
      </c>
      <c r="FI74" s="14">
        <f t="shared" si="301"/>
        <v>0</v>
      </c>
      <c r="FJ74" s="14">
        <f t="shared" si="301"/>
        <v>0</v>
      </c>
      <c r="FK74" s="14">
        <f t="shared" si="301"/>
        <v>0</v>
      </c>
      <c r="FL74" s="14">
        <f t="shared" si="301"/>
        <v>0</v>
      </c>
      <c r="FM74" s="14">
        <f t="shared" si="301"/>
        <v>0</v>
      </c>
      <c r="FN74" s="14">
        <f t="shared" si="301"/>
        <v>0</v>
      </c>
      <c r="FO74" s="14">
        <f t="shared" si="197"/>
        <v>0</v>
      </c>
      <c r="FP74" s="14">
        <f>SUM(FP75:FP76)</f>
        <v>0</v>
      </c>
      <c r="FQ74" s="14">
        <f>SUM(FQ75:FQ76)</f>
        <v>0</v>
      </c>
      <c r="FR74" s="14">
        <f t="shared" ref="FR74:GA74" si="302">SUM(FR75:FR76)</f>
        <v>0</v>
      </c>
      <c r="FS74" s="14">
        <f t="shared" si="302"/>
        <v>0</v>
      </c>
      <c r="FT74" s="14">
        <f t="shared" si="302"/>
        <v>0</v>
      </c>
      <c r="FU74" s="14">
        <f t="shared" si="302"/>
        <v>0</v>
      </c>
      <c r="FV74" s="14">
        <f t="shared" si="302"/>
        <v>0</v>
      </c>
      <c r="FW74" s="14">
        <f t="shared" si="302"/>
        <v>0</v>
      </c>
      <c r="FX74" s="14">
        <f t="shared" si="302"/>
        <v>0</v>
      </c>
      <c r="FY74" s="14">
        <v>0</v>
      </c>
      <c r="FZ74" s="14">
        <v>0</v>
      </c>
      <c r="GA74" s="14">
        <f t="shared" si="302"/>
        <v>0</v>
      </c>
      <c r="GB74" s="14">
        <f t="shared" si="224"/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 t="shared" si="210"/>
        <v>60376</v>
      </c>
      <c r="GP74" s="14">
        <v>0</v>
      </c>
      <c r="GQ74" s="14">
        <v>0</v>
      </c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>
        <f t="shared" si="211"/>
        <v>0</v>
      </c>
    </row>
    <row r="75" spans="2:210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85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86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87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88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89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90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91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92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93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94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95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96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97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</row>
    <row r="76" spans="2:210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85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86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87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88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89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90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91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92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93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94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95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96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97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</row>
    <row r="77" spans="2:210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303">SUM(F78:F79)</f>
        <v>195264</v>
      </c>
      <c r="G77" s="59">
        <f t="shared" si="303"/>
        <v>370527</v>
      </c>
      <c r="H77" s="59">
        <f t="shared" si="303"/>
        <v>374562</v>
      </c>
      <c r="I77" s="59">
        <f t="shared" si="303"/>
        <v>375117</v>
      </c>
      <c r="J77" s="59">
        <f t="shared" si="303"/>
        <v>393670</v>
      </c>
      <c r="K77" s="59">
        <f t="shared" si="303"/>
        <v>386853</v>
      </c>
      <c r="L77" s="59">
        <f t="shared" si="303"/>
        <v>377385</v>
      </c>
      <c r="M77" s="59">
        <f t="shared" si="303"/>
        <v>382473</v>
      </c>
      <c r="N77" s="59">
        <f t="shared" si="303"/>
        <v>403089</v>
      </c>
      <c r="O77" s="59">
        <f>SUM(O78:O79)</f>
        <v>3258940</v>
      </c>
      <c r="P77" s="59">
        <f t="shared" si="303"/>
        <v>395153</v>
      </c>
      <c r="Q77" s="59">
        <f t="shared" si="303"/>
        <v>383814</v>
      </c>
      <c r="R77" s="59">
        <f t="shared" si="303"/>
        <v>408519</v>
      </c>
      <c r="S77" s="59">
        <f t="shared" si="303"/>
        <v>375765</v>
      </c>
      <c r="T77" s="59">
        <f t="shared" si="303"/>
        <v>390307</v>
      </c>
      <c r="U77" s="59">
        <f t="shared" si="303"/>
        <v>399451</v>
      </c>
      <c r="V77" s="59">
        <f t="shared" si="303"/>
        <v>421159</v>
      </c>
      <c r="W77" s="59">
        <f t="shared" si="303"/>
        <v>440753</v>
      </c>
      <c r="X77" s="59">
        <f t="shared" si="303"/>
        <v>421518</v>
      </c>
      <c r="Y77" s="59">
        <f t="shared" si="303"/>
        <v>420551</v>
      </c>
      <c r="Z77" s="59">
        <f t="shared" si="303"/>
        <v>439064</v>
      </c>
      <c r="AA77" s="59">
        <f t="shared" si="303"/>
        <v>468322</v>
      </c>
      <c r="AB77" s="59">
        <f>SUM(AB78:AB79)</f>
        <v>4964376</v>
      </c>
      <c r="AC77" s="59">
        <f t="shared" si="303"/>
        <v>480051</v>
      </c>
      <c r="AD77" s="59">
        <f t="shared" si="303"/>
        <v>449231</v>
      </c>
      <c r="AE77" s="59">
        <f t="shared" si="303"/>
        <v>443766</v>
      </c>
      <c r="AF77" s="59">
        <f t="shared" si="303"/>
        <v>207650</v>
      </c>
      <c r="AG77" s="59">
        <f t="shared" si="303"/>
        <v>235860</v>
      </c>
      <c r="AH77" s="59">
        <f t="shared" si="303"/>
        <v>240312</v>
      </c>
      <c r="AI77" s="59">
        <f t="shared" si="303"/>
        <v>247434</v>
      </c>
      <c r="AJ77" s="59">
        <f t="shared" si="303"/>
        <v>252657</v>
      </c>
      <c r="AK77" s="59">
        <f t="shared" si="303"/>
        <v>253299</v>
      </c>
      <c r="AL77" s="59">
        <f t="shared" si="303"/>
        <v>255665</v>
      </c>
      <c r="AM77" s="59">
        <f t="shared" si="303"/>
        <v>247334</v>
      </c>
      <c r="AN77" s="59">
        <f t="shared" si="303"/>
        <v>297471</v>
      </c>
      <c r="AO77" s="59">
        <f>SUM(AO78:AO79)</f>
        <v>3610730</v>
      </c>
      <c r="AP77" s="59">
        <f t="shared" si="303"/>
        <v>292192</v>
      </c>
      <c r="AQ77" s="59">
        <f t="shared" si="303"/>
        <v>273774</v>
      </c>
      <c r="AR77" s="59">
        <f t="shared" si="303"/>
        <v>289830</v>
      </c>
      <c r="AS77" s="59">
        <f t="shared" si="303"/>
        <v>268165</v>
      </c>
      <c r="AT77" s="59">
        <f t="shared" si="303"/>
        <v>282722</v>
      </c>
      <c r="AU77" s="59">
        <f t="shared" si="303"/>
        <v>296020</v>
      </c>
      <c r="AV77" s="59">
        <f t="shared" si="303"/>
        <v>315508</v>
      </c>
      <c r="AW77" s="59">
        <f t="shared" si="303"/>
        <v>321708</v>
      </c>
      <c r="AX77" s="59">
        <f t="shared" si="303"/>
        <v>308960</v>
      </c>
      <c r="AY77" s="59">
        <f t="shared" si="303"/>
        <v>322468</v>
      </c>
      <c r="AZ77" s="59">
        <f t="shared" si="303"/>
        <v>330284</v>
      </c>
      <c r="BA77" s="59">
        <f t="shared" si="303"/>
        <v>348645</v>
      </c>
      <c r="BB77" s="59">
        <f>SUM(BB78:BB79)</f>
        <v>3650276</v>
      </c>
      <c r="BC77" s="59">
        <f t="shared" si="303"/>
        <v>355939</v>
      </c>
      <c r="BD77" s="59">
        <f t="shared" si="303"/>
        <v>329545</v>
      </c>
      <c r="BE77" s="59">
        <f t="shared" si="303"/>
        <v>361919</v>
      </c>
      <c r="BF77" s="59">
        <f t="shared" si="303"/>
        <v>346993</v>
      </c>
      <c r="BG77" s="59">
        <f t="shared" si="303"/>
        <v>365777</v>
      </c>
      <c r="BH77" s="59">
        <f t="shared" si="303"/>
        <v>381266</v>
      </c>
      <c r="BI77" s="59">
        <f t="shared" si="303"/>
        <v>378773</v>
      </c>
      <c r="BJ77" s="59">
        <f t="shared" si="303"/>
        <v>397637</v>
      </c>
      <c r="BK77" s="59">
        <f t="shared" si="303"/>
        <v>389419</v>
      </c>
      <c r="BL77" s="59">
        <f t="shared" si="303"/>
        <v>402926</v>
      </c>
      <c r="BM77" s="59">
        <f t="shared" si="303"/>
        <v>392796</v>
      </c>
      <c r="BN77" s="59">
        <f t="shared" si="303"/>
        <v>407239</v>
      </c>
      <c r="BO77" s="59">
        <f>SUM(BO78:BO79)</f>
        <v>4510229</v>
      </c>
      <c r="BP77" s="59">
        <f t="shared" si="303"/>
        <v>507663</v>
      </c>
      <c r="BQ77" s="59">
        <f t="shared" si="303"/>
        <v>505667</v>
      </c>
      <c r="BR77" s="59">
        <f t="shared" si="303"/>
        <v>540288</v>
      </c>
      <c r="BS77" s="59">
        <f t="shared" si="303"/>
        <v>531683</v>
      </c>
      <c r="BT77" s="59">
        <f t="shared" si="303"/>
        <v>571375</v>
      </c>
      <c r="BU77" s="59">
        <f t="shared" si="303"/>
        <v>567208</v>
      </c>
      <c r="BV77" s="59">
        <f t="shared" si="303"/>
        <v>591107</v>
      </c>
      <c r="BW77" s="59">
        <f t="shared" ref="BW77:DA77" si="304">SUM(BW78:BW79)</f>
        <v>644743</v>
      </c>
      <c r="BX77" s="59">
        <f t="shared" si="304"/>
        <v>594139</v>
      </c>
      <c r="BY77" s="59">
        <f t="shared" si="304"/>
        <v>602930</v>
      </c>
      <c r="BZ77" s="59">
        <f t="shared" si="304"/>
        <v>600958</v>
      </c>
      <c r="CA77" s="59">
        <f t="shared" si="304"/>
        <v>618439</v>
      </c>
      <c r="CB77" s="59">
        <f>SUM(CB78:CB79)</f>
        <v>6876200</v>
      </c>
      <c r="CC77" s="59">
        <f t="shared" si="304"/>
        <v>581720</v>
      </c>
      <c r="CD77" s="59">
        <f t="shared" si="304"/>
        <v>539913</v>
      </c>
      <c r="CE77" s="59">
        <f t="shared" si="304"/>
        <v>578082</v>
      </c>
      <c r="CF77" s="59">
        <f t="shared" si="304"/>
        <v>515599</v>
      </c>
      <c r="CG77" s="59">
        <f t="shared" si="304"/>
        <v>574340</v>
      </c>
      <c r="CH77" s="59">
        <f t="shared" si="304"/>
        <v>580615</v>
      </c>
      <c r="CI77" s="59">
        <f t="shared" si="304"/>
        <v>610781</v>
      </c>
      <c r="CJ77" s="59">
        <f t="shared" si="304"/>
        <v>647544</v>
      </c>
      <c r="CK77" s="59">
        <f t="shared" si="304"/>
        <v>611172</v>
      </c>
      <c r="CL77" s="59">
        <f t="shared" si="304"/>
        <v>629531</v>
      </c>
      <c r="CM77" s="59">
        <f t="shared" si="304"/>
        <v>625125</v>
      </c>
      <c r="CN77" s="59">
        <f t="shared" si="304"/>
        <v>616671</v>
      </c>
      <c r="CO77" s="59">
        <f>SUM(CO78:CO79)</f>
        <v>7111093</v>
      </c>
      <c r="CP77" s="59">
        <f t="shared" si="304"/>
        <v>605283</v>
      </c>
      <c r="CQ77" s="59">
        <f t="shared" si="304"/>
        <v>561451</v>
      </c>
      <c r="CR77" s="59">
        <f t="shared" si="304"/>
        <v>590678</v>
      </c>
      <c r="CS77" s="59">
        <f t="shared" si="304"/>
        <v>573017</v>
      </c>
      <c r="CT77" s="59">
        <f t="shared" si="304"/>
        <v>590557</v>
      </c>
      <c r="CU77" s="59">
        <f t="shared" si="304"/>
        <v>577361</v>
      </c>
      <c r="CV77" s="59">
        <f t="shared" si="304"/>
        <v>626182</v>
      </c>
      <c r="CW77" s="59">
        <f t="shared" si="304"/>
        <v>653388</v>
      </c>
      <c r="CX77" s="59">
        <f t="shared" si="304"/>
        <v>624247</v>
      </c>
      <c r="CY77" s="59">
        <f t="shared" si="304"/>
        <v>642446</v>
      </c>
      <c r="CZ77" s="59">
        <f t="shared" si="304"/>
        <v>640173</v>
      </c>
      <c r="DA77" s="59">
        <f t="shared" si="304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305">SUM(DD78:DD79)</f>
        <v>600777</v>
      </c>
      <c r="DE77" s="59">
        <f t="shared" si="305"/>
        <v>621421</v>
      </c>
      <c r="DF77" s="59">
        <f t="shared" si="305"/>
        <v>579913</v>
      </c>
      <c r="DG77" s="59">
        <f t="shared" si="305"/>
        <v>630626</v>
      </c>
      <c r="DH77" s="59">
        <f t="shared" si="305"/>
        <v>620225</v>
      </c>
      <c r="DI77" s="59">
        <f t="shared" si="305"/>
        <v>653693</v>
      </c>
      <c r="DJ77" s="59">
        <f t="shared" si="305"/>
        <v>696779</v>
      </c>
      <c r="DK77" s="59">
        <f t="shared" si="305"/>
        <v>665037</v>
      </c>
      <c r="DL77" s="59">
        <f t="shared" si="305"/>
        <v>708602</v>
      </c>
      <c r="DM77" s="59">
        <f t="shared" si="305"/>
        <v>696609</v>
      </c>
      <c r="DN77" s="59">
        <f t="shared" si="305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306">SUM(DQ78:DQ79)</f>
        <v>745293</v>
      </c>
      <c r="DR77" s="59">
        <f t="shared" si="306"/>
        <v>791697</v>
      </c>
      <c r="DS77" s="59">
        <f t="shared" si="306"/>
        <v>739555</v>
      </c>
      <c r="DT77" s="59">
        <f t="shared" si="306"/>
        <v>808905</v>
      </c>
      <c r="DU77" s="59">
        <f t="shared" si="306"/>
        <v>813193</v>
      </c>
      <c r="DV77" s="59">
        <f t="shared" si="306"/>
        <v>855337</v>
      </c>
      <c r="DW77" s="59">
        <f t="shared" si="306"/>
        <v>912641</v>
      </c>
      <c r="DX77" s="59">
        <f t="shared" si="306"/>
        <v>919392</v>
      </c>
      <c r="DY77" s="59">
        <f t="shared" si="306"/>
        <v>1009428</v>
      </c>
      <c r="DZ77" s="59">
        <f t="shared" si="306"/>
        <v>1044363</v>
      </c>
      <c r="EA77" s="59">
        <f t="shared" si="306"/>
        <v>1082131</v>
      </c>
      <c r="EB77" s="59">
        <f>SUM(EB78:EB79)</f>
        <v>10558442</v>
      </c>
      <c r="EC77" s="59">
        <f t="shared" si="306"/>
        <v>977756</v>
      </c>
      <c r="ED77" s="59">
        <f t="shared" si="306"/>
        <v>870071</v>
      </c>
      <c r="EE77" s="59">
        <f t="shared" si="306"/>
        <v>875316</v>
      </c>
      <c r="EF77" s="59">
        <f t="shared" si="306"/>
        <v>845318</v>
      </c>
      <c r="EG77" s="59">
        <f t="shared" si="306"/>
        <v>882172</v>
      </c>
      <c r="EH77" s="59">
        <f t="shared" si="306"/>
        <v>868599</v>
      </c>
      <c r="EI77" s="59">
        <f t="shared" si="306"/>
        <v>916463</v>
      </c>
      <c r="EJ77" s="59">
        <f t="shared" si="306"/>
        <v>963471</v>
      </c>
      <c r="EK77" s="59">
        <f t="shared" si="306"/>
        <v>901477</v>
      </c>
      <c r="EL77" s="59">
        <f t="shared" si="306"/>
        <v>956380</v>
      </c>
      <c r="EM77" s="59">
        <v>951289</v>
      </c>
      <c r="EN77" s="59">
        <f t="shared" si="306"/>
        <v>1028394</v>
      </c>
      <c r="EO77" s="59">
        <f>SUM(EO78:EO79)</f>
        <v>11036706</v>
      </c>
      <c r="EP77" s="59">
        <f t="shared" ref="EP77" si="307">SUM(EP78:EP79)</f>
        <v>874348</v>
      </c>
      <c r="EQ77" s="59">
        <v>787538</v>
      </c>
      <c r="ER77" s="59">
        <f t="shared" ref="ER77:EX77" si="308">SUM(ER78:ER79)</f>
        <v>689895</v>
      </c>
      <c r="ES77" s="59">
        <f t="shared" si="308"/>
        <v>625466</v>
      </c>
      <c r="ET77" s="59">
        <f t="shared" si="308"/>
        <v>693578</v>
      </c>
      <c r="EU77" s="59">
        <f t="shared" si="308"/>
        <v>719166</v>
      </c>
      <c r="EV77" s="59">
        <f t="shared" si="308"/>
        <v>737332</v>
      </c>
      <c r="EW77" s="59">
        <f t="shared" si="308"/>
        <v>770624</v>
      </c>
      <c r="EX77" s="59">
        <f t="shared" si="308"/>
        <v>746050</v>
      </c>
      <c r="EY77" s="59">
        <f t="shared" ref="EY77:EZ77" si="309">SUM(EY78:EY79)</f>
        <v>774476</v>
      </c>
      <c r="EZ77" s="59">
        <f t="shared" si="309"/>
        <v>734195</v>
      </c>
      <c r="FA77" s="59">
        <f t="shared" ref="FA77" si="310">SUM(FA78:FA79)</f>
        <v>786014</v>
      </c>
      <c r="FB77" s="59">
        <f t="shared" si="196"/>
        <v>8938682</v>
      </c>
      <c r="FC77" s="59">
        <f t="shared" ref="FC77" si="311">SUM(FC78:FC79)</f>
        <v>831892</v>
      </c>
      <c r="FD77" s="59">
        <f t="shared" ref="FD77" si="312">SUM(FD78:FD79)</f>
        <v>755427</v>
      </c>
      <c r="FE77" s="59">
        <f t="shared" ref="FE77:FN77" si="313">SUM(FE78:FE79)</f>
        <v>749079</v>
      </c>
      <c r="FF77" s="59">
        <f t="shared" si="313"/>
        <v>699200</v>
      </c>
      <c r="FG77" s="59">
        <f t="shared" si="313"/>
        <v>765975</v>
      </c>
      <c r="FH77" s="59">
        <f t="shared" si="313"/>
        <v>742793</v>
      </c>
      <c r="FI77" s="59">
        <f t="shared" si="313"/>
        <v>784060</v>
      </c>
      <c r="FJ77" s="59">
        <f t="shared" si="313"/>
        <v>826870</v>
      </c>
      <c r="FK77" s="59">
        <f t="shared" si="313"/>
        <v>774742</v>
      </c>
      <c r="FL77" s="59">
        <f t="shared" si="313"/>
        <v>819829</v>
      </c>
      <c r="FM77" s="59">
        <f t="shared" si="313"/>
        <v>831171</v>
      </c>
      <c r="FN77" s="59">
        <f t="shared" si="313"/>
        <v>874745</v>
      </c>
      <c r="FO77" s="59">
        <f t="shared" si="197"/>
        <v>9455783</v>
      </c>
      <c r="FP77" s="59">
        <f t="shared" ref="FP77:GA77" si="314">SUM(FP78:FP79)</f>
        <v>851154</v>
      </c>
      <c r="FQ77" s="59">
        <f t="shared" si="314"/>
        <v>728334</v>
      </c>
      <c r="FR77" s="59">
        <f t="shared" si="314"/>
        <v>785204</v>
      </c>
      <c r="FS77" s="59">
        <f t="shared" si="314"/>
        <v>731744</v>
      </c>
      <c r="FT77" s="59">
        <f t="shared" si="314"/>
        <v>764058</v>
      </c>
      <c r="FU77" s="59">
        <f t="shared" si="314"/>
        <v>757308</v>
      </c>
      <c r="FV77" s="59">
        <f t="shared" si="314"/>
        <v>829345</v>
      </c>
      <c r="FW77" s="59">
        <f t="shared" si="314"/>
        <v>850837</v>
      </c>
      <c r="FX77" s="59">
        <f t="shared" si="314"/>
        <v>810350</v>
      </c>
      <c r="FY77" s="59">
        <f t="shared" ref="FY77" si="315">SUM(FY78:FY79)</f>
        <v>874380</v>
      </c>
      <c r="FZ77" s="59">
        <f t="shared" si="314"/>
        <v>852933</v>
      </c>
      <c r="GA77" s="59">
        <f t="shared" si="314"/>
        <v>887778</v>
      </c>
      <c r="GB77" s="59">
        <f t="shared" si="224"/>
        <v>9723425</v>
      </c>
      <c r="GC77" s="59">
        <f t="shared" ref="GC77:GD77" si="316">SUM(GC78:GC79)</f>
        <v>845022</v>
      </c>
      <c r="GD77" s="59">
        <f t="shared" si="316"/>
        <v>798160</v>
      </c>
      <c r="GE77" s="59">
        <f t="shared" ref="GE77:GI77" si="317">SUM(GE78:GE79)</f>
        <v>558955</v>
      </c>
      <c r="GF77" s="59">
        <f t="shared" si="317"/>
        <v>285051</v>
      </c>
      <c r="GG77" s="59">
        <f t="shared" si="317"/>
        <v>405374</v>
      </c>
      <c r="GH77" s="59">
        <f t="shared" si="317"/>
        <v>557025</v>
      </c>
      <c r="GI77" s="59">
        <f t="shared" si="317"/>
        <v>724736</v>
      </c>
      <c r="GJ77" s="59">
        <f t="shared" ref="GJ77:GK77" si="318">SUM(GJ78:GJ79)</f>
        <v>761817</v>
      </c>
      <c r="GK77" s="59">
        <f t="shared" si="318"/>
        <v>836927</v>
      </c>
      <c r="GL77" s="59">
        <f t="shared" ref="GL77:GM77" si="319">SUM(GL78:GL79)</f>
        <v>941767</v>
      </c>
      <c r="GM77" s="59">
        <f t="shared" si="319"/>
        <v>926088</v>
      </c>
      <c r="GN77" s="59">
        <f t="shared" ref="GN77:GP77" si="320">SUM(GN78:GN79)</f>
        <v>942926</v>
      </c>
      <c r="GO77" s="59">
        <f t="shared" si="210"/>
        <v>8583848</v>
      </c>
      <c r="GP77" s="59">
        <f t="shared" si="320"/>
        <v>890660</v>
      </c>
      <c r="GQ77" s="59">
        <v>817944</v>
      </c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>
        <f t="shared" si="211"/>
        <v>1708604</v>
      </c>
    </row>
    <row r="78" spans="2:210" x14ac:dyDescent="0.2">
      <c r="B78" s="15" t="s">
        <v>2</v>
      </c>
      <c r="C78" s="79">
        <f t="shared" ref="C78:BN79" si="321">C48+C51+C54+C57+C60+C63+C66+C69+C72+C75</f>
        <v>0</v>
      </c>
      <c r="D78" s="79">
        <f t="shared" si="321"/>
        <v>0</v>
      </c>
      <c r="E78" s="79">
        <f t="shared" si="321"/>
        <v>0</v>
      </c>
      <c r="F78" s="79">
        <f t="shared" si="321"/>
        <v>45021</v>
      </c>
      <c r="G78" s="79">
        <f t="shared" si="321"/>
        <v>79297</v>
      </c>
      <c r="H78" s="79">
        <f t="shared" si="321"/>
        <v>88059</v>
      </c>
      <c r="I78" s="79">
        <f t="shared" si="321"/>
        <v>91730</v>
      </c>
      <c r="J78" s="79">
        <f t="shared" si="321"/>
        <v>93095</v>
      </c>
      <c r="K78" s="79">
        <f t="shared" si="321"/>
        <v>87587</v>
      </c>
      <c r="L78" s="79">
        <f t="shared" si="321"/>
        <v>85200</v>
      </c>
      <c r="M78" s="79">
        <f t="shared" si="321"/>
        <v>88820</v>
      </c>
      <c r="N78" s="79">
        <f t="shared" si="321"/>
        <v>100137</v>
      </c>
      <c r="O78" s="79">
        <f t="shared" si="321"/>
        <v>758946</v>
      </c>
      <c r="P78" s="79">
        <f t="shared" si="321"/>
        <v>101999</v>
      </c>
      <c r="Q78" s="79">
        <f t="shared" si="321"/>
        <v>92283</v>
      </c>
      <c r="R78" s="79">
        <f t="shared" si="321"/>
        <v>95362</v>
      </c>
      <c r="S78" s="79">
        <f t="shared" si="321"/>
        <v>92331</v>
      </c>
      <c r="T78" s="79">
        <f t="shared" si="321"/>
        <v>94922</v>
      </c>
      <c r="U78" s="79">
        <f t="shared" si="321"/>
        <v>94885</v>
      </c>
      <c r="V78" s="79">
        <f t="shared" si="321"/>
        <v>99939</v>
      </c>
      <c r="W78" s="79">
        <f t="shared" si="321"/>
        <v>102605</v>
      </c>
      <c r="X78" s="79">
        <f t="shared" si="321"/>
        <v>97257</v>
      </c>
      <c r="Y78" s="79">
        <f t="shared" si="321"/>
        <v>95971</v>
      </c>
      <c r="Z78" s="79">
        <f t="shared" si="321"/>
        <v>95209</v>
      </c>
      <c r="AA78" s="79">
        <f t="shared" si="321"/>
        <v>114345</v>
      </c>
      <c r="AB78" s="79">
        <f>AB48+AB51+AB54+AB57+AB60+AB63+AB66+AB69+AB72+AB75</f>
        <v>1177108</v>
      </c>
      <c r="AC78" s="79">
        <f t="shared" si="321"/>
        <v>114900</v>
      </c>
      <c r="AD78" s="79">
        <f t="shared" si="321"/>
        <v>101772</v>
      </c>
      <c r="AE78" s="79">
        <f t="shared" si="321"/>
        <v>104964</v>
      </c>
      <c r="AF78" s="79">
        <f t="shared" si="321"/>
        <v>67405</v>
      </c>
      <c r="AG78" s="79">
        <f t="shared" si="321"/>
        <v>71017</v>
      </c>
      <c r="AH78" s="79">
        <f t="shared" si="321"/>
        <v>70885</v>
      </c>
      <c r="AI78" s="79">
        <f t="shared" si="321"/>
        <v>75721</v>
      </c>
      <c r="AJ78" s="79">
        <f t="shared" si="321"/>
        <v>77590</v>
      </c>
      <c r="AK78" s="79">
        <f t="shared" si="321"/>
        <v>74066</v>
      </c>
      <c r="AL78" s="79">
        <f t="shared" si="321"/>
        <v>75254</v>
      </c>
      <c r="AM78" s="79">
        <f t="shared" si="321"/>
        <v>75318</v>
      </c>
      <c r="AN78" s="79">
        <f t="shared" si="321"/>
        <v>89681</v>
      </c>
      <c r="AO78" s="79">
        <f t="shared" si="321"/>
        <v>998573</v>
      </c>
      <c r="AP78" s="79">
        <f t="shared" si="321"/>
        <v>90888</v>
      </c>
      <c r="AQ78" s="79">
        <f t="shared" si="321"/>
        <v>81887</v>
      </c>
      <c r="AR78" s="79">
        <f t="shared" si="321"/>
        <v>81126</v>
      </c>
      <c r="AS78" s="79">
        <f t="shared" si="321"/>
        <v>78835</v>
      </c>
      <c r="AT78" s="79">
        <f t="shared" si="321"/>
        <v>81602</v>
      </c>
      <c r="AU78" s="79">
        <f t="shared" si="321"/>
        <v>80820</v>
      </c>
      <c r="AV78" s="79">
        <f t="shared" si="321"/>
        <v>90942</v>
      </c>
      <c r="AW78" s="79">
        <f t="shared" si="321"/>
        <v>89917</v>
      </c>
      <c r="AX78" s="79">
        <f t="shared" si="321"/>
        <v>85528</v>
      </c>
      <c r="AY78" s="79">
        <f t="shared" si="321"/>
        <v>87518</v>
      </c>
      <c r="AZ78" s="79">
        <f t="shared" si="321"/>
        <v>88216</v>
      </c>
      <c r="BA78" s="79">
        <f t="shared" si="321"/>
        <v>99417</v>
      </c>
      <c r="BB78" s="79">
        <f>BB48+BB51+BB54+BB57+BB60+BB63+BB66+BB69+BB72+BB75</f>
        <v>1036696</v>
      </c>
      <c r="BC78" s="79">
        <f t="shared" si="321"/>
        <v>111994</v>
      </c>
      <c r="BD78" s="79">
        <f t="shared" si="321"/>
        <v>100087</v>
      </c>
      <c r="BE78" s="79">
        <f t="shared" si="321"/>
        <v>104074</v>
      </c>
      <c r="BF78" s="79">
        <f t="shared" si="321"/>
        <v>102128</v>
      </c>
      <c r="BG78" s="79">
        <f t="shared" si="321"/>
        <v>109140</v>
      </c>
      <c r="BH78" s="79">
        <f t="shared" si="321"/>
        <v>108333</v>
      </c>
      <c r="BI78" s="79">
        <f t="shared" si="321"/>
        <v>112444</v>
      </c>
      <c r="BJ78" s="79">
        <f t="shared" si="321"/>
        <v>116937</v>
      </c>
      <c r="BK78" s="79">
        <f t="shared" si="321"/>
        <v>111143</v>
      </c>
      <c r="BL78" s="79">
        <f t="shared" si="321"/>
        <v>117193</v>
      </c>
      <c r="BM78" s="79">
        <f t="shared" si="321"/>
        <v>110791</v>
      </c>
      <c r="BN78" s="79">
        <f t="shared" si="321"/>
        <v>128274</v>
      </c>
      <c r="BO78" s="79">
        <f t="shared" ref="BO78:EE79" si="322">BO48+BO51+BO54+BO57+BO60+BO63+BO66+BO69+BO72+BO75</f>
        <v>1332538</v>
      </c>
      <c r="BP78" s="79">
        <f t="shared" si="322"/>
        <v>150252</v>
      </c>
      <c r="BQ78" s="79">
        <f t="shared" si="322"/>
        <v>141037</v>
      </c>
      <c r="BR78" s="79">
        <f t="shared" si="322"/>
        <v>144217</v>
      </c>
      <c r="BS78" s="79">
        <f t="shared" si="322"/>
        <v>147801</v>
      </c>
      <c r="BT78" s="79">
        <f t="shared" si="322"/>
        <v>145044</v>
      </c>
      <c r="BU78" s="79">
        <f t="shared" si="322"/>
        <v>150190</v>
      </c>
      <c r="BV78" s="79">
        <f t="shared" si="322"/>
        <v>159032</v>
      </c>
      <c r="BW78" s="79">
        <f t="shared" si="322"/>
        <v>168634</v>
      </c>
      <c r="BX78" s="79">
        <f t="shared" si="322"/>
        <v>154040</v>
      </c>
      <c r="BY78" s="79">
        <f t="shared" si="322"/>
        <v>157416</v>
      </c>
      <c r="BZ78" s="79">
        <f t="shared" si="322"/>
        <v>149757</v>
      </c>
      <c r="CA78" s="79">
        <f t="shared" si="322"/>
        <v>168982</v>
      </c>
      <c r="CB78" s="79">
        <f t="shared" si="322"/>
        <v>1836402</v>
      </c>
      <c r="CC78" s="79">
        <f t="shared" si="322"/>
        <v>171515</v>
      </c>
      <c r="CD78" s="79">
        <f t="shared" si="322"/>
        <v>155876</v>
      </c>
      <c r="CE78" s="79">
        <f t="shared" si="322"/>
        <v>153138</v>
      </c>
      <c r="CF78" s="79">
        <f t="shared" si="322"/>
        <v>141123</v>
      </c>
      <c r="CG78" s="79">
        <f t="shared" si="322"/>
        <v>150809</v>
      </c>
      <c r="CH78" s="79">
        <f t="shared" si="322"/>
        <v>152100</v>
      </c>
      <c r="CI78" s="79">
        <f t="shared" si="322"/>
        <v>166148</v>
      </c>
      <c r="CJ78" s="79">
        <f t="shared" si="322"/>
        <v>174307</v>
      </c>
      <c r="CK78" s="79">
        <f t="shared" si="322"/>
        <v>161793</v>
      </c>
      <c r="CL78" s="79">
        <f t="shared" si="322"/>
        <v>163859</v>
      </c>
      <c r="CM78" s="79">
        <f t="shared" si="322"/>
        <v>157381</v>
      </c>
      <c r="CN78" s="79">
        <f t="shared" si="322"/>
        <v>181392</v>
      </c>
      <c r="CO78" s="79">
        <f>CO48+CO51+CO54+CO57+CO60+CO63+CO66+CO69+CO72+CO75</f>
        <v>1929441</v>
      </c>
      <c r="CP78" s="79">
        <f t="shared" si="322"/>
        <v>179754</v>
      </c>
      <c r="CQ78" s="79">
        <f t="shared" si="322"/>
        <v>159924</v>
      </c>
      <c r="CR78" s="79">
        <f t="shared" si="322"/>
        <v>164105</v>
      </c>
      <c r="CS78" s="79">
        <f t="shared" si="322"/>
        <v>147738</v>
      </c>
      <c r="CT78" s="79">
        <f t="shared" si="322"/>
        <v>157460</v>
      </c>
      <c r="CU78" s="79">
        <f t="shared" si="322"/>
        <v>157794</v>
      </c>
      <c r="CV78" s="79">
        <f t="shared" si="322"/>
        <v>174764</v>
      </c>
      <c r="CW78" s="79">
        <f t="shared" si="322"/>
        <v>182642</v>
      </c>
      <c r="CX78" s="79">
        <f t="shared" si="322"/>
        <v>167502</v>
      </c>
      <c r="CY78" s="79">
        <f t="shared" si="322"/>
        <v>170559</v>
      </c>
      <c r="CZ78" s="79">
        <f t="shared" si="322"/>
        <v>169784</v>
      </c>
      <c r="DA78" s="79">
        <f t="shared" si="322"/>
        <v>193980</v>
      </c>
      <c r="DB78" s="79">
        <f t="shared" si="322"/>
        <v>2026006</v>
      </c>
      <c r="DC78" s="79">
        <f t="shared" si="322"/>
        <v>192254</v>
      </c>
      <c r="DD78" s="79">
        <f t="shared" si="322"/>
        <v>169928</v>
      </c>
      <c r="DE78" s="79">
        <f t="shared" si="322"/>
        <v>171787</v>
      </c>
      <c r="DF78" s="79">
        <f t="shared" si="322"/>
        <v>161838</v>
      </c>
      <c r="DG78" s="79">
        <f t="shared" si="322"/>
        <v>169611</v>
      </c>
      <c r="DH78" s="79">
        <f t="shared" si="322"/>
        <v>165298</v>
      </c>
      <c r="DI78" s="79">
        <f t="shared" si="322"/>
        <v>184739</v>
      </c>
      <c r="DJ78" s="79">
        <f t="shared" si="322"/>
        <v>192148</v>
      </c>
      <c r="DK78" s="79">
        <f t="shared" si="322"/>
        <v>182384</v>
      </c>
      <c r="DL78" s="79">
        <f t="shared" si="322"/>
        <v>192314</v>
      </c>
      <c r="DM78" s="79">
        <f t="shared" si="322"/>
        <v>186088</v>
      </c>
      <c r="DN78" s="79">
        <f t="shared" si="322"/>
        <v>293866</v>
      </c>
      <c r="DO78" s="79">
        <f t="shared" si="322"/>
        <v>2262255</v>
      </c>
      <c r="DP78" s="79">
        <f t="shared" si="322"/>
        <v>297216</v>
      </c>
      <c r="DQ78" s="79">
        <f t="shared" si="322"/>
        <v>256968</v>
      </c>
      <c r="DR78" s="79">
        <f t="shared" si="322"/>
        <v>265893</v>
      </c>
      <c r="DS78" s="79">
        <f t="shared" si="322"/>
        <v>248841</v>
      </c>
      <c r="DT78" s="79">
        <f t="shared" si="322"/>
        <v>268295</v>
      </c>
      <c r="DU78" s="79">
        <f t="shared" si="322"/>
        <v>264077</v>
      </c>
      <c r="DV78" s="79">
        <f t="shared" si="322"/>
        <v>290302</v>
      </c>
      <c r="DW78" s="79">
        <f t="shared" si="322"/>
        <v>305810</v>
      </c>
      <c r="DX78" s="79">
        <f t="shared" si="322"/>
        <v>279330</v>
      </c>
      <c r="DY78" s="79">
        <f t="shared" si="322"/>
        <v>289566</v>
      </c>
      <c r="DZ78" s="79">
        <f t="shared" si="322"/>
        <v>282235</v>
      </c>
      <c r="EA78" s="79">
        <f t="shared" si="322"/>
        <v>330878</v>
      </c>
      <c r="EB78" s="79">
        <f t="shared" si="322"/>
        <v>3379411</v>
      </c>
      <c r="EC78" s="79">
        <f t="shared" si="322"/>
        <v>324924</v>
      </c>
      <c r="ED78" s="79">
        <f t="shared" si="322"/>
        <v>295264</v>
      </c>
      <c r="EE78" s="79">
        <f t="shared" si="322"/>
        <v>290584</v>
      </c>
      <c r="EF78" s="79">
        <f t="shared" ref="EB78:EP79" si="323">EF48+EF51+EF54+EF57+EF60+EF63+EF66+EF69+EF72+EF75</f>
        <v>274611</v>
      </c>
      <c r="EG78" s="79">
        <f t="shared" si="323"/>
        <v>294417</v>
      </c>
      <c r="EH78" s="79">
        <f t="shared" si="323"/>
        <v>291357</v>
      </c>
      <c r="EI78" s="79">
        <f t="shared" si="323"/>
        <v>325261</v>
      </c>
      <c r="EJ78" s="79">
        <f t="shared" si="323"/>
        <v>329699</v>
      </c>
      <c r="EK78" s="79">
        <f t="shared" si="323"/>
        <v>286401</v>
      </c>
      <c r="EL78" s="79">
        <f t="shared" si="323"/>
        <v>315354</v>
      </c>
      <c r="EM78" s="79">
        <v>302745</v>
      </c>
      <c r="EN78" s="79">
        <f t="shared" si="323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324">ER48+ER51+ER54+ER57+ER60+ER63+ER66+ER69+ER72+ER75</f>
        <v>257005</v>
      </c>
      <c r="ES78" s="79">
        <f t="shared" si="324"/>
        <v>196987</v>
      </c>
      <c r="ET78" s="79">
        <f t="shared" si="324"/>
        <v>217428</v>
      </c>
      <c r="EU78" s="79">
        <f t="shared" si="324"/>
        <v>222099</v>
      </c>
      <c r="EV78" s="79">
        <f t="shared" si="324"/>
        <v>251813</v>
      </c>
      <c r="EW78" s="79">
        <f t="shared" si="324"/>
        <v>244880</v>
      </c>
      <c r="EX78" s="79">
        <f t="shared" si="324"/>
        <v>216856</v>
      </c>
      <c r="EY78" s="79">
        <f t="shared" ref="EY78:EZ78" si="325">EY48+EY51+EY54+EY57+EY60+EY63+EY66+EY69+EY72+EY75</f>
        <v>213074</v>
      </c>
      <c r="EZ78" s="79">
        <f t="shared" si="325"/>
        <v>208868</v>
      </c>
      <c r="FA78" s="79">
        <f t="shared" ref="FA78" si="326">FA48+FA51+FA54+FA57+FA60+FA63+FA66+FA69+FA72+FA75</f>
        <v>252258</v>
      </c>
      <c r="FB78" s="79">
        <f t="shared" si="196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327">FE48+FE51+FE54+FE57+FE60+FE63+FE66+FE69+FE72+FE75</f>
        <v>232381</v>
      </c>
      <c r="FF78" s="79">
        <f t="shared" si="327"/>
        <v>207156</v>
      </c>
      <c r="FG78" s="79">
        <f t="shared" si="327"/>
        <v>218557</v>
      </c>
      <c r="FH78" s="79">
        <f t="shared" si="327"/>
        <v>208231</v>
      </c>
      <c r="FI78" s="79">
        <f t="shared" si="327"/>
        <v>231592</v>
      </c>
      <c r="FJ78" s="79">
        <f t="shared" si="327"/>
        <v>244774</v>
      </c>
      <c r="FK78" s="79">
        <f t="shared" si="327"/>
        <v>225038</v>
      </c>
      <c r="FL78" s="79">
        <f t="shared" si="327"/>
        <v>232142</v>
      </c>
      <c r="FM78" s="79">
        <f t="shared" si="327"/>
        <v>222544</v>
      </c>
      <c r="FN78" s="79">
        <f t="shared" si="327"/>
        <v>264937</v>
      </c>
      <c r="FO78" s="79">
        <f t="shared" si="197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328">FR48+FR51+FR54+FR57+FR60+FR63+FR66+FR69+FR72+FR75</f>
        <v>226825</v>
      </c>
      <c r="FS78" s="79">
        <f t="shared" si="328"/>
        <v>219878</v>
      </c>
      <c r="FT78" s="79">
        <f t="shared" si="328"/>
        <v>219857</v>
      </c>
      <c r="FU78" s="79">
        <f t="shared" si="328"/>
        <v>211855</v>
      </c>
      <c r="FV78" s="79">
        <f t="shared" si="328"/>
        <v>241707</v>
      </c>
      <c r="FW78" s="79">
        <f t="shared" si="328"/>
        <v>252530</v>
      </c>
      <c r="FX78" s="79">
        <f t="shared" si="328"/>
        <v>224494</v>
      </c>
      <c r="FY78" s="79">
        <f t="shared" ref="FY78" si="329">FY48+FY51+FY54+FY57+FY60+FY63+FY66+FY69+FY72+FY75</f>
        <v>227629</v>
      </c>
      <c r="FZ78" s="79">
        <f t="shared" si="328"/>
        <v>221875</v>
      </c>
      <c r="GA78" s="79">
        <f>GA48+GA51+GA54+GA57+GA60+GA63+GA66+GA69+GA72+GA75</f>
        <v>260106</v>
      </c>
      <c r="GB78" s="79">
        <f t="shared" si="224"/>
        <v>2796512</v>
      </c>
      <c r="GC78" s="79">
        <f>GC48+GC51+GC54+GC57+GC60+GC63+GC66+GC69+GC72+GC75</f>
        <v>264927</v>
      </c>
      <c r="GD78" s="79">
        <f>GD48+GD51+GD54+GD57+GD60+GD63+GD66+GD69+GD72+GD75</f>
        <v>241069</v>
      </c>
      <c r="GE78" s="79">
        <f t="shared" ref="GE78:GI78" si="330">GE48+GE51+GE54+GE57+GE60+GE63+GE66+GE69+GE72+GE75</f>
        <v>152140</v>
      </c>
      <c r="GF78" s="79">
        <f t="shared" si="330"/>
        <v>50867</v>
      </c>
      <c r="GG78" s="79">
        <f t="shared" si="330"/>
        <v>104199</v>
      </c>
      <c r="GH78" s="79">
        <f t="shared" si="330"/>
        <v>164041</v>
      </c>
      <c r="GI78" s="79">
        <f t="shared" si="330"/>
        <v>237569</v>
      </c>
      <c r="GJ78" s="79">
        <f t="shared" ref="GJ78:GK78" si="331">GJ48+GJ51+GJ54+GJ57+GJ60+GJ63+GJ66+GJ69+GJ72+GJ75</f>
        <v>234329</v>
      </c>
      <c r="GK78" s="79">
        <f t="shared" si="331"/>
        <v>244032</v>
      </c>
      <c r="GL78" s="79">
        <f t="shared" ref="GL78:GM78" si="332">GL48+GL51+GL54+GL57+GL60+GL63+GL66+GL69+GL72+GL75</f>
        <v>272765</v>
      </c>
      <c r="GM78" s="79">
        <f t="shared" si="332"/>
        <v>271636</v>
      </c>
      <c r="GN78" s="79">
        <f t="shared" ref="GN78:GP78" si="333">GN48+GN51+GN54+GN57+GN60+GN63+GN66+GN69+GN72+GN75</f>
        <v>296938</v>
      </c>
      <c r="GO78" s="79">
        <f t="shared" si="210"/>
        <v>2534512</v>
      </c>
      <c r="GP78" s="79">
        <f t="shared" si="333"/>
        <v>289801</v>
      </c>
      <c r="GQ78" s="79">
        <v>248208</v>
      </c>
      <c r="GR78" s="79"/>
      <c r="GS78" s="79"/>
      <c r="GT78" s="79"/>
      <c r="GU78" s="79"/>
      <c r="GV78" s="79"/>
      <c r="GW78" s="79"/>
      <c r="GX78" s="79"/>
      <c r="GY78" s="79"/>
      <c r="GZ78" s="79"/>
      <c r="HA78" s="79"/>
      <c r="HB78" s="79">
        <f t="shared" si="211"/>
        <v>538009</v>
      </c>
    </row>
    <row r="79" spans="2:210" x14ac:dyDescent="0.2">
      <c r="B79" s="15" t="s">
        <v>3</v>
      </c>
      <c r="C79" s="79">
        <f t="shared" si="321"/>
        <v>0</v>
      </c>
      <c r="D79" s="79">
        <f t="shared" si="321"/>
        <v>0</v>
      </c>
      <c r="E79" s="79">
        <f t="shared" si="321"/>
        <v>0</v>
      </c>
      <c r="F79" s="79">
        <f t="shared" si="321"/>
        <v>150243</v>
      </c>
      <c r="G79" s="79">
        <f t="shared" si="321"/>
        <v>291230</v>
      </c>
      <c r="H79" s="79">
        <f t="shared" si="321"/>
        <v>286503</v>
      </c>
      <c r="I79" s="79">
        <f t="shared" si="321"/>
        <v>283387</v>
      </c>
      <c r="J79" s="79">
        <f t="shared" si="321"/>
        <v>300575</v>
      </c>
      <c r="K79" s="79">
        <f t="shared" si="321"/>
        <v>299266</v>
      </c>
      <c r="L79" s="79">
        <f t="shared" si="321"/>
        <v>292185</v>
      </c>
      <c r="M79" s="79">
        <f t="shared" si="321"/>
        <v>293653</v>
      </c>
      <c r="N79" s="79">
        <f t="shared" si="321"/>
        <v>302952</v>
      </c>
      <c r="O79" s="79">
        <f t="shared" si="321"/>
        <v>2499994</v>
      </c>
      <c r="P79" s="79">
        <f t="shared" si="321"/>
        <v>293154</v>
      </c>
      <c r="Q79" s="79">
        <f t="shared" si="321"/>
        <v>291531</v>
      </c>
      <c r="R79" s="79">
        <f t="shared" si="321"/>
        <v>313157</v>
      </c>
      <c r="S79" s="79">
        <f t="shared" si="321"/>
        <v>283434</v>
      </c>
      <c r="T79" s="79">
        <f t="shared" si="321"/>
        <v>295385</v>
      </c>
      <c r="U79" s="79">
        <f t="shared" si="321"/>
        <v>304566</v>
      </c>
      <c r="V79" s="79">
        <f t="shared" si="321"/>
        <v>321220</v>
      </c>
      <c r="W79" s="79">
        <f t="shared" si="321"/>
        <v>338148</v>
      </c>
      <c r="X79" s="79">
        <f t="shared" si="321"/>
        <v>324261</v>
      </c>
      <c r="Y79" s="79">
        <f t="shared" si="321"/>
        <v>324580</v>
      </c>
      <c r="Z79" s="79">
        <f t="shared" si="321"/>
        <v>343855</v>
      </c>
      <c r="AA79" s="79">
        <f t="shared" si="321"/>
        <v>353977</v>
      </c>
      <c r="AB79" s="79">
        <f t="shared" si="321"/>
        <v>3787268</v>
      </c>
      <c r="AC79" s="79">
        <f t="shared" si="321"/>
        <v>365151</v>
      </c>
      <c r="AD79" s="79">
        <f t="shared" si="321"/>
        <v>347459</v>
      </c>
      <c r="AE79" s="79">
        <f t="shared" si="321"/>
        <v>338802</v>
      </c>
      <c r="AF79" s="79">
        <f t="shared" si="321"/>
        <v>140245</v>
      </c>
      <c r="AG79" s="79">
        <f t="shared" si="321"/>
        <v>164843</v>
      </c>
      <c r="AH79" s="79">
        <f t="shared" si="321"/>
        <v>169427</v>
      </c>
      <c r="AI79" s="79">
        <f t="shared" si="321"/>
        <v>171713</v>
      </c>
      <c r="AJ79" s="79">
        <f t="shared" si="321"/>
        <v>175067</v>
      </c>
      <c r="AK79" s="79">
        <f t="shared" si="321"/>
        <v>179233</v>
      </c>
      <c r="AL79" s="79">
        <f t="shared" si="321"/>
        <v>180411</v>
      </c>
      <c r="AM79" s="79">
        <f t="shared" si="321"/>
        <v>172016</v>
      </c>
      <c r="AN79" s="79">
        <f t="shared" si="321"/>
        <v>207790</v>
      </c>
      <c r="AO79" s="79">
        <f>AO49+AO52+AO55+AO58+AO61+AO64+AO67+AO70+AO73+AO76</f>
        <v>2612157</v>
      </c>
      <c r="AP79" s="79">
        <f t="shared" si="321"/>
        <v>201304</v>
      </c>
      <c r="AQ79" s="79">
        <f t="shared" si="321"/>
        <v>191887</v>
      </c>
      <c r="AR79" s="79">
        <f t="shared" si="321"/>
        <v>208704</v>
      </c>
      <c r="AS79" s="79">
        <f t="shared" si="321"/>
        <v>189330</v>
      </c>
      <c r="AT79" s="79">
        <f t="shared" si="321"/>
        <v>201120</v>
      </c>
      <c r="AU79" s="79">
        <f t="shared" si="321"/>
        <v>215200</v>
      </c>
      <c r="AV79" s="79">
        <f t="shared" si="321"/>
        <v>224566</v>
      </c>
      <c r="AW79" s="79">
        <f t="shared" si="321"/>
        <v>231791</v>
      </c>
      <c r="AX79" s="79">
        <f t="shared" si="321"/>
        <v>223432</v>
      </c>
      <c r="AY79" s="79">
        <f t="shared" si="321"/>
        <v>234950</v>
      </c>
      <c r="AZ79" s="79">
        <f t="shared" si="321"/>
        <v>242068</v>
      </c>
      <c r="BA79" s="79">
        <f t="shared" si="321"/>
        <v>249228</v>
      </c>
      <c r="BB79" s="79">
        <f>BB49+BB52+BB55+BB58+BB61+BB64+BB67+BB70+BB73+BB76</f>
        <v>2613580</v>
      </c>
      <c r="BC79" s="79">
        <f t="shared" si="321"/>
        <v>243945</v>
      </c>
      <c r="BD79" s="79">
        <f t="shared" si="321"/>
        <v>229458</v>
      </c>
      <c r="BE79" s="79">
        <f t="shared" si="321"/>
        <v>257845</v>
      </c>
      <c r="BF79" s="79">
        <f t="shared" si="321"/>
        <v>244865</v>
      </c>
      <c r="BG79" s="79">
        <f t="shared" si="321"/>
        <v>256637</v>
      </c>
      <c r="BH79" s="79">
        <f t="shared" si="321"/>
        <v>272933</v>
      </c>
      <c r="BI79" s="79">
        <f t="shared" si="321"/>
        <v>266329</v>
      </c>
      <c r="BJ79" s="79">
        <f t="shared" si="321"/>
        <v>280700</v>
      </c>
      <c r="BK79" s="79">
        <f t="shared" si="321"/>
        <v>278276</v>
      </c>
      <c r="BL79" s="79">
        <f t="shared" si="321"/>
        <v>285733</v>
      </c>
      <c r="BM79" s="79">
        <f t="shared" si="321"/>
        <v>282005</v>
      </c>
      <c r="BN79" s="79">
        <f t="shared" si="321"/>
        <v>278965</v>
      </c>
      <c r="BO79" s="79">
        <f t="shared" si="322"/>
        <v>3177691</v>
      </c>
      <c r="BP79" s="79">
        <f t="shared" si="322"/>
        <v>357411</v>
      </c>
      <c r="BQ79" s="79">
        <f t="shared" si="322"/>
        <v>364630</v>
      </c>
      <c r="BR79" s="79">
        <f t="shared" si="322"/>
        <v>396071</v>
      </c>
      <c r="BS79" s="79">
        <f t="shared" si="322"/>
        <v>383882</v>
      </c>
      <c r="BT79" s="79">
        <f t="shared" si="322"/>
        <v>426331</v>
      </c>
      <c r="BU79" s="79">
        <f t="shared" si="322"/>
        <v>417018</v>
      </c>
      <c r="BV79" s="79">
        <f t="shared" si="322"/>
        <v>432075</v>
      </c>
      <c r="BW79" s="79">
        <f t="shared" si="322"/>
        <v>476109</v>
      </c>
      <c r="BX79" s="79">
        <f t="shared" si="322"/>
        <v>440099</v>
      </c>
      <c r="BY79" s="79">
        <f t="shared" si="322"/>
        <v>445514</v>
      </c>
      <c r="BZ79" s="79">
        <f t="shared" si="322"/>
        <v>451201</v>
      </c>
      <c r="CA79" s="79">
        <f t="shared" si="322"/>
        <v>449457</v>
      </c>
      <c r="CB79" s="79">
        <f t="shared" si="322"/>
        <v>5039798</v>
      </c>
      <c r="CC79" s="79">
        <f t="shared" si="322"/>
        <v>410205</v>
      </c>
      <c r="CD79" s="79">
        <f t="shared" si="322"/>
        <v>384037</v>
      </c>
      <c r="CE79" s="79">
        <f t="shared" si="322"/>
        <v>424944</v>
      </c>
      <c r="CF79" s="79">
        <f t="shared" si="322"/>
        <v>374476</v>
      </c>
      <c r="CG79" s="79">
        <f t="shared" si="322"/>
        <v>423531</v>
      </c>
      <c r="CH79" s="79">
        <f t="shared" si="322"/>
        <v>428515</v>
      </c>
      <c r="CI79" s="79">
        <f t="shared" si="322"/>
        <v>444633</v>
      </c>
      <c r="CJ79" s="79">
        <f t="shared" si="322"/>
        <v>473237</v>
      </c>
      <c r="CK79" s="79">
        <f t="shared" si="322"/>
        <v>449379</v>
      </c>
      <c r="CL79" s="79">
        <f t="shared" si="322"/>
        <v>465672</v>
      </c>
      <c r="CM79" s="79">
        <f t="shared" si="322"/>
        <v>467744</v>
      </c>
      <c r="CN79" s="79">
        <f t="shared" si="322"/>
        <v>435279</v>
      </c>
      <c r="CO79" s="79">
        <f>CO49+CO52+CO55+CO58+CO61+CO64+CO67+CO70+CO73+CO76</f>
        <v>5181652</v>
      </c>
      <c r="CP79" s="79">
        <f t="shared" si="322"/>
        <v>425529</v>
      </c>
      <c r="CQ79" s="79">
        <f t="shared" si="322"/>
        <v>401527</v>
      </c>
      <c r="CR79" s="79">
        <f t="shared" si="322"/>
        <v>426573</v>
      </c>
      <c r="CS79" s="79">
        <f t="shared" si="322"/>
        <v>425279</v>
      </c>
      <c r="CT79" s="79">
        <f t="shared" si="322"/>
        <v>433097</v>
      </c>
      <c r="CU79" s="79">
        <f t="shared" si="322"/>
        <v>419567</v>
      </c>
      <c r="CV79" s="79">
        <f t="shared" si="322"/>
        <v>451418</v>
      </c>
      <c r="CW79" s="79">
        <f t="shared" si="322"/>
        <v>470746</v>
      </c>
      <c r="CX79" s="79">
        <f t="shared" si="322"/>
        <v>456745</v>
      </c>
      <c r="CY79" s="79">
        <f t="shared" si="322"/>
        <v>471887</v>
      </c>
      <c r="CZ79" s="79">
        <f t="shared" si="322"/>
        <v>470389</v>
      </c>
      <c r="DA79" s="79">
        <f t="shared" si="322"/>
        <v>472790</v>
      </c>
      <c r="DB79" s="79">
        <f t="shared" si="322"/>
        <v>5325547</v>
      </c>
      <c r="DC79" s="79">
        <f t="shared" si="322"/>
        <v>444162</v>
      </c>
      <c r="DD79" s="79">
        <f t="shared" si="322"/>
        <v>430849</v>
      </c>
      <c r="DE79" s="79">
        <f t="shared" si="322"/>
        <v>449634</v>
      </c>
      <c r="DF79" s="79">
        <f t="shared" si="322"/>
        <v>418075</v>
      </c>
      <c r="DG79" s="79">
        <f t="shared" si="322"/>
        <v>461015</v>
      </c>
      <c r="DH79" s="79">
        <f t="shared" si="322"/>
        <v>454927</v>
      </c>
      <c r="DI79" s="79">
        <f t="shared" si="322"/>
        <v>468954</v>
      </c>
      <c r="DJ79" s="79">
        <f t="shared" si="322"/>
        <v>504631</v>
      </c>
      <c r="DK79" s="79">
        <f t="shared" si="322"/>
        <v>482653</v>
      </c>
      <c r="DL79" s="79">
        <f t="shared" si="322"/>
        <v>516288</v>
      </c>
      <c r="DM79" s="79">
        <f t="shared" si="322"/>
        <v>510521</v>
      </c>
      <c r="DN79" s="79">
        <f t="shared" si="322"/>
        <v>552858</v>
      </c>
      <c r="DO79" s="79">
        <f t="shared" si="322"/>
        <v>5694567</v>
      </c>
      <c r="DP79" s="79">
        <f t="shared" si="322"/>
        <v>539291</v>
      </c>
      <c r="DQ79" s="79">
        <f t="shared" si="322"/>
        <v>488325</v>
      </c>
      <c r="DR79" s="79">
        <f t="shared" si="322"/>
        <v>525804</v>
      </c>
      <c r="DS79" s="79">
        <f t="shared" si="322"/>
        <v>490714</v>
      </c>
      <c r="DT79" s="79">
        <f t="shared" si="322"/>
        <v>540610</v>
      </c>
      <c r="DU79" s="79">
        <f t="shared" si="322"/>
        <v>549116</v>
      </c>
      <c r="DV79" s="79">
        <f t="shared" si="322"/>
        <v>565035</v>
      </c>
      <c r="DW79" s="79">
        <f t="shared" si="322"/>
        <v>606831</v>
      </c>
      <c r="DX79" s="79">
        <f t="shared" si="322"/>
        <v>640062</v>
      </c>
      <c r="DY79" s="79">
        <f t="shared" si="322"/>
        <v>719862</v>
      </c>
      <c r="DZ79" s="79">
        <f t="shared" si="322"/>
        <v>762128</v>
      </c>
      <c r="EA79" s="79">
        <f t="shared" si="322"/>
        <v>751253</v>
      </c>
      <c r="EB79" s="79">
        <f t="shared" si="323"/>
        <v>7179031</v>
      </c>
      <c r="EC79" s="79">
        <f t="shared" si="322"/>
        <v>652832</v>
      </c>
      <c r="ED79" s="79">
        <f t="shared" si="322"/>
        <v>574807</v>
      </c>
      <c r="EE79" s="79">
        <f t="shared" si="322"/>
        <v>584732</v>
      </c>
      <c r="EF79" s="79">
        <f t="shared" si="323"/>
        <v>570707</v>
      </c>
      <c r="EG79" s="79">
        <f t="shared" si="323"/>
        <v>587755</v>
      </c>
      <c r="EH79" s="79">
        <f t="shared" si="323"/>
        <v>577242</v>
      </c>
      <c r="EI79" s="79">
        <f t="shared" si="323"/>
        <v>591202</v>
      </c>
      <c r="EJ79" s="79">
        <f t="shared" si="323"/>
        <v>633772</v>
      </c>
      <c r="EK79" s="79">
        <f t="shared" si="323"/>
        <v>615076</v>
      </c>
      <c r="EL79" s="79">
        <f t="shared" si="323"/>
        <v>641026</v>
      </c>
      <c r="EM79" s="79">
        <v>648544</v>
      </c>
      <c r="EN79" s="79">
        <f t="shared" si="323"/>
        <v>673342</v>
      </c>
      <c r="EO79" s="79">
        <f t="shared" si="323"/>
        <v>7351037</v>
      </c>
      <c r="EP79" s="79">
        <f t="shared" si="323"/>
        <v>522375</v>
      </c>
      <c r="EQ79" s="79">
        <v>502488</v>
      </c>
      <c r="ER79" s="79">
        <f t="shared" si="324"/>
        <v>432890</v>
      </c>
      <c r="ES79" s="79">
        <f t="shared" si="324"/>
        <v>428479</v>
      </c>
      <c r="ET79" s="79">
        <f t="shared" si="324"/>
        <v>476150</v>
      </c>
      <c r="EU79" s="79">
        <f t="shared" si="324"/>
        <v>497067</v>
      </c>
      <c r="EV79" s="79">
        <f t="shared" si="324"/>
        <v>485519</v>
      </c>
      <c r="EW79" s="79">
        <f t="shared" si="324"/>
        <v>525744</v>
      </c>
      <c r="EX79" s="79">
        <f t="shared" si="324"/>
        <v>529194</v>
      </c>
      <c r="EY79" s="79">
        <f t="shared" ref="EY79:EZ79" si="334">EY49+EY52+EY55+EY58+EY61+EY64+EY67+EY70+EY73+EY76</f>
        <v>561402</v>
      </c>
      <c r="EZ79" s="79">
        <f t="shared" si="334"/>
        <v>525327</v>
      </c>
      <c r="FA79" s="79">
        <f t="shared" ref="FA79" si="335">FA49+FA52+FA55+FA58+FA61+FA64+FA67+FA70+FA73+FA76</f>
        <v>533756</v>
      </c>
      <c r="FB79" s="79">
        <f t="shared" si="196"/>
        <v>6020391</v>
      </c>
      <c r="FC79" s="79">
        <f t="shared" ref="FC79" si="336">FC49+FC52+FC55+FC58+FC61+FC64+FC67+FC70+FC73+FC76</f>
        <v>577044</v>
      </c>
      <c r="FD79" s="79">
        <f t="shared" ref="FD79" si="337">FD49+FD52+FD55+FD58+FD61+FD64+FD67+FD70+FD73+FD76</f>
        <v>525619</v>
      </c>
      <c r="FE79" s="79">
        <f t="shared" ref="FE79:FM79" si="338">FE49+FE52+FE55+FE58+FE61+FE64+FE67+FE70+FE73+FE76</f>
        <v>516698</v>
      </c>
      <c r="FF79" s="79">
        <f t="shared" si="338"/>
        <v>492044</v>
      </c>
      <c r="FG79" s="79">
        <f t="shared" si="338"/>
        <v>547418</v>
      </c>
      <c r="FH79" s="79">
        <f t="shared" si="338"/>
        <v>534562</v>
      </c>
      <c r="FI79" s="79">
        <f t="shared" si="338"/>
        <v>552468</v>
      </c>
      <c r="FJ79" s="79">
        <f t="shared" si="338"/>
        <v>582096</v>
      </c>
      <c r="FK79" s="79">
        <f t="shared" si="338"/>
        <v>549704</v>
      </c>
      <c r="FL79" s="79">
        <f t="shared" si="338"/>
        <v>587687</v>
      </c>
      <c r="FM79" s="79">
        <f t="shared" si="338"/>
        <v>608627</v>
      </c>
      <c r="FN79" s="79">
        <f t="shared" si="327"/>
        <v>609808</v>
      </c>
      <c r="FO79" s="79">
        <f t="shared" si="197"/>
        <v>6683775</v>
      </c>
      <c r="FP79" s="79">
        <f t="shared" ref="FP79:FZ79" si="339">FP49+FP52+FP55+FP58+FP61+FP64+FP67+FP70+FP73+FP76</f>
        <v>585786</v>
      </c>
      <c r="FQ79" s="79">
        <f t="shared" si="339"/>
        <v>503946</v>
      </c>
      <c r="FR79" s="79">
        <f t="shared" si="339"/>
        <v>558379</v>
      </c>
      <c r="FS79" s="79">
        <f t="shared" si="339"/>
        <v>511866</v>
      </c>
      <c r="FT79" s="79">
        <f t="shared" si="339"/>
        <v>544201</v>
      </c>
      <c r="FU79" s="79">
        <f t="shared" si="339"/>
        <v>545453</v>
      </c>
      <c r="FV79" s="79">
        <f t="shared" si="339"/>
        <v>587638</v>
      </c>
      <c r="FW79" s="79">
        <f t="shared" si="339"/>
        <v>598307</v>
      </c>
      <c r="FX79" s="79">
        <f t="shared" si="339"/>
        <v>585856</v>
      </c>
      <c r="FY79" s="79">
        <f t="shared" ref="FY79" si="340">FY49+FY52+FY55+FY58+FY61+FY64+FY67+FY70+FY73+FY76</f>
        <v>646751</v>
      </c>
      <c r="FZ79" s="79">
        <f t="shared" si="339"/>
        <v>631058</v>
      </c>
      <c r="GA79" s="79">
        <f>GA49+GA52+GA55+GA58+GA61+GA64+GA67+GA70+GA73+GA76</f>
        <v>627672</v>
      </c>
      <c r="GB79" s="79">
        <f t="shared" si="224"/>
        <v>6926913</v>
      </c>
      <c r="GC79" s="79">
        <f>GC49+GC52+GC55+GC58+GC61+GC64+GC67+GC70+GC73+GC76</f>
        <v>580095</v>
      </c>
      <c r="GD79" s="79">
        <f>GD49+GD52+GD55+GD58+GD61+GD64+GD67+GD70+GD73+GD76</f>
        <v>557091</v>
      </c>
      <c r="GE79" s="79">
        <f t="shared" ref="GE79:GI79" si="341">GE49+GE52+GE55+GE58+GE61+GE64+GE67+GE70+GE73+GE76</f>
        <v>406815</v>
      </c>
      <c r="GF79" s="79">
        <f t="shared" si="341"/>
        <v>234184</v>
      </c>
      <c r="GG79" s="79">
        <f t="shared" si="341"/>
        <v>301175</v>
      </c>
      <c r="GH79" s="79">
        <f t="shared" si="341"/>
        <v>392984</v>
      </c>
      <c r="GI79" s="79">
        <f t="shared" si="341"/>
        <v>487167</v>
      </c>
      <c r="GJ79" s="79">
        <f t="shared" ref="GJ79:GK79" si="342">GJ49+GJ52+GJ55+GJ58+GJ61+GJ64+GJ67+GJ70+GJ73+GJ76</f>
        <v>527488</v>
      </c>
      <c r="GK79" s="79">
        <f t="shared" si="342"/>
        <v>592895</v>
      </c>
      <c r="GL79" s="79">
        <f t="shared" ref="GL79:GM79" si="343">GL49+GL52+GL55+GL58+GL61+GL64+GL67+GL70+GL73+GL76</f>
        <v>669002</v>
      </c>
      <c r="GM79" s="79">
        <f t="shared" si="343"/>
        <v>654452</v>
      </c>
      <c r="GN79" s="79">
        <f t="shared" ref="GN79:GP79" si="344">GN49+GN52+GN55+GN58+GN61+GN64+GN67+GN70+GN73+GN76</f>
        <v>645988</v>
      </c>
      <c r="GO79" s="79">
        <f t="shared" si="210"/>
        <v>6049336</v>
      </c>
      <c r="GP79" s="79">
        <f t="shared" si="344"/>
        <v>600859</v>
      </c>
      <c r="GQ79" s="79">
        <v>569736</v>
      </c>
      <c r="GR79" s="79"/>
      <c r="GS79" s="79"/>
      <c r="GT79" s="79"/>
      <c r="GU79" s="79"/>
      <c r="GV79" s="79"/>
      <c r="GW79" s="79"/>
      <c r="GX79" s="79"/>
      <c r="GY79" s="79"/>
      <c r="GZ79" s="79"/>
      <c r="HA79" s="79"/>
      <c r="HB79" s="79">
        <f t="shared" si="211"/>
        <v>1170595</v>
      </c>
    </row>
    <row r="82" spans="2:210" ht="15" x14ac:dyDescent="0.25">
      <c r="B82" s="5" t="s">
        <v>82</v>
      </c>
    </row>
    <row r="83" spans="2:210" ht="15" customHeight="1" x14ac:dyDescent="0.25">
      <c r="B83" s="23" t="s">
        <v>158</v>
      </c>
      <c r="C83" s="165">
        <v>2006</v>
      </c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7"/>
      <c r="O83" s="163" t="s">
        <v>99</v>
      </c>
      <c r="P83" s="165">
        <v>2007</v>
      </c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7"/>
      <c r="AB83" s="163" t="s">
        <v>100</v>
      </c>
      <c r="AC83" s="165">
        <v>2008</v>
      </c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7"/>
      <c r="AO83" s="163" t="s">
        <v>101</v>
      </c>
      <c r="AP83" s="165">
        <v>2009</v>
      </c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7"/>
      <c r="BB83" s="163" t="s">
        <v>86</v>
      </c>
      <c r="BC83" s="165">
        <v>2010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7"/>
      <c r="BO83" s="163" t="s">
        <v>87</v>
      </c>
      <c r="BP83" s="165">
        <v>2011</v>
      </c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7"/>
      <c r="CB83" s="163" t="s">
        <v>88</v>
      </c>
      <c r="CC83" s="165">
        <v>2012</v>
      </c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7"/>
      <c r="CO83" s="163" t="s">
        <v>89</v>
      </c>
      <c r="CP83" s="165">
        <v>2013</v>
      </c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7"/>
      <c r="DB83" s="163" t="s">
        <v>90</v>
      </c>
      <c r="DC83" s="165">
        <v>2014</v>
      </c>
      <c r="DD83" s="166"/>
      <c r="DE83" s="166"/>
      <c r="DF83" s="166"/>
      <c r="DG83" s="166"/>
      <c r="DH83" s="166"/>
      <c r="DI83" s="166"/>
      <c r="DJ83" s="166"/>
      <c r="DK83" s="166"/>
      <c r="DL83" s="166"/>
      <c r="DM83" s="166"/>
      <c r="DN83" s="167"/>
      <c r="DO83" s="163" t="s">
        <v>91</v>
      </c>
      <c r="DP83" s="165">
        <v>2015</v>
      </c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7"/>
      <c r="EB83" s="163" t="s">
        <v>92</v>
      </c>
      <c r="EC83" s="165">
        <v>2016</v>
      </c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  <c r="EN83" s="167"/>
      <c r="EO83" s="163" t="s">
        <v>93</v>
      </c>
      <c r="EP83" s="165">
        <v>2017</v>
      </c>
      <c r="EQ83" s="166"/>
      <c r="ER83" s="166"/>
      <c r="ES83" s="166"/>
      <c r="ET83" s="166"/>
      <c r="EU83" s="166"/>
      <c r="EV83" s="166"/>
      <c r="EW83" s="166"/>
      <c r="EX83" s="166"/>
      <c r="EY83" s="166"/>
      <c r="EZ83" s="166"/>
      <c r="FA83" s="167"/>
      <c r="FB83" s="163" t="s">
        <v>104</v>
      </c>
      <c r="FC83" s="165">
        <v>2018</v>
      </c>
      <c r="FD83" s="166"/>
      <c r="FE83" s="166"/>
      <c r="FF83" s="166"/>
      <c r="FG83" s="166"/>
      <c r="FH83" s="166"/>
      <c r="FI83" s="166"/>
      <c r="FJ83" s="166"/>
      <c r="FK83" s="166"/>
      <c r="FL83" s="166"/>
      <c r="FM83" s="166"/>
      <c r="FN83" s="167"/>
      <c r="FO83" s="163" t="s">
        <v>137</v>
      </c>
      <c r="FP83" s="165">
        <v>2019</v>
      </c>
      <c r="FQ83" s="166"/>
      <c r="FR83" s="166"/>
      <c r="FS83" s="166"/>
      <c r="FT83" s="166"/>
      <c r="FU83" s="166"/>
      <c r="FV83" s="166"/>
      <c r="FW83" s="166"/>
      <c r="FX83" s="166"/>
      <c r="FY83" s="166"/>
      <c r="FZ83" s="166"/>
      <c r="GA83" s="167"/>
      <c r="GB83" s="163" t="s">
        <v>161</v>
      </c>
      <c r="GC83" s="160">
        <v>2020</v>
      </c>
      <c r="GD83" s="161"/>
      <c r="GE83" s="161"/>
      <c r="GF83" s="161"/>
      <c r="GG83" s="161"/>
      <c r="GH83" s="161"/>
      <c r="GI83" s="161"/>
      <c r="GJ83" s="161"/>
      <c r="GK83" s="161"/>
      <c r="GL83" s="161"/>
      <c r="GM83" s="161"/>
      <c r="GN83" s="162"/>
      <c r="GO83" s="163" t="s">
        <v>169</v>
      </c>
      <c r="GP83" s="160">
        <v>2021</v>
      </c>
      <c r="GQ83" s="161"/>
      <c r="GR83" s="161"/>
      <c r="GS83" s="161"/>
      <c r="GT83" s="161"/>
      <c r="GU83" s="161"/>
      <c r="GV83" s="161"/>
      <c r="GW83" s="161"/>
      <c r="GX83" s="161"/>
      <c r="GY83" s="161"/>
      <c r="GZ83" s="161"/>
      <c r="HA83" s="162"/>
      <c r="HB83" s="163" t="s">
        <v>170</v>
      </c>
    </row>
    <row r="84" spans="2:210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64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64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64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64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64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64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64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64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64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64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64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64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64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64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64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64"/>
    </row>
    <row r="85" spans="2:210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345">+SUM(G86:G87)</f>
        <v>1466361.5</v>
      </c>
      <c r="H85" s="59">
        <f t="shared" si="345"/>
        <v>1493974</v>
      </c>
      <c r="I85" s="59">
        <f t="shared" si="345"/>
        <v>1501096.5</v>
      </c>
      <c r="J85" s="59">
        <f>+SUM(J86:J87)</f>
        <v>1592678</v>
      </c>
      <c r="K85" s="59">
        <f t="shared" si="345"/>
        <v>1571454</v>
      </c>
      <c r="L85" s="59">
        <f t="shared" si="345"/>
        <v>1538817.5</v>
      </c>
      <c r="M85" s="59">
        <f t="shared" si="345"/>
        <v>1563350</v>
      </c>
      <c r="N85" s="59">
        <f t="shared" si="345"/>
        <v>1653858</v>
      </c>
      <c r="O85" s="59">
        <f t="shared" si="345"/>
        <v>13159676</v>
      </c>
      <c r="P85" s="59">
        <f t="shared" si="345"/>
        <v>1632720</v>
      </c>
      <c r="Q85" s="59">
        <f t="shared" si="345"/>
        <v>1577621</v>
      </c>
      <c r="R85" s="59">
        <f t="shared" si="345"/>
        <v>1674499.5</v>
      </c>
      <c r="S85" s="59">
        <f t="shared" si="345"/>
        <v>1536767</v>
      </c>
      <c r="T85" s="59">
        <f t="shared" si="345"/>
        <v>1590838</v>
      </c>
      <c r="U85" s="59">
        <f t="shared" si="345"/>
        <v>1626905.5</v>
      </c>
      <c r="V85" s="59">
        <f t="shared" si="345"/>
        <v>1718192</v>
      </c>
      <c r="W85" s="59">
        <f t="shared" si="345"/>
        <v>1806475.5</v>
      </c>
      <c r="X85" s="59">
        <f t="shared" si="345"/>
        <v>1736462.5</v>
      </c>
      <c r="Y85" s="59">
        <f t="shared" si="345"/>
        <v>1741911</v>
      </c>
      <c r="Z85" s="59">
        <f t="shared" si="345"/>
        <v>1820931</v>
      </c>
      <c r="AA85" s="59">
        <f t="shared" si="345"/>
        <v>1942785</v>
      </c>
      <c r="AB85" s="59">
        <f>+SUM(AB86:AB87)</f>
        <v>20406108</v>
      </c>
      <c r="AC85" s="59">
        <f t="shared" si="345"/>
        <v>1996530</v>
      </c>
      <c r="AD85" s="59">
        <f t="shared" si="345"/>
        <v>1863127.5</v>
      </c>
      <c r="AE85" s="59">
        <f t="shared" si="345"/>
        <v>1837098.5</v>
      </c>
      <c r="AF85" s="59">
        <f t="shared" si="345"/>
        <v>857007</v>
      </c>
      <c r="AG85" s="59">
        <f t="shared" si="345"/>
        <v>970953</v>
      </c>
      <c r="AH85" s="59">
        <f t="shared" si="345"/>
        <v>990250</v>
      </c>
      <c r="AI85" s="59">
        <f t="shared" si="345"/>
        <v>1024477.5</v>
      </c>
      <c r="AJ85" s="59">
        <f t="shared" si="345"/>
        <v>1055397</v>
      </c>
      <c r="AK85" s="59">
        <f t="shared" si="345"/>
        <v>1056298</v>
      </c>
      <c r="AL85" s="59">
        <f t="shared" si="345"/>
        <v>1070512</v>
      </c>
      <c r="AM85" s="59">
        <f t="shared" si="345"/>
        <v>1035887.5</v>
      </c>
      <c r="AN85" s="59">
        <f t="shared" si="345"/>
        <v>1244809</v>
      </c>
      <c r="AO85" s="59">
        <f t="shared" si="345"/>
        <v>15002347</v>
      </c>
      <c r="AP85" s="59">
        <f t="shared" si="345"/>
        <v>1227189.5</v>
      </c>
      <c r="AQ85" s="59">
        <f t="shared" si="345"/>
        <v>1145030</v>
      </c>
      <c r="AR85" s="59">
        <f t="shared" ref="AR85:DH85" si="346">+AR87+AR86</f>
        <v>1204235</v>
      </c>
      <c r="AS85" s="59">
        <f t="shared" si="346"/>
        <v>1113822</v>
      </c>
      <c r="AT85" s="59">
        <f t="shared" si="346"/>
        <v>1169054</v>
      </c>
      <c r="AU85" s="59">
        <f t="shared" si="346"/>
        <v>1223457</v>
      </c>
      <c r="AV85" s="59">
        <f t="shared" si="346"/>
        <v>1313186.5</v>
      </c>
      <c r="AW85" s="59">
        <f t="shared" si="346"/>
        <v>1342868</v>
      </c>
      <c r="AX85" s="59">
        <f t="shared" si="346"/>
        <v>1288770</v>
      </c>
      <c r="AY85" s="59">
        <f t="shared" si="346"/>
        <v>1345012</v>
      </c>
      <c r="AZ85" s="59">
        <f t="shared" si="346"/>
        <v>1376486</v>
      </c>
      <c r="BA85" s="59">
        <f>+BA87+BA86</f>
        <v>1454347.5</v>
      </c>
      <c r="BB85" s="59">
        <f>+SUM(BB86:BB87)</f>
        <v>15203457.5</v>
      </c>
      <c r="BC85" s="59">
        <f t="shared" si="346"/>
        <v>1713825.2</v>
      </c>
      <c r="BD85" s="59">
        <f t="shared" si="346"/>
        <v>1658768.1</v>
      </c>
      <c r="BE85" s="59">
        <f t="shared" si="346"/>
        <v>1818148.9</v>
      </c>
      <c r="BF85" s="59">
        <f t="shared" si="346"/>
        <v>1739251.2999999998</v>
      </c>
      <c r="BG85" s="59">
        <f t="shared" si="346"/>
        <v>1830861.5</v>
      </c>
      <c r="BH85" s="59">
        <f t="shared" si="346"/>
        <v>1912879</v>
      </c>
      <c r="BI85" s="59">
        <f t="shared" si="346"/>
        <v>1900139.7999999998</v>
      </c>
      <c r="BJ85" s="59">
        <f t="shared" si="346"/>
        <v>1996198.8</v>
      </c>
      <c r="BK85" s="59">
        <f t="shared" si="346"/>
        <v>1956995.7999999998</v>
      </c>
      <c r="BL85" s="59">
        <f t="shared" si="346"/>
        <v>2023690.2999999998</v>
      </c>
      <c r="BM85" s="59">
        <f t="shared" si="346"/>
        <v>1977881.7000000002</v>
      </c>
      <c r="BN85" s="59">
        <f t="shared" si="346"/>
        <v>2048249.6</v>
      </c>
      <c r="BO85" s="59">
        <f>+SUM(BO86:BO87)</f>
        <v>22576890</v>
      </c>
      <c r="BP85" s="59">
        <f t="shared" si="346"/>
        <v>2602909</v>
      </c>
      <c r="BQ85" s="59">
        <f t="shared" si="346"/>
        <v>2605280.4</v>
      </c>
      <c r="BR85" s="59">
        <f t="shared" si="346"/>
        <v>2725150.9</v>
      </c>
      <c r="BS85" s="59">
        <f t="shared" si="346"/>
        <v>2678845.7000000002</v>
      </c>
      <c r="BT85" s="59">
        <f t="shared" si="346"/>
        <v>2880516.4</v>
      </c>
      <c r="BU85" s="59">
        <f t="shared" si="346"/>
        <v>2858466.0000000005</v>
      </c>
      <c r="BV85" s="59">
        <f t="shared" si="346"/>
        <v>2977924.8</v>
      </c>
      <c r="BW85" s="59">
        <f t="shared" si="346"/>
        <v>3255837.4</v>
      </c>
      <c r="BX85" s="59">
        <f t="shared" si="346"/>
        <v>3000360.3</v>
      </c>
      <c r="BY85" s="59">
        <f t="shared" si="346"/>
        <v>3046195.8000000007</v>
      </c>
      <c r="BZ85" s="59">
        <f t="shared" si="346"/>
        <v>3040093.4</v>
      </c>
      <c r="CA85" s="59">
        <f t="shared" si="346"/>
        <v>3128959.7</v>
      </c>
      <c r="CB85" s="59">
        <f>+SUM(CB86:CB87)</f>
        <v>34800539.800000004</v>
      </c>
      <c r="CC85" s="59">
        <f t="shared" si="346"/>
        <v>2985355.9</v>
      </c>
      <c r="CD85" s="59">
        <f t="shared" si="346"/>
        <v>2785323.3</v>
      </c>
      <c r="CE85" s="59">
        <f t="shared" si="346"/>
        <v>2980194.4</v>
      </c>
      <c r="CF85" s="59">
        <f t="shared" si="346"/>
        <v>2654519.4</v>
      </c>
      <c r="CG85" s="59">
        <f t="shared" si="346"/>
        <v>2956748.6</v>
      </c>
      <c r="CH85" s="59">
        <f t="shared" si="346"/>
        <v>2990543.1</v>
      </c>
      <c r="CI85" s="59">
        <f t="shared" si="346"/>
        <v>3143404.7</v>
      </c>
      <c r="CJ85" s="59">
        <f t="shared" si="346"/>
        <v>3319241.9999999995</v>
      </c>
      <c r="CK85" s="59">
        <f t="shared" si="346"/>
        <v>3111041.3</v>
      </c>
      <c r="CL85" s="59">
        <f t="shared" si="346"/>
        <v>3203058.6</v>
      </c>
      <c r="CM85" s="59">
        <f t="shared" si="346"/>
        <v>3182273.8000000003</v>
      </c>
      <c r="CN85" s="59">
        <f t="shared" si="346"/>
        <v>3133065.7</v>
      </c>
      <c r="CO85" s="59">
        <f>+SUM(CO86:CO87)</f>
        <v>36444770.799999997</v>
      </c>
      <c r="CP85" s="59">
        <f t="shared" si="346"/>
        <v>3083137.7</v>
      </c>
      <c r="CQ85" s="59">
        <f t="shared" si="346"/>
        <v>2859646.6</v>
      </c>
      <c r="CR85" s="59">
        <f t="shared" si="346"/>
        <v>3005503.9</v>
      </c>
      <c r="CS85" s="59">
        <f t="shared" si="346"/>
        <v>2914072.1999999997</v>
      </c>
      <c r="CT85" s="59">
        <f t="shared" si="346"/>
        <v>2995478.5999999996</v>
      </c>
      <c r="CU85" s="59">
        <f t="shared" si="346"/>
        <v>2928468.4999999995</v>
      </c>
      <c r="CV85" s="59">
        <f t="shared" si="346"/>
        <v>3178021.8000000003</v>
      </c>
      <c r="CW85" s="59">
        <f t="shared" si="346"/>
        <v>3323788.7999999993</v>
      </c>
      <c r="CX85" s="59">
        <f t="shared" si="346"/>
        <v>3166060.5999999996</v>
      </c>
      <c r="CY85" s="59">
        <f t="shared" si="346"/>
        <v>3268125.3999999994</v>
      </c>
      <c r="CZ85" s="59">
        <f t="shared" si="346"/>
        <v>3260142.5</v>
      </c>
      <c r="DA85" s="59">
        <f t="shared" si="346"/>
        <v>3385222.4999999995</v>
      </c>
      <c r="DB85" s="59">
        <f>+SUM(DB86:DB87)</f>
        <v>37367669.100000009</v>
      </c>
      <c r="DC85" s="59">
        <f t="shared" si="346"/>
        <v>3367758.7</v>
      </c>
      <c r="DD85" s="59">
        <f t="shared" si="346"/>
        <v>3216416.5</v>
      </c>
      <c r="DE85" s="59">
        <f t="shared" si="346"/>
        <v>3309716</v>
      </c>
      <c r="DF85" s="59">
        <f t="shared" si="346"/>
        <v>3095793</v>
      </c>
      <c r="DG85" s="59">
        <f t="shared" si="346"/>
        <v>3365850</v>
      </c>
      <c r="DH85" s="59">
        <f t="shared" si="346"/>
        <v>3305977</v>
      </c>
      <c r="DI85" s="59">
        <f t="shared" ref="DI85:EK85" si="347">+DI87+DI86</f>
        <v>3490172.5</v>
      </c>
      <c r="DJ85" s="59">
        <f t="shared" si="347"/>
        <v>3738035</v>
      </c>
      <c r="DK85" s="59">
        <f t="shared" si="347"/>
        <v>3552248.5</v>
      </c>
      <c r="DL85" s="59">
        <f t="shared" si="347"/>
        <v>3783295</v>
      </c>
      <c r="DM85" s="59">
        <f t="shared" si="347"/>
        <v>3721297.5</v>
      </c>
      <c r="DN85" s="59">
        <f t="shared" si="347"/>
        <v>4583136</v>
      </c>
      <c r="DO85" s="59">
        <f>+SUM(DO86:DO87)</f>
        <v>42529695.700000003</v>
      </c>
      <c r="DP85" s="59">
        <f t="shared" si="347"/>
        <v>4655784.75</v>
      </c>
      <c r="DQ85" s="59">
        <f t="shared" si="347"/>
        <v>4144043.5</v>
      </c>
      <c r="DR85" s="59">
        <f t="shared" si="347"/>
        <v>4353464.75</v>
      </c>
      <c r="DS85" s="59">
        <f>+DS87+DS86</f>
        <v>4056192.75</v>
      </c>
      <c r="DT85" s="59">
        <f t="shared" si="347"/>
        <v>4445141.5</v>
      </c>
      <c r="DU85" s="59">
        <f t="shared" si="347"/>
        <v>4459404.75</v>
      </c>
      <c r="DV85" s="59">
        <f t="shared" si="347"/>
        <v>4673283</v>
      </c>
      <c r="DW85" s="59">
        <f t="shared" si="347"/>
        <v>5009831</v>
      </c>
      <c r="DX85" s="59">
        <f t="shared" si="347"/>
        <v>5077078.75</v>
      </c>
      <c r="DY85" s="59">
        <f t="shared" si="347"/>
        <v>5588623.75</v>
      </c>
      <c r="DZ85" s="59">
        <f t="shared" si="347"/>
        <v>5786753</v>
      </c>
      <c r="EA85" s="59">
        <f t="shared" si="347"/>
        <v>5987391.75</v>
      </c>
      <c r="EB85" s="59">
        <f>+SUM(EB86:EB87)</f>
        <v>58236993.25</v>
      </c>
      <c r="EC85" s="59">
        <f t="shared" si="347"/>
        <v>5717510.9000000004</v>
      </c>
      <c r="ED85" s="59">
        <f t="shared" si="347"/>
        <v>5172781</v>
      </c>
      <c r="EE85" s="59">
        <f t="shared" si="347"/>
        <v>5171387.8999999994</v>
      </c>
      <c r="EF85" s="59">
        <f t="shared" si="347"/>
        <v>4989605.3999999994</v>
      </c>
      <c r="EG85" s="59">
        <f t="shared" si="347"/>
        <v>5201551.7999999989</v>
      </c>
      <c r="EH85" s="59">
        <f t="shared" si="347"/>
        <v>5117331.8</v>
      </c>
      <c r="EI85" s="59">
        <f t="shared" si="347"/>
        <v>5421028.4000000004</v>
      </c>
      <c r="EJ85" s="59">
        <f t="shared" si="347"/>
        <v>5726914</v>
      </c>
      <c r="EK85" s="59">
        <f t="shared" si="34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348">+SUM(ER86:ER87)</f>
        <v>4780503.3999999994</v>
      </c>
      <c r="ES85" s="59">
        <f t="shared" si="348"/>
        <v>4464460.3999999994</v>
      </c>
      <c r="ET85" s="59">
        <f t="shared" si="348"/>
        <v>4964672.8</v>
      </c>
      <c r="EU85" s="59">
        <f t="shared" si="348"/>
        <v>5161089.8000000007</v>
      </c>
      <c r="EV85" s="59">
        <f t="shared" si="348"/>
        <v>5270927.7999999989</v>
      </c>
      <c r="EW85" s="59">
        <f t="shared" si="348"/>
        <v>5507932.5999999996</v>
      </c>
      <c r="EX85" s="59">
        <f t="shared" si="348"/>
        <v>5345279.6999999993</v>
      </c>
      <c r="EY85" s="59">
        <f t="shared" si="348"/>
        <v>5518994.1999999993</v>
      </c>
      <c r="EZ85" s="59">
        <f t="shared" si="348"/>
        <v>5236380.1999999993</v>
      </c>
      <c r="FA85" s="59">
        <f t="shared" si="34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349">+SUM(FE86:FE87)</f>
        <v>4695485.5</v>
      </c>
      <c r="FF85" s="59">
        <f t="shared" si="349"/>
        <v>4361650</v>
      </c>
      <c r="FG85" s="59">
        <f t="shared" si="349"/>
        <v>4786201.5</v>
      </c>
      <c r="FH85" s="59">
        <f t="shared" si="349"/>
        <v>4657058.5</v>
      </c>
      <c r="FI85" s="59">
        <f t="shared" si="349"/>
        <v>4920606</v>
      </c>
      <c r="FJ85" s="59">
        <f t="shared" si="349"/>
        <v>5183863</v>
      </c>
      <c r="FK85" s="59">
        <f t="shared" si="349"/>
        <v>4855639</v>
      </c>
      <c r="FL85" s="59">
        <f t="shared" si="349"/>
        <v>5134678.5</v>
      </c>
      <c r="FM85" s="59">
        <f t="shared" si="349"/>
        <v>5220085.5</v>
      </c>
      <c r="FN85" s="59">
        <f t="shared" si="34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GP85" si="350">+SUM(FR86:FR87)</f>
        <v>5111132.1000000006</v>
      </c>
      <c r="FS85" s="59">
        <f t="shared" si="350"/>
        <v>4738772</v>
      </c>
      <c r="FT85" s="59">
        <f t="shared" si="350"/>
        <v>4977465.6000000006</v>
      </c>
      <c r="FU85" s="59">
        <f t="shared" si="350"/>
        <v>4929405.4000000004</v>
      </c>
      <c r="FV85" s="59">
        <f t="shared" si="350"/>
        <v>5393230.6999999993</v>
      </c>
      <c r="FW85" s="59">
        <f t="shared" si="350"/>
        <v>5536320.5</v>
      </c>
      <c r="FX85" s="59">
        <f t="shared" si="350"/>
        <v>5265304.2</v>
      </c>
      <c r="FY85" s="59">
        <f>+SUM(FY86:FY87)</f>
        <v>5710327</v>
      </c>
      <c r="FZ85" s="59">
        <f t="shared" si="350"/>
        <v>5569259.1000000006</v>
      </c>
      <c r="GA85" s="59">
        <f t="shared" si="350"/>
        <v>5781840</v>
      </c>
      <c r="GB85" s="59">
        <f>+SUM(FP85:GA85)</f>
        <v>63261338.800000004</v>
      </c>
      <c r="GC85" s="59">
        <f t="shared" si="350"/>
        <v>5556922.6000000006</v>
      </c>
      <c r="GD85" s="59">
        <f t="shared" si="350"/>
        <v>5251688.8</v>
      </c>
      <c r="GE85" s="59">
        <f t="shared" si="350"/>
        <v>3710331.1</v>
      </c>
      <c r="GF85" s="59">
        <f t="shared" si="350"/>
        <v>113361.2</v>
      </c>
      <c r="GG85" s="59">
        <f t="shared" si="350"/>
        <v>0</v>
      </c>
      <c r="GH85" s="59">
        <f t="shared" si="350"/>
        <v>0</v>
      </c>
      <c r="GI85" s="59">
        <f t="shared" si="350"/>
        <v>4957314.4000000004</v>
      </c>
      <c r="GJ85" s="59">
        <f t="shared" si="350"/>
        <v>5191197.2999999989</v>
      </c>
      <c r="GK85" s="59">
        <f t="shared" si="350"/>
        <v>5696373.4999999916</v>
      </c>
      <c r="GL85" s="59">
        <f t="shared" si="350"/>
        <v>6380319.8999999929</v>
      </c>
      <c r="GM85" s="59">
        <f t="shared" si="350"/>
        <v>6256509.6000000015</v>
      </c>
      <c r="GN85" s="59">
        <f t="shared" si="350"/>
        <v>6321860.1000000015</v>
      </c>
      <c r="GO85" s="59">
        <f>+SUM(GC85:GN85)</f>
        <v>49435878.499999985</v>
      </c>
      <c r="GP85" s="59">
        <f t="shared" si="350"/>
        <v>6284615.9999999981</v>
      </c>
      <c r="GQ85" s="59">
        <v>5866600.4000000004</v>
      </c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>
        <f>+SUM(GP85:HA85)</f>
        <v>12151216.399999999</v>
      </c>
    </row>
    <row r="86" spans="2:210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 t="shared" ref="GB86:GB87" si="351"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 t="shared" ref="GO86:GO87" si="352">+SUM(GC86:GN86)</f>
        <v>14902281.6</v>
      </c>
      <c r="GP86" s="79">
        <v>2036502.5000000002</v>
      </c>
      <c r="GQ86" s="79">
        <v>1773287.5999999999</v>
      </c>
      <c r="GR86" s="79"/>
      <c r="GS86" s="79"/>
      <c r="GT86" s="79"/>
      <c r="GU86" s="79"/>
      <c r="GV86" s="79"/>
      <c r="GW86" s="79"/>
      <c r="GX86" s="79"/>
      <c r="GY86" s="79"/>
      <c r="GZ86" s="79"/>
      <c r="HA86" s="79"/>
      <c r="HB86" s="14">
        <f t="shared" ref="HB86:HB87" si="353">+SUM(GP86:HA86)</f>
        <v>3809790.1</v>
      </c>
    </row>
    <row r="87" spans="2:210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 t="shared" si="351"/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 t="shared" si="352"/>
        <v>34533596.899999991</v>
      </c>
      <c r="GP87" s="79">
        <v>4248113.4999999981</v>
      </c>
      <c r="GQ87" s="79">
        <v>4093312.8000000003</v>
      </c>
      <c r="GR87" s="79"/>
      <c r="GS87" s="79"/>
      <c r="GT87" s="79"/>
      <c r="GU87" s="79"/>
      <c r="GV87" s="79"/>
      <c r="GW87" s="79"/>
      <c r="GX87" s="79"/>
      <c r="GY87" s="79"/>
      <c r="GZ87" s="79"/>
      <c r="HA87" s="79"/>
      <c r="HB87" s="14">
        <f t="shared" si="353"/>
        <v>8341426.2999999989</v>
      </c>
    </row>
    <row r="88" spans="2:210" x14ac:dyDescent="0.2">
      <c r="FC88" s="11"/>
      <c r="FP88" s="11"/>
    </row>
    <row r="90" spans="2:210" x14ac:dyDescent="0.2">
      <c r="FC90" s="11"/>
      <c r="FP90" s="11"/>
    </row>
    <row r="91" spans="2:210" x14ac:dyDescent="0.2">
      <c r="FC91" s="11"/>
      <c r="FP91" s="11"/>
    </row>
  </sheetData>
  <mergeCells count="100">
    <mergeCell ref="GP6:HA6"/>
    <mergeCell ref="HB6:HB7"/>
    <mergeCell ref="GP45:HA45"/>
    <mergeCell ref="HB45:HB46"/>
    <mergeCell ref="GP83:HA83"/>
    <mergeCell ref="HB83:HB84"/>
    <mergeCell ref="FP6:GA6"/>
    <mergeCell ref="GB6:GB7"/>
    <mergeCell ref="FP45:GA45"/>
    <mergeCell ref="GB45:GB46"/>
    <mergeCell ref="FP83:GA83"/>
    <mergeCell ref="GB83:GB84"/>
    <mergeCell ref="B6:B7"/>
    <mergeCell ref="C45:N45"/>
    <mergeCell ref="P45:AA45"/>
    <mergeCell ref="C6:N6"/>
    <mergeCell ref="P6:AA6"/>
    <mergeCell ref="C83:N83"/>
    <mergeCell ref="P83:AA83"/>
    <mergeCell ref="O83:O84"/>
    <mergeCell ref="AB83:AB84"/>
    <mergeCell ref="B45:B46"/>
    <mergeCell ref="AO6:AO7"/>
    <mergeCell ref="AO45:AO46"/>
    <mergeCell ref="AO83:AO84"/>
    <mergeCell ref="O6:O7"/>
    <mergeCell ref="AC83:AN83"/>
    <mergeCell ref="AB6:AB7"/>
    <mergeCell ref="AB45:AB46"/>
    <mergeCell ref="AC45:AN45"/>
    <mergeCell ref="O45:O46"/>
    <mergeCell ref="AC6:AN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DC83:DN83"/>
    <mergeCell ref="DO83:DO84"/>
    <mergeCell ref="DB6:DB7"/>
    <mergeCell ref="DB45:DB46"/>
    <mergeCell ref="DB83:DB84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GC6:GN6"/>
    <mergeCell ref="GO6:GO7"/>
    <mergeCell ref="GC45:GN45"/>
    <mergeCell ref="GO45:GO46"/>
    <mergeCell ref="GC83:GN83"/>
    <mergeCell ref="GO83:G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B49"/>
  <sheetViews>
    <sheetView showGridLines="0" zoomScale="90" zoomScaleNormal="90" workbookViewId="0">
      <pane xSplit="2" ySplit="3" topLeftCell="EM4" activePane="bottomRight" state="frozen"/>
      <selection pane="topRight" activeCell="C1" sqref="C1"/>
      <selection pane="bottomLeft" activeCell="A4" sqref="A4"/>
      <selection pane="bottomRight" activeCell="EQ43" sqref="EQ4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45" width="11.42578125" style="2"/>
    <col min="146" max="158" width="11.42578125" style="112"/>
    <col min="159" max="16384" width="11.42578125" style="2"/>
  </cols>
  <sheetData>
    <row r="1" spans="1:158" ht="15" x14ac:dyDescent="0.25">
      <c r="A1" s="168" t="s">
        <v>136</v>
      </c>
      <c r="B1" s="168"/>
    </row>
    <row r="2" spans="1:158" ht="30" customHeight="1" x14ac:dyDescent="0.2">
      <c r="A2" s="169" t="s">
        <v>153</v>
      </c>
      <c r="B2" s="170"/>
    </row>
    <row r="3" spans="1:158" x14ac:dyDescent="0.2">
      <c r="A3" s="99" t="s">
        <v>74</v>
      </c>
    </row>
    <row r="5" spans="1:158" ht="15" x14ac:dyDescent="0.25">
      <c r="B5" s="5" t="s">
        <v>67</v>
      </c>
    </row>
    <row r="6" spans="1:158" ht="15" customHeight="1" x14ac:dyDescent="0.25">
      <c r="B6" s="171" t="s">
        <v>0</v>
      </c>
      <c r="C6" s="165">
        <v>2010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87</v>
      </c>
      <c r="P6" s="165">
        <v>2011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88</v>
      </c>
      <c r="AC6" s="165">
        <v>2012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89</v>
      </c>
      <c r="AP6" s="165">
        <v>2013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90</v>
      </c>
      <c r="BC6" s="165">
        <v>2014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91</v>
      </c>
      <c r="BP6" s="165">
        <v>2015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92</v>
      </c>
      <c r="CC6" s="165">
        <v>2016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93</v>
      </c>
      <c r="CP6" s="165">
        <v>2017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104</v>
      </c>
      <c r="DC6" s="165">
        <v>2018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137</v>
      </c>
      <c r="DP6" s="165">
        <v>2019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161</v>
      </c>
      <c r="EC6" s="160">
        <v>2020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163" t="s">
        <v>169</v>
      </c>
      <c r="EP6" s="160">
        <v>2021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163" t="s">
        <v>170</v>
      </c>
    </row>
    <row r="7" spans="1:158" ht="15" x14ac:dyDescent="0.25">
      <c r="B7" s="17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4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64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64"/>
    </row>
    <row r="8" spans="1:158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 t="shared" ref="CR8:CU8" si="5">SUM(CR9:CR10)</f>
        <v>134218</v>
      </c>
      <c r="CS8" s="14">
        <f t="shared" si="5"/>
        <v>195773</v>
      </c>
      <c r="CT8" s="14">
        <f t="shared" si="5"/>
        <v>213484</v>
      </c>
      <c r="CU8" s="14">
        <f t="shared" si="5"/>
        <v>199415</v>
      </c>
      <c r="CV8" s="14">
        <f t="shared" ref="CV8:DA8" si="6">SUM(CV9:CV10)</f>
        <v>250424</v>
      </c>
      <c r="CW8" s="14">
        <f t="shared" si="6"/>
        <v>230338</v>
      </c>
      <c r="CX8" s="14">
        <f t="shared" si="6"/>
        <v>198339</v>
      </c>
      <c r="CY8" s="14">
        <f t="shared" si="6"/>
        <v>202821</v>
      </c>
      <c r="CZ8" s="14">
        <f t="shared" si="6"/>
        <v>197031</v>
      </c>
      <c r="DA8" s="14">
        <f t="shared" si="6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7">SUM(DE9:DE10)</f>
        <v>221692</v>
      </c>
      <c r="DF8" s="14">
        <f t="shared" si="7"/>
        <v>206758</v>
      </c>
      <c r="DG8" s="14">
        <f t="shared" si="7"/>
        <v>222197</v>
      </c>
      <c r="DH8" s="14">
        <f t="shared" si="7"/>
        <v>198195</v>
      </c>
      <c r="DI8" s="14">
        <f t="shared" si="7"/>
        <v>240801</v>
      </c>
      <c r="DJ8" s="14">
        <f t="shared" si="7"/>
        <v>241307</v>
      </c>
      <c r="DK8" s="14">
        <f t="shared" si="7"/>
        <v>208166</v>
      </c>
      <c r="DL8" s="14">
        <f t="shared" si="7"/>
        <v>216373</v>
      </c>
      <c r="DM8" s="14">
        <f t="shared" si="7"/>
        <v>207936</v>
      </c>
      <c r="DN8" s="14">
        <f t="shared" si="7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8">SUM(DR9:DR10)</f>
        <v>210779</v>
      </c>
      <c r="DS8" s="14">
        <f t="shared" si="8"/>
        <v>225444</v>
      </c>
      <c r="DT8" s="14">
        <f t="shared" si="8"/>
        <v>224933</v>
      </c>
      <c r="DU8" s="14">
        <f t="shared" si="8"/>
        <v>207700</v>
      </c>
      <c r="DV8" s="14">
        <f t="shared" si="8"/>
        <v>256440</v>
      </c>
      <c r="DW8" s="14">
        <f t="shared" si="8"/>
        <v>250123</v>
      </c>
      <c r="DX8" s="14">
        <f t="shared" si="8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55">
        <f>SUM(EP9:EP10)</f>
        <v>223229</v>
      </c>
      <c r="EQ8" s="155">
        <f t="shared" ref="EQ8" si="9">SUM(EQ9:EQ10)</f>
        <v>152813</v>
      </c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>
        <f>+SUM(EP8:FA8)</f>
        <v>376042</v>
      </c>
    </row>
    <row r="9" spans="1:158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10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1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2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3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4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5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6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7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6">
        <v>117930</v>
      </c>
      <c r="EQ9" s="156">
        <v>63986</v>
      </c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</row>
    <row r="10" spans="1:158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10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1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2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3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4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5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6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8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7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7">
        <v>105299</v>
      </c>
      <c r="EQ10" s="157">
        <v>88827</v>
      </c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</row>
    <row r="11" spans="1:158" ht="15" x14ac:dyDescent="0.25">
      <c r="B11" s="13" t="s">
        <v>36</v>
      </c>
      <c r="C11" s="14">
        <f>SUM(C12:C13)</f>
        <v>0</v>
      </c>
      <c r="D11" s="14">
        <f t="shared" ref="D11:N11" si="19">SUM(D12:D13)</f>
        <v>0</v>
      </c>
      <c r="E11" s="14">
        <f t="shared" si="19"/>
        <v>0</v>
      </c>
      <c r="F11" s="14">
        <f t="shared" si="19"/>
        <v>0</v>
      </c>
      <c r="G11" s="14">
        <f t="shared" si="19"/>
        <v>0</v>
      </c>
      <c r="H11" s="14">
        <f t="shared" si="19"/>
        <v>0</v>
      </c>
      <c r="I11" s="14">
        <f t="shared" si="19"/>
        <v>0</v>
      </c>
      <c r="J11" s="14">
        <f t="shared" si="19"/>
        <v>0</v>
      </c>
      <c r="K11" s="14">
        <f t="shared" si="19"/>
        <v>0</v>
      </c>
      <c r="L11" s="14">
        <f t="shared" si="19"/>
        <v>17844</v>
      </c>
      <c r="M11" s="14">
        <f t="shared" si="19"/>
        <v>81956</v>
      </c>
      <c r="N11" s="14">
        <f t="shared" si="19"/>
        <v>92370</v>
      </c>
      <c r="O11" s="14">
        <f t="shared" si="10"/>
        <v>192170</v>
      </c>
      <c r="P11" s="14">
        <f>SUM(P12:P13)</f>
        <v>87836</v>
      </c>
      <c r="Q11" s="14">
        <f t="shared" ref="Q11:AA11" si="20">SUM(Q12:Q13)</f>
        <v>79454</v>
      </c>
      <c r="R11" s="14">
        <f t="shared" si="20"/>
        <v>87502</v>
      </c>
      <c r="S11" s="14">
        <f t="shared" si="20"/>
        <v>95332</v>
      </c>
      <c r="T11" s="14">
        <f t="shared" si="20"/>
        <v>95032</v>
      </c>
      <c r="U11" s="14">
        <f t="shared" si="20"/>
        <v>90704</v>
      </c>
      <c r="V11" s="14">
        <f t="shared" si="20"/>
        <v>100244</v>
      </c>
      <c r="W11" s="14">
        <f t="shared" si="20"/>
        <v>96866</v>
      </c>
      <c r="X11" s="14">
        <f t="shared" si="20"/>
        <v>87784</v>
      </c>
      <c r="Y11" s="14">
        <f t="shared" si="20"/>
        <v>94564</v>
      </c>
      <c r="Z11" s="14">
        <f t="shared" si="20"/>
        <v>90236</v>
      </c>
      <c r="AA11" s="14">
        <f t="shared" si="20"/>
        <v>98518</v>
      </c>
      <c r="AB11" s="14">
        <f t="shared" si="11"/>
        <v>1104072</v>
      </c>
      <c r="AC11" s="14">
        <f>SUM(AC12:AC13)</f>
        <v>97806</v>
      </c>
      <c r="AD11" s="14">
        <f t="shared" ref="AD11:AN11" si="21">SUM(AD12:AD13)</f>
        <v>91966</v>
      </c>
      <c r="AE11" s="14">
        <f t="shared" si="21"/>
        <v>95924</v>
      </c>
      <c r="AF11" s="14">
        <f t="shared" si="21"/>
        <v>94405</v>
      </c>
      <c r="AG11" s="14">
        <f t="shared" si="21"/>
        <v>101980</v>
      </c>
      <c r="AH11" s="14">
        <f t="shared" si="21"/>
        <v>95100</v>
      </c>
      <c r="AI11" s="14">
        <f t="shared" si="21"/>
        <v>104816</v>
      </c>
      <c r="AJ11" s="14">
        <f t="shared" si="21"/>
        <v>108464</v>
      </c>
      <c r="AK11" s="14">
        <f t="shared" si="21"/>
        <v>97274</v>
      </c>
      <c r="AL11" s="14">
        <f t="shared" si="21"/>
        <v>101604</v>
      </c>
      <c r="AM11" s="14">
        <f t="shared" si="21"/>
        <v>98835</v>
      </c>
      <c r="AN11" s="14">
        <f t="shared" si="21"/>
        <v>105492</v>
      </c>
      <c r="AO11" s="14">
        <f t="shared" si="12"/>
        <v>1193666</v>
      </c>
      <c r="AP11" s="14">
        <f>SUM(AP12:AP13)</f>
        <v>104061</v>
      </c>
      <c r="AQ11" s="14">
        <f t="shared" ref="AQ11:BA11" si="22">SUM(AQ12:AQ13)</f>
        <v>95160</v>
      </c>
      <c r="AR11" s="14">
        <f t="shared" si="22"/>
        <v>105497</v>
      </c>
      <c r="AS11" s="14">
        <f t="shared" si="22"/>
        <v>95565</v>
      </c>
      <c r="AT11" s="14">
        <f t="shared" si="22"/>
        <v>106869</v>
      </c>
      <c r="AU11" s="14">
        <f t="shared" si="22"/>
        <v>100651</v>
      </c>
      <c r="AV11" s="14">
        <f t="shared" si="22"/>
        <v>110089</v>
      </c>
      <c r="AW11" s="14">
        <f t="shared" si="22"/>
        <v>110976</v>
      </c>
      <c r="AX11" s="14">
        <f t="shared" si="22"/>
        <v>100372</v>
      </c>
      <c r="AY11" s="14">
        <f t="shared" si="22"/>
        <v>107341</v>
      </c>
      <c r="AZ11" s="14">
        <f t="shared" si="22"/>
        <v>105154</v>
      </c>
      <c r="BA11" s="14">
        <f t="shared" si="22"/>
        <v>113030</v>
      </c>
      <c r="BB11" s="14">
        <f t="shared" si="13"/>
        <v>1254765</v>
      </c>
      <c r="BC11" s="14">
        <f>SUM(BC12:BC13)</f>
        <v>109576</v>
      </c>
      <c r="BD11" s="14">
        <f t="shared" ref="BD11:BN11" si="23">SUM(BD12:BD13)</f>
        <v>98076</v>
      </c>
      <c r="BE11" s="14">
        <f t="shared" si="23"/>
        <v>103906</v>
      </c>
      <c r="BF11" s="14">
        <f t="shared" si="23"/>
        <v>106514</v>
      </c>
      <c r="BG11" s="14">
        <f t="shared" si="23"/>
        <v>111093</v>
      </c>
      <c r="BH11" s="14">
        <f t="shared" si="23"/>
        <v>103349</v>
      </c>
      <c r="BI11" s="14">
        <f t="shared" si="23"/>
        <v>115938</v>
      </c>
      <c r="BJ11" s="14">
        <f t="shared" si="23"/>
        <v>116543</v>
      </c>
      <c r="BK11" s="14">
        <f t="shared" si="23"/>
        <v>103771</v>
      </c>
      <c r="BL11" s="14">
        <f t="shared" si="23"/>
        <v>113370</v>
      </c>
      <c r="BM11" s="14">
        <f t="shared" si="23"/>
        <v>109536</v>
      </c>
      <c r="BN11" s="14">
        <f t="shared" si="23"/>
        <v>118876</v>
      </c>
      <c r="BO11" s="14">
        <f t="shared" si="14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5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6"/>
        <v>1488365</v>
      </c>
      <c r="CP11" s="14">
        <f>SUM(CP12:CP13)</f>
        <v>125534</v>
      </c>
      <c r="CQ11" s="14">
        <v>106997</v>
      </c>
      <c r="CR11" s="14">
        <f t="shared" ref="CR11:CU11" si="24">SUM(CR12:CR13)</f>
        <v>101269</v>
      </c>
      <c r="CS11" s="14">
        <f t="shared" si="24"/>
        <v>122098</v>
      </c>
      <c r="CT11" s="14">
        <f t="shared" si="24"/>
        <v>131482</v>
      </c>
      <c r="CU11" s="14">
        <f t="shared" si="24"/>
        <v>123570</v>
      </c>
      <c r="CV11" s="14">
        <f t="shared" ref="CV11:DA11" si="25">SUM(CV12:CV13)</f>
        <v>142647</v>
      </c>
      <c r="CW11" s="14">
        <f t="shared" si="25"/>
        <v>137277</v>
      </c>
      <c r="CX11" s="14">
        <f t="shared" si="25"/>
        <v>120449</v>
      </c>
      <c r="CY11" s="14">
        <f t="shared" si="25"/>
        <v>127042</v>
      </c>
      <c r="CZ11" s="14">
        <f t="shared" si="25"/>
        <v>125602</v>
      </c>
      <c r="DA11" s="14">
        <f t="shared" si="25"/>
        <v>139801</v>
      </c>
      <c r="DB11" s="14">
        <f t="shared" si="18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6">SUM(DE12:DE13)</f>
        <v>134819</v>
      </c>
      <c r="DF11" s="14">
        <f t="shared" si="26"/>
        <v>124983</v>
      </c>
      <c r="DG11" s="14">
        <f t="shared" si="26"/>
        <v>136613</v>
      </c>
      <c r="DH11" s="14">
        <f t="shared" si="26"/>
        <v>122157</v>
      </c>
      <c r="DI11" s="14">
        <f t="shared" si="26"/>
        <v>138441</v>
      </c>
      <c r="DJ11" s="14">
        <f t="shared" si="26"/>
        <v>144992</v>
      </c>
      <c r="DK11" s="14">
        <f t="shared" si="26"/>
        <v>126234</v>
      </c>
      <c r="DL11" s="14">
        <f t="shared" si="26"/>
        <v>134796</v>
      </c>
      <c r="DM11" s="14">
        <f t="shared" si="26"/>
        <v>133711</v>
      </c>
      <c r="DN11" s="14">
        <f t="shared" si="26"/>
        <v>144881</v>
      </c>
      <c r="DO11" s="14">
        <f t="shared" si="17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7">SUM(DR12:DR13)</f>
        <v>132549</v>
      </c>
      <c r="DS11" s="14">
        <f t="shared" si="27"/>
        <v>134758</v>
      </c>
      <c r="DT11" s="14">
        <f t="shared" si="27"/>
        <v>141599</v>
      </c>
      <c r="DU11" s="14">
        <f t="shared" si="27"/>
        <v>131630</v>
      </c>
      <c r="DV11" s="14">
        <f t="shared" si="27"/>
        <v>150599</v>
      </c>
      <c r="DW11" s="14">
        <f t="shared" si="27"/>
        <v>153110</v>
      </c>
      <c r="DX11" s="14">
        <f t="shared" si="27"/>
        <v>132373</v>
      </c>
      <c r="DY11" s="14">
        <v>139611</v>
      </c>
      <c r="DZ11" s="14">
        <v>133349</v>
      </c>
      <c r="EA11" s="14">
        <v>144001</v>
      </c>
      <c r="EB11" s="14">
        <f t="shared" ref="EB11" si="28"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 t="shared" ref="EO11" si="29">+SUM(EC11:EN11)</f>
        <v>1333035</v>
      </c>
      <c r="EP11" s="155">
        <f>SUM(EP12:EP13)</f>
        <v>143402</v>
      </c>
      <c r="EQ11" s="155">
        <f t="shared" ref="EQ11" si="30">SUM(EQ12:EQ13)</f>
        <v>98149</v>
      </c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>
        <f t="shared" ref="FB11" si="31">+SUM(EP11:FA11)</f>
        <v>241551</v>
      </c>
    </row>
    <row r="12" spans="1:158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10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1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2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3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4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5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6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8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7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6">
        <v>68827</v>
      </c>
      <c r="EQ12" s="156">
        <v>37287</v>
      </c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</row>
    <row r="13" spans="1:158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10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1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2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3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4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5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6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8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7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7">
        <v>74575</v>
      </c>
      <c r="EQ13" s="157">
        <v>60862</v>
      </c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</row>
    <row r="14" spans="1:158" ht="15" x14ac:dyDescent="0.25">
      <c r="B14" s="13" t="s">
        <v>37</v>
      </c>
      <c r="C14" s="14">
        <f>SUM(C15:C16)</f>
        <v>0</v>
      </c>
      <c r="D14" s="14">
        <f t="shared" ref="D14:N14" si="32">SUM(D15:D16)</f>
        <v>0</v>
      </c>
      <c r="E14" s="14">
        <f t="shared" si="32"/>
        <v>0</v>
      </c>
      <c r="F14" s="14">
        <f t="shared" si="32"/>
        <v>0</v>
      </c>
      <c r="G14" s="14">
        <f t="shared" si="32"/>
        <v>0</v>
      </c>
      <c r="H14" s="14">
        <f t="shared" si="32"/>
        <v>0</v>
      </c>
      <c r="I14" s="14">
        <f t="shared" si="32"/>
        <v>0</v>
      </c>
      <c r="J14" s="14">
        <f t="shared" si="32"/>
        <v>0</v>
      </c>
      <c r="K14" s="14">
        <f t="shared" si="32"/>
        <v>0</v>
      </c>
      <c r="L14" s="14">
        <f t="shared" si="32"/>
        <v>15210</v>
      </c>
      <c r="M14" s="14">
        <f t="shared" si="32"/>
        <v>66684</v>
      </c>
      <c r="N14" s="14">
        <f t="shared" si="32"/>
        <v>79506</v>
      </c>
      <c r="O14" s="14">
        <f t="shared" si="10"/>
        <v>161400</v>
      </c>
      <c r="P14" s="14">
        <f>SUM(P15:P16)</f>
        <v>73046</v>
      </c>
      <c r="Q14" s="14">
        <f t="shared" ref="Q14:AA14" si="33">SUM(Q15:Q16)</f>
        <v>66432</v>
      </c>
      <c r="R14" s="14">
        <f t="shared" si="33"/>
        <v>73618</v>
      </c>
      <c r="S14" s="14">
        <f t="shared" si="33"/>
        <v>79828</v>
      </c>
      <c r="T14" s="14">
        <f t="shared" si="33"/>
        <v>76604</v>
      </c>
      <c r="U14" s="14">
        <f t="shared" si="33"/>
        <v>75150</v>
      </c>
      <c r="V14" s="14">
        <f t="shared" si="33"/>
        <v>91558</v>
      </c>
      <c r="W14" s="14">
        <f t="shared" si="33"/>
        <v>82502</v>
      </c>
      <c r="X14" s="14">
        <f t="shared" si="33"/>
        <v>76004</v>
      </c>
      <c r="Y14" s="14">
        <f t="shared" si="33"/>
        <v>79074</v>
      </c>
      <c r="Z14" s="14">
        <f t="shared" si="33"/>
        <v>73660</v>
      </c>
      <c r="AA14" s="14">
        <f t="shared" si="33"/>
        <v>85700</v>
      </c>
      <c r="AB14" s="14">
        <f t="shared" si="11"/>
        <v>933176</v>
      </c>
      <c r="AC14" s="14">
        <f>SUM(AC15:AC16)</f>
        <v>83006</v>
      </c>
      <c r="AD14" s="14">
        <f t="shared" ref="AD14:AN14" si="34">SUM(AD15:AD16)</f>
        <v>79124</v>
      </c>
      <c r="AE14" s="14">
        <f t="shared" si="34"/>
        <v>83528</v>
      </c>
      <c r="AF14" s="14">
        <f t="shared" si="34"/>
        <v>81558</v>
      </c>
      <c r="AG14" s="14">
        <f t="shared" si="34"/>
        <v>86893</v>
      </c>
      <c r="AH14" s="14">
        <f t="shared" si="34"/>
        <v>80985</v>
      </c>
      <c r="AI14" s="14">
        <f t="shared" si="34"/>
        <v>96918</v>
      </c>
      <c r="AJ14" s="14">
        <f t="shared" si="34"/>
        <v>93854</v>
      </c>
      <c r="AK14" s="14">
        <f t="shared" si="34"/>
        <v>85459</v>
      </c>
      <c r="AL14" s="14">
        <f t="shared" si="34"/>
        <v>87184</v>
      </c>
      <c r="AM14" s="14">
        <f t="shared" si="34"/>
        <v>84355</v>
      </c>
      <c r="AN14" s="14">
        <f t="shared" si="34"/>
        <v>92774</v>
      </c>
      <c r="AO14" s="14">
        <f t="shared" si="12"/>
        <v>1035638</v>
      </c>
      <c r="AP14" s="14">
        <f>SUM(AP15:AP16)</f>
        <v>92680</v>
      </c>
      <c r="AQ14" s="14">
        <f t="shared" ref="AQ14:BA14" si="35">SUM(AQ15:AQ16)</f>
        <v>85941</v>
      </c>
      <c r="AR14" s="14">
        <f t="shared" si="35"/>
        <v>92946</v>
      </c>
      <c r="AS14" s="14">
        <f t="shared" si="35"/>
        <v>87626</v>
      </c>
      <c r="AT14" s="14">
        <f t="shared" si="35"/>
        <v>95884</v>
      </c>
      <c r="AU14" s="14">
        <f t="shared" si="35"/>
        <v>89315</v>
      </c>
      <c r="AV14" s="14">
        <f t="shared" si="35"/>
        <v>104581</v>
      </c>
      <c r="AW14" s="14">
        <f t="shared" si="35"/>
        <v>103585</v>
      </c>
      <c r="AX14" s="14">
        <f t="shared" si="35"/>
        <v>91266</v>
      </c>
      <c r="AY14" s="14">
        <f t="shared" si="35"/>
        <v>92344</v>
      </c>
      <c r="AZ14" s="14">
        <f t="shared" si="35"/>
        <v>89489</v>
      </c>
      <c r="BA14" s="14">
        <f t="shared" si="35"/>
        <v>100215</v>
      </c>
      <c r="BB14" s="14">
        <f t="shared" si="13"/>
        <v>1125872</v>
      </c>
      <c r="BC14" s="14">
        <f>SUM(BC15:BC16)</f>
        <v>97658</v>
      </c>
      <c r="BD14" s="14">
        <f t="shared" ref="BD14:BN14" si="36">SUM(BD15:BD16)</f>
        <v>86705</v>
      </c>
      <c r="BE14" s="14">
        <f t="shared" si="36"/>
        <v>93498</v>
      </c>
      <c r="BF14" s="14">
        <f t="shared" si="36"/>
        <v>94420</v>
      </c>
      <c r="BG14" s="14">
        <f t="shared" si="36"/>
        <v>95300</v>
      </c>
      <c r="BH14" s="14">
        <f t="shared" si="36"/>
        <v>88293</v>
      </c>
      <c r="BI14" s="14">
        <f t="shared" si="36"/>
        <v>105473</v>
      </c>
      <c r="BJ14" s="14">
        <f t="shared" si="36"/>
        <v>104606</v>
      </c>
      <c r="BK14" s="14">
        <f t="shared" si="36"/>
        <v>90058</v>
      </c>
      <c r="BL14" s="14">
        <f t="shared" si="36"/>
        <v>95716</v>
      </c>
      <c r="BM14" s="14">
        <f t="shared" si="36"/>
        <v>90965</v>
      </c>
      <c r="BN14" s="14">
        <f t="shared" si="36"/>
        <v>102089</v>
      </c>
      <c r="BO14" s="14">
        <f t="shared" si="14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5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6"/>
        <v>1266249</v>
      </c>
      <c r="CP14" s="14">
        <f>SUM(CP15:CP16)</f>
        <v>107753</v>
      </c>
      <c r="CQ14" s="14">
        <v>91132</v>
      </c>
      <c r="CR14" s="14">
        <f t="shared" ref="CR14:CU14" si="37">SUM(CR15:CR16)</f>
        <v>86042</v>
      </c>
      <c r="CS14" s="14">
        <f t="shared" si="37"/>
        <v>102591</v>
      </c>
      <c r="CT14" s="14">
        <f t="shared" si="37"/>
        <v>110613</v>
      </c>
      <c r="CU14" s="14">
        <f t="shared" si="37"/>
        <v>103179</v>
      </c>
      <c r="CV14" s="14">
        <f t="shared" ref="CV14:DA14" si="38">SUM(CV15:CV16)</f>
        <v>132166</v>
      </c>
      <c r="CW14" s="14">
        <f t="shared" si="38"/>
        <v>121961</v>
      </c>
      <c r="CX14" s="14">
        <f t="shared" si="38"/>
        <v>101995</v>
      </c>
      <c r="CY14" s="14">
        <f t="shared" si="38"/>
        <v>102438</v>
      </c>
      <c r="CZ14" s="14">
        <f t="shared" si="38"/>
        <v>101835</v>
      </c>
      <c r="DA14" s="14">
        <f t="shared" si="38"/>
        <v>118540</v>
      </c>
      <c r="DB14" s="14">
        <f t="shared" si="18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9">SUM(DE15:DE16)</f>
        <v>112673</v>
      </c>
      <c r="DF14" s="14">
        <f t="shared" si="39"/>
        <v>107259</v>
      </c>
      <c r="DG14" s="14">
        <f t="shared" si="39"/>
        <v>115093</v>
      </c>
      <c r="DH14" s="14">
        <f t="shared" si="39"/>
        <v>102672</v>
      </c>
      <c r="DI14" s="14">
        <f t="shared" si="39"/>
        <v>128559</v>
      </c>
      <c r="DJ14" s="14">
        <f t="shared" si="39"/>
        <v>128788</v>
      </c>
      <c r="DK14" s="14">
        <f t="shared" si="39"/>
        <v>107442</v>
      </c>
      <c r="DL14" s="14">
        <f t="shared" si="39"/>
        <v>111459</v>
      </c>
      <c r="DM14" s="14">
        <f t="shared" si="39"/>
        <v>107589</v>
      </c>
      <c r="DN14" s="14">
        <f t="shared" si="39"/>
        <v>123690</v>
      </c>
      <c r="DO14" s="14">
        <f t="shared" si="17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40">SUM(DR15:DR16)</f>
        <v>112508</v>
      </c>
      <c r="DS14" s="14">
        <f t="shared" si="40"/>
        <v>115829</v>
      </c>
      <c r="DT14" s="14">
        <f t="shared" si="40"/>
        <v>118238</v>
      </c>
      <c r="DU14" s="14">
        <f t="shared" si="40"/>
        <v>107590</v>
      </c>
      <c r="DV14" s="14">
        <f t="shared" si="40"/>
        <v>135754</v>
      </c>
      <c r="DW14" s="14">
        <f t="shared" si="40"/>
        <v>135624</v>
      </c>
      <c r="DX14" s="14">
        <f t="shared" si="40"/>
        <v>113445</v>
      </c>
      <c r="DY14" s="14">
        <v>115687</v>
      </c>
      <c r="DZ14" s="14">
        <v>109844</v>
      </c>
      <c r="EA14" s="14">
        <v>122925</v>
      </c>
      <c r="EB14" s="14">
        <f t="shared" ref="EB14" si="41"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 t="shared" ref="EO14" si="42">+SUM(EC14:EN14)</f>
        <v>1055791</v>
      </c>
      <c r="EP14" s="155">
        <f>SUM(EP15:EP16)</f>
        <v>114044</v>
      </c>
      <c r="EQ14" s="155">
        <f t="shared" ref="EQ14" si="43">SUM(EQ15:EQ16)</f>
        <v>70900</v>
      </c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>
        <f t="shared" ref="FB14" si="44">+SUM(EP14:FA14)</f>
        <v>184944</v>
      </c>
    </row>
    <row r="15" spans="1:158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10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1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2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3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4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5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6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8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7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6">
        <v>80149</v>
      </c>
      <c r="EQ15" s="156">
        <v>42534</v>
      </c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</row>
    <row r="16" spans="1:158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10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1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2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3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4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5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6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8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7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7">
        <v>33895</v>
      </c>
      <c r="EQ16" s="157">
        <v>28366</v>
      </c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</row>
    <row r="17" spans="2:158" ht="15" x14ac:dyDescent="0.25">
      <c r="B17" s="18" t="s">
        <v>10</v>
      </c>
      <c r="C17" s="19">
        <f>SUM(C18:C19)</f>
        <v>0</v>
      </c>
      <c r="D17" s="19">
        <f t="shared" ref="D17:N17" si="45">SUM(D18:D19)</f>
        <v>0</v>
      </c>
      <c r="E17" s="19">
        <f t="shared" si="45"/>
        <v>0</v>
      </c>
      <c r="F17" s="19">
        <f t="shared" si="45"/>
        <v>0</v>
      </c>
      <c r="G17" s="19">
        <f t="shared" si="45"/>
        <v>0</v>
      </c>
      <c r="H17" s="19">
        <f t="shared" si="45"/>
        <v>0</v>
      </c>
      <c r="I17" s="19">
        <f t="shared" si="45"/>
        <v>0</v>
      </c>
      <c r="J17" s="19">
        <f t="shared" si="45"/>
        <v>0</v>
      </c>
      <c r="K17" s="19">
        <f t="shared" si="45"/>
        <v>0</v>
      </c>
      <c r="L17" s="19">
        <f t="shared" si="45"/>
        <v>63106</v>
      </c>
      <c r="M17" s="19">
        <f t="shared" si="45"/>
        <v>282136</v>
      </c>
      <c r="N17" s="19">
        <f t="shared" si="45"/>
        <v>323878</v>
      </c>
      <c r="O17" s="19">
        <f>SUM(O18:O19)</f>
        <v>669120</v>
      </c>
      <c r="P17" s="19">
        <f>SUM(P18:P19)</f>
        <v>307630</v>
      </c>
      <c r="Q17" s="19">
        <f t="shared" ref="Q17:AA17" si="46">SUM(Q18:Q19)</f>
        <v>280668</v>
      </c>
      <c r="R17" s="19">
        <f t="shared" si="46"/>
        <v>310156</v>
      </c>
      <c r="S17" s="19">
        <f t="shared" si="46"/>
        <v>336872</v>
      </c>
      <c r="T17" s="19">
        <f t="shared" si="46"/>
        <v>329006</v>
      </c>
      <c r="U17" s="19">
        <f t="shared" si="46"/>
        <v>317374</v>
      </c>
      <c r="V17" s="19">
        <f t="shared" si="46"/>
        <v>369364</v>
      </c>
      <c r="W17" s="19">
        <f t="shared" si="46"/>
        <v>339272</v>
      </c>
      <c r="X17" s="19">
        <f t="shared" si="46"/>
        <v>314266</v>
      </c>
      <c r="Y17" s="19">
        <f t="shared" si="46"/>
        <v>331708</v>
      </c>
      <c r="Z17" s="19">
        <f t="shared" si="46"/>
        <v>311592</v>
      </c>
      <c r="AA17" s="19">
        <f t="shared" si="46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47">SUM(AD18:AD19)</f>
        <v>326878</v>
      </c>
      <c r="AE17" s="19">
        <f t="shared" si="47"/>
        <v>341994</v>
      </c>
      <c r="AF17" s="19">
        <f t="shared" si="47"/>
        <v>335518</v>
      </c>
      <c r="AG17" s="19">
        <f t="shared" si="47"/>
        <v>357274</v>
      </c>
      <c r="AH17" s="19">
        <f t="shared" si="47"/>
        <v>336394</v>
      </c>
      <c r="AI17" s="19">
        <f t="shared" si="47"/>
        <v>385269</v>
      </c>
      <c r="AJ17" s="19">
        <f t="shared" si="47"/>
        <v>381600</v>
      </c>
      <c r="AK17" s="19">
        <f t="shared" si="47"/>
        <v>349290</v>
      </c>
      <c r="AL17" s="19">
        <f t="shared" si="47"/>
        <v>358036</v>
      </c>
      <c r="AM17" s="19">
        <f t="shared" si="47"/>
        <v>344647</v>
      </c>
      <c r="AN17" s="19">
        <f t="shared" si="47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48">SUM(AQ18:AQ19)</f>
        <v>344955</v>
      </c>
      <c r="AR17" s="19">
        <f t="shared" si="48"/>
        <v>378276</v>
      </c>
      <c r="AS17" s="19">
        <f t="shared" si="48"/>
        <v>345738</v>
      </c>
      <c r="AT17" s="19">
        <f t="shared" si="48"/>
        <v>381599</v>
      </c>
      <c r="AU17" s="19">
        <f t="shared" si="48"/>
        <v>355923</v>
      </c>
      <c r="AV17" s="19">
        <f t="shared" si="48"/>
        <v>406032</v>
      </c>
      <c r="AW17" s="19">
        <f t="shared" si="48"/>
        <v>401587</v>
      </c>
      <c r="AX17" s="19">
        <f t="shared" si="48"/>
        <v>358342</v>
      </c>
      <c r="AY17" s="19">
        <f t="shared" si="48"/>
        <v>373892</v>
      </c>
      <c r="AZ17" s="19">
        <f t="shared" si="48"/>
        <v>362122</v>
      </c>
      <c r="BA17" s="19">
        <f t="shared" si="48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9">SUM(BD18:BD19)</f>
        <v>349217</v>
      </c>
      <c r="BE17" s="19">
        <f t="shared" si="49"/>
        <v>372682</v>
      </c>
      <c r="BF17" s="19">
        <f t="shared" si="49"/>
        <v>385363</v>
      </c>
      <c r="BG17" s="19">
        <f t="shared" si="49"/>
        <v>390746</v>
      </c>
      <c r="BH17" s="19">
        <f t="shared" si="49"/>
        <v>363949</v>
      </c>
      <c r="BI17" s="19">
        <f t="shared" si="49"/>
        <v>424601</v>
      </c>
      <c r="BJ17" s="19">
        <f t="shared" si="49"/>
        <v>417175</v>
      </c>
      <c r="BK17" s="19">
        <f t="shared" si="49"/>
        <v>367753</v>
      </c>
      <c r="BL17" s="19">
        <f t="shared" si="49"/>
        <v>395990</v>
      </c>
      <c r="BM17" s="19">
        <f t="shared" si="49"/>
        <v>377071</v>
      </c>
      <c r="BN17" s="19">
        <f t="shared" si="49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50">SUM(BR18:BR19)</f>
        <v>360955</v>
      </c>
      <c r="BS17" s="19">
        <f t="shared" si="50"/>
        <v>386901</v>
      </c>
      <c r="BT17" s="19">
        <f t="shared" si="50"/>
        <v>418809</v>
      </c>
      <c r="BU17" s="19">
        <f t="shared" si="50"/>
        <v>389242</v>
      </c>
      <c r="BV17" s="19">
        <f t="shared" si="50"/>
        <v>469625</v>
      </c>
      <c r="BW17" s="19">
        <f t="shared" si="50"/>
        <v>440098</v>
      </c>
      <c r="BX17" s="19">
        <f t="shared" si="50"/>
        <v>399297</v>
      </c>
      <c r="BY17" s="19">
        <f t="shared" si="50"/>
        <v>427845</v>
      </c>
      <c r="BZ17" s="19">
        <f t="shared" si="50"/>
        <v>394028</v>
      </c>
      <c r="CA17" s="19">
        <f t="shared" si="50"/>
        <v>432794</v>
      </c>
      <c r="CB17" s="19">
        <f>SUM(CB18:CB19)</f>
        <v>4915949</v>
      </c>
      <c r="CC17" s="19">
        <f t="shared" si="50"/>
        <v>449290</v>
      </c>
      <c r="CD17" s="19">
        <f t="shared" si="50"/>
        <v>379388</v>
      </c>
      <c r="CE17" s="19">
        <f t="shared" si="50"/>
        <v>398743</v>
      </c>
      <c r="CF17" s="19">
        <f t="shared" si="50"/>
        <v>409293</v>
      </c>
      <c r="CG17" s="19">
        <f t="shared" si="50"/>
        <v>445662</v>
      </c>
      <c r="CH17" s="19">
        <f t="shared" si="50"/>
        <v>410419</v>
      </c>
      <c r="CI17" s="19">
        <f t="shared" si="50"/>
        <v>500827</v>
      </c>
      <c r="CJ17" s="19">
        <f t="shared" si="50"/>
        <v>474052</v>
      </c>
      <c r="CK17" s="19">
        <f t="shared" si="50"/>
        <v>407792</v>
      </c>
      <c r="CL17" s="19">
        <f t="shared" si="50"/>
        <v>424345</v>
      </c>
      <c r="CM17" s="19">
        <v>423083</v>
      </c>
      <c r="CN17" s="19">
        <f t="shared" si="50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CS17" si="51">SUM(CR18:CR19)</f>
        <v>321529</v>
      </c>
      <c r="CS17" s="19">
        <f t="shared" si="51"/>
        <v>420462</v>
      </c>
      <c r="CT17" s="19">
        <f t="shared" ref="CT17:CU17" si="52">SUM(CT18:CT19)</f>
        <v>455579</v>
      </c>
      <c r="CU17" s="19">
        <f t="shared" si="52"/>
        <v>426164</v>
      </c>
      <c r="CV17" s="19">
        <f t="shared" ref="CV17:CW17" si="53">SUM(CV18:CV19)</f>
        <v>525237</v>
      </c>
      <c r="CW17" s="19">
        <f t="shared" si="53"/>
        <v>489576</v>
      </c>
      <c r="CX17" s="19">
        <f t="shared" ref="CX17:CY17" si="54">SUM(CX18:CX19)</f>
        <v>420783</v>
      </c>
      <c r="CY17" s="19">
        <f t="shared" si="54"/>
        <v>432301</v>
      </c>
      <c r="CZ17" s="19">
        <f t="shared" ref="CZ17:DA17" si="55">SUM(CZ18:CZ19)</f>
        <v>424468</v>
      </c>
      <c r="DA17" s="19">
        <f t="shared" si="55"/>
        <v>482860</v>
      </c>
      <c r="DB17" s="19">
        <f t="shared" si="18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56">SUM(DE18:DE19)</f>
        <v>469184</v>
      </c>
      <c r="DF17" s="19">
        <f t="shared" si="56"/>
        <v>439000</v>
      </c>
      <c r="DG17" s="19">
        <f t="shared" si="56"/>
        <v>473903</v>
      </c>
      <c r="DH17" s="19">
        <f t="shared" si="56"/>
        <v>423024</v>
      </c>
      <c r="DI17" s="19">
        <f t="shared" si="56"/>
        <v>507801</v>
      </c>
      <c r="DJ17" s="19">
        <f t="shared" si="56"/>
        <v>515087</v>
      </c>
      <c r="DK17" s="19">
        <f t="shared" si="56"/>
        <v>441842</v>
      </c>
      <c r="DL17" s="19">
        <f t="shared" si="56"/>
        <v>462628</v>
      </c>
      <c r="DM17" s="19">
        <f t="shared" si="56"/>
        <v>449236</v>
      </c>
      <c r="DN17" s="19">
        <f t="shared" si="56"/>
        <v>497903</v>
      </c>
      <c r="DO17" s="19">
        <f t="shared" si="17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57">SUM(DR18:DR19)</f>
        <v>455836</v>
      </c>
      <c r="DS17" s="19">
        <f t="shared" si="57"/>
        <v>476031</v>
      </c>
      <c r="DT17" s="19">
        <f t="shared" si="57"/>
        <v>484770</v>
      </c>
      <c r="DU17" s="19">
        <f t="shared" si="57"/>
        <v>446920</v>
      </c>
      <c r="DV17" s="19">
        <f t="shared" si="57"/>
        <v>542793</v>
      </c>
      <c r="DW17" s="19">
        <f t="shared" si="57"/>
        <v>538857</v>
      </c>
      <c r="DX17" s="19">
        <f t="shared" si="57"/>
        <v>460206</v>
      </c>
      <c r="DY17" s="19">
        <v>476614</v>
      </c>
      <c r="DZ17" s="19">
        <f t="shared" si="57"/>
        <v>450503</v>
      </c>
      <c r="EA17" s="19">
        <f t="shared" si="57"/>
        <v>493812</v>
      </c>
      <c r="EB17" s="19">
        <f t="shared" ref="EB17:EB19" si="58">+SUM(DP17:EA17)</f>
        <v>5736836</v>
      </c>
      <c r="EC17" s="19">
        <f t="shared" ref="EC17:ED17" si="59">SUM(EC18:EC19)</f>
        <v>508666</v>
      </c>
      <c r="ED17" s="19">
        <f t="shared" si="59"/>
        <v>475387</v>
      </c>
      <c r="EE17" s="19">
        <f t="shared" ref="EE17:EF17" si="60">SUM(EE18:EE19)</f>
        <v>329870</v>
      </c>
      <c r="EF17" s="19">
        <f t="shared" si="60"/>
        <v>118786</v>
      </c>
      <c r="EG17" s="19">
        <f t="shared" ref="EG17:EI17" si="61">SUM(EG18:EG19)</f>
        <v>195767</v>
      </c>
      <c r="EH17" s="19">
        <f t="shared" si="61"/>
        <v>271536</v>
      </c>
      <c r="EI17" s="19">
        <f t="shared" si="61"/>
        <v>357603</v>
      </c>
      <c r="EJ17" s="19">
        <f t="shared" ref="EJ17:EK17" si="62">SUM(EJ18:EJ19)</f>
        <v>370484</v>
      </c>
      <c r="EK17" s="19">
        <f t="shared" si="62"/>
        <v>405230</v>
      </c>
      <c r="EL17" s="19">
        <f t="shared" ref="EL17:EM17" si="63">SUM(EL18:EL19)</f>
        <v>468246</v>
      </c>
      <c r="EM17" s="19">
        <f t="shared" si="63"/>
        <v>478676</v>
      </c>
      <c r="EN17" s="19">
        <f t="shared" ref="EN17" si="64">SUM(EN18:EN19)</f>
        <v>486640</v>
      </c>
      <c r="EO17" s="19">
        <f t="shared" ref="EO17:EO19" si="65">+SUM(EC17:EN17)</f>
        <v>4466891</v>
      </c>
      <c r="EP17" s="158">
        <f>SUM(EP18:EP19)</f>
        <v>480675</v>
      </c>
      <c r="EQ17" s="158">
        <f t="shared" ref="EQ17" si="66">SUM(EQ18:EQ19)</f>
        <v>321862</v>
      </c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>
        <f t="shared" ref="FB17:FB19" si="67">+SUM(EP17:FA17)</f>
        <v>802537</v>
      </c>
    </row>
    <row r="18" spans="2:158" x14ac:dyDescent="0.2">
      <c r="B18" s="15" t="s">
        <v>2</v>
      </c>
      <c r="C18" s="21">
        <f>C9+C12+C15</f>
        <v>0</v>
      </c>
      <c r="D18" s="21">
        <f t="shared" ref="D18:O19" si="68">D9+D12+D15</f>
        <v>0</v>
      </c>
      <c r="E18" s="21">
        <f t="shared" si="68"/>
        <v>0</v>
      </c>
      <c r="F18" s="21">
        <f t="shared" si="68"/>
        <v>0</v>
      </c>
      <c r="G18" s="21">
        <f t="shared" si="68"/>
        <v>0</v>
      </c>
      <c r="H18" s="21">
        <f t="shared" si="68"/>
        <v>0</v>
      </c>
      <c r="I18" s="21">
        <f t="shared" si="68"/>
        <v>0</v>
      </c>
      <c r="J18" s="21">
        <f t="shared" si="68"/>
        <v>0</v>
      </c>
      <c r="K18" s="21">
        <f t="shared" si="68"/>
        <v>0</v>
      </c>
      <c r="L18" s="21">
        <f t="shared" si="68"/>
        <v>32512</v>
      </c>
      <c r="M18" s="21">
        <f t="shared" si="68"/>
        <v>128244</v>
      </c>
      <c r="N18" s="21">
        <f t="shared" si="68"/>
        <v>160870</v>
      </c>
      <c r="O18" s="21">
        <f t="shared" si="68"/>
        <v>321626</v>
      </c>
      <c r="P18" s="21">
        <f>P9+P12+P15</f>
        <v>147476</v>
      </c>
      <c r="Q18" s="21">
        <f t="shared" ref="Q18:AB19" si="69">Q9+Q12+Q15</f>
        <v>127762</v>
      </c>
      <c r="R18" s="21">
        <f t="shared" si="69"/>
        <v>136180</v>
      </c>
      <c r="S18" s="21">
        <f t="shared" si="69"/>
        <v>167006</v>
      </c>
      <c r="T18" s="21">
        <f t="shared" si="69"/>
        <v>155520</v>
      </c>
      <c r="U18" s="21">
        <f t="shared" si="69"/>
        <v>148248</v>
      </c>
      <c r="V18" s="21">
        <f t="shared" si="69"/>
        <v>199772</v>
      </c>
      <c r="W18" s="21">
        <f t="shared" si="69"/>
        <v>169852</v>
      </c>
      <c r="X18" s="21">
        <f t="shared" si="69"/>
        <v>149250</v>
      </c>
      <c r="Y18" s="21">
        <f t="shared" si="69"/>
        <v>160190</v>
      </c>
      <c r="Z18" s="21">
        <f t="shared" si="69"/>
        <v>143418</v>
      </c>
      <c r="AA18" s="21">
        <f t="shared" si="69"/>
        <v>176048</v>
      </c>
      <c r="AB18" s="21">
        <f t="shared" si="69"/>
        <v>1880722</v>
      </c>
      <c r="AC18" s="21">
        <f>AC9+AC12+AC15</f>
        <v>165586</v>
      </c>
      <c r="AD18" s="21">
        <f t="shared" ref="AD18:AO19" si="70">AD9+AD12+AD15</f>
        <v>154224</v>
      </c>
      <c r="AE18" s="21">
        <f t="shared" si="70"/>
        <v>152884</v>
      </c>
      <c r="AF18" s="21">
        <f t="shared" si="70"/>
        <v>163083</v>
      </c>
      <c r="AG18" s="21">
        <f t="shared" si="70"/>
        <v>173170</v>
      </c>
      <c r="AH18" s="21">
        <f t="shared" si="70"/>
        <v>160365</v>
      </c>
      <c r="AI18" s="21">
        <f t="shared" si="70"/>
        <v>200921</v>
      </c>
      <c r="AJ18" s="21">
        <f t="shared" si="70"/>
        <v>194471</v>
      </c>
      <c r="AK18" s="21">
        <f t="shared" si="70"/>
        <v>173256</v>
      </c>
      <c r="AL18" s="21">
        <f t="shared" si="70"/>
        <v>174273</v>
      </c>
      <c r="AM18" s="21">
        <f t="shared" si="70"/>
        <v>163077</v>
      </c>
      <c r="AN18" s="21">
        <f t="shared" si="70"/>
        <v>190324</v>
      </c>
      <c r="AO18" s="21">
        <f t="shared" si="70"/>
        <v>2065634</v>
      </c>
      <c r="AP18" s="21">
        <f>AP9+AP12+AP15</f>
        <v>184434</v>
      </c>
      <c r="AQ18" s="21">
        <f t="shared" ref="AQ18:BB19" si="71">AQ9+AQ12+AQ15</f>
        <v>165196</v>
      </c>
      <c r="AR18" s="21">
        <f t="shared" si="71"/>
        <v>184059</v>
      </c>
      <c r="AS18" s="21">
        <f t="shared" si="71"/>
        <v>151914</v>
      </c>
      <c r="AT18" s="21">
        <f t="shared" si="71"/>
        <v>184471</v>
      </c>
      <c r="AU18" s="21">
        <f t="shared" si="71"/>
        <v>169520</v>
      </c>
      <c r="AV18" s="21">
        <f t="shared" si="71"/>
        <v>211081</v>
      </c>
      <c r="AW18" s="21">
        <f t="shared" si="71"/>
        <v>205548</v>
      </c>
      <c r="AX18" s="21">
        <f t="shared" si="71"/>
        <v>174694</v>
      </c>
      <c r="AY18" s="21">
        <f t="shared" si="71"/>
        <v>176643</v>
      </c>
      <c r="AZ18" s="21">
        <f t="shared" si="71"/>
        <v>171306</v>
      </c>
      <c r="BA18" s="21">
        <f t="shared" si="71"/>
        <v>202930</v>
      </c>
      <c r="BB18" s="21">
        <f t="shared" si="71"/>
        <v>2181796</v>
      </c>
      <c r="BC18" s="21">
        <f>BC9+BC12+BC15</f>
        <v>191945</v>
      </c>
      <c r="BD18" s="21">
        <f t="shared" ref="BD18:BO19" si="72">BD9+BD12+BD15</f>
        <v>164979</v>
      </c>
      <c r="BE18" s="21">
        <f t="shared" si="72"/>
        <v>171974</v>
      </c>
      <c r="BF18" s="21">
        <f t="shared" si="72"/>
        <v>192206</v>
      </c>
      <c r="BG18" s="21">
        <f t="shared" si="72"/>
        <v>189722</v>
      </c>
      <c r="BH18" s="21">
        <f t="shared" si="72"/>
        <v>171567</v>
      </c>
      <c r="BI18" s="21">
        <f t="shared" si="72"/>
        <v>228270</v>
      </c>
      <c r="BJ18" s="21">
        <f t="shared" si="72"/>
        <v>215934</v>
      </c>
      <c r="BK18" s="21">
        <f t="shared" si="72"/>
        <v>174277</v>
      </c>
      <c r="BL18" s="21">
        <f t="shared" si="72"/>
        <v>191042</v>
      </c>
      <c r="BM18" s="21">
        <f t="shared" si="72"/>
        <v>179072</v>
      </c>
      <c r="BN18" s="21">
        <f t="shared" si="72"/>
        <v>220002</v>
      </c>
      <c r="BO18" s="21">
        <f t="shared" si="72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73">BR9+BR12+BR15</f>
        <v>170347</v>
      </c>
      <c r="BS18" s="21">
        <f t="shared" si="73"/>
        <v>185853</v>
      </c>
      <c r="BT18" s="21">
        <f t="shared" si="73"/>
        <v>215385</v>
      </c>
      <c r="BU18" s="21">
        <f t="shared" si="73"/>
        <v>190647</v>
      </c>
      <c r="BV18" s="21">
        <f t="shared" si="73"/>
        <v>263470</v>
      </c>
      <c r="BW18" s="21">
        <f t="shared" si="73"/>
        <v>234505</v>
      </c>
      <c r="BX18" s="21">
        <f t="shared" si="73"/>
        <v>196330</v>
      </c>
      <c r="BY18" s="21">
        <f t="shared" si="73"/>
        <v>216382</v>
      </c>
      <c r="BZ18" s="21">
        <f t="shared" si="73"/>
        <v>191922</v>
      </c>
      <c r="CA18" s="21">
        <f t="shared" si="73"/>
        <v>233443</v>
      </c>
      <c r="CB18" s="21">
        <f t="shared" si="73"/>
        <v>2499190</v>
      </c>
      <c r="CC18" s="21">
        <f t="shared" si="73"/>
        <v>232931</v>
      </c>
      <c r="CD18" s="21">
        <f t="shared" si="73"/>
        <v>193875</v>
      </c>
      <c r="CE18" s="21">
        <f t="shared" si="73"/>
        <v>199430</v>
      </c>
      <c r="CF18" s="21">
        <f t="shared" si="73"/>
        <v>195814</v>
      </c>
      <c r="CG18" s="21">
        <f t="shared" si="73"/>
        <v>234491</v>
      </c>
      <c r="CH18" s="21">
        <f t="shared" si="73"/>
        <v>208506</v>
      </c>
      <c r="CI18" s="21">
        <f t="shared" si="73"/>
        <v>295072</v>
      </c>
      <c r="CJ18" s="21">
        <f t="shared" si="73"/>
        <v>259736</v>
      </c>
      <c r="CK18" s="21">
        <f t="shared" si="73"/>
        <v>204881</v>
      </c>
      <c r="CL18" s="21">
        <f t="shared" si="73"/>
        <v>214695</v>
      </c>
      <c r="CM18" s="21">
        <v>215648</v>
      </c>
      <c r="CN18" s="21">
        <f t="shared" si="73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 t="shared" ref="CR18:CS19" si="74">CR9+CR12+CR15</f>
        <v>151573</v>
      </c>
      <c r="CS18" s="21">
        <f t="shared" si="74"/>
        <v>211454</v>
      </c>
      <c r="CT18" s="21">
        <f t="shared" ref="CT18:CV19" si="75">CT9+CT12+CT15</f>
        <v>237024</v>
      </c>
      <c r="CU18" s="21">
        <f t="shared" si="75"/>
        <v>217812</v>
      </c>
      <c r="CV18" s="21">
        <f t="shared" si="75"/>
        <v>309519</v>
      </c>
      <c r="CW18" s="21">
        <f t="shared" ref="CW18:CX18" si="76">CW9+CW12+CW15</f>
        <v>263958</v>
      </c>
      <c r="CX18" s="21">
        <f t="shared" si="76"/>
        <v>212260</v>
      </c>
      <c r="CY18" s="21">
        <f t="shared" ref="CY18:CZ18" si="77">CY9+CY12+CY15</f>
        <v>216407</v>
      </c>
      <c r="CZ18" s="21">
        <f t="shared" si="77"/>
        <v>211083</v>
      </c>
      <c r="DA18" s="21">
        <f t="shared" ref="DA18" si="78">DA9+DA12+DA15</f>
        <v>266512</v>
      </c>
      <c r="DB18" s="21">
        <f t="shared" si="18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79">DE9+DE12+DE15</f>
        <v>247381</v>
      </c>
      <c r="DF18" s="21">
        <f t="shared" si="79"/>
        <v>222940</v>
      </c>
      <c r="DG18" s="21">
        <f t="shared" si="79"/>
        <v>248005</v>
      </c>
      <c r="DH18" s="21">
        <f t="shared" si="79"/>
        <v>216238</v>
      </c>
      <c r="DI18" s="21">
        <f t="shared" si="79"/>
        <v>290590</v>
      </c>
      <c r="DJ18" s="21">
        <f t="shared" si="79"/>
        <v>287325</v>
      </c>
      <c r="DK18" s="21">
        <f t="shared" si="79"/>
        <v>228817</v>
      </c>
      <c r="DL18" s="21">
        <f t="shared" si="79"/>
        <v>239764</v>
      </c>
      <c r="DM18" s="21">
        <f t="shared" si="79"/>
        <v>228349</v>
      </c>
      <c r="DN18" s="21">
        <f t="shared" si="79"/>
        <v>277007</v>
      </c>
      <c r="DO18" s="21">
        <f t="shared" si="17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80">DR9+DR12+DR15</f>
        <v>229877</v>
      </c>
      <c r="DS18" s="21">
        <f t="shared" si="80"/>
        <v>258878</v>
      </c>
      <c r="DT18" s="21">
        <f t="shared" si="80"/>
        <v>256894</v>
      </c>
      <c r="DU18" s="21">
        <f t="shared" si="80"/>
        <v>233043</v>
      </c>
      <c r="DV18" s="21">
        <f t="shared" si="80"/>
        <v>322134</v>
      </c>
      <c r="DW18" s="21">
        <f t="shared" si="80"/>
        <v>308027</v>
      </c>
      <c r="DX18" s="21">
        <f t="shared" si="80"/>
        <v>243964</v>
      </c>
      <c r="DY18" s="21">
        <v>249446</v>
      </c>
      <c r="DZ18" s="21">
        <f t="shared" si="80"/>
        <v>232494</v>
      </c>
      <c r="EA18" s="21">
        <f t="shared" si="80"/>
        <v>271496</v>
      </c>
      <c r="EB18" s="21">
        <f t="shared" si="58"/>
        <v>3091288</v>
      </c>
      <c r="EC18" s="21">
        <f t="shared" ref="EC18:ED18" si="81">EC9+EC12+EC15</f>
        <v>284021</v>
      </c>
      <c r="ED18" s="21">
        <f t="shared" si="81"/>
        <v>260817</v>
      </c>
      <c r="EE18" s="21">
        <f t="shared" ref="EE18:EF18" si="82">EE9+EE12+EE15</f>
        <v>165802</v>
      </c>
      <c r="EF18" s="21">
        <f t="shared" si="82"/>
        <v>29994</v>
      </c>
      <c r="EG18" s="21">
        <f t="shared" ref="EG18:EI18" si="83">EG9+EG12+EG15</f>
        <v>78183</v>
      </c>
      <c r="EH18" s="21">
        <f t="shared" si="83"/>
        <v>126715</v>
      </c>
      <c r="EI18" s="21">
        <f t="shared" si="83"/>
        <v>186561</v>
      </c>
      <c r="EJ18" s="21">
        <f t="shared" ref="EJ18:EK18" si="84">EJ9+EJ12+EJ15</f>
        <v>188435</v>
      </c>
      <c r="EK18" s="21">
        <f t="shared" si="84"/>
        <v>216904</v>
      </c>
      <c r="EL18" s="21">
        <f t="shared" ref="EL18:EM18" si="85">EL9+EL12+EL15</f>
        <v>254157</v>
      </c>
      <c r="EM18" s="21">
        <f t="shared" si="85"/>
        <v>262175</v>
      </c>
      <c r="EN18" s="21">
        <f t="shared" ref="EN18" si="86">EN9+EN12+EN15</f>
        <v>277478</v>
      </c>
      <c r="EO18" s="21">
        <f t="shared" si="65"/>
        <v>2331242</v>
      </c>
      <c r="EP18" s="159">
        <f>EP9+EP12+EP15</f>
        <v>266906</v>
      </c>
      <c r="EQ18" s="159">
        <f t="shared" ref="EQ18:EQ19" si="87">EQ9+EQ12+EQ15</f>
        <v>143807</v>
      </c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>
        <f t="shared" si="67"/>
        <v>410713</v>
      </c>
    </row>
    <row r="19" spans="2:158" x14ac:dyDescent="0.2">
      <c r="B19" s="15" t="s">
        <v>3</v>
      </c>
      <c r="C19" s="21">
        <f>C10+C13+C16</f>
        <v>0</v>
      </c>
      <c r="D19" s="21">
        <f t="shared" si="68"/>
        <v>0</v>
      </c>
      <c r="E19" s="21">
        <f t="shared" si="68"/>
        <v>0</v>
      </c>
      <c r="F19" s="21">
        <f t="shared" si="68"/>
        <v>0</v>
      </c>
      <c r="G19" s="21">
        <f t="shared" si="68"/>
        <v>0</v>
      </c>
      <c r="H19" s="21">
        <f t="shared" si="68"/>
        <v>0</v>
      </c>
      <c r="I19" s="21">
        <f t="shared" si="68"/>
        <v>0</v>
      </c>
      <c r="J19" s="21">
        <f t="shared" si="68"/>
        <v>0</v>
      </c>
      <c r="K19" s="21">
        <f t="shared" si="68"/>
        <v>0</v>
      </c>
      <c r="L19" s="21">
        <f t="shared" si="68"/>
        <v>30594</v>
      </c>
      <c r="M19" s="21">
        <f t="shared" si="68"/>
        <v>153892</v>
      </c>
      <c r="N19" s="21">
        <f t="shared" si="68"/>
        <v>163008</v>
      </c>
      <c r="O19" s="21">
        <f t="shared" si="68"/>
        <v>347494</v>
      </c>
      <c r="P19" s="21">
        <f>P10+P13+P16</f>
        <v>160154</v>
      </c>
      <c r="Q19" s="21">
        <f t="shared" si="69"/>
        <v>152906</v>
      </c>
      <c r="R19" s="21">
        <f t="shared" si="69"/>
        <v>173976</v>
      </c>
      <c r="S19" s="21">
        <f t="shared" si="69"/>
        <v>169866</v>
      </c>
      <c r="T19" s="21">
        <f t="shared" si="69"/>
        <v>173486</v>
      </c>
      <c r="U19" s="21">
        <f t="shared" si="69"/>
        <v>169126</v>
      </c>
      <c r="V19" s="21">
        <f t="shared" si="69"/>
        <v>169592</v>
      </c>
      <c r="W19" s="21">
        <f t="shared" si="69"/>
        <v>169420</v>
      </c>
      <c r="X19" s="21">
        <f t="shared" si="69"/>
        <v>165016</v>
      </c>
      <c r="Y19" s="21">
        <f t="shared" si="69"/>
        <v>171518</v>
      </c>
      <c r="Z19" s="21">
        <f t="shared" si="69"/>
        <v>168174</v>
      </c>
      <c r="AA19" s="21">
        <f t="shared" si="69"/>
        <v>173740</v>
      </c>
      <c r="AB19" s="21">
        <f t="shared" si="69"/>
        <v>2016974</v>
      </c>
      <c r="AC19" s="21">
        <f>AC10+AC13+AC16</f>
        <v>178338</v>
      </c>
      <c r="AD19" s="21">
        <f t="shared" si="70"/>
        <v>172654</v>
      </c>
      <c r="AE19" s="21">
        <f t="shared" si="70"/>
        <v>189110</v>
      </c>
      <c r="AF19" s="21">
        <f t="shared" si="70"/>
        <v>172435</v>
      </c>
      <c r="AG19" s="21">
        <f t="shared" si="70"/>
        <v>184104</v>
      </c>
      <c r="AH19" s="21">
        <f t="shared" si="70"/>
        <v>176029</v>
      </c>
      <c r="AI19" s="21">
        <f t="shared" si="70"/>
        <v>184348</v>
      </c>
      <c r="AJ19" s="21">
        <f t="shared" si="70"/>
        <v>187129</v>
      </c>
      <c r="AK19" s="21">
        <f t="shared" si="70"/>
        <v>176034</v>
      </c>
      <c r="AL19" s="21">
        <f t="shared" si="70"/>
        <v>183763</v>
      </c>
      <c r="AM19" s="21">
        <f t="shared" si="70"/>
        <v>181570</v>
      </c>
      <c r="AN19" s="21">
        <f t="shared" si="70"/>
        <v>182490</v>
      </c>
      <c r="AO19" s="21">
        <f t="shared" si="70"/>
        <v>2168004</v>
      </c>
      <c r="AP19" s="21">
        <f>AP10+AP13+AP16</f>
        <v>187584</v>
      </c>
      <c r="AQ19" s="21">
        <f t="shared" si="71"/>
        <v>179759</v>
      </c>
      <c r="AR19" s="21">
        <f t="shared" si="71"/>
        <v>194217</v>
      </c>
      <c r="AS19" s="21">
        <f t="shared" si="71"/>
        <v>193824</v>
      </c>
      <c r="AT19" s="21">
        <f t="shared" si="71"/>
        <v>197128</v>
      </c>
      <c r="AU19" s="21">
        <f t="shared" si="71"/>
        <v>186403</v>
      </c>
      <c r="AV19" s="21">
        <f t="shared" si="71"/>
        <v>194951</v>
      </c>
      <c r="AW19" s="21">
        <f t="shared" si="71"/>
        <v>196039</v>
      </c>
      <c r="AX19" s="21">
        <f t="shared" si="71"/>
        <v>183648</v>
      </c>
      <c r="AY19" s="21">
        <f t="shared" si="71"/>
        <v>197249</v>
      </c>
      <c r="AZ19" s="21">
        <f t="shared" si="71"/>
        <v>190816</v>
      </c>
      <c r="BA19" s="21">
        <f t="shared" si="71"/>
        <v>193710</v>
      </c>
      <c r="BB19" s="21">
        <f t="shared" si="71"/>
        <v>2295328</v>
      </c>
      <c r="BC19" s="21">
        <f>BC10+BC13+BC16</f>
        <v>195471</v>
      </c>
      <c r="BD19" s="21">
        <f t="shared" si="72"/>
        <v>184238</v>
      </c>
      <c r="BE19" s="21">
        <f t="shared" si="72"/>
        <v>200708</v>
      </c>
      <c r="BF19" s="21">
        <f t="shared" si="72"/>
        <v>193157</v>
      </c>
      <c r="BG19" s="21">
        <f t="shared" si="72"/>
        <v>201024</v>
      </c>
      <c r="BH19" s="21">
        <f t="shared" si="72"/>
        <v>192382</v>
      </c>
      <c r="BI19" s="21">
        <f t="shared" si="72"/>
        <v>196331</v>
      </c>
      <c r="BJ19" s="21">
        <f t="shared" si="72"/>
        <v>201241</v>
      </c>
      <c r="BK19" s="21">
        <f t="shared" si="72"/>
        <v>193476</v>
      </c>
      <c r="BL19" s="21">
        <f t="shared" si="72"/>
        <v>204948</v>
      </c>
      <c r="BM19" s="21">
        <f t="shared" si="72"/>
        <v>197999</v>
      </c>
      <c r="BN19" s="21">
        <f t="shared" si="72"/>
        <v>196608</v>
      </c>
      <c r="BO19" s="21">
        <f t="shared" si="72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88">BR10+BR13+BR16</f>
        <v>190608</v>
      </c>
      <c r="BS19" s="21">
        <f t="shared" si="88"/>
        <v>201048</v>
      </c>
      <c r="BT19" s="21">
        <f t="shared" si="88"/>
        <v>203424</v>
      </c>
      <c r="BU19" s="21">
        <f t="shared" si="88"/>
        <v>198595</v>
      </c>
      <c r="BV19" s="21">
        <f t="shared" si="88"/>
        <v>206155</v>
      </c>
      <c r="BW19" s="21">
        <f t="shared" si="88"/>
        <v>205593</v>
      </c>
      <c r="BX19" s="21">
        <f t="shared" si="88"/>
        <v>202967</v>
      </c>
      <c r="BY19" s="21">
        <f t="shared" si="88"/>
        <v>211463</v>
      </c>
      <c r="BZ19" s="21">
        <f t="shared" si="88"/>
        <v>202106</v>
      </c>
      <c r="CA19" s="21">
        <f t="shared" si="88"/>
        <v>199351</v>
      </c>
      <c r="CB19" s="21">
        <f t="shared" si="73"/>
        <v>2416759</v>
      </c>
      <c r="CC19" s="21">
        <f t="shared" si="88"/>
        <v>216359</v>
      </c>
      <c r="CD19" s="21">
        <f t="shared" si="88"/>
        <v>185513</v>
      </c>
      <c r="CE19" s="21">
        <f t="shared" si="88"/>
        <v>199313</v>
      </c>
      <c r="CF19" s="21">
        <f t="shared" si="88"/>
        <v>213479</v>
      </c>
      <c r="CG19" s="21">
        <f t="shared" si="88"/>
        <v>211171</v>
      </c>
      <c r="CH19" s="21">
        <f t="shared" si="88"/>
        <v>201913</v>
      </c>
      <c r="CI19" s="21">
        <f t="shared" si="88"/>
        <v>205755</v>
      </c>
      <c r="CJ19" s="21">
        <f t="shared" si="88"/>
        <v>214316</v>
      </c>
      <c r="CK19" s="21">
        <f t="shared" si="88"/>
        <v>202911</v>
      </c>
      <c r="CL19" s="21">
        <f t="shared" si="88"/>
        <v>209650</v>
      </c>
      <c r="CM19" s="21">
        <v>207435</v>
      </c>
      <c r="CN19" s="21">
        <f t="shared" si="88"/>
        <v>212814</v>
      </c>
      <c r="CO19" s="21">
        <f t="shared" si="88"/>
        <v>2480629</v>
      </c>
      <c r="CP19" s="21">
        <f t="shared" ref="CP19" si="89">CP10+CP13+CP16</f>
        <v>205359</v>
      </c>
      <c r="CQ19" s="21">
        <v>186735</v>
      </c>
      <c r="CR19" s="21">
        <f t="shared" si="74"/>
        <v>169956</v>
      </c>
      <c r="CS19" s="21">
        <f t="shared" si="74"/>
        <v>209008</v>
      </c>
      <c r="CT19" s="21">
        <f t="shared" ref="CT19:CU19" si="90">CT10+CT13+CT16</f>
        <v>218555</v>
      </c>
      <c r="CU19" s="21">
        <f t="shared" si="90"/>
        <v>208352</v>
      </c>
      <c r="CV19" s="21">
        <f t="shared" si="75"/>
        <v>215718</v>
      </c>
      <c r="CW19" s="21">
        <f t="shared" ref="CW19:CX19" si="91">CW10+CW13+CW16</f>
        <v>225618</v>
      </c>
      <c r="CX19" s="21">
        <f t="shared" si="91"/>
        <v>208523</v>
      </c>
      <c r="CY19" s="21">
        <f t="shared" ref="CY19:CZ19" si="92">CY10+CY13+CY16</f>
        <v>215894</v>
      </c>
      <c r="CZ19" s="21">
        <f t="shared" si="92"/>
        <v>213385</v>
      </c>
      <c r="DA19" s="21">
        <f t="shared" ref="DA19" si="93">DA10+DA13+DA16</f>
        <v>216348</v>
      </c>
      <c r="DB19" s="21">
        <f t="shared" si="18"/>
        <v>2493451</v>
      </c>
      <c r="DC19" s="21">
        <f t="shared" ref="DC19:DD19" si="94">DC10+DC13+DC16</f>
        <v>210025</v>
      </c>
      <c r="DD19" s="21">
        <f t="shared" si="94"/>
        <v>199434</v>
      </c>
      <c r="DE19" s="21">
        <f t="shared" ref="DE19:DM19" si="95">DE10+DE13+DE16</f>
        <v>221803</v>
      </c>
      <c r="DF19" s="21">
        <f t="shared" si="95"/>
        <v>216060</v>
      </c>
      <c r="DG19" s="21">
        <f t="shared" si="95"/>
        <v>225898</v>
      </c>
      <c r="DH19" s="21">
        <f t="shared" si="95"/>
        <v>206786</v>
      </c>
      <c r="DI19" s="21">
        <f t="shared" si="95"/>
        <v>217211</v>
      </c>
      <c r="DJ19" s="21">
        <f t="shared" si="95"/>
        <v>227762</v>
      </c>
      <c r="DK19" s="21">
        <f t="shared" si="95"/>
        <v>213025</v>
      </c>
      <c r="DL19" s="21">
        <f t="shared" si="95"/>
        <v>222864</v>
      </c>
      <c r="DM19" s="21">
        <f t="shared" si="95"/>
        <v>220887</v>
      </c>
      <c r="DN19" s="21">
        <f t="shared" si="79"/>
        <v>220896</v>
      </c>
      <c r="DO19" s="21">
        <f t="shared" si="17"/>
        <v>2602651</v>
      </c>
      <c r="DP19" s="21">
        <f t="shared" ref="DP19:EA19" si="96">DP10+DP13+DP16</f>
        <v>220037</v>
      </c>
      <c r="DQ19" s="21">
        <f t="shared" si="96"/>
        <v>205422</v>
      </c>
      <c r="DR19" s="21">
        <f t="shared" si="96"/>
        <v>225959</v>
      </c>
      <c r="DS19" s="21">
        <f t="shared" si="96"/>
        <v>217153</v>
      </c>
      <c r="DT19" s="21">
        <f t="shared" si="96"/>
        <v>227876</v>
      </c>
      <c r="DU19" s="21">
        <f t="shared" si="96"/>
        <v>213877</v>
      </c>
      <c r="DV19" s="21">
        <f t="shared" si="96"/>
        <v>220659</v>
      </c>
      <c r="DW19" s="21">
        <f t="shared" si="96"/>
        <v>230830</v>
      </c>
      <c r="DX19" s="21">
        <f t="shared" si="96"/>
        <v>216242</v>
      </c>
      <c r="DY19" s="21">
        <v>227168</v>
      </c>
      <c r="DZ19" s="21">
        <f t="shared" si="96"/>
        <v>218009</v>
      </c>
      <c r="EA19" s="21">
        <f t="shared" si="96"/>
        <v>222316</v>
      </c>
      <c r="EB19" s="21">
        <f t="shared" si="58"/>
        <v>2645548</v>
      </c>
      <c r="EC19" s="21">
        <f t="shared" ref="EC19:ED19" si="97">EC10+EC13+EC16</f>
        <v>224645</v>
      </c>
      <c r="ED19" s="21">
        <f t="shared" si="97"/>
        <v>214570</v>
      </c>
      <c r="EE19" s="21">
        <f t="shared" ref="EE19:EF19" si="98">EE10+EE13+EE16</f>
        <v>164068</v>
      </c>
      <c r="EF19" s="21">
        <f t="shared" si="98"/>
        <v>88792</v>
      </c>
      <c r="EG19" s="21">
        <f t="shared" ref="EG19:EI19" si="99">EG10+EG13+EG16</f>
        <v>117584</v>
      </c>
      <c r="EH19" s="21">
        <f t="shared" si="99"/>
        <v>144821</v>
      </c>
      <c r="EI19" s="21">
        <f t="shared" si="99"/>
        <v>171042</v>
      </c>
      <c r="EJ19" s="21">
        <f t="shared" ref="EJ19:EK19" si="100">EJ10+EJ13+EJ16</f>
        <v>182049</v>
      </c>
      <c r="EK19" s="21">
        <f t="shared" si="100"/>
        <v>188326</v>
      </c>
      <c r="EL19" s="21">
        <f t="shared" ref="EL19:EM19" si="101">EL10+EL13+EL16</f>
        <v>214089</v>
      </c>
      <c r="EM19" s="21">
        <f t="shared" si="101"/>
        <v>216501</v>
      </c>
      <c r="EN19" s="21">
        <f t="shared" ref="EN19" si="102">EN10+EN13+EN16</f>
        <v>209162</v>
      </c>
      <c r="EO19" s="21">
        <f t="shared" si="65"/>
        <v>2135649</v>
      </c>
      <c r="EP19" s="159">
        <f>EP10+EP13+EP16</f>
        <v>213769</v>
      </c>
      <c r="EQ19" s="159">
        <f t="shared" si="87"/>
        <v>178055</v>
      </c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>
        <f t="shared" si="67"/>
        <v>391824</v>
      </c>
    </row>
    <row r="23" spans="2:158" ht="15" x14ac:dyDescent="0.25">
      <c r="B23" s="5" t="s">
        <v>68</v>
      </c>
    </row>
    <row r="24" spans="2:158" ht="15" customHeight="1" x14ac:dyDescent="0.25">
      <c r="B24" s="171" t="s">
        <v>0</v>
      </c>
      <c r="C24" s="165">
        <v>2010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7"/>
      <c r="O24" s="163" t="s">
        <v>87</v>
      </c>
      <c r="P24" s="165">
        <v>2011</v>
      </c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7"/>
      <c r="AB24" s="163" t="s">
        <v>88</v>
      </c>
      <c r="AC24" s="165">
        <v>2012</v>
      </c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7"/>
      <c r="AO24" s="163" t="s">
        <v>89</v>
      </c>
      <c r="AP24" s="165">
        <v>2013</v>
      </c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7"/>
      <c r="BB24" s="163" t="s">
        <v>90</v>
      </c>
      <c r="BC24" s="165">
        <v>2014</v>
      </c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7"/>
      <c r="BO24" s="163" t="s">
        <v>91</v>
      </c>
      <c r="BP24" s="165">
        <v>2015</v>
      </c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7"/>
      <c r="CB24" s="163" t="s">
        <v>92</v>
      </c>
      <c r="CC24" s="165">
        <v>2016</v>
      </c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7"/>
      <c r="CO24" s="163" t="s">
        <v>93</v>
      </c>
      <c r="CP24" s="165">
        <v>2017</v>
      </c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7"/>
      <c r="DB24" s="163" t="s">
        <v>104</v>
      </c>
      <c r="DC24" s="165">
        <v>2018</v>
      </c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7"/>
      <c r="DO24" s="163" t="s">
        <v>137</v>
      </c>
      <c r="DP24" s="165">
        <v>2019</v>
      </c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7"/>
      <c r="EB24" s="163" t="s">
        <v>161</v>
      </c>
      <c r="EC24" s="160">
        <v>2020</v>
      </c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2"/>
      <c r="EO24" s="163" t="s">
        <v>169</v>
      </c>
      <c r="EP24" s="160">
        <v>2021</v>
      </c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2"/>
      <c r="FB24" s="163" t="s">
        <v>170</v>
      </c>
    </row>
    <row r="25" spans="2:158" ht="15" x14ac:dyDescent="0.25">
      <c r="B25" s="172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64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64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64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64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64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64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64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64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64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64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64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64"/>
    </row>
    <row r="26" spans="2:158" ht="15" x14ac:dyDescent="0.25">
      <c r="B26" s="13" t="s">
        <v>35</v>
      </c>
      <c r="C26" s="14">
        <f>SUM(C27:C28)</f>
        <v>0</v>
      </c>
      <c r="D26" s="14">
        <f t="shared" ref="D26:N26" si="103">SUM(D27:D28)</f>
        <v>0</v>
      </c>
      <c r="E26" s="14">
        <f t="shared" si="103"/>
        <v>0</v>
      </c>
      <c r="F26" s="14">
        <f t="shared" si="103"/>
        <v>0</v>
      </c>
      <c r="G26" s="14">
        <f t="shared" si="103"/>
        <v>0</v>
      </c>
      <c r="H26" s="14">
        <f t="shared" si="103"/>
        <v>0</v>
      </c>
      <c r="I26" s="14">
        <f t="shared" si="103"/>
        <v>0</v>
      </c>
      <c r="J26" s="14">
        <f t="shared" si="103"/>
        <v>0</v>
      </c>
      <c r="K26" s="14">
        <f t="shared" si="103"/>
        <v>0</v>
      </c>
      <c r="L26" s="14">
        <f t="shared" si="103"/>
        <v>70730</v>
      </c>
      <c r="M26" s="14">
        <f t="shared" si="103"/>
        <v>340372</v>
      </c>
      <c r="N26" s="14">
        <f t="shared" si="103"/>
        <v>366632</v>
      </c>
      <c r="O26" s="14">
        <f>SUM(C26:N26)</f>
        <v>777734</v>
      </c>
      <c r="P26" s="14">
        <f>SUM(P27:P28)</f>
        <v>359068</v>
      </c>
      <c r="Q26" s="14">
        <f t="shared" ref="Q26:AA26" si="104">SUM(Q27:Q28)</f>
        <v>331784</v>
      </c>
      <c r="R26" s="14">
        <f t="shared" si="104"/>
        <v>375968</v>
      </c>
      <c r="S26" s="14">
        <f t="shared" si="104"/>
        <v>379928</v>
      </c>
      <c r="T26" s="14">
        <f t="shared" si="104"/>
        <v>390782</v>
      </c>
      <c r="U26" s="14">
        <f t="shared" si="104"/>
        <v>379900</v>
      </c>
      <c r="V26" s="14">
        <f t="shared" si="104"/>
        <v>404502</v>
      </c>
      <c r="W26" s="14">
        <f t="shared" si="104"/>
        <v>393594</v>
      </c>
      <c r="X26" s="14">
        <f t="shared" si="104"/>
        <v>383640</v>
      </c>
      <c r="Y26" s="14">
        <f t="shared" si="104"/>
        <v>395528</v>
      </c>
      <c r="Z26" s="14">
        <f t="shared" si="104"/>
        <v>380968</v>
      </c>
      <c r="AA26" s="14">
        <f t="shared" si="104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105">SUM(AD27:AD28)</f>
        <v>386230</v>
      </c>
      <c r="AE26" s="14">
        <f t="shared" si="105"/>
        <v>418410</v>
      </c>
      <c r="AF26" s="14">
        <f t="shared" si="105"/>
        <v>392703</v>
      </c>
      <c r="AG26" s="14">
        <f t="shared" si="105"/>
        <v>422330</v>
      </c>
      <c r="AH26" s="14">
        <f t="shared" si="105"/>
        <v>406968</v>
      </c>
      <c r="AI26" s="14">
        <f t="shared" si="105"/>
        <v>443837</v>
      </c>
      <c r="AJ26" s="14">
        <f t="shared" si="105"/>
        <v>445126</v>
      </c>
      <c r="AK26" s="14">
        <f t="shared" si="105"/>
        <v>420153</v>
      </c>
      <c r="AL26" s="14">
        <f t="shared" si="105"/>
        <v>432558</v>
      </c>
      <c r="AM26" s="14">
        <f t="shared" si="105"/>
        <v>422715</v>
      </c>
      <c r="AN26" s="14">
        <f t="shared" si="105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106">SUM(AQ27:AQ28)</f>
        <v>411068</v>
      </c>
      <c r="AR26" s="14">
        <f t="shared" si="106"/>
        <v>444762</v>
      </c>
      <c r="AS26" s="14">
        <f t="shared" si="106"/>
        <v>433267</v>
      </c>
      <c r="AT26" s="14">
        <f t="shared" si="106"/>
        <v>453991</v>
      </c>
      <c r="AU26" s="14">
        <f t="shared" si="106"/>
        <v>424792</v>
      </c>
      <c r="AV26" s="14">
        <f t="shared" si="106"/>
        <v>462881</v>
      </c>
      <c r="AW26" s="14">
        <f t="shared" si="106"/>
        <v>458986</v>
      </c>
      <c r="AX26" s="14">
        <f t="shared" si="106"/>
        <v>420794</v>
      </c>
      <c r="AY26" s="14">
        <f t="shared" si="106"/>
        <v>454220</v>
      </c>
      <c r="AZ26" s="14">
        <f t="shared" si="106"/>
        <v>433127</v>
      </c>
      <c r="BA26" s="14">
        <f t="shared" si="106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107">SUM(BD27:BD28)</f>
        <v>419972</v>
      </c>
      <c r="BE26" s="14">
        <f t="shared" si="107"/>
        <v>454906</v>
      </c>
      <c r="BF26" s="14">
        <f t="shared" si="107"/>
        <v>454889</v>
      </c>
      <c r="BG26" s="14">
        <f t="shared" si="107"/>
        <v>475898</v>
      </c>
      <c r="BH26" s="14">
        <f t="shared" si="107"/>
        <v>457991</v>
      </c>
      <c r="BI26" s="14">
        <f t="shared" si="107"/>
        <v>490797</v>
      </c>
      <c r="BJ26" s="14">
        <f t="shared" si="107"/>
        <v>491924</v>
      </c>
      <c r="BK26" s="14">
        <f t="shared" si="107"/>
        <v>467046</v>
      </c>
      <c r="BL26" s="14">
        <f t="shared" si="107"/>
        <v>497593</v>
      </c>
      <c r="BM26" s="14">
        <f t="shared" si="107"/>
        <v>475366</v>
      </c>
      <c r="BN26" s="14">
        <f t="shared" si="107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 t="shared" ref="CR26:CU26" si="108">SUM(CR27:CR28)</f>
        <v>369969</v>
      </c>
      <c r="CS26" s="14">
        <f t="shared" si="108"/>
        <v>508258</v>
      </c>
      <c r="CT26" s="14">
        <f t="shared" si="108"/>
        <v>534714</v>
      </c>
      <c r="CU26" s="14">
        <f t="shared" si="108"/>
        <v>503924</v>
      </c>
      <c r="CV26" s="14">
        <f t="shared" ref="CV26:DA26" si="109">SUM(CV27:CV28)</f>
        <v>564833</v>
      </c>
      <c r="CW26" s="14">
        <f t="shared" si="109"/>
        <v>570193</v>
      </c>
      <c r="CX26" s="14">
        <f t="shared" si="109"/>
        <v>331694</v>
      </c>
      <c r="CY26" s="14">
        <f t="shared" si="109"/>
        <v>525312</v>
      </c>
      <c r="CZ26" s="14">
        <f t="shared" si="109"/>
        <v>510343</v>
      </c>
      <c r="DA26" s="14">
        <f t="shared" si="109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110">SUM(DE27:DE28)</f>
        <v>544016</v>
      </c>
      <c r="DF26" s="14">
        <f t="shared" si="110"/>
        <v>523445</v>
      </c>
      <c r="DG26" s="14">
        <f t="shared" si="110"/>
        <v>553124</v>
      </c>
      <c r="DH26" s="14">
        <f t="shared" si="110"/>
        <v>504689</v>
      </c>
      <c r="DI26" s="14">
        <f t="shared" si="110"/>
        <v>561446</v>
      </c>
      <c r="DJ26" s="14">
        <f t="shared" si="110"/>
        <v>579024</v>
      </c>
      <c r="DK26" s="14">
        <f t="shared" si="110"/>
        <v>528115</v>
      </c>
      <c r="DL26" s="14">
        <f t="shared" si="110"/>
        <v>550459</v>
      </c>
      <c r="DM26" s="14">
        <f t="shared" si="110"/>
        <v>537933</v>
      </c>
      <c r="DN26" s="14">
        <f t="shared" si="110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111">SUM(DR27:DR28)</f>
        <v>543951</v>
      </c>
      <c r="DS26" s="14">
        <f t="shared" si="111"/>
        <v>545353</v>
      </c>
      <c r="DT26" s="14">
        <f t="shared" si="111"/>
        <v>563994</v>
      </c>
      <c r="DU26" s="14">
        <f t="shared" si="111"/>
        <v>527223</v>
      </c>
      <c r="DV26" s="14">
        <f t="shared" si="111"/>
        <v>582621</v>
      </c>
      <c r="DW26" s="14">
        <f t="shared" si="111"/>
        <v>593450</v>
      </c>
      <c r="DX26" s="14">
        <f t="shared" si="111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55">
        <f>SUM(EP27:EP28)</f>
        <v>546507</v>
      </c>
      <c r="EQ26" s="155">
        <f t="shared" ref="EQ26" si="112">SUM(EQ27:EQ28)</f>
        <v>435025</v>
      </c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>
        <f>+SUM(EP26:FA26)</f>
        <v>981532</v>
      </c>
    </row>
    <row r="27" spans="2:158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113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114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115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116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117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118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119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6">
        <v>117930</v>
      </c>
      <c r="EQ27" s="156">
        <v>63986</v>
      </c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</row>
    <row r="28" spans="2:158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113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114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115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116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117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118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119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120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7">
        <v>428577</v>
      </c>
      <c r="EQ28" s="157">
        <v>371039</v>
      </c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</row>
    <row r="29" spans="2:158" ht="15" x14ac:dyDescent="0.25">
      <c r="B29" s="13" t="s">
        <v>36</v>
      </c>
      <c r="C29" s="14">
        <f>SUM(C30:C31)</f>
        <v>0</v>
      </c>
      <c r="D29" s="14">
        <f t="shared" ref="D29:N29" si="121">SUM(D30:D31)</f>
        <v>0</v>
      </c>
      <c r="E29" s="14">
        <f t="shared" si="121"/>
        <v>0</v>
      </c>
      <c r="F29" s="14">
        <f t="shared" si="121"/>
        <v>0</v>
      </c>
      <c r="G29" s="14">
        <f t="shared" si="121"/>
        <v>0</v>
      </c>
      <c r="H29" s="14">
        <f t="shared" si="121"/>
        <v>0</v>
      </c>
      <c r="I29" s="14">
        <f t="shared" si="121"/>
        <v>0</v>
      </c>
      <c r="J29" s="14">
        <f t="shared" si="121"/>
        <v>0</v>
      </c>
      <c r="K29" s="14">
        <f t="shared" si="121"/>
        <v>0</v>
      </c>
      <c r="L29" s="14">
        <f t="shared" si="121"/>
        <v>43618</v>
      </c>
      <c r="M29" s="14">
        <f t="shared" si="121"/>
        <v>212706</v>
      </c>
      <c r="N29" s="14">
        <f t="shared" si="121"/>
        <v>228482</v>
      </c>
      <c r="O29" s="14">
        <f t="shared" si="113"/>
        <v>484806</v>
      </c>
      <c r="P29" s="14">
        <f>SUM(P30:P31)</f>
        <v>224358</v>
      </c>
      <c r="Q29" s="14">
        <f t="shared" ref="Q29:AA29" si="122">SUM(Q30:Q31)</f>
        <v>203562</v>
      </c>
      <c r="R29" s="14">
        <f t="shared" si="122"/>
        <v>226244</v>
      </c>
      <c r="S29" s="14">
        <f t="shared" si="122"/>
        <v>233206</v>
      </c>
      <c r="T29" s="14">
        <f t="shared" si="122"/>
        <v>237024</v>
      </c>
      <c r="U29" s="14">
        <f t="shared" si="122"/>
        <v>233072</v>
      </c>
      <c r="V29" s="14">
        <f t="shared" si="122"/>
        <v>242452</v>
      </c>
      <c r="W29" s="14">
        <f t="shared" si="122"/>
        <v>243892</v>
      </c>
      <c r="X29" s="14">
        <f t="shared" si="122"/>
        <v>231168</v>
      </c>
      <c r="Y29" s="14">
        <f t="shared" si="122"/>
        <v>245328</v>
      </c>
      <c r="Z29" s="14">
        <f t="shared" si="122"/>
        <v>237454</v>
      </c>
      <c r="AA29" s="14">
        <f t="shared" si="122"/>
        <v>246740</v>
      </c>
      <c r="AB29" s="14">
        <f t="shared" si="114"/>
        <v>2804500</v>
      </c>
      <c r="AC29" s="14">
        <f>SUM(AC30:AC31)</f>
        <v>248950</v>
      </c>
      <c r="AD29" s="14">
        <f t="shared" ref="AD29:AN29" si="123">SUM(AD30:AD31)</f>
        <v>236206</v>
      </c>
      <c r="AE29" s="14">
        <f t="shared" si="123"/>
        <v>251696</v>
      </c>
      <c r="AF29" s="14">
        <f t="shared" si="123"/>
        <v>238838</v>
      </c>
      <c r="AG29" s="14">
        <f t="shared" si="123"/>
        <v>260456</v>
      </c>
      <c r="AH29" s="14">
        <f t="shared" si="123"/>
        <v>250260</v>
      </c>
      <c r="AI29" s="14">
        <f t="shared" si="123"/>
        <v>265228</v>
      </c>
      <c r="AJ29" s="14">
        <f t="shared" si="123"/>
        <v>279430</v>
      </c>
      <c r="AK29" s="14">
        <f t="shared" si="123"/>
        <v>259951</v>
      </c>
      <c r="AL29" s="14">
        <f t="shared" si="123"/>
        <v>270718</v>
      </c>
      <c r="AM29" s="14">
        <f t="shared" si="123"/>
        <v>268078</v>
      </c>
      <c r="AN29" s="14">
        <f t="shared" si="123"/>
        <v>269511</v>
      </c>
      <c r="AO29" s="14">
        <f t="shared" si="115"/>
        <v>3099322</v>
      </c>
      <c r="AP29" s="14">
        <f>SUM(AP30:AP31)</f>
        <v>263488</v>
      </c>
      <c r="AQ29" s="14">
        <f t="shared" ref="AQ29:BA29" si="124">SUM(AQ30:AQ31)</f>
        <v>248156</v>
      </c>
      <c r="AR29" s="14">
        <f t="shared" si="124"/>
        <v>270032</v>
      </c>
      <c r="AS29" s="14">
        <f t="shared" si="124"/>
        <v>261390</v>
      </c>
      <c r="AT29" s="14">
        <f t="shared" si="124"/>
        <v>278387</v>
      </c>
      <c r="AU29" s="14">
        <f t="shared" si="124"/>
        <v>269457</v>
      </c>
      <c r="AV29" s="14">
        <f t="shared" si="124"/>
        <v>287938</v>
      </c>
      <c r="AW29" s="14">
        <f t="shared" si="124"/>
        <v>291903</v>
      </c>
      <c r="AX29" s="14">
        <f t="shared" si="124"/>
        <v>274802</v>
      </c>
      <c r="AY29" s="14">
        <f t="shared" si="124"/>
        <v>298921</v>
      </c>
      <c r="AZ29" s="14">
        <f t="shared" si="124"/>
        <v>288635</v>
      </c>
      <c r="BA29" s="14">
        <f t="shared" si="124"/>
        <v>296454</v>
      </c>
      <c r="BB29" s="14">
        <f t="shared" si="116"/>
        <v>3329563</v>
      </c>
      <c r="BC29" s="14">
        <f>SUM(BC30:BC31)</f>
        <v>287229</v>
      </c>
      <c r="BD29" s="14">
        <f t="shared" ref="BD29:BN29" si="125">SUM(BD30:BD31)</f>
        <v>264974</v>
      </c>
      <c r="BE29" s="14">
        <f t="shared" si="125"/>
        <v>282210</v>
      </c>
      <c r="BF29" s="14">
        <f t="shared" si="125"/>
        <v>275848</v>
      </c>
      <c r="BG29" s="14">
        <f t="shared" si="125"/>
        <v>294950</v>
      </c>
      <c r="BH29" s="14">
        <f t="shared" si="125"/>
        <v>285124</v>
      </c>
      <c r="BI29" s="14">
        <f t="shared" si="125"/>
        <v>301339</v>
      </c>
      <c r="BJ29" s="14">
        <f t="shared" si="125"/>
        <v>310201</v>
      </c>
      <c r="BK29" s="14">
        <f t="shared" si="125"/>
        <v>294255</v>
      </c>
      <c r="BL29" s="14">
        <f t="shared" si="125"/>
        <v>311849</v>
      </c>
      <c r="BM29" s="14">
        <f t="shared" si="125"/>
        <v>303927</v>
      </c>
      <c r="BN29" s="14">
        <f t="shared" si="125"/>
        <v>304723</v>
      </c>
      <c r="BO29" s="14">
        <f t="shared" si="117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118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119"/>
        <v>3887599</v>
      </c>
      <c r="CP29" s="14">
        <f>SUM(CP30:CP31)</f>
        <v>319754</v>
      </c>
      <c r="CQ29" s="14">
        <v>284449</v>
      </c>
      <c r="CR29" s="14">
        <f t="shared" ref="CR29:CU29" si="126">SUM(CR30:CR31)</f>
        <v>267193</v>
      </c>
      <c r="CS29" s="14">
        <f t="shared" si="126"/>
        <v>326227</v>
      </c>
      <c r="CT29" s="14">
        <f t="shared" si="126"/>
        <v>339478</v>
      </c>
      <c r="CU29" s="14">
        <f t="shared" si="126"/>
        <v>324611</v>
      </c>
      <c r="CV29" s="14">
        <f t="shared" ref="CV29:DA29" si="127">SUM(CV30:CV31)</f>
        <v>350013</v>
      </c>
      <c r="CW29" s="14">
        <f t="shared" si="127"/>
        <v>358388</v>
      </c>
      <c r="CX29" s="14">
        <f t="shared" si="127"/>
        <v>513037</v>
      </c>
      <c r="CY29" s="14">
        <f t="shared" si="127"/>
        <v>350447</v>
      </c>
      <c r="CZ29" s="14">
        <f t="shared" si="127"/>
        <v>348403</v>
      </c>
      <c r="DA29" s="14">
        <f t="shared" si="127"/>
        <v>359608</v>
      </c>
      <c r="DB29" s="14">
        <f t="shared" si="120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128">SUM(DE30:DE31)</f>
        <v>351928</v>
      </c>
      <c r="DF29" s="14">
        <f t="shared" si="128"/>
        <v>335195</v>
      </c>
      <c r="DG29" s="14">
        <f t="shared" si="128"/>
        <v>357032</v>
      </c>
      <c r="DH29" s="14">
        <f t="shared" si="128"/>
        <v>327257</v>
      </c>
      <c r="DI29" s="14">
        <f t="shared" si="128"/>
        <v>351553</v>
      </c>
      <c r="DJ29" s="14">
        <f t="shared" si="128"/>
        <v>374015</v>
      </c>
      <c r="DK29" s="14">
        <f t="shared" si="128"/>
        <v>348608</v>
      </c>
      <c r="DL29" s="14">
        <f t="shared" si="128"/>
        <v>368302</v>
      </c>
      <c r="DM29" s="14">
        <f t="shared" si="128"/>
        <v>368108</v>
      </c>
      <c r="DN29" s="14">
        <f t="shared" si="128"/>
        <v>373043</v>
      </c>
      <c r="DO29" s="14">
        <f t="shared" ref="DO29:DO37" si="129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130">SUM(DR30:DR31)</f>
        <v>361626</v>
      </c>
      <c r="DS29" s="14">
        <f t="shared" si="130"/>
        <v>352244</v>
      </c>
      <c r="DT29" s="14">
        <f t="shared" si="130"/>
        <v>375100</v>
      </c>
      <c r="DU29" s="14">
        <f t="shared" si="130"/>
        <v>358089</v>
      </c>
      <c r="DV29" s="14">
        <f t="shared" si="130"/>
        <v>380590</v>
      </c>
      <c r="DW29" s="14">
        <f t="shared" si="130"/>
        <v>394060</v>
      </c>
      <c r="DX29" s="14">
        <f t="shared" si="130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131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 t="shared" ref="EO29" si="132">+SUM(EC29:EN29)</f>
        <v>3640845</v>
      </c>
      <c r="EP29" s="155">
        <f>SUM(EP30:EP31)</f>
        <v>374974</v>
      </c>
      <c r="EQ29" s="155">
        <f t="shared" ref="EQ29" si="133">SUM(EQ30:EQ31)</f>
        <v>292433</v>
      </c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>
        <f t="shared" ref="FB29" si="134">+SUM(EP29:FA29)</f>
        <v>667407</v>
      </c>
    </row>
    <row r="30" spans="2:158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113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114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115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116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117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118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119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120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129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6">
        <v>68827</v>
      </c>
      <c r="EQ30" s="156">
        <v>37287</v>
      </c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</row>
    <row r="31" spans="2:158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113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114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115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116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117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118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119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120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129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7">
        <v>306147</v>
      </c>
      <c r="EQ31" s="157">
        <v>255146</v>
      </c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</row>
    <row r="32" spans="2:158" ht="15" x14ac:dyDescent="0.25">
      <c r="B32" s="13" t="s">
        <v>37</v>
      </c>
      <c r="C32" s="14">
        <f>SUM(C33:C34)</f>
        <v>0</v>
      </c>
      <c r="D32" s="14">
        <f t="shared" ref="D32:N32" si="135">SUM(D33:D34)</f>
        <v>0</v>
      </c>
      <c r="E32" s="14">
        <f t="shared" si="135"/>
        <v>0</v>
      </c>
      <c r="F32" s="14">
        <f t="shared" si="135"/>
        <v>0</v>
      </c>
      <c r="G32" s="14">
        <f t="shared" si="135"/>
        <v>0</v>
      </c>
      <c r="H32" s="14">
        <f t="shared" si="135"/>
        <v>0</v>
      </c>
      <c r="I32" s="14">
        <f t="shared" si="135"/>
        <v>0</v>
      </c>
      <c r="J32" s="14">
        <f t="shared" si="135"/>
        <v>0</v>
      </c>
      <c r="K32" s="14">
        <f t="shared" si="135"/>
        <v>0</v>
      </c>
      <c r="L32" s="14">
        <f t="shared" si="135"/>
        <v>33470</v>
      </c>
      <c r="M32" s="14">
        <f t="shared" si="135"/>
        <v>155784</v>
      </c>
      <c r="N32" s="14">
        <f t="shared" si="135"/>
        <v>174860</v>
      </c>
      <c r="O32" s="14">
        <f t="shared" si="113"/>
        <v>364114</v>
      </c>
      <c r="P32" s="14">
        <f>SUM(P33:P34)</f>
        <v>156684</v>
      </c>
      <c r="Q32" s="14">
        <f t="shared" ref="Q32:AA32" si="136">SUM(Q33:Q34)</f>
        <v>148882</v>
      </c>
      <c r="R32" s="14">
        <f t="shared" si="136"/>
        <v>171530</v>
      </c>
      <c r="S32" s="14">
        <f t="shared" si="136"/>
        <v>174994</v>
      </c>
      <c r="T32" s="14">
        <f t="shared" si="136"/>
        <v>176546</v>
      </c>
      <c r="U32" s="14">
        <f t="shared" si="136"/>
        <v>170684</v>
      </c>
      <c r="V32" s="14">
        <f t="shared" si="136"/>
        <v>189632</v>
      </c>
      <c r="W32" s="14">
        <f t="shared" si="136"/>
        <v>181474</v>
      </c>
      <c r="X32" s="14">
        <f t="shared" si="136"/>
        <v>174534</v>
      </c>
      <c r="Y32" s="14">
        <f t="shared" si="136"/>
        <v>178230</v>
      </c>
      <c r="Z32" s="14">
        <f t="shared" si="136"/>
        <v>168738</v>
      </c>
      <c r="AA32" s="14">
        <f t="shared" si="136"/>
        <v>183202</v>
      </c>
      <c r="AB32" s="14">
        <f t="shared" si="114"/>
        <v>2075130</v>
      </c>
      <c r="AC32" s="14">
        <f>SUM(AC33:AC34)</f>
        <v>178624</v>
      </c>
      <c r="AD32" s="14">
        <f t="shared" ref="AD32:AN32" si="137">SUM(AD33:AD34)</f>
        <v>173006</v>
      </c>
      <c r="AE32" s="14">
        <f t="shared" si="137"/>
        <v>188530</v>
      </c>
      <c r="AF32" s="14">
        <f t="shared" si="137"/>
        <v>176042</v>
      </c>
      <c r="AG32" s="14">
        <f t="shared" si="137"/>
        <v>189433</v>
      </c>
      <c r="AH32" s="14">
        <f t="shared" si="137"/>
        <v>177534</v>
      </c>
      <c r="AI32" s="14">
        <f t="shared" si="137"/>
        <v>200586</v>
      </c>
      <c r="AJ32" s="14">
        <f t="shared" si="137"/>
        <v>199441</v>
      </c>
      <c r="AK32" s="14">
        <f t="shared" si="137"/>
        <v>188025</v>
      </c>
      <c r="AL32" s="14">
        <f t="shared" si="137"/>
        <v>194898</v>
      </c>
      <c r="AM32" s="14">
        <f t="shared" si="137"/>
        <v>187329</v>
      </c>
      <c r="AN32" s="14">
        <f t="shared" si="137"/>
        <v>191931</v>
      </c>
      <c r="AO32" s="14">
        <f t="shared" si="115"/>
        <v>2245379</v>
      </c>
      <c r="AP32" s="14">
        <f>SUM(AP33:AP34)</f>
        <v>195382</v>
      </c>
      <c r="AQ32" s="14">
        <f t="shared" ref="AQ32:BA32" si="138">SUM(AQ33:AQ34)</f>
        <v>183874</v>
      </c>
      <c r="AR32" s="14">
        <f t="shared" si="138"/>
        <v>201560</v>
      </c>
      <c r="AS32" s="14">
        <f t="shared" si="138"/>
        <v>202729</v>
      </c>
      <c r="AT32" s="14">
        <f t="shared" si="138"/>
        <v>215691</v>
      </c>
      <c r="AU32" s="14">
        <f t="shared" si="138"/>
        <v>200083</v>
      </c>
      <c r="AV32" s="14">
        <f t="shared" si="138"/>
        <v>218341</v>
      </c>
      <c r="AW32" s="14">
        <f t="shared" si="138"/>
        <v>217105</v>
      </c>
      <c r="AX32" s="14">
        <f t="shared" si="138"/>
        <v>199091</v>
      </c>
      <c r="AY32" s="14">
        <f t="shared" si="138"/>
        <v>204166</v>
      </c>
      <c r="AZ32" s="14">
        <f t="shared" si="138"/>
        <v>194036</v>
      </c>
      <c r="BA32" s="14">
        <f t="shared" si="138"/>
        <v>200318</v>
      </c>
      <c r="BB32" s="14">
        <f t="shared" si="116"/>
        <v>2432376</v>
      </c>
      <c r="BC32" s="14">
        <f>SUM(BC33:BC34)</f>
        <v>199351</v>
      </c>
      <c r="BD32" s="14">
        <f t="shared" ref="BD32:BN32" si="139">SUM(BD33:BD34)</f>
        <v>183421</v>
      </c>
      <c r="BE32" s="14">
        <f t="shared" si="139"/>
        <v>200925</v>
      </c>
      <c r="BF32" s="14">
        <f t="shared" si="139"/>
        <v>205218</v>
      </c>
      <c r="BG32" s="14">
        <f t="shared" si="139"/>
        <v>208118</v>
      </c>
      <c r="BH32" s="14">
        <f t="shared" si="139"/>
        <v>192198</v>
      </c>
      <c r="BI32" s="14">
        <f t="shared" si="139"/>
        <v>215190</v>
      </c>
      <c r="BJ32" s="14">
        <f t="shared" si="139"/>
        <v>218024</v>
      </c>
      <c r="BK32" s="14">
        <f t="shared" si="139"/>
        <v>197617</v>
      </c>
      <c r="BL32" s="14">
        <f t="shared" si="139"/>
        <v>208112</v>
      </c>
      <c r="BM32" s="14">
        <f t="shared" si="139"/>
        <v>196619</v>
      </c>
      <c r="BN32" s="14">
        <f t="shared" si="139"/>
        <v>201490</v>
      </c>
      <c r="BO32" s="14">
        <f t="shared" si="117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118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119"/>
        <v>2518307</v>
      </c>
      <c r="CP32" s="14">
        <f>SUM(CP33:CP34)</f>
        <v>207141</v>
      </c>
      <c r="CQ32" s="14">
        <v>182465</v>
      </c>
      <c r="CR32" s="14">
        <f t="shared" ref="CR32:CU32" si="140">SUM(CR33:CR34)</f>
        <v>174217</v>
      </c>
      <c r="CS32" s="14">
        <f t="shared" si="140"/>
        <v>203905</v>
      </c>
      <c r="CT32" s="14">
        <f t="shared" si="140"/>
        <v>224848</v>
      </c>
      <c r="CU32" s="14">
        <f t="shared" si="140"/>
        <v>210756</v>
      </c>
      <c r="CV32" s="14">
        <f t="shared" ref="CV32:DA32" si="141">SUM(CV33:CV34)</f>
        <v>243812</v>
      </c>
      <c r="CW32" s="14">
        <f t="shared" si="141"/>
        <v>236771</v>
      </c>
      <c r="CX32" s="14">
        <f t="shared" si="141"/>
        <v>207630</v>
      </c>
      <c r="CY32" s="14">
        <f t="shared" si="141"/>
        <v>207789</v>
      </c>
      <c r="CZ32" s="14">
        <f t="shared" si="141"/>
        <v>206861</v>
      </c>
      <c r="DA32" s="14">
        <f t="shared" si="141"/>
        <v>223345</v>
      </c>
      <c r="DB32" s="14">
        <f t="shared" si="120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142">SUM(DE33:DE34)</f>
        <v>219663</v>
      </c>
      <c r="DF32" s="14">
        <f t="shared" si="142"/>
        <v>216896</v>
      </c>
      <c r="DG32" s="14">
        <f t="shared" si="142"/>
        <v>233867</v>
      </c>
      <c r="DH32" s="14">
        <f t="shared" si="142"/>
        <v>211308</v>
      </c>
      <c r="DI32" s="14">
        <f t="shared" si="142"/>
        <v>240679</v>
      </c>
      <c r="DJ32" s="14">
        <f t="shared" si="142"/>
        <v>244894</v>
      </c>
      <c r="DK32" s="14">
        <f t="shared" si="142"/>
        <v>214902</v>
      </c>
      <c r="DL32" s="14">
        <f t="shared" si="142"/>
        <v>222511</v>
      </c>
      <c r="DM32" s="14">
        <f t="shared" si="142"/>
        <v>214528</v>
      </c>
      <c r="DN32" s="14">
        <f t="shared" si="142"/>
        <v>229626</v>
      </c>
      <c r="DO32" s="14">
        <f t="shared" si="129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143">SUM(DR33:DR34)</f>
        <v>218278</v>
      </c>
      <c r="DS32" s="14">
        <f t="shared" si="143"/>
        <v>220522</v>
      </c>
      <c r="DT32" s="14">
        <f t="shared" si="143"/>
        <v>233771</v>
      </c>
      <c r="DU32" s="14">
        <f t="shared" si="143"/>
        <v>210865</v>
      </c>
      <c r="DV32" s="14">
        <f t="shared" si="143"/>
        <v>245229</v>
      </c>
      <c r="DW32" s="14">
        <f t="shared" si="143"/>
        <v>251497</v>
      </c>
      <c r="DX32" s="14">
        <f t="shared" si="143"/>
        <v>221878</v>
      </c>
      <c r="DY32" s="14">
        <v>229382</v>
      </c>
      <c r="DZ32" s="14">
        <v>216237</v>
      </c>
      <c r="EA32" s="14">
        <v>230275</v>
      </c>
      <c r="EB32" s="14">
        <f t="shared" si="131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 t="shared" ref="EO32" si="144">+SUM(EC32:EN32)</f>
        <v>2124402</v>
      </c>
      <c r="EP32" s="155">
        <f>SUM(EP33:EP34)</f>
        <v>218604</v>
      </c>
      <c r="EQ32" s="155">
        <f t="shared" ref="EQ32" si="145">SUM(EQ33:EQ34)</f>
        <v>161189</v>
      </c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>
        <f t="shared" ref="FB32" si="146">+SUM(EP32:FA32)</f>
        <v>379793</v>
      </c>
    </row>
    <row r="33" spans="2:158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113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114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115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116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117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118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119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120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129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6">
        <v>80149</v>
      </c>
      <c r="EQ33" s="156">
        <v>42534</v>
      </c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</row>
    <row r="34" spans="2:158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113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114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115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116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117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118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119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120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129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7">
        <v>138455</v>
      </c>
      <c r="EQ34" s="157">
        <v>118655</v>
      </c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</row>
    <row r="35" spans="2:158" ht="15" x14ac:dyDescent="0.25">
      <c r="B35" s="18" t="s">
        <v>10</v>
      </c>
      <c r="C35" s="19">
        <f>SUM(C36:C37)</f>
        <v>0</v>
      </c>
      <c r="D35" s="19">
        <f t="shared" ref="D35:N35" si="147">SUM(D36:D37)</f>
        <v>0</v>
      </c>
      <c r="E35" s="19">
        <f t="shared" si="147"/>
        <v>0</v>
      </c>
      <c r="F35" s="19">
        <f t="shared" si="147"/>
        <v>0</v>
      </c>
      <c r="G35" s="19">
        <f t="shared" si="147"/>
        <v>0</v>
      </c>
      <c r="H35" s="19">
        <f t="shared" si="147"/>
        <v>0</v>
      </c>
      <c r="I35" s="19">
        <f t="shared" si="147"/>
        <v>0</v>
      </c>
      <c r="J35" s="19">
        <f t="shared" si="147"/>
        <v>0</v>
      </c>
      <c r="K35" s="19">
        <f t="shared" si="147"/>
        <v>0</v>
      </c>
      <c r="L35" s="19">
        <f t="shared" si="147"/>
        <v>147818</v>
      </c>
      <c r="M35" s="19">
        <f t="shared" si="147"/>
        <v>708862</v>
      </c>
      <c r="N35" s="19">
        <f t="shared" si="147"/>
        <v>769974</v>
      </c>
      <c r="O35" s="19">
        <f>SUM(O36:O37)</f>
        <v>1626654</v>
      </c>
      <c r="P35" s="19">
        <f>SUM(P36:P37)</f>
        <v>740110</v>
      </c>
      <c r="Q35" s="19">
        <f t="shared" ref="Q35:AA35" si="148">SUM(Q36:Q37)</f>
        <v>684228</v>
      </c>
      <c r="R35" s="19">
        <f t="shared" si="148"/>
        <v>773742</v>
      </c>
      <c r="S35" s="19">
        <f t="shared" si="148"/>
        <v>788128</v>
      </c>
      <c r="T35" s="19">
        <f t="shared" si="148"/>
        <v>804352</v>
      </c>
      <c r="U35" s="19">
        <f t="shared" si="148"/>
        <v>783656</v>
      </c>
      <c r="V35" s="19">
        <f t="shared" si="148"/>
        <v>836586</v>
      </c>
      <c r="W35" s="19">
        <f t="shared" si="148"/>
        <v>818960</v>
      </c>
      <c r="X35" s="19">
        <f t="shared" si="148"/>
        <v>789342</v>
      </c>
      <c r="Y35" s="19">
        <f t="shared" si="148"/>
        <v>819086</v>
      </c>
      <c r="Z35" s="19">
        <f t="shared" si="148"/>
        <v>787160</v>
      </c>
      <c r="AA35" s="19">
        <f t="shared" si="148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149">SUM(AD36:AD37)</f>
        <v>795442</v>
      </c>
      <c r="AE35" s="19">
        <f t="shared" si="149"/>
        <v>858636</v>
      </c>
      <c r="AF35" s="19">
        <f t="shared" si="149"/>
        <v>807583</v>
      </c>
      <c r="AG35" s="19">
        <f t="shared" si="149"/>
        <v>872219</v>
      </c>
      <c r="AH35" s="19">
        <f t="shared" si="149"/>
        <v>834762</v>
      </c>
      <c r="AI35" s="19">
        <f t="shared" si="149"/>
        <v>909651</v>
      </c>
      <c r="AJ35" s="19">
        <f t="shared" si="149"/>
        <v>923997</v>
      </c>
      <c r="AK35" s="19">
        <f t="shared" si="149"/>
        <v>868129</v>
      </c>
      <c r="AL35" s="19">
        <f t="shared" si="149"/>
        <v>898174</v>
      </c>
      <c r="AM35" s="19">
        <f t="shared" si="149"/>
        <v>878122</v>
      </c>
      <c r="AN35" s="19">
        <f t="shared" si="149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50">SUM(AQ36:AQ37)</f>
        <v>843098</v>
      </c>
      <c r="AR35" s="19">
        <f t="shared" si="150"/>
        <v>916354</v>
      </c>
      <c r="AS35" s="19">
        <f t="shared" si="150"/>
        <v>897386</v>
      </c>
      <c r="AT35" s="19">
        <f t="shared" si="150"/>
        <v>948069</v>
      </c>
      <c r="AU35" s="19">
        <f t="shared" si="150"/>
        <v>894332</v>
      </c>
      <c r="AV35" s="19">
        <f t="shared" si="150"/>
        <v>969160</v>
      </c>
      <c r="AW35" s="19">
        <f t="shared" si="150"/>
        <v>967994</v>
      </c>
      <c r="AX35" s="19">
        <f t="shared" si="150"/>
        <v>894687</v>
      </c>
      <c r="AY35" s="19">
        <f t="shared" si="150"/>
        <v>957307</v>
      </c>
      <c r="AZ35" s="19">
        <f t="shared" si="150"/>
        <v>915798</v>
      </c>
      <c r="BA35" s="19">
        <f t="shared" si="150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51">SUM(BD36:BD37)</f>
        <v>868367</v>
      </c>
      <c r="BE35" s="19">
        <f t="shared" si="151"/>
        <v>938041</v>
      </c>
      <c r="BF35" s="19">
        <f t="shared" si="151"/>
        <v>935955</v>
      </c>
      <c r="BG35" s="19">
        <f t="shared" si="151"/>
        <v>978966</v>
      </c>
      <c r="BH35" s="19">
        <f t="shared" si="151"/>
        <v>935313</v>
      </c>
      <c r="BI35" s="19">
        <f t="shared" si="151"/>
        <v>1007326</v>
      </c>
      <c r="BJ35" s="19">
        <f t="shared" si="151"/>
        <v>1020149</v>
      </c>
      <c r="BK35" s="19">
        <f t="shared" si="151"/>
        <v>958918</v>
      </c>
      <c r="BL35" s="19">
        <f t="shared" si="151"/>
        <v>1017554</v>
      </c>
      <c r="BM35" s="19">
        <f t="shared" si="151"/>
        <v>975912</v>
      </c>
      <c r="BN35" s="19">
        <f t="shared" si="151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52">SUM(BR36:BR37)</f>
        <v>919793</v>
      </c>
      <c r="BS35" s="19">
        <f t="shared" si="152"/>
        <v>978989</v>
      </c>
      <c r="BT35" s="19">
        <f t="shared" si="152"/>
        <v>1017230</v>
      </c>
      <c r="BU35" s="19">
        <f t="shared" si="152"/>
        <v>981676</v>
      </c>
      <c r="BV35" s="19">
        <f t="shared" si="152"/>
        <v>1078088</v>
      </c>
      <c r="BW35" s="19">
        <f t="shared" si="152"/>
        <v>1057609</v>
      </c>
      <c r="BX35" s="19">
        <f t="shared" si="152"/>
        <v>1013778</v>
      </c>
      <c r="BY35" s="19">
        <f t="shared" si="152"/>
        <v>1066150</v>
      </c>
      <c r="BZ35" s="19">
        <f t="shared" si="152"/>
        <v>1006271</v>
      </c>
      <c r="CA35" s="19">
        <f t="shared" si="152"/>
        <v>1018430</v>
      </c>
      <c r="CB35" s="19">
        <f>SUM(CB36:CB37)</f>
        <v>12080857</v>
      </c>
      <c r="CC35" s="19">
        <f t="shared" si="152"/>
        <v>1079262</v>
      </c>
      <c r="CD35" s="19">
        <f t="shared" si="152"/>
        <v>911877</v>
      </c>
      <c r="CE35" s="19">
        <f t="shared" si="152"/>
        <v>967001</v>
      </c>
      <c r="CF35" s="19">
        <f t="shared" si="152"/>
        <v>1027699</v>
      </c>
      <c r="CG35" s="19">
        <f t="shared" si="152"/>
        <v>1052442</v>
      </c>
      <c r="CH35" s="19">
        <f t="shared" si="152"/>
        <v>999295</v>
      </c>
      <c r="CI35" s="19">
        <f t="shared" si="152"/>
        <v>1096544</v>
      </c>
      <c r="CJ35" s="19">
        <f t="shared" si="152"/>
        <v>1105628</v>
      </c>
      <c r="CK35" s="19">
        <f t="shared" si="152"/>
        <v>1014561</v>
      </c>
      <c r="CL35" s="19">
        <f t="shared" si="152"/>
        <v>1049674</v>
      </c>
      <c r="CM35" s="19">
        <v>1047224</v>
      </c>
      <c r="CN35" s="19">
        <f t="shared" si="152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CS35" si="153">SUM(CR36:CR37)</f>
        <v>811379</v>
      </c>
      <c r="CS35" s="19">
        <f t="shared" si="153"/>
        <v>1038390</v>
      </c>
      <c r="CT35" s="19">
        <f t="shared" ref="CT35:CU35" si="154">SUM(CT36:CT37)</f>
        <v>1099040</v>
      </c>
      <c r="CU35" s="19">
        <f t="shared" si="154"/>
        <v>1039291</v>
      </c>
      <c r="CV35" s="19">
        <f t="shared" ref="CV35:CW35" si="155">SUM(CV36:CV37)</f>
        <v>1158658</v>
      </c>
      <c r="CW35" s="19">
        <f t="shared" si="155"/>
        <v>1165352</v>
      </c>
      <c r="CX35" s="19">
        <f t="shared" ref="CX35:CY35" si="156">SUM(CX36:CX37)</f>
        <v>1052361</v>
      </c>
      <c r="CY35" s="19">
        <f t="shared" si="156"/>
        <v>1083548</v>
      </c>
      <c r="CZ35" s="19">
        <f t="shared" ref="CZ35:DA35" si="157">SUM(CZ36:CZ37)</f>
        <v>1065607</v>
      </c>
      <c r="DA35" s="19">
        <f t="shared" si="157"/>
        <v>1119789</v>
      </c>
      <c r="DB35" s="19">
        <f t="shared" si="120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58">SUM(DE36:DE37)</f>
        <v>1115607</v>
      </c>
      <c r="DF35" s="19">
        <f t="shared" si="158"/>
        <v>1075536</v>
      </c>
      <c r="DG35" s="19">
        <f t="shared" si="158"/>
        <v>1144023</v>
      </c>
      <c r="DH35" s="19">
        <f t="shared" si="158"/>
        <v>1043254</v>
      </c>
      <c r="DI35" s="19">
        <f t="shared" si="158"/>
        <v>1153678</v>
      </c>
      <c r="DJ35" s="19">
        <f t="shared" si="158"/>
        <v>1197933</v>
      </c>
      <c r="DK35" s="19">
        <f t="shared" si="158"/>
        <v>1091625</v>
      </c>
      <c r="DL35" s="19">
        <f t="shared" si="158"/>
        <v>1141272</v>
      </c>
      <c r="DM35" s="19">
        <f t="shared" si="158"/>
        <v>1120569</v>
      </c>
      <c r="DN35" s="19">
        <f t="shared" si="158"/>
        <v>1154376</v>
      </c>
      <c r="DO35" s="19">
        <f t="shared" si="129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59">SUM(DR36:DR37)</f>
        <v>1123855</v>
      </c>
      <c r="DS35" s="19">
        <f t="shared" si="159"/>
        <v>1118119</v>
      </c>
      <c r="DT35" s="19">
        <f t="shared" si="159"/>
        <v>1172865</v>
      </c>
      <c r="DU35" s="19">
        <f t="shared" si="159"/>
        <v>1096177</v>
      </c>
      <c r="DV35" s="19">
        <f t="shared" si="159"/>
        <v>1208440</v>
      </c>
      <c r="DW35" s="19">
        <f t="shared" si="159"/>
        <v>1239007</v>
      </c>
      <c r="DX35" s="19">
        <f t="shared" si="159"/>
        <v>1122129</v>
      </c>
      <c r="DY35" s="19">
        <v>1168426</v>
      </c>
      <c r="DZ35" s="19">
        <f t="shared" si="159"/>
        <v>1114373</v>
      </c>
      <c r="EA35" s="19">
        <f t="shared" si="159"/>
        <v>1161729</v>
      </c>
      <c r="EB35" s="19">
        <f t="shared" si="131"/>
        <v>13687847</v>
      </c>
      <c r="EC35" s="19">
        <f t="shared" ref="EC35:ED35" si="160">SUM(EC36:EC37)</f>
        <v>1186271</v>
      </c>
      <c r="ED35" s="19">
        <f t="shared" si="160"/>
        <v>1124397</v>
      </c>
      <c r="EE35" s="19">
        <f t="shared" ref="EE35:EF35" si="161">SUM(EE36:EE37)</f>
        <v>814057</v>
      </c>
      <c r="EF35" s="19">
        <f t="shared" si="161"/>
        <v>363489</v>
      </c>
      <c r="EG35" s="19">
        <f t="shared" ref="EG35:EI35" si="162">SUM(EG36:EG37)</f>
        <v>540293</v>
      </c>
      <c r="EH35" s="19">
        <f t="shared" si="162"/>
        <v>718015</v>
      </c>
      <c r="EI35" s="19">
        <f t="shared" si="162"/>
        <v>902915</v>
      </c>
      <c r="EJ35" s="19">
        <f t="shared" ref="EJ35:EK35" si="163">SUM(EJ36:EJ37)</f>
        <v>963760</v>
      </c>
      <c r="EK35" s="19">
        <f t="shared" si="163"/>
        <v>1023603</v>
      </c>
      <c r="EL35" s="19">
        <f t="shared" ref="EL35:EM35" si="164">SUM(EL36:EL37)</f>
        <v>1159930</v>
      </c>
      <c r="EM35" s="19">
        <f t="shared" si="164"/>
        <v>1171727</v>
      </c>
      <c r="EN35" s="19">
        <f t="shared" ref="EN35" si="165">SUM(EN36:EN37)</f>
        <v>1139596</v>
      </c>
      <c r="EO35" s="19">
        <f t="shared" ref="EO35:EO37" si="166">+SUM(EC35:EN35)</f>
        <v>11108053</v>
      </c>
      <c r="EP35" s="158">
        <f>SUM(EP36:EP37)</f>
        <v>1140085</v>
      </c>
      <c r="EQ35" s="158">
        <f t="shared" ref="EQ35" si="167">SUM(EQ36:EQ37)</f>
        <v>888647</v>
      </c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>
        <f t="shared" ref="FB35:FB37" si="168">+SUM(EP35:FA35)</f>
        <v>2028732</v>
      </c>
    </row>
    <row r="36" spans="2:158" x14ac:dyDescent="0.2">
      <c r="B36" s="15" t="s">
        <v>2</v>
      </c>
      <c r="C36" s="21">
        <f>C27+C30+C33</f>
        <v>0</v>
      </c>
      <c r="D36" s="21">
        <f t="shared" ref="D36:O37" si="169">D27+D30+D33</f>
        <v>0</v>
      </c>
      <c r="E36" s="21">
        <f t="shared" si="169"/>
        <v>0</v>
      </c>
      <c r="F36" s="21">
        <f t="shared" si="169"/>
        <v>0</v>
      </c>
      <c r="G36" s="21">
        <f t="shared" si="169"/>
        <v>0</v>
      </c>
      <c r="H36" s="21">
        <f t="shared" si="169"/>
        <v>0</v>
      </c>
      <c r="I36" s="21">
        <f t="shared" si="169"/>
        <v>0</v>
      </c>
      <c r="J36" s="21">
        <f t="shared" si="169"/>
        <v>0</v>
      </c>
      <c r="K36" s="21">
        <f t="shared" si="169"/>
        <v>0</v>
      </c>
      <c r="L36" s="21">
        <f t="shared" si="169"/>
        <v>32512</v>
      </c>
      <c r="M36" s="21">
        <f t="shared" si="169"/>
        <v>128244</v>
      </c>
      <c r="N36" s="21">
        <f t="shared" si="169"/>
        <v>160870</v>
      </c>
      <c r="O36" s="21">
        <f t="shared" si="169"/>
        <v>321626</v>
      </c>
      <c r="P36" s="21">
        <f>P27+P30+P33</f>
        <v>147476</v>
      </c>
      <c r="Q36" s="21">
        <f t="shared" ref="Q36:AB37" si="170">Q27+Q30+Q33</f>
        <v>127762</v>
      </c>
      <c r="R36" s="21">
        <f t="shared" si="170"/>
        <v>136180</v>
      </c>
      <c r="S36" s="21">
        <f t="shared" si="170"/>
        <v>167006</v>
      </c>
      <c r="T36" s="21">
        <f t="shared" si="170"/>
        <v>155520</v>
      </c>
      <c r="U36" s="21">
        <f t="shared" si="170"/>
        <v>148248</v>
      </c>
      <c r="V36" s="21">
        <f t="shared" si="170"/>
        <v>199772</v>
      </c>
      <c r="W36" s="21">
        <f t="shared" si="170"/>
        <v>169852</v>
      </c>
      <c r="X36" s="21">
        <f t="shared" si="170"/>
        <v>149250</v>
      </c>
      <c r="Y36" s="21">
        <f t="shared" si="170"/>
        <v>160190</v>
      </c>
      <c r="Z36" s="21">
        <f t="shared" si="170"/>
        <v>143418</v>
      </c>
      <c r="AA36" s="21">
        <f t="shared" si="170"/>
        <v>176048</v>
      </c>
      <c r="AB36" s="21">
        <f t="shared" si="170"/>
        <v>1880722</v>
      </c>
      <c r="AC36" s="21">
        <f>AC27+AC30+AC33</f>
        <v>165586</v>
      </c>
      <c r="AD36" s="21">
        <f t="shared" ref="AD36:AO37" si="171">AD27+AD30+AD33</f>
        <v>154224</v>
      </c>
      <c r="AE36" s="21">
        <f t="shared" si="171"/>
        <v>152884</v>
      </c>
      <c r="AF36" s="21">
        <f t="shared" si="171"/>
        <v>163083</v>
      </c>
      <c r="AG36" s="21">
        <f t="shared" si="171"/>
        <v>173170</v>
      </c>
      <c r="AH36" s="21">
        <f t="shared" si="171"/>
        <v>160365</v>
      </c>
      <c r="AI36" s="21">
        <f t="shared" si="171"/>
        <v>200921</v>
      </c>
      <c r="AJ36" s="21">
        <f t="shared" si="171"/>
        <v>194471</v>
      </c>
      <c r="AK36" s="21">
        <f t="shared" si="171"/>
        <v>173256</v>
      </c>
      <c r="AL36" s="21">
        <f t="shared" si="171"/>
        <v>174273</v>
      </c>
      <c r="AM36" s="21">
        <f t="shared" si="171"/>
        <v>163077</v>
      </c>
      <c r="AN36" s="21">
        <f t="shared" si="171"/>
        <v>190324</v>
      </c>
      <c r="AO36" s="21">
        <f t="shared" si="171"/>
        <v>2065634</v>
      </c>
      <c r="AP36" s="21">
        <f>AP27+AP30+AP33</f>
        <v>184434</v>
      </c>
      <c r="AQ36" s="21">
        <f t="shared" ref="AQ36:BB37" si="172">AQ27+AQ30+AQ33</f>
        <v>165196</v>
      </c>
      <c r="AR36" s="21">
        <f t="shared" si="172"/>
        <v>184059</v>
      </c>
      <c r="AS36" s="21">
        <f t="shared" si="172"/>
        <v>151914</v>
      </c>
      <c r="AT36" s="21">
        <f t="shared" si="172"/>
        <v>184471</v>
      </c>
      <c r="AU36" s="21">
        <f t="shared" si="172"/>
        <v>169520</v>
      </c>
      <c r="AV36" s="21">
        <f t="shared" si="172"/>
        <v>211081</v>
      </c>
      <c r="AW36" s="21">
        <f t="shared" si="172"/>
        <v>205548</v>
      </c>
      <c r="AX36" s="21">
        <f t="shared" si="172"/>
        <v>174694</v>
      </c>
      <c r="AY36" s="21">
        <f t="shared" si="172"/>
        <v>176643</v>
      </c>
      <c r="AZ36" s="21">
        <f t="shared" si="172"/>
        <v>171306</v>
      </c>
      <c r="BA36" s="21">
        <f t="shared" si="172"/>
        <v>202930</v>
      </c>
      <c r="BB36" s="21">
        <f t="shared" si="172"/>
        <v>2181796</v>
      </c>
      <c r="BC36" s="21">
        <f>BC27+BC30+BC33</f>
        <v>191945</v>
      </c>
      <c r="BD36" s="21">
        <f t="shared" ref="BD36:BO37" si="173">BD27+BD30+BD33</f>
        <v>164979</v>
      </c>
      <c r="BE36" s="21">
        <f t="shared" si="173"/>
        <v>171974</v>
      </c>
      <c r="BF36" s="21">
        <f t="shared" si="173"/>
        <v>192206</v>
      </c>
      <c r="BG36" s="21">
        <f t="shared" si="173"/>
        <v>189722</v>
      </c>
      <c r="BH36" s="21">
        <f t="shared" si="173"/>
        <v>171567</v>
      </c>
      <c r="BI36" s="21">
        <f t="shared" si="173"/>
        <v>228270</v>
      </c>
      <c r="BJ36" s="21">
        <f t="shared" si="173"/>
        <v>215934</v>
      </c>
      <c r="BK36" s="21">
        <f t="shared" si="173"/>
        <v>174277</v>
      </c>
      <c r="BL36" s="21">
        <f t="shared" si="173"/>
        <v>191042</v>
      </c>
      <c r="BM36" s="21">
        <f t="shared" si="173"/>
        <v>179072</v>
      </c>
      <c r="BN36" s="21">
        <f t="shared" si="173"/>
        <v>220002</v>
      </c>
      <c r="BO36" s="21">
        <f t="shared" si="173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74">BR27+BR30+BR33</f>
        <v>170347</v>
      </c>
      <c r="BS36" s="21">
        <f t="shared" si="174"/>
        <v>185853</v>
      </c>
      <c r="BT36" s="21">
        <f t="shared" si="174"/>
        <v>215385</v>
      </c>
      <c r="BU36" s="21">
        <f t="shared" si="174"/>
        <v>190647</v>
      </c>
      <c r="BV36" s="21">
        <f t="shared" si="174"/>
        <v>263470</v>
      </c>
      <c r="BW36" s="21">
        <f t="shared" si="174"/>
        <v>234505</v>
      </c>
      <c r="BX36" s="21">
        <f t="shared" si="174"/>
        <v>196330</v>
      </c>
      <c r="BY36" s="21">
        <f t="shared" si="174"/>
        <v>216382</v>
      </c>
      <c r="BZ36" s="21">
        <f t="shared" si="174"/>
        <v>191922</v>
      </c>
      <c r="CA36" s="21">
        <f t="shared" si="174"/>
        <v>233443</v>
      </c>
      <c r="CB36" s="21">
        <f t="shared" si="174"/>
        <v>2499190</v>
      </c>
      <c r="CC36" s="21">
        <f t="shared" si="174"/>
        <v>232931</v>
      </c>
      <c r="CD36" s="21">
        <f t="shared" si="174"/>
        <v>193875</v>
      </c>
      <c r="CE36" s="21">
        <f t="shared" si="174"/>
        <v>199430</v>
      </c>
      <c r="CF36" s="21">
        <f t="shared" si="174"/>
        <v>195814</v>
      </c>
      <c r="CG36" s="21">
        <f t="shared" si="174"/>
        <v>234491</v>
      </c>
      <c r="CH36" s="21">
        <f t="shared" si="174"/>
        <v>208506</v>
      </c>
      <c r="CI36" s="21">
        <f t="shared" si="174"/>
        <v>295072</v>
      </c>
      <c r="CJ36" s="21">
        <f t="shared" si="174"/>
        <v>259736</v>
      </c>
      <c r="CK36" s="21">
        <f t="shared" si="174"/>
        <v>204881</v>
      </c>
      <c r="CL36" s="21">
        <f t="shared" si="174"/>
        <v>214695</v>
      </c>
      <c r="CM36" s="21">
        <v>215648</v>
      </c>
      <c r="CN36" s="21">
        <f t="shared" si="174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 t="shared" ref="CR36:CS37" si="175">CR27+CR30+CR33</f>
        <v>151573</v>
      </c>
      <c r="CS36" s="21">
        <f t="shared" si="175"/>
        <v>211454</v>
      </c>
      <c r="CT36" s="21">
        <f t="shared" ref="CT36:CV37" si="176">CT27+CT30+CT33</f>
        <v>237024</v>
      </c>
      <c r="CU36" s="21">
        <f t="shared" si="176"/>
        <v>217812</v>
      </c>
      <c r="CV36" s="21">
        <f t="shared" si="176"/>
        <v>309519</v>
      </c>
      <c r="CW36" s="21">
        <f t="shared" ref="CW36:CX36" si="177">CW27+CW30+CW33</f>
        <v>263958</v>
      </c>
      <c r="CX36" s="21">
        <f t="shared" si="177"/>
        <v>212260</v>
      </c>
      <c r="CY36" s="21">
        <f t="shared" ref="CY36:CZ36" si="178">CY27+CY30+CY33</f>
        <v>216407</v>
      </c>
      <c r="CZ36" s="21">
        <f t="shared" si="178"/>
        <v>211083</v>
      </c>
      <c r="DA36" s="21">
        <f t="shared" ref="DA36" si="179">DA27+DA30+DA33</f>
        <v>266512</v>
      </c>
      <c r="DB36" s="21">
        <f t="shared" si="120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80">DE27+DE30+DE33</f>
        <v>247381</v>
      </c>
      <c r="DF36" s="21">
        <f t="shared" si="180"/>
        <v>222940</v>
      </c>
      <c r="DG36" s="21">
        <f t="shared" si="180"/>
        <v>248005</v>
      </c>
      <c r="DH36" s="21">
        <f t="shared" si="180"/>
        <v>216238</v>
      </c>
      <c r="DI36" s="21">
        <f t="shared" si="180"/>
        <v>290588</v>
      </c>
      <c r="DJ36" s="21">
        <f t="shared" si="180"/>
        <v>287325</v>
      </c>
      <c r="DK36" s="21">
        <f t="shared" si="180"/>
        <v>228817</v>
      </c>
      <c r="DL36" s="21">
        <f t="shared" si="180"/>
        <v>239764</v>
      </c>
      <c r="DM36" s="21">
        <f t="shared" si="180"/>
        <v>228349</v>
      </c>
      <c r="DN36" s="21">
        <f t="shared" si="180"/>
        <v>277007</v>
      </c>
      <c r="DO36" s="21">
        <f t="shared" si="129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81">DR27+DR30+DR33</f>
        <v>229877</v>
      </c>
      <c r="DS36" s="21">
        <f t="shared" si="181"/>
        <v>258878</v>
      </c>
      <c r="DT36" s="21">
        <f t="shared" si="181"/>
        <v>256894</v>
      </c>
      <c r="DU36" s="21">
        <f t="shared" si="181"/>
        <v>233043</v>
      </c>
      <c r="DV36" s="21">
        <f t="shared" si="181"/>
        <v>322134</v>
      </c>
      <c r="DW36" s="21">
        <f t="shared" si="181"/>
        <v>308027</v>
      </c>
      <c r="DX36" s="21">
        <f t="shared" si="181"/>
        <v>243964</v>
      </c>
      <c r="DY36" s="21">
        <v>249446</v>
      </c>
      <c r="DZ36" s="21">
        <f t="shared" si="181"/>
        <v>232494</v>
      </c>
      <c r="EA36" s="21">
        <f t="shared" si="181"/>
        <v>271496</v>
      </c>
      <c r="EB36" s="21">
        <f t="shared" si="131"/>
        <v>3091288</v>
      </c>
      <c r="EC36" s="21">
        <f t="shared" ref="EC36:ED36" si="182">EC27+EC30+EC33</f>
        <v>284021</v>
      </c>
      <c r="ED36" s="21">
        <f t="shared" si="182"/>
        <v>260817</v>
      </c>
      <c r="EE36" s="21">
        <f t="shared" ref="EE36:EF36" si="183">EE27+EE30+EE33</f>
        <v>165802</v>
      </c>
      <c r="EF36" s="21">
        <f t="shared" si="183"/>
        <v>29994</v>
      </c>
      <c r="EG36" s="21">
        <f t="shared" ref="EG36:EI36" si="184">EG27+EG30+EG33</f>
        <v>78183</v>
      </c>
      <c r="EH36" s="21">
        <f t="shared" si="184"/>
        <v>126715</v>
      </c>
      <c r="EI36" s="21">
        <f t="shared" si="184"/>
        <v>186561</v>
      </c>
      <c r="EJ36" s="21">
        <f t="shared" ref="EJ36:EK36" si="185">EJ27+EJ30+EJ33</f>
        <v>188435</v>
      </c>
      <c r="EK36" s="21">
        <f t="shared" si="185"/>
        <v>216904</v>
      </c>
      <c r="EL36" s="21">
        <f t="shared" ref="EL36:EM36" si="186">EL27+EL30+EL33</f>
        <v>254157</v>
      </c>
      <c r="EM36" s="21">
        <f t="shared" si="186"/>
        <v>262175</v>
      </c>
      <c r="EN36" s="21">
        <f t="shared" ref="EN36" si="187">EN27+EN30+EN33</f>
        <v>277478</v>
      </c>
      <c r="EO36" s="21">
        <f t="shared" si="166"/>
        <v>2331242</v>
      </c>
      <c r="EP36" s="159">
        <f>EP27+EP30+EP33</f>
        <v>266906</v>
      </c>
      <c r="EQ36" s="159">
        <f t="shared" ref="EQ36:EQ37" si="188">EQ27+EQ30+EQ33</f>
        <v>143807</v>
      </c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>
        <f t="shared" si="168"/>
        <v>410713</v>
      </c>
    </row>
    <row r="37" spans="2:158" x14ac:dyDescent="0.2">
      <c r="B37" s="15" t="s">
        <v>3</v>
      </c>
      <c r="C37" s="21">
        <f>C28+C31+C34</f>
        <v>0</v>
      </c>
      <c r="D37" s="21">
        <f t="shared" si="169"/>
        <v>0</v>
      </c>
      <c r="E37" s="21">
        <f t="shared" si="169"/>
        <v>0</v>
      </c>
      <c r="F37" s="21">
        <f t="shared" si="169"/>
        <v>0</v>
      </c>
      <c r="G37" s="21">
        <f t="shared" si="169"/>
        <v>0</v>
      </c>
      <c r="H37" s="21">
        <f t="shared" si="169"/>
        <v>0</v>
      </c>
      <c r="I37" s="21">
        <f t="shared" si="169"/>
        <v>0</v>
      </c>
      <c r="J37" s="21">
        <f t="shared" si="169"/>
        <v>0</v>
      </c>
      <c r="K37" s="21">
        <f t="shared" si="169"/>
        <v>0</v>
      </c>
      <c r="L37" s="21">
        <f t="shared" si="169"/>
        <v>115306</v>
      </c>
      <c r="M37" s="21">
        <f t="shared" si="169"/>
        <v>580618</v>
      </c>
      <c r="N37" s="21">
        <f t="shared" si="169"/>
        <v>609104</v>
      </c>
      <c r="O37" s="21">
        <f t="shared" si="169"/>
        <v>1305028</v>
      </c>
      <c r="P37" s="21">
        <f>P28+P31+P34</f>
        <v>592634</v>
      </c>
      <c r="Q37" s="21">
        <f t="shared" si="170"/>
        <v>556466</v>
      </c>
      <c r="R37" s="21">
        <f t="shared" si="170"/>
        <v>637562</v>
      </c>
      <c r="S37" s="21">
        <f t="shared" si="170"/>
        <v>621122</v>
      </c>
      <c r="T37" s="21">
        <f t="shared" si="170"/>
        <v>648832</v>
      </c>
      <c r="U37" s="21">
        <f t="shared" si="170"/>
        <v>635408</v>
      </c>
      <c r="V37" s="21">
        <f t="shared" si="170"/>
        <v>636814</v>
      </c>
      <c r="W37" s="21">
        <f t="shared" si="170"/>
        <v>649108</v>
      </c>
      <c r="X37" s="21">
        <f t="shared" si="170"/>
        <v>640092</v>
      </c>
      <c r="Y37" s="21">
        <f t="shared" si="170"/>
        <v>658896</v>
      </c>
      <c r="Z37" s="21">
        <f t="shared" si="170"/>
        <v>643742</v>
      </c>
      <c r="AA37" s="21">
        <f t="shared" si="170"/>
        <v>653796</v>
      </c>
      <c r="AB37" s="21">
        <f t="shared" si="170"/>
        <v>7574472</v>
      </c>
      <c r="AC37" s="21">
        <f>AC28+AC31+AC34</f>
        <v>666632</v>
      </c>
      <c r="AD37" s="21">
        <f t="shared" si="171"/>
        <v>641218</v>
      </c>
      <c r="AE37" s="21">
        <f t="shared" si="171"/>
        <v>705752</v>
      </c>
      <c r="AF37" s="21">
        <f t="shared" si="171"/>
        <v>644500</v>
      </c>
      <c r="AG37" s="21">
        <f t="shared" si="171"/>
        <v>699049</v>
      </c>
      <c r="AH37" s="21">
        <f t="shared" si="171"/>
        <v>674397</v>
      </c>
      <c r="AI37" s="21">
        <f t="shared" si="171"/>
        <v>708730</v>
      </c>
      <c r="AJ37" s="21">
        <f t="shared" si="171"/>
        <v>729526</v>
      </c>
      <c r="AK37" s="21">
        <f t="shared" si="171"/>
        <v>694873</v>
      </c>
      <c r="AL37" s="21">
        <f t="shared" si="171"/>
        <v>723901</v>
      </c>
      <c r="AM37" s="21">
        <f t="shared" si="171"/>
        <v>715045</v>
      </c>
      <c r="AN37" s="21">
        <f t="shared" si="171"/>
        <v>700418</v>
      </c>
      <c r="AO37" s="21">
        <f t="shared" si="171"/>
        <v>8304041</v>
      </c>
      <c r="AP37" s="21">
        <f>AP28+AP31+AP34</f>
        <v>708576</v>
      </c>
      <c r="AQ37" s="21">
        <f t="shared" si="172"/>
        <v>677902</v>
      </c>
      <c r="AR37" s="21">
        <f t="shared" si="172"/>
        <v>732295</v>
      </c>
      <c r="AS37" s="21">
        <f t="shared" si="172"/>
        <v>745472</v>
      </c>
      <c r="AT37" s="21">
        <f t="shared" si="172"/>
        <v>763598</v>
      </c>
      <c r="AU37" s="21">
        <f t="shared" si="172"/>
        <v>724812</v>
      </c>
      <c r="AV37" s="21">
        <f t="shared" si="172"/>
        <v>758079</v>
      </c>
      <c r="AW37" s="21">
        <f t="shared" si="172"/>
        <v>762446</v>
      </c>
      <c r="AX37" s="21">
        <f t="shared" si="172"/>
        <v>719993</v>
      </c>
      <c r="AY37" s="21">
        <f t="shared" si="172"/>
        <v>780664</v>
      </c>
      <c r="AZ37" s="21">
        <f t="shared" si="172"/>
        <v>744492</v>
      </c>
      <c r="BA37" s="21">
        <f t="shared" si="172"/>
        <v>745288</v>
      </c>
      <c r="BB37" s="21">
        <f t="shared" si="172"/>
        <v>8863617</v>
      </c>
      <c r="BC37" s="21">
        <f>BC28+BC31+BC34</f>
        <v>743929</v>
      </c>
      <c r="BD37" s="21">
        <f t="shared" si="173"/>
        <v>703388</v>
      </c>
      <c r="BE37" s="21">
        <f t="shared" si="173"/>
        <v>766067</v>
      </c>
      <c r="BF37" s="21">
        <f t="shared" si="173"/>
        <v>743749</v>
      </c>
      <c r="BG37" s="21">
        <f t="shared" si="173"/>
        <v>789244</v>
      </c>
      <c r="BH37" s="21">
        <f t="shared" si="173"/>
        <v>763746</v>
      </c>
      <c r="BI37" s="21">
        <f t="shared" si="173"/>
        <v>779056</v>
      </c>
      <c r="BJ37" s="21">
        <f t="shared" si="173"/>
        <v>804215</v>
      </c>
      <c r="BK37" s="21">
        <f t="shared" si="173"/>
        <v>784641</v>
      </c>
      <c r="BL37" s="21">
        <f t="shared" si="173"/>
        <v>826512</v>
      </c>
      <c r="BM37" s="21">
        <f t="shared" si="173"/>
        <v>796840</v>
      </c>
      <c r="BN37" s="21">
        <f t="shared" si="173"/>
        <v>772552</v>
      </c>
      <c r="BO37" s="21">
        <f t="shared" si="173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89">BR28+BR31+BR34</f>
        <v>749446</v>
      </c>
      <c r="BS37" s="21">
        <f t="shared" si="189"/>
        <v>793136</v>
      </c>
      <c r="BT37" s="21">
        <f t="shared" si="189"/>
        <v>801845</v>
      </c>
      <c r="BU37" s="21">
        <f t="shared" si="189"/>
        <v>791029</v>
      </c>
      <c r="BV37" s="21">
        <f t="shared" si="189"/>
        <v>814618</v>
      </c>
      <c r="BW37" s="21">
        <f t="shared" si="189"/>
        <v>823104</v>
      </c>
      <c r="BX37" s="21">
        <f t="shared" si="189"/>
        <v>817448</v>
      </c>
      <c r="BY37" s="21">
        <f t="shared" si="189"/>
        <v>849768</v>
      </c>
      <c r="BZ37" s="21">
        <f t="shared" si="189"/>
        <v>814349</v>
      </c>
      <c r="CA37" s="21">
        <f t="shared" si="189"/>
        <v>784987</v>
      </c>
      <c r="CB37" s="21">
        <f t="shared" si="174"/>
        <v>9581667</v>
      </c>
      <c r="CC37" s="21">
        <f t="shared" si="189"/>
        <v>846331</v>
      </c>
      <c r="CD37" s="21">
        <f t="shared" si="189"/>
        <v>718002</v>
      </c>
      <c r="CE37" s="21">
        <f t="shared" si="189"/>
        <v>767571</v>
      </c>
      <c r="CF37" s="21">
        <f t="shared" si="189"/>
        <v>831885</v>
      </c>
      <c r="CG37" s="21">
        <f t="shared" si="189"/>
        <v>817951</v>
      </c>
      <c r="CH37" s="21">
        <f t="shared" si="189"/>
        <v>790789</v>
      </c>
      <c r="CI37" s="21">
        <f t="shared" si="189"/>
        <v>801472</v>
      </c>
      <c r="CJ37" s="21">
        <f t="shared" si="189"/>
        <v>845892</v>
      </c>
      <c r="CK37" s="21">
        <f t="shared" si="189"/>
        <v>809680</v>
      </c>
      <c r="CL37" s="21">
        <f t="shared" si="189"/>
        <v>834979</v>
      </c>
      <c r="CM37" s="21">
        <v>831576</v>
      </c>
      <c r="CN37" s="21">
        <f t="shared" si="189"/>
        <v>844470</v>
      </c>
      <c r="CO37" s="21">
        <f t="shared" si="189"/>
        <v>9740598</v>
      </c>
      <c r="CP37" s="21">
        <f t="shared" ref="CP37" si="190">CP28+CP31+CP34</f>
        <v>798169</v>
      </c>
      <c r="CQ37" s="21">
        <v>730169</v>
      </c>
      <c r="CR37" s="21">
        <f t="shared" si="175"/>
        <v>659806</v>
      </c>
      <c r="CS37" s="21">
        <f t="shared" si="175"/>
        <v>826936</v>
      </c>
      <c r="CT37" s="21">
        <f t="shared" ref="CT37:CU37" si="191">CT28+CT31+CT34</f>
        <v>862016</v>
      </c>
      <c r="CU37" s="21">
        <f t="shared" si="191"/>
        <v>821479</v>
      </c>
      <c r="CV37" s="21">
        <f t="shared" si="176"/>
        <v>849139</v>
      </c>
      <c r="CW37" s="21">
        <f t="shared" ref="CW37:CX37" si="192">CW28+CW31+CW34</f>
        <v>901394</v>
      </c>
      <c r="CX37" s="21">
        <f t="shared" si="192"/>
        <v>840101</v>
      </c>
      <c r="CY37" s="21">
        <f t="shared" ref="CY37:CZ37" si="193">CY28+CY31+CY34</f>
        <v>867141</v>
      </c>
      <c r="CZ37" s="21">
        <f t="shared" si="193"/>
        <v>854524</v>
      </c>
      <c r="DA37" s="21">
        <f t="shared" ref="DA37" si="194">DA28+DA31+DA34</f>
        <v>853277</v>
      </c>
      <c r="DB37" s="21">
        <f t="shared" si="120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95">DE28+DE31+DE34</f>
        <v>868226</v>
      </c>
      <c r="DF37" s="21">
        <f t="shared" si="195"/>
        <v>852596</v>
      </c>
      <c r="DG37" s="21">
        <f t="shared" si="195"/>
        <v>896018</v>
      </c>
      <c r="DH37" s="21">
        <f t="shared" si="195"/>
        <v>827016</v>
      </c>
      <c r="DI37" s="21">
        <f t="shared" si="195"/>
        <v>863090</v>
      </c>
      <c r="DJ37" s="21">
        <f t="shared" si="195"/>
        <v>910608</v>
      </c>
      <c r="DK37" s="21">
        <f t="shared" si="195"/>
        <v>862808</v>
      </c>
      <c r="DL37" s="21">
        <f t="shared" si="195"/>
        <v>901508</v>
      </c>
      <c r="DM37" s="21">
        <f t="shared" si="195"/>
        <v>892220</v>
      </c>
      <c r="DN37" s="21">
        <f t="shared" si="180"/>
        <v>877369</v>
      </c>
      <c r="DO37" s="21">
        <f t="shared" si="129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96">DR28+DR31+DR34</f>
        <v>893978</v>
      </c>
      <c r="DS37" s="21">
        <f t="shared" si="196"/>
        <v>859241</v>
      </c>
      <c r="DT37" s="21">
        <f t="shared" si="196"/>
        <v>915971</v>
      </c>
      <c r="DU37" s="21">
        <f t="shared" si="196"/>
        <v>863134</v>
      </c>
      <c r="DV37" s="21">
        <f t="shared" si="196"/>
        <v>886306</v>
      </c>
      <c r="DW37" s="21">
        <f t="shared" si="196"/>
        <v>930980</v>
      </c>
      <c r="DX37" s="21">
        <f t="shared" si="196"/>
        <v>878165</v>
      </c>
      <c r="DY37" s="21">
        <v>918980</v>
      </c>
      <c r="DZ37" s="21">
        <f t="shared" si="196"/>
        <v>881879</v>
      </c>
      <c r="EA37" s="21">
        <f t="shared" si="196"/>
        <v>890233</v>
      </c>
      <c r="EB37" s="21">
        <f t="shared" si="131"/>
        <v>10596559</v>
      </c>
      <c r="EC37" s="21">
        <f t="shared" ref="EC37:ED37" si="197">EC28+EC31+EC34</f>
        <v>902250</v>
      </c>
      <c r="ED37" s="21">
        <f t="shared" si="197"/>
        <v>863580</v>
      </c>
      <c r="EE37" s="21">
        <f t="shared" ref="EE37:EF37" si="198">EE28+EE31+EE34</f>
        <v>648255</v>
      </c>
      <c r="EF37" s="21">
        <f t="shared" si="198"/>
        <v>333495</v>
      </c>
      <c r="EG37" s="21">
        <f t="shared" ref="EG37:EI37" si="199">EG28+EG31+EG34</f>
        <v>462110</v>
      </c>
      <c r="EH37" s="21">
        <f t="shared" si="199"/>
        <v>591300</v>
      </c>
      <c r="EI37" s="21">
        <f t="shared" si="199"/>
        <v>716354</v>
      </c>
      <c r="EJ37" s="21">
        <f t="shared" ref="EJ37:EK37" si="200">EJ28+EJ31+EJ34</f>
        <v>775325</v>
      </c>
      <c r="EK37" s="21">
        <f t="shared" si="200"/>
        <v>806699</v>
      </c>
      <c r="EL37" s="21">
        <f t="shared" ref="EL37:EM37" si="201">EL28+EL31+EL34</f>
        <v>905773</v>
      </c>
      <c r="EM37" s="21">
        <f t="shared" si="201"/>
        <v>909552</v>
      </c>
      <c r="EN37" s="21">
        <f t="shared" ref="EN37" si="202">EN28+EN31+EN34</f>
        <v>862118</v>
      </c>
      <c r="EO37" s="21">
        <f t="shared" si="166"/>
        <v>8776811</v>
      </c>
      <c r="EP37" s="159">
        <f>EP28+EP31+EP34</f>
        <v>873179</v>
      </c>
      <c r="EQ37" s="159">
        <f t="shared" si="188"/>
        <v>744840</v>
      </c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>
        <f t="shared" si="168"/>
        <v>1618019</v>
      </c>
    </row>
    <row r="40" spans="2:158" ht="15" x14ac:dyDescent="0.25">
      <c r="B40" s="5" t="s">
        <v>82</v>
      </c>
    </row>
    <row r="41" spans="2:158" ht="15" customHeight="1" x14ac:dyDescent="0.25">
      <c r="B41" s="23" t="s">
        <v>158</v>
      </c>
      <c r="C41" s="165">
        <v>2010</v>
      </c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3" t="s">
        <v>87</v>
      </c>
      <c r="P41" s="165">
        <v>2011</v>
      </c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7"/>
      <c r="AB41" s="163" t="s">
        <v>88</v>
      </c>
      <c r="AC41" s="165">
        <v>2012</v>
      </c>
      <c r="AD41" s="166">
        <v>2012</v>
      </c>
      <c r="AE41" s="166">
        <v>2012</v>
      </c>
      <c r="AF41" s="166">
        <v>2012</v>
      </c>
      <c r="AG41" s="166">
        <v>2012</v>
      </c>
      <c r="AH41" s="166">
        <v>2012</v>
      </c>
      <c r="AI41" s="166">
        <v>2012</v>
      </c>
      <c r="AJ41" s="166">
        <v>2012</v>
      </c>
      <c r="AK41" s="166">
        <v>2012</v>
      </c>
      <c r="AL41" s="166">
        <v>2012</v>
      </c>
      <c r="AM41" s="166">
        <v>2012</v>
      </c>
      <c r="AN41" s="167">
        <v>2012</v>
      </c>
      <c r="AO41" s="163" t="s">
        <v>89</v>
      </c>
      <c r="AP41" s="165">
        <v>2013</v>
      </c>
      <c r="AQ41" s="166">
        <v>2012</v>
      </c>
      <c r="AR41" s="166">
        <v>2012</v>
      </c>
      <c r="AS41" s="166">
        <v>2012</v>
      </c>
      <c r="AT41" s="166">
        <v>2012</v>
      </c>
      <c r="AU41" s="166">
        <v>2012</v>
      </c>
      <c r="AV41" s="166">
        <v>2012</v>
      </c>
      <c r="AW41" s="166">
        <v>2012</v>
      </c>
      <c r="AX41" s="166">
        <v>2012</v>
      </c>
      <c r="AY41" s="166">
        <v>2012</v>
      </c>
      <c r="AZ41" s="166">
        <v>2012</v>
      </c>
      <c r="BA41" s="167">
        <v>2012</v>
      </c>
      <c r="BB41" s="163" t="s">
        <v>90</v>
      </c>
      <c r="BC41" s="165">
        <v>2014</v>
      </c>
      <c r="BD41" s="166">
        <v>2012</v>
      </c>
      <c r="BE41" s="166">
        <v>2012</v>
      </c>
      <c r="BF41" s="166">
        <v>2012</v>
      </c>
      <c r="BG41" s="166">
        <v>2012</v>
      </c>
      <c r="BH41" s="166">
        <v>2012</v>
      </c>
      <c r="BI41" s="166">
        <v>2012</v>
      </c>
      <c r="BJ41" s="166">
        <v>2012</v>
      </c>
      <c r="BK41" s="166">
        <v>2012</v>
      </c>
      <c r="BL41" s="166">
        <v>2012</v>
      </c>
      <c r="BM41" s="166">
        <v>2012</v>
      </c>
      <c r="BN41" s="167">
        <v>2012</v>
      </c>
      <c r="BO41" s="163" t="s">
        <v>91</v>
      </c>
      <c r="BP41" s="165">
        <v>2015</v>
      </c>
      <c r="BQ41" s="166">
        <v>2012</v>
      </c>
      <c r="BR41" s="166">
        <v>2012</v>
      </c>
      <c r="BS41" s="166">
        <v>2012</v>
      </c>
      <c r="BT41" s="166">
        <v>2012</v>
      </c>
      <c r="BU41" s="166">
        <v>2012</v>
      </c>
      <c r="BV41" s="166">
        <v>2012</v>
      </c>
      <c r="BW41" s="166">
        <v>2012</v>
      </c>
      <c r="BX41" s="166">
        <v>2012</v>
      </c>
      <c r="BY41" s="166">
        <v>2012</v>
      </c>
      <c r="BZ41" s="166">
        <v>2012</v>
      </c>
      <c r="CA41" s="167">
        <v>2012</v>
      </c>
      <c r="CB41" s="163" t="s">
        <v>92</v>
      </c>
      <c r="CC41" s="165">
        <v>2016</v>
      </c>
      <c r="CD41" s="166">
        <v>2011.38461538462</v>
      </c>
      <c r="CE41" s="166">
        <v>2011.26923076923</v>
      </c>
      <c r="CF41" s="166">
        <v>2011.1538461538501</v>
      </c>
      <c r="CG41" s="166">
        <v>2011.0384615384601</v>
      </c>
      <c r="CH41" s="166">
        <v>2010.9230769230801</v>
      </c>
      <c r="CI41" s="166">
        <v>2010.8076923076901</v>
      </c>
      <c r="CJ41" s="166">
        <v>2010.6923076923099</v>
      </c>
      <c r="CK41" s="166">
        <v>2010.5769230769199</v>
      </c>
      <c r="CL41" s="166">
        <v>2010.4615384615399</v>
      </c>
      <c r="CM41" s="166">
        <v>2010.3461538461499</v>
      </c>
      <c r="CN41" s="167">
        <v>2010.23076923077</v>
      </c>
      <c r="CO41" s="163" t="s">
        <v>93</v>
      </c>
      <c r="CP41" s="165">
        <v>2017</v>
      </c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7"/>
      <c r="DB41" s="163" t="s">
        <v>104</v>
      </c>
      <c r="DC41" s="165">
        <v>2018</v>
      </c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7"/>
      <c r="DO41" s="163" t="s">
        <v>137</v>
      </c>
      <c r="DP41" s="165">
        <v>2019</v>
      </c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7"/>
      <c r="EB41" s="163" t="s">
        <v>161</v>
      </c>
      <c r="EC41" s="160">
        <v>2020</v>
      </c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2"/>
      <c r="EO41" s="163" t="s">
        <v>169</v>
      </c>
      <c r="EP41" s="160">
        <v>2021</v>
      </c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2"/>
      <c r="FB41" s="163" t="s">
        <v>170</v>
      </c>
    </row>
    <row r="42" spans="2:158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64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64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64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64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64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64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64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64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64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64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64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64"/>
    </row>
    <row r="43" spans="2:158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203">SUM(M44:M45)</f>
        <v>2792229</v>
      </c>
      <c r="N43" s="19">
        <f t="shared" si="203"/>
        <v>3047093.1999999993</v>
      </c>
      <c r="O43" s="19">
        <f>SUM(C43:N43)</f>
        <v>6425132.4999999991</v>
      </c>
      <c r="P43" s="19">
        <f t="shared" si="203"/>
        <v>2925541.5000000005</v>
      </c>
      <c r="Q43" s="19">
        <f t="shared" si="203"/>
        <v>2700193.9</v>
      </c>
      <c r="R43" s="19">
        <f t="shared" si="203"/>
        <v>3029150.8000000003</v>
      </c>
      <c r="S43" s="19">
        <f t="shared" si="203"/>
        <v>3108043.1000000006</v>
      </c>
      <c r="T43" s="19">
        <f t="shared" si="203"/>
        <v>3162077.4000000004</v>
      </c>
      <c r="U43" s="19">
        <f t="shared" si="203"/>
        <v>3075726.0999999996</v>
      </c>
      <c r="V43" s="19">
        <f t="shared" si="203"/>
        <v>3308006.1000000006</v>
      </c>
      <c r="W43" s="19">
        <f t="shared" si="203"/>
        <v>3222225</v>
      </c>
      <c r="X43" s="19">
        <f t="shared" si="203"/>
        <v>3096043.6500000004</v>
      </c>
      <c r="Y43" s="19">
        <f t="shared" si="203"/>
        <v>3213807.92</v>
      </c>
      <c r="Z43" s="19">
        <f t="shared" si="203"/>
        <v>3076257.7</v>
      </c>
      <c r="AA43" s="19">
        <f t="shared" si="203"/>
        <v>3256791.95</v>
      </c>
      <c r="AB43" s="19">
        <f>SUM(P43:AA43)</f>
        <v>37173865.120000012</v>
      </c>
      <c r="AC43" s="19">
        <f t="shared" si="203"/>
        <v>3261823.6000000006</v>
      </c>
      <c r="AD43" s="19">
        <f t="shared" si="203"/>
        <v>3114758.45</v>
      </c>
      <c r="AE43" s="19">
        <f t="shared" si="203"/>
        <v>3332919.1</v>
      </c>
      <c r="AF43" s="19">
        <f t="shared" si="203"/>
        <v>3831583.8000000003</v>
      </c>
      <c r="AG43" s="19">
        <f t="shared" si="203"/>
        <v>4142447.4</v>
      </c>
      <c r="AH43" s="19">
        <f t="shared" si="203"/>
        <v>3965458.3</v>
      </c>
      <c r="AI43" s="19">
        <f t="shared" si="203"/>
        <v>4323200.5</v>
      </c>
      <c r="AJ43" s="19">
        <f t="shared" si="203"/>
        <v>4385323.8</v>
      </c>
      <c r="AK43" s="19">
        <f t="shared" si="203"/>
        <v>4121437.3</v>
      </c>
      <c r="AL43" s="19">
        <f t="shared" si="203"/>
        <v>4268789.3</v>
      </c>
      <c r="AM43" s="19">
        <f t="shared" si="203"/>
        <v>4170657.9</v>
      </c>
      <c r="AN43" s="19">
        <f t="shared" si="203"/>
        <v>4229938.2</v>
      </c>
      <c r="AO43" s="19">
        <f>SUM(AC43:AN43)</f>
        <v>47148337.649999999</v>
      </c>
      <c r="AP43" s="19">
        <f t="shared" si="203"/>
        <v>4242427</v>
      </c>
      <c r="AQ43" s="19">
        <f t="shared" si="203"/>
        <v>4006029.4000000004</v>
      </c>
      <c r="AR43" s="19">
        <f t="shared" si="203"/>
        <v>4348530.9000000004</v>
      </c>
      <c r="AS43" s="19">
        <f t="shared" si="203"/>
        <v>4256279.5999999996</v>
      </c>
      <c r="AT43" s="19">
        <f t="shared" si="203"/>
        <v>4497728.3</v>
      </c>
      <c r="AU43" s="19">
        <f t="shared" si="203"/>
        <v>4241602</v>
      </c>
      <c r="AV43" s="19">
        <f t="shared" si="203"/>
        <v>4598003.3</v>
      </c>
      <c r="AW43" s="19">
        <f t="shared" si="203"/>
        <v>4592743.7</v>
      </c>
      <c r="AX43" s="19">
        <f t="shared" si="203"/>
        <v>4241284.7</v>
      </c>
      <c r="AY43" s="19">
        <f t="shared" si="203"/>
        <v>4539817.9000000004</v>
      </c>
      <c r="AZ43" s="19">
        <f t="shared" si="203"/>
        <v>4343842.7</v>
      </c>
      <c r="BA43" s="19">
        <f t="shared" si="203"/>
        <v>4495894.7999999989</v>
      </c>
      <c r="BB43" s="19">
        <f>SUM(AP43:BA43)</f>
        <v>52404184.300000004</v>
      </c>
      <c r="BC43" s="19">
        <f t="shared" si="203"/>
        <v>4651521.6000000006</v>
      </c>
      <c r="BD43" s="19">
        <f t="shared" si="203"/>
        <v>4391492.5999999996</v>
      </c>
      <c r="BE43" s="19">
        <f t="shared" si="203"/>
        <v>4740391.4000000004</v>
      </c>
      <c r="BF43" s="19">
        <f t="shared" si="203"/>
        <v>4729663.5999999996</v>
      </c>
      <c r="BG43" s="19">
        <f t="shared" si="203"/>
        <v>4947451.4000000013</v>
      </c>
      <c r="BH43" s="19">
        <f t="shared" si="203"/>
        <v>4736622.0000000009</v>
      </c>
      <c r="BI43" s="19">
        <f t="shared" si="203"/>
        <v>5093084.5</v>
      </c>
      <c r="BJ43" s="19">
        <f t="shared" si="203"/>
        <v>5160259.8999999994</v>
      </c>
      <c r="BK43" s="19">
        <f t="shared" si="203"/>
        <v>4849278.8999999994</v>
      </c>
      <c r="BL43" s="19">
        <f t="shared" si="203"/>
        <v>5143681.8999999994</v>
      </c>
      <c r="BM43" s="19">
        <f t="shared" si="203"/>
        <v>4934413.1999999993</v>
      </c>
      <c r="BN43" s="19">
        <f t="shared" si="203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203"/>
        <v>4938483.3999999994</v>
      </c>
      <c r="BR43" s="19">
        <f t="shared" si="203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204">SUM(BU44:BU45)</f>
        <v>5175909.3999999994</v>
      </c>
      <c r="BV43" s="19">
        <f t="shared" si="204"/>
        <v>5690327.8000000017</v>
      </c>
      <c r="BW43" s="19">
        <f t="shared" si="204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204"/>
        <v>5300450.3</v>
      </c>
      <c r="CA43" s="19">
        <f t="shared" si="204"/>
        <v>5365455.0999999996</v>
      </c>
      <c r="CB43" s="19">
        <f>SUM(BP43:CA43)</f>
        <v>63624524.70000001</v>
      </c>
      <c r="CC43" s="19">
        <f t="shared" si="204"/>
        <v>6100154.5</v>
      </c>
      <c r="CD43" s="19">
        <f t="shared" si="204"/>
        <v>5284177</v>
      </c>
      <c r="CE43" s="19">
        <f t="shared" si="204"/>
        <v>5602628.6999999993</v>
      </c>
      <c r="CF43" s="19">
        <f t="shared" si="204"/>
        <v>5958652.9000000013</v>
      </c>
      <c r="CG43" s="19">
        <f t="shared" si="204"/>
        <v>6098510.1999999993</v>
      </c>
      <c r="CH43" s="19">
        <f t="shared" si="204"/>
        <v>5786359.8999999994</v>
      </c>
      <c r="CI43" s="19">
        <f t="shared" si="204"/>
        <v>6348174.0999999996</v>
      </c>
      <c r="CJ43" s="19">
        <f t="shared" si="204"/>
        <v>6405423.0000000019</v>
      </c>
      <c r="CK43" s="19">
        <f t="shared" si="204"/>
        <v>5876708.0000000019</v>
      </c>
      <c r="CL43" s="19">
        <f t="shared" si="204"/>
        <v>6080040.9999999991</v>
      </c>
      <c r="CM43" s="19">
        <f t="shared" si="204"/>
        <v>6068137.6000000015</v>
      </c>
      <c r="CN43" s="19">
        <f t="shared" si="204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205">SUM(CR44:CR45)</f>
        <v>4860748.7000000011</v>
      </c>
      <c r="CS43" s="19">
        <f t="shared" si="205"/>
        <v>6214121.4999999972</v>
      </c>
      <c r="CT43" s="19">
        <f t="shared" si="205"/>
        <v>6575727.8999999976</v>
      </c>
      <c r="CU43" s="19">
        <f t="shared" si="205"/>
        <v>6214403.7000000002</v>
      </c>
      <c r="CV43" s="19">
        <f t="shared" si="205"/>
        <v>6926513</v>
      </c>
      <c r="CW43" s="19">
        <f t="shared" si="205"/>
        <v>6968226.799999998</v>
      </c>
      <c r="CX43" s="19">
        <f t="shared" si="205"/>
        <v>6296705.3000000007</v>
      </c>
      <c r="CY43" s="19">
        <f t="shared" si="205"/>
        <v>6482046.0000000009</v>
      </c>
      <c r="CZ43" s="19">
        <f t="shared" si="205"/>
        <v>6366217.5999999996</v>
      </c>
      <c r="DA43" s="19">
        <f t="shared" si="205"/>
        <v>6688719.8999999976</v>
      </c>
      <c r="DB43" s="19">
        <f t="shared" ref="DB43:DB45" si="206"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207">SUM(DE44:DE45)</f>
        <v>6618777</v>
      </c>
      <c r="DF43" s="19">
        <f t="shared" si="207"/>
        <v>6380254.9000000004</v>
      </c>
      <c r="DG43" s="19">
        <f t="shared" si="207"/>
        <v>6788070.6000000006</v>
      </c>
      <c r="DH43" s="19">
        <f t="shared" si="207"/>
        <v>6188146.7000000002</v>
      </c>
      <c r="DI43" s="19">
        <f t="shared" si="207"/>
        <v>6844096.5999999987</v>
      </c>
      <c r="DJ43" s="19">
        <f t="shared" si="207"/>
        <v>7109820.0999999996</v>
      </c>
      <c r="DK43" s="19">
        <f t="shared" si="207"/>
        <v>6473839.0999999996</v>
      </c>
      <c r="DL43" s="19">
        <f t="shared" si="207"/>
        <v>6770080.4999999981</v>
      </c>
      <c r="DM43" s="19">
        <f t="shared" si="207"/>
        <v>6646069.2999999998</v>
      </c>
      <c r="DN43" s="19">
        <f t="shared" si="207"/>
        <v>6846492</v>
      </c>
      <c r="DO43" s="19">
        <f t="shared" ref="DO43:DO45" si="208">+SUM(DC43:DN43)</f>
        <v>79011252.900000006</v>
      </c>
      <c r="DP43" s="19">
        <f>SUM(DP44:DP45)</f>
        <v>6951210.3999999994</v>
      </c>
      <c r="DQ43" s="19">
        <f>SUM(DQ44:DQ45)</f>
        <v>6353192.5999999996</v>
      </c>
      <c r="DR43" s="19">
        <f t="shared" ref="DR43:EN43" si="209">SUM(DR44:DR45)</f>
        <v>6952303.7999999989</v>
      </c>
      <c r="DS43" s="19">
        <f t="shared" si="209"/>
        <v>6912003.3000000007</v>
      </c>
      <c r="DT43" s="19">
        <f t="shared" si="209"/>
        <v>7254910.9000000004</v>
      </c>
      <c r="DU43" s="19">
        <f t="shared" si="209"/>
        <v>6780161.4000000004</v>
      </c>
      <c r="DV43" s="19">
        <f t="shared" si="209"/>
        <v>7476363.0999999978</v>
      </c>
      <c r="DW43" s="19">
        <f t="shared" si="209"/>
        <v>7664318.5000000009</v>
      </c>
      <c r="DX43" s="19">
        <f t="shared" si="209"/>
        <v>6941926</v>
      </c>
      <c r="DY43" s="19">
        <f>SUM(DY44:DY45)</f>
        <v>7230209.2999999998</v>
      </c>
      <c r="DZ43" s="19">
        <f t="shared" si="209"/>
        <v>6894354.2999999989</v>
      </c>
      <c r="EA43" s="19">
        <f t="shared" si="209"/>
        <v>7181858.5999999996</v>
      </c>
      <c r="EB43" s="19">
        <f t="shared" ref="EB43" si="210">+SUM(DP43:EA43)</f>
        <v>84592812.199999988</v>
      </c>
      <c r="EC43" s="19">
        <f t="shared" si="209"/>
        <v>7470630.5999999996</v>
      </c>
      <c r="ED43" s="19">
        <f t="shared" si="209"/>
        <v>7134143.5999999987</v>
      </c>
      <c r="EE43" s="19">
        <f t="shared" si="209"/>
        <v>5169235.3000000007</v>
      </c>
      <c r="EF43" s="19">
        <f t="shared" si="209"/>
        <v>2314609.4000000004</v>
      </c>
      <c r="EG43" s="19">
        <f t="shared" si="209"/>
        <v>756879.99999999988</v>
      </c>
      <c r="EH43" s="19">
        <f t="shared" si="209"/>
        <v>2050388.5</v>
      </c>
      <c r="EI43" s="19">
        <f t="shared" si="209"/>
        <v>5740433.2999999998</v>
      </c>
      <c r="EJ43" s="19">
        <f t="shared" si="209"/>
        <v>6125979.4000000004</v>
      </c>
      <c r="EK43" s="19">
        <f t="shared" si="209"/>
        <v>6506820.2999999998</v>
      </c>
      <c r="EL43" s="19">
        <f t="shared" si="209"/>
        <v>7373328.7000000002</v>
      </c>
      <c r="EM43" s="19">
        <f t="shared" si="209"/>
        <v>7446234.5</v>
      </c>
      <c r="EN43" s="19">
        <f t="shared" si="209"/>
        <v>7235159.5</v>
      </c>
      <c r="EO43" s="19">
        <f>+SUM(EC43:EN43)</f>
        <v>65323843.100000001</v>
      </c>
      <c r="EP43" s="19">
        <f t="shared" ref="EP43" si="211">SUM(EP44:EP45)</f>
        <v>7517915.2000000002</v>
      </c>
      <c r="EQ43" s="141">
        <v>6010073</v>
      </c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>
        <f>+SUM(EP43:FA43)</f>
        <v>13527988.199999999</v>
      </c>
    </row>
    <row r="44" spans="2:158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 t="shared" si="206"/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 t="shared" si="208"/>
        <v>17485635</v>
      </c>
      <c r="DP44" s="21">
        <v>1634311.3</v>
      </c>
      <c r="DQ44" s="21">
        <v>1317337.5999999999</v>
      </c>
      <c r="DR44" s="21">
        <v>1404868.4</v>
      </c>
      <c r="DS44" s="21">
        <v>1584364.1999999997</v>
      </c>
      <c r="DT44" s="21">
        <v>1571612.9</v>
      </c>
      <c r="DU44" s="21">
        <v>1424581.2</v>
      </c>
      <c r="DV44" s="21">
        <v>1975529.1</v>
      </c>
      <c r="DW44" s="21">
        <v>1886599.9000000004</v>
      </c>
      <c r="DX44" s="21">
        <v>1490162.9</v>
      </c>
      <c r="DY44" s="21">
        <v>1524326.7</v>
      </c>
      <c r="DZ44" s="21">
        <v>1420223.3</v>
      </c>
      <c r="EA44" s="21">
        <v>1659911.3</v>
      </c>
      <c r="EB44" s="21"/>
      <c r="EC44" s="21">
        <v>1778373.4000000001</v>
      </c>
      <c r="ED44" s="21">
        <v>1646808.3</v>
      </c>
      <c r="EE44" s="21">
        <v>1047128.2000000002</v>
      </c>
      <c r="EF44" s="21">
        <v>188321.1</v>
      </c>
      <c r="EG44" s="21">
        <v>88313.4</v>
      </c>
      <c r="EH44" s="21">
        <v>378355.4</v>
      </c>
      <c r="EI44" s="21">
        <v>1177682.4000000001</v>
      </c>
      <c r="EJ44" s="21">
        <v>1190067.5</v>
      </c>
      <c r="EK44" s="21">
        <v>1373052.0999999999</v>
      </c>
      <c r="EL44" s="21">
        <v>1608748.8</v>
      </c>
      <c r="EM44" s="21">
        <v>1659456.5</v>
      </c>
      <c r="EN44" s="21">
        <v>1755064.7</v>
      </c>
      <c r="EO44" s="21">
        <f t="shared" ref="EO44:EO45" si="212">+SUM(EC44:EN44)</f>
        <v>13891371.800000001</v>
      </c>
      <c r="EP44" s="21">
        <v>1746321.0999999999</v>
      </c>
      <c r="EQ44" s="142">
        <v>1625267.0999999999</v>
      </c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>
        <f t="shared" ref="FB44:FB45" si="213">+SUM(EP44:FA44)</f>
        <v>3371588.1999999997</v>
      </c>
    </row>
    <row r="45" spans="2:158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 t="shared" si="206"/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 t="shared" si="208"/>
        <v>61525617.899999999</v>
      </c>
      <c r="DP45" s="21">
        <v>5316899.0999999996</v>
      </c>
      <c r="DQ45" s="21">
        <v>5035855</v>
      </c>
      <c r="DR45" s="21">
        <v>5547435.3999999994</v>
      </c>
      <c r="DS45" s="21">
        <v>5327639.1000000006</v>
      </c>
      <c r="DT45" s="21">
        <v>5683298</v>
      </c>
      <c r="DU45" s="21">
        <v>5355580.2</v>
      </c>
      <c r="DV45" s="21">
        <v>5500833.9999999981</v>
      </c>
      <c r="DW45" s="21">
        <v>5777718.6000000006</v>
      </c>
      <c r="DX45" s="21">
        <v>5451763.0999999996</v>
      </c>
      <c r="DY45" s="21">
        <v>5705882.5999999996</v>
      </c>
      <c r="DZ45" s="21">
        <v>5474130.9999999991</v>
      </c>
      <c r="EA45" s="21">
        <v>5521947.2999999998</v>
      </c>
      <c r="EB45" s="21"/>
      <c r="EC45" s="21">
        <v>5692257.1999999993</v>
      </c>
      <c r="ED45" s="21">
        <v>5487335.2999999989</v>
      </c>
      <c r="EE45" s="21">
        <v>4122107.1</v>
      </c>
      <c r="EF45" s="21">
        <v>2126288.3000000003</v>
      </c>
      <c r="EG45" s="21">
        <v>668566.59999999986</v>
      </c>
      <c r="EH45" s="21">
        <v>1672033.1</v>
      </c>
      <c r="EI45" s="21">
        <v>4562750.8999999994</v>
      </c>
      <c r="EJ45" s="21">
        <v>4935911.9000000004</v>
      </c>
      <c r="EK45" s="21">
        <v>5133768.2</v>
      </c>
      <c r="EL45" s="21">
        <v>5764579.9000000004</v>
      </c>
      <c r="EM45" s="21">
        <v>5786778</v>
      </c>
      <c r="EN45" s="21">
        <v>5480094.7999999998</v>
      </c>
      <c r="EO45" s="21">
        <f t="shared" si="212"/>
        <v>51432471.299999997</v>
      </c>
      <c r="EP45" s="21">
        <v>5771594.1000000006</v>
      </c>
      <c r="EQ45" s="142">
        <v>5283113.5999999996</v>
      </c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>
        <f t="shared" si="213"/>
        <v>11054707.699999999</v>
      </c>
    </row>
    <row r="46" spans="2:158" x14ac:dyDescent="0.2">
      <c r="O46" s="82"/>
      <c r="AB46" s="82"/>
      <c r="AO46" s="82"/>
      <c r="BB46" s="82"/>
      <c r="BO46" s="82"/>
      <c r="CB46" s="82"/>
      <c r="CO46" s="82"/>
    </row>
    <row r="47" spans="2:158" ht="15" x14ac:dyDescent="0.25">
      <c r="B47" s="5"/>
    </row>
    <row r="49" spans="2:2" ht="15" x14ac:dyDescent="0.25">
      <c r="B49" s="5"/>
    </row>
  </sheetData>
  <mergeCells count="76"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GO62"/>
  <sheetViews>
    <sheetView showGridLines="0" zoomScale="90" zoomScaleNormal="90" workbookViewId="0">
      <pane xSplit="2" ySplit="3" topLeftCell="GA46" activePane="bottomRight" state="frozen"/>
      <selection pane="topRight" activeCell="C1" sqref="C1"/>
      <selection pane="bottomLeft" activeCell="A4" sqref="A4"/>
      <selection pane="bottomRight" activeCell="GH33" sqref="GH33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112"/>
    <col min="197" max="197" width="12.85546875" style="112" customWidth="1"/>
    <col min="198" max="16384" width="11.42578125" style="2"/>
  </cols>
  <sheetData>
    <row r="1" spans="1:197" ht="15" x14ac:dyDescent="0.25">
      <c r="A1" s="168" t="s">
        <v>136</v>
      </c>
      <c r="B1" s="168"/>
    </row>
    <row r="2" spans="1:197" ht="30" customHeight="1" x14ac:dyDescent="0.2">
      <c r="A2" s="169" t="s">
        <v>154</v>
      </c>
      <c r="B2" s="170"/>
    </row>
    <row r="3" spans="1:197" x14ac:dyDescent="0.2">
      <c r="A3" s="99" t="s">
        <v>73</v>
      </c>
    </row>
    <row r="5" spans="1:197" ht="15" x14ac:dyDescent="0.25">
      <c r="B5" s="5" t="s">
        <v>67</v>
      </c>
    </row>
    <row r="6" spans="1:197" ht="15" x14ac:dyDescent="0.25">
      <c r="B6" s="171" t="s">
        <v>0</v>
      </c>
      <c r="C6" s="165">
        <v>2007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100</v>
      </c>
      <c r="P6" s="165">
        <v>2008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101</v>
      </c>
      <c r="AC6" s="165">
        <v>2009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86</v>
      </c>
      <c r="AP6" s="165">
        <v>2010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87</v>
      </c>
      <c r="BC6" s="165">
        <v>2011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88</v>
      </c>
      <c r="BP6" s="165">
        <v>2012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89</v>
      </c>
      <c r="CC6" s="165">
        <v>2013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90</v>
      </c>
      <c r="CP6" s="165">
        <v>2014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91</v>
      </c>
      <c r="DC6" s="165">
        <v>2015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92</v>
      </c>
      <c r="DP6" s="165">
        <v>2016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93</v>
      </c>
      <c r="EC6" s="165">
        <v>2017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104</v>
      </c>
      <c r="EP6" s="165">
        <v>2018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137</v>
      </c>
      <c r="FC6" s="165">
        <v>2019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161</v>
      </c>
      <c r="FP6" s="160">
        <v>2020</v>
      </c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2"/>
      <c r="GB6" s="163" t="s">
        <v>169</v>
      </c>
      <c r="GC6" s="160">
        <v>2021</v>
      </c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2"/>
      <c r="GO6" s="163" t="s">
        <v>170</v>
      </c>
    </row>
    <row r="7" spans="1:197" ht="15" x14ac:dyDescent="0.25">
      <c r="B7" s="17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4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4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4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4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64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64"/>
    </row>
    <row r="8" spans="1:197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>+DX9+DX10</f>
        <v>53087</v>
      </c>
      <c r="DY8" s="14">
        <f t="shared" ref="DY8:EB8" si="8">+DY9+DY10</f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>+EC9+EC10</f>
        <v>56273</v>
      </c>
      <c r="ED8" s="14">
        <v>49520</v>
      </c>
      <c r="EE8" s="14">
        <f t="shared" ref="EE8:EH8" si="9">SUM(EE9:EE10)</f>
        <v>52309</v>
      </c>
      <c r="EF8" s="14">
        <f t="shared" si="9"/>
        <v>51715</v>
      </c>
      <c r="EG8" s="14">
        <f t="shared" si="9"/>
        <v>52783</v>
      </c>
      <c r="EH8" s="14">
        <f t="shared" si="9"/>
        <v>51598</v>
      </c>
      <c r="EI8" s="14">
        <f t="shared" ref="EI8:EN8" si="10">SUM(EI9:EI10)</f>
        <v>65981</v>
      </c>
      <c r="EJ8" s="14">
        <f t="shared" si="10"/>
        <v>59072</v>
      </c>
      <c r="EK8" s="14">
        <f t="shared" si="10"/>
        <v>57533</v>
      </c>
      <c r="EL8" s="14">
        <f t="shared" si="10"/>
        <v>52890</v>
      </c>
      <c r="EM8" s="14">
        <f t="shared" si="10"/>
        <v>52403</v>
      </c>
      <c r="EN8" s="14">
        <f t="shared" si="10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1">SUM(ER9:ER10)</f>
        <v>53900</v>
      </c>
      <c r="ES8" s="14">
        <f t="shared" si="11"/>
        <v>49879</v>
      </c>
      <c r="ET8" s="14">
        <f t="shared" si="11"/>
        <v>49961</v>
      </c>
      <c r="EU8" s="14">
        <f t="shared" si="11"/>
        <v>45061</v>
      </c>
      <c r="EV8" s="14">
        <f t="shared" si="11"/>
        <v>49866</v>
      </c>
      <c r="EW8" s="14">
        <f t="shared" si="11"/>
        <v>52284</v>
      </c>
      <c r="EX8" s="14">
        <f t="shared" si="11"/>
        <v>54495</v>
      </c>
      <c r="EY8" s="14">
        <f t="shared" si="11"/>
        <v>59351</v>
      </c>
      <c r="EZ8" s="14">
        <f t="shared" si="11"/>
        <v>56975</v>
      </c>
      <c r="FA8" s="14">
        <f t="shared" si="11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2">SUM(FE9:FE10)</f>
        <v>60006</v>
      </c>
      <c r="FF8" s="14">
        <f t="shared" si="12"/>
        <v>56597</v>
      </c>
      <c r="FG8" s="14">
        <f t="shared" si="12"/>
        <v>60172</v>
      </c>
      <c r="FH8" s="14">
        <f t="shared" si="12"/>
        <v>58458</v>
      </c>
      <c r="FI8" s="14">
        <f t="shared" si="12"/>
        <v>65339</v>
      </c>
      <c r="FJ8" s="14">
        <f t="shared" si="12"/>
        <v>73276</v>
      </c>
      <c r="FK8" s="14">
        <f t="shared" si="12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 t="shared" ref="GA8" si="13">SUM(GA9:GA10)</f>
        <v>63976</v>
      </c>
      <c r="GB8" s="14">
        <f>+SUM(FP8:GA8)</f>
        <v>557274</v>
      </c>
      <c r="GC8" s="14">
        <f>GC9+GC10</f>
        <v>63977</v>
      </c>
      <c r="GD8" s="131">
        <v>40296</v>
      </c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>
        <f>+SUM(GC8:GN8)</f>
        <v>104273</v>
      </c>
    </row>
    <row r="9" spans="1:197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4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5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6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7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8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9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20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21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2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3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7">
        <v>25438</v>
      </c>
      <c r="GE9" s="16"/>
      <c r="GF9" s="16"/>
      <c r="GH9" s="16"/>
      <c r="GI9" s="16"/>
      <c r="GJ9" s="16"/>
      <c r="GK9" s="16"/>
      <c r="GL9" s="16"/>
      <c r="GM9" s="16"/>
      <c r="GN9" s="106"/>
      <c r="GO9" s="16"/>
    </row>
    <row r="10" spans="1:197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4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5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6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7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8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9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20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21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2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3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4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5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40">
        <v>14858</v>
      </c>
      <c r="GE10" s="16"/>
      <c r="GF10" s="16"/>
      <c r="GG10" s="17"/>
      <c r="GH10" s="17"/>
      <c r="GI10" s="17"/>
      <c r="GJ10" s="17"/>
      <c r="GK10" s="17"/>
      <c r="GL10" s="17"/>
      <c r="GM10" s="17"/>
      <c r="GN10" s="107"/>
      <c r="GO10" s="17"/>
    </row>
    <row r="11" spans="1:197" ht="15" x14ac:dyDescent="0.25">
      <c r="B11" s="13" t="s">
        <v>31</v>
      </c>
      <c r="C11" s="14">
        <f>SUM(C12:C13)</f>
        <v>0</v>
      </c>
      <c r="D11" s="14">
        <f t="shared" ref="D11:N11" si="26">SUM(D12:D13)</f>
        <v>0</v>
      </c>
      <c r="E11" s="14">
        <f t="shared" si="26"/>
        <v>0</v>
      </c>
      <c r="F11" s="14">
        <f t="shared" si="26"/>
        <v>0</v>
      </c>
      <c r="G11" s="14">
        <f t="shared" si="26"/>
        <v>0</v>
      </c>
      <c r="H11" s="14">
        <f t="shared" si="26"/>
        <v>0</v>
      </c>
      <c r="I11" s="14">
        <f t="shared" si="26"/>
        <v>0</v>
      </c>
      <c r="J11" s="14">
        <f t="shared" si="26"/>
        <v>0</v>
      </c>
      <c r="K11" s="14">
        <f t="shared" si="26"/>
        <v>0</v>
      </c>
      <c r="L11" s="14">
        <f t="shared" si="26"/>
        <v>0</v>
      </c>
      <c r="M11" s="14">
        <f t="shared" si="26"/>
        <v>0</v>
      </c>
      <c r="N11" s="14">
        <f t="shared" si="26"/>
        <v>11858</v>
      </c>
      <c r="O11" s="14">
        <f t="shared" si="14"/>
        <v>11858</v>
      </c>
      <c r="P11" s="14">
        <f>SUM(P12:P13)</f>
        <v>15448</v>
      </c>
      <c r="Q11" s="14">
        <f t="shared" ref="Q11:AA11" si="27">SUM(Q12:Q13)</f>
        <v>15071</v>
      </c>
      <c r="R11" s="14">
        <f t="shared" si="27"/>
        <v>15700</v>
      </c>
      <c r="S11" s="14">
        <f t="shared" si="27"/>
        <v>13246</v>
      </c>
      <c r="T11" s="14">
        <f t="shared" si="27"/>
        <v>13755</v>
      </c>
      <c r="U11" s="14">
        <f t="shared" si="27"/>
        <v>13505</v>
      </c>
      <c r="V11" s="14">
        <f t="shared" si="27"/>
        <v>14689</v>
      </c>
      <c r="W11" s="14">
        <f t="shared" si="27"/>
        <v>15365</v>
      </c>
      <c r="X11" s="14">
        <f t="shared" si="27"/>
        <v>14812</v>
      </c>
      <c r="Y11" s="14">
        <f t="shared" si="27"/>
        <v>16043</v>
      </c>
      <c r="Z11" s="14">
        <f t="shared" si="27"/>
        <v>15394</v>
      </c>
      <c r="AA11" s="14">
        <f t="shared" si="27"/>
        <v>15942</v>
      </c>
      <c r="AB11" s="14">
        <f t="shared" si="15"/>
        <v>178970</v>
      </c>
      <c r="AC11" s="14">
        <f>SUM(AC12:AC13)</f>
        <v>15718</v>
      </c>
      <c r="AD11" s="14">
        <f t="shared" ref="AD11:AN11" si="28">SUM(AD12:AD13)</f>
        <v>14706</v>
      </c>
      <c r="AE11" s="14">
        <f t="shared" si="28"/>
        <v>16219</v>
      </c>
      <c r="AF11" s="14">
        <f t="shared" si="28"/>
        <v>16699</v>
      </c>
      <c r="AG11" s="14">
        <f t="shared" si="28"/>
        <v>17700</v>
      </c>
      <c r="AH11" s="14">
        <f t="shared" si="28"/>
        <v>17553</v>
      </c>
      <c r="AI11" s="14">
        <f t="shared" si="28"/>
        <v>18319</v>
      </c>
      <c r="AJ11" s="14">
        <f t="shared" si="28"/>
        <v>18855</v>
      </c>
      <c r="AK11" s="14">
        <f t="shared" si="28"/>
        <v>15808</v>
      </c>
      <c r="AL11" s="14">
        <f t="shared" si="28"/>
        <v>15854</v>
      </c>
      <c r="AM11" s="14">
        <f t="shared" si="28"/>
        <v>16660</v>
      </c>
      <c r="AN11" s="14">
        <f t="shared" si="28"/>
        <v>18165</v>
      </c>
      <c r="AO11" s="14">
        <f t="shared" si="16"/>
        <v>202256</v>
      </c>
      <c r="AP11" s="14">
        <f>SUM(AP12:AP13)</f>
        <v>18677</v>
      </c>
      <c r="AQ11" s="14">
        <f t="shared" ref="AQ11:BA11" si="29">SUM(AQ12:AQ13)</f>
        <v>17650</v>
      </c>
      <c r="AR11" s="14">
        <f t="shared" si="29"/>
        <v>18822</v>
      </c>
      <c r="AS11" s="14">
        <f t="shared" si="29"/>
        <v>17327</v>
      </c>
      <c r="AT11" s="14">
        <f t="shared" si="29"/>
        <v>17714</v>
      </c>
      <c r="AU11" s="14">
        <f t="shared" si="29"/>
        <v>17639</v>
      </c>
      <c r="AV11" s="14">
        <f t="shared" si="29"/>
        <v>17758</v>
      </c>
      <c r="AW11" s="14">
        <f t="shared" si="29"/>
        <v>17946</v>
      </c>
      <c r="AX11" s="14">
        <f t="shared" si="29"/>
        <v>18363</v>
      </c>
      <c r="AY11" s="14">
        <f t="shared" si="29"/>
        <v>18856</v>
      </c>
      <c r="AZ11" s="14">
        <f t="shared" si="29"/>
        <v>19851</v>
      </c>
      <c r="BA11" s="14">
        <f t="shared" si="29"/>
        <v>21386</v>
      </c>
      <c r="BB11" s="14">
        <f t="shared" si="17"/>
        <v>221989</v>
      </c>
      <c r="BC11" s="14">
        <f>SUM(BC12:BC13)</f>
        <v>22165</v>
      </c>
      <c r="BD11" s="14">
        <f t="shared" ref="BD11:BN11" si="30">SUM(BD12:BD13)</f>
        <v>20796</v>
      </c>
      <c r="BE11" s="14">
        <f t="shared" si="30"/>
        <v>21562</v>
      </c>
      <c r="BF11" s="14">
        <f t="shared" si="30"/>
        <v>20220</v>
      </c>
      <c r="BG11" s="14">
        <f t="shared" si="30"/>
        <v>19633</v>
      </c>
      <c r="BH11" s="14">
        <f t="shared" si="30"/>
        <v>19953</v>
      </c>
      <c r="BI11" s="14">
        <f t="shared" si="30"/>
        <v>19881</v>
      </c>
      <c r="BJ11" s="14">
        <f t="shared" si="30"/>
        <v>18968</v>
      </c>
      <c r="BK11" s="14">
        <f t="shared" si="30"/>
        <v>16298</v>
      </c>
      <c r="BL11" s="14">
        <f t="shared" si="30"/>
        <v>18452</v>
      </c>
      <c r="BM11" s="14">
        <f t="shared" si="30"/>
        <v>17158</v>
      </c>
      <c r="BN11" s="14">
        <f t="shared" si="30"/>
        <v>19638</v>
      </c>
      <c r="BO11" s="14">
        <f t="shared" si="18"/>
        <v>234724</v>
      </c>
      <c r="BP11" s="14">
        <f>SUM(BP12:BP13)</f>
        <v>20364</v>
      </c>
      <c r="BQ11" s="14">
        <f t="shared" ref="BQ11:CA11" si="31">SUM(BQ12:BQ13)</f>
        <v>20586</v>
      </c>
      <c r="BR11" s="14">
        <f t="shared" si="31"/>
        <v>19820</v>
      </c>
      <c r="BS11" s="14">
        <f t="shared" si="31"/>
        <v>19707</v>
      </c>
      <c r="BT11" s="14">
        <f t="shared" si="31"/>
        <v>19602</v>
      </c>
      <c r="BU11" s="14">
        <f t="shared" si="31"/>
        <v>19259</v>
      </c>
      <c r="BV11" s="14">
        <f t="shared" si="31"/>
        <v>20999</v>
      </c>
      <c r="BW11" s="14">
        <f t="shared" si="31"/>
        <v>20622</v>
      </c>
      <c r="BX11" s="14">
        <f t="shared" si="31"/>
        <v>20033</v>
      </c>
      <c r="BY11" s="14">
        <f t="shared" si="31"/>
        <v>20863</v>
      </c>
      <c r="BZ11" s="14">
        <f t="shared" si="31"/>
        <v>20800</v>
      </c>
      <c r="CA11" s="14">
        <f t="shared" si="31"/>
        <v>23279</v>
      </c>
      <c r="CB11" s="14">
        <f t="shared" si="19"/>
        <v>245934</v>
      </c>
      <c r="CC11" s="14">
        <f>SUM(CC12:CC13)</f>
        <v>23822</v>
      </c>
      <c r="CD11" s="14">
        <f t="shared" ref="CD11:CN11" si="32">SUM(CD12:CD13)</f>
        <v>22009</v>
      </c>
      <c r="CE11" s="14">
        <f t="shared" si="32"/>
        <v>25287</v>
      </c>
      <c r="CF11" s="14">
        <f t="shared" si="32"/>
        <v>22928</v>
      </c>
      <c r="CG11" s="14">
        <f t="shared" si="32"/>
        <v>23107</v>
      </c>
      <c r="CH11" s="14">
        <f t="shared" si="32"/>
        <v>22342</v>
      </c>
      <c r="CI11" s="14">
        <f t="shared" si="32"/>
        <v>24940</v>
      </c>
      <c r="CJ11" s="14">
        <f t="shared" si="32"/>
        <v>24291</v>
      </c>
      <c r="CK11" s="14">
        <f t="shared" si="32"/>
        <v>22914</v>
      </c>
      <c r="CL11" s="14">
        <f t="shared" si="32"/>
        <v>24981</v>
      </c>
      <c r="CM11" s="14">
        <f t="shared" si="32"/>
        <v>25847</v>
      </c>
      <c r="CN11" s="14">
        <f t="shared" si="32"/>
        <v>29255</v>
      </c>
      <c r="CO11" s="14">
        <f t="shared" si="20"/>
        <v>291723</v>
      </c>
      <c r="CP11" s="14">
        <f>SUM(CP12:CP13)</f>
        <v>30022</v>
      </c>
      <c r="CQ11" s="14">
        <f t="shared" ref="CQ11:DA11" si="33">SUM(CQ12:CQ13)</f>
        <v>30611</v>
      </c>
      <c r="CR11" s="14">
        <f t="shared" si="33"/>
        <v>30748</v>
      </c>
      <c r="CS11" s="14">
        <f t="shared" si="33"/>
        <v>27892</v>
      </c>
      <c r="CT11" s="14">
        <f t="shared" si="33"/>
        <v>28002</v>
      </c>
      <c r="CU11" s="14">
        <f t="shared" si="33"/>
        <v>25523</v>
      </c>
      <c r="CV11" s="14">
        <f t="shared" si="33"/>
        <v>25751</v>
      </c>
      <c r="CW11" s="14">
        <f t="shared" si="33"/>
        <v>27392</v>
      </c>
      <c r="CX11" s="14">
        <f t="shared" si="33"/>
        <v>26913</v>
      </c>
      <c r="CY11" s="14">
        <f t="shared" si="33"/>
        <v>29062</v>
      </c>
      <c r="CZ11" s="14">
        <f t="shared" si="33"/>
        <v>28313</v>
      </c>
      <c r="DA11" s="14">
        <f t="shared" si="33"/>
        <v>31314</v>
      </c>
      <c r="DB11" s="14">
        <f t="shared" si="21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2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>+DX12+DX13</f>
        <v>27131</v>
      </c>
      <c r="DY11" s="14">
        <f t="shared" ref="DY11:EC11" si="34">+DY12+DY13</f>
        <v>28004</v>
      </c>
      <c r="DZ11" s="14">
        <f t="shared" si="34"/>
        <v>27046</v>
      </c>
      <c r="EA11" s="14">
        <f t="shared" si="34"/>
        <v>28597</v>
      </c>
      <c r="EB11" s="14">
        <f t="shared" si="34"/>
        <v>338414</v>
      </c>
      <c r="EC11" s="14">
        <f t="shared" si="34"/>
        <v>28905</v>
      </c>
      <c r="ED11" s="14">
        <v>27739</v>
      </c>
      <c r="EE11" s="14">
        <f t="shared" ref="EE11:EH11" si="35">SUM(EE12:EE13)</f>
        <v>28797</v>
      </c>
      <c r="EF11" s="14">
        <f t="shared" si="35"/>
        <v>28350</v>
      </c>
      <c r="EG11" s="14">
        <f t="shared" si="35"/>
        <v>27274</v>
      </c>
      <c r="EH11" s="14">
        <f t="shared" si="35"/>
        <v>26529</v>
      </c>
      <c r="EI11" s="14">
        <f t="shared" ref="EI11:EN11" si="36">SUM(EI12:EI13)</f>
        <v>28688</v>
      </c>
      <c r="EJ11" s="14">
        <f t="shared" si="36"/>
        <v>29209</v>
      </c>
      <c r="EK11" s="14">
        <f t="shared" si="36"/>
        <v>30259</v>
      </c>
      <c r="EL11" s="14">
        <f t="shared" si="36"/>
        <v>30582</v>
      </c>
      <c r="EM11" s="14">
        <f t="shared" si="36"/>
        <v>29900</v>
      </c>
      <c r="EN11" s="14">
        <f t="shared" si="36"/>
        <v>35324</v>
      </c>
      <c r="EO11" s="14">
        <f t="shared" si="24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7">SUM(ER12:ER13)</f>
        <v>35756</v>
      </c>
      <c r="ES11" s="14">
        <f t="shared" si="37"/>
        <v>33311</v>
      </c>
      <c r="ET11" s="14">
        <f t="shared" si="37"/>
        <v>33963</v>
      </c>
      <c r="EU11" s="14">
        <f t="shared" si="37"/>
        <v>32916</v>
      </c>
      <c r="EV11" s="14">
        <f t="shared" si="37"/>
        <v>34863</v>
      </c>
      <c r="EW11" s="14">
        <f t="shared" si="37"/>
        <v>35420</v>
      </c>
      <c r="EX11" s="14">
        <f t="shared" si="37"/>
        <v>33642</v>
      </c>
      <c r="EY11" s="14">
        <f t="shared" si="37"/>
        <v>35304</v>
      </c>
      <c r="EZ11" s="14">
        <f t="shared" si="37"/>
        <v>37523</v>
      </c>
      <c r="FA11" s="14">
        <f t="shared" si="37"/>
        <v>39988</v>
      </c>
      <c r="FB11" s="14">
        <f t="shared" si="25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8">SUM(FE12:FE13)</f>
        <v>45778</v>
      </c>
      <c r="FF11" s="14">
        <f t="shared" si="38"/>
        <v>50619</v>
      </c>
      <c r="FG11" s="14">
        <f t="shared" si="38"/>
        <v>47002</v>
      </c>
      <c r="FH11" s="14">
        <f t="shared" si="38"/>
        <v>42486</v>
      </c>
      <c r="FI11" s="14">
        <f t="shared" si="38"/>
        <v>44027</v>
      </c>
      <c r="FJ11" s="14">
        <f t="shared" si="38"/>
        <v>43548</v>
      </c>
      <c r="FK11" s="14">
        <f t="shared" si="38"/>
        <v>41538</v>
      </c>
      <c r="FL11" s="14">
        <v>42643</v>
      </c>
      <c r="FM11" s="14">
        <v>42315</v>
      </c>
      <c r="FN11" s="14">
        <v>43546</v>
      </c>
      <c r="FO11" s="14">
        <f t="shared" ref="FO11" si="39"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 t="shared" ref="GA11" si="40">SUM(GA12:GA13)</f>
        <v>33818</v>
      </c>
      <c r="GB11" s="14">
        <f t="shared" ref="GB11" si="41">+SUM(FP11:GA11)</f>
        <v>311526</v>
      </c>
      <c r="GC11" s="14">
        <f>GC12+GC13</f>
        <v>33990</v>
      </c>
      <c r="GD11" s="131">
        <v>25701</v>
      </c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>
        <f t="shared" ref="GO11" si="42">+SUM(GC11:GN11)</f>
        <v>59691</v>
      </c>
    </row>
    <row r="12" spans="1:197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4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5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6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7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8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9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20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21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2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3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4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5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7">
        <v>16171</v>
      </c>
      <c r="GE12" s="16"/>
      <c r="GF12" s="16"/>
      <c r="GH12" s="16"/>
      <c r="GI12" s="16"/>
      <c r="GJ12" s="16"/>
      <c r="GK12" s="16"/>
      <c r="GL12" s="16"/>
      <c r="GM12" s="16"/>
      <c r="GN12" s="106"/>
      <c r="GO12" s="16"/>
    </row>
    <row r="13" spans="1:197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4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5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6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7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8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9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20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21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2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3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4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5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40">
        <v>9530</v>
      </c>
      <c r="GE13" s="16"/>
      <c r="GF13" s="16"/>
      <c r="GG13" s="17"/>
      <c r="GH13" s="17"/>
      <c r="GI13" s="17"/>
      <c r="GJ13" s="17"/>
      <c r="GK13" s="17"/>
      <c r="GL13" s="17"/>
      <c r="GM13" s="17"/>
      <c r="GN13" s="107"/>
      <c r="GO13" s="17"/>
    </row>
    <row r="14" spans="1:197" ht="15" x14ac:dyDescent="0.25">
      <c r="B14" s="13" t="s">
        <v>32</v>
      </c>
      <c r="C14" s="14">
        <f>SUM(C15:C16)</f>
        <v>0</v>
      </c>
      <c r="D14" s="14">
        <f t="shared" ref="D14:N14" si="43">SUM(D15:D16)</f>
        <v>0</v>
      </c>
      <c r="E14" s="14">
        <f t="shared" si="43"/>
        <v>0</v>
      </c>
      <c r="F14" s="14">
        <f t="shared" si="43"/>
        <v>0</v>
      </c>
      <c r="G14" s="14">
        <f t="shared" si="43"/>
        <v>0</v>
      </c>
      <c r="H14" s="14">
        <f t="shared" si="43"/>
        <v>0</v>
      </c>
      <c r="I14" s="14">
        <f t="shared" si="43"/>
        <v>0</v>
      </c>
      <c r="J14" s="14">
        <f t="shared" si="43"/>
        <v>0</v>
      </c>
      <c r="K14" s="14">
        <f t="shared" si="43"/>
        <v>0</v>
      </c>
      <c r="L14" s="14">
        <f t="shared" si="43"/>
        <v>0</v>
      </c>
      <c r="M14" s="14">
        <f t="shared" si="43"/>
        <v>0</v>
      </c>
      <c r="N14" s="14">
        <f t="shared" si="43"/>
        <v>8589</v>
      </c>
      <c r="O14" s="14">
        <f t="shared" si="14"/>
        <v>8589</v>
      </c>
      <c r="P14" s="14">
        <f>SUM(P15:P16)</f>
        <v>9979</v>
      </c>
      <c r="Q14" s="14">
        <f t="shared" ref="Q14:AA14" si="44">SUM(Q15:Q16)</f>
        <v>9034</v>
      </c>
      <c r="R14" s="14">
        <f t="shared" si="44"/>
        <v>9918</v>
      </c>
      <c r="S14" s="14">
        <f t="shared" si="44"/>
        <v>10068</v>
      </c>
      <c r="T14" s="14">
        <f t="shared" si="44"/>
        <v>10863</v>
      </c>
      <c r="U14" s="14">
        <f t="shared" si="44"/>
        <v>11071</v>
      </c>
      <c r="V14" s="14">
        <f t="shared" si="44"/>
        <v>12809</v>
      </c>
      <c r="W14" s="14">
        <f t="shared" si="44"/>
        <v>13858</v>
      </c>
      <c r="X14" s="14">
        <f t="shared" si="44"/>
        <v>12291</v>
      </c>
      <c r="Y14" s="14">
        <f t="shared" si="44"/>
        <v>13178</v>
      </c>
      <c r="Z14" s="14">
        <f t="shared" si="44"/>
        <v>13011</v>
      </c>
      <c r="AA14" s="14">
        <f t="shared" si="44"/>
        <v>14054</v>
      </c>
      <c r="AB14" s="14">
        <f t="shared" si="15"/>
        <v>140134</v>
      </c>
      <c r="AC14" s="14">
        <f>SUM(AC15:AC16)</f>
        <v>13934</v>
      </c>
      <c r="AD14" s="14">
        <f t="shared" ref="AD14:AN14" si="45">SUM(AD15:AD16)</f>
        <v>11373</v>
      </c>
      <c r="AE14" s="14">
        <f t="shared" si="45"/>
        <v>11230</v>
      </c>
      <c r="AF14" s="14">
        <f t="shared" si="45"/>
        <v>11310</v>
      </c>
      <c r="AG14" s="14">
        <f t="shared" si="45"/>
        <v>11718</v>
      </c>
      <c r="AH14" s="14">
        <f t="shared" si="45"/>
        <v>12106</v>
      </c>
      <c r="AI14" s="14">
        <f t="shared" si="45"/>
        <v>14232</v>
      </c>
      <c r="AJ14" s="14">
        <f t="shared" si="45"/>
        <v>15157</v>
      </c>
      <c r="AK14" s="14">
        <f t="shared" si="45"/>
        <v>13898</v>
      </c>
      <c r="AL14" s="14">
        <f t="shared" si="45"/>
        <v>14945</v>
      </c>
      <c r="AM14" s="14">
        <f t="shared" si="45"/>
        <v>16148</v>
      </c>
      <c r="AN14" s="14">
        <f t="shared" si="45"/>
        <v>16119</v>
      </c>
      <c r="AO14" s="14">
        <f t="shared" si="16"/>
        <v>162170</v>
      </c>
      <c r="AP14" s="14">
        <f>SUM(AP15:AP16)</f>
        <v>14845</v>
      </c>
      <c r="AQ14" s="14">
        <f t="shared" ref="AQ14:BA14" si="46">SUM(AQ15:AQ16)</f>
        <v>12178</v>
      </c>
      <c r="AR14" s="14">
        <f t="shared" si="46"/>
        <v>13624</v>
      </c>
      <c r="AS14" s="14">
        <f t="shared" si="46"/>
        <v>13908</v>
      </c>
      <c r="AT14" s="14">
        <f t="shared" si="46"/>
        <v>14674</v>
      </c>
      <c r="AU14" s="14">
        <f t="shared" si="46"/>
        <v>13924</v>
      </c>
      <c r="AV14" s="14">
        <f t="shared" si="46"/>
        <v>16400</v>
      </c>
      <c r="AW14" s="14">
        <f t="shared" si="46"/>
        <v>17064</v>
      </c>
      <c r="AX14" s="14">
        <f t="shared" si="46"/>
        <v>15098</v>
      </c>
      <c r="AY14" s="14">
        <f t="shared" si="46"/>
        <v>16060</v>
      </c>
      <c r="AZ14" s="14">
        <f t="shared" si="46"/>
        <v>14720</v>
      </c>
      <c r="BA14" s="14">
        <f t="shared" si="46"/>
        <v>15889</v>
      </c>
      <c r="BB14" s="14">
        <f t="shared" si="17"/>
        <v>178384</v>
      </c>
      <c r="BC14" s="14">
        <f>SUM(BC15:BC16)</f>
        <v>14915</v>
      </c>
      <c r="BD14" s="14">
        <f t="shared" ref="BD14:BN14" si="47">SUM(BD15:BD16)</f>
        <v>13004</v>
      </c>
      <c r="BE14" s="14">
        <f t="shared" si="47"/>
        <v>15423</v>
      </c>
      <c r="BF14" s="14">
        <f t="shared" si="47"/>
        <v>16136</v>
      </c>
      <c r="BG14" s="14">
        <f t="shared" si="47"/>
        <v>16364</v>
      </c>
      <c r="BH14" s="14">
        <f t="shared" si="47"/>
        <v>16037</v>
      </c>
      <c r="BI14" s="14">
        <f t="shared" si="47"/>
        <v>18621</v>
      </c>
      <c r="BJ14" s="14">
        <f t="shared" si="47"/>
        <v>19268</v>
      </c>
      <c r="BK14" s="14">
        <f t="shared" si="47"/>
        <v>16956</v>
      </c>
      <c r="BL14" s="14">
        <f t="shared" si="47"/>
        <v>17487</v>
      </c>
      <c r="BM14" s="14">
        <f t="shared" si="47"/>
        <v>17095</v>
      </c>
      <c r="BN14" s="14">
        <f t="shared" si="47"/>
        <v>18606</v>
      </c>
      <c r="BO14" s="14">
        <f t="shared" si="18"/>
        <v>199912</v>
      </c>
      <c r="BP14" s="14">
        <f>SUM(BP15:BP16)</f>
        <v>18384</v>
      </c>
      <c r="BQ14" s="14">
        <f t="shared" ref="BQ14:CA14" si="48">SUM(BQ15:BQ16)</f>
        <v>16290</v>
      </c>
      <c r="BR14" s="14">
        <f t="shared" si="48"/>
        <v>15794</v>
      </c>
      <c r="BS14" s="14">
        <f t="shared" si="48"/>
        <v>15801</v>
      </c>
      <c r="BT14" s="14">
        <f t="shared" si="48"/>
        <v>17184</v>
      </c>
      <c r="BU14" s="14">
        <f t="shared" si="48"/>
        <v>16678</v>
      </c>
      <c r="BV14" s="14">
        <f t="shared" si="48"/>
        <v>19658</v>
      </c>
      <c r="BW14" s="14">
        <f t="shared" si="48"/>
        <v>21571</v>
      </c>
      <c r="BX14" s="14">
        <f t="shared" si="48"/>
        <v>19184</v>
      </c>
      <c r="BY14" s="14">
        <f t="shared" si="48"/>
        <v>19336</v>
      </c>
      <c r="BZ14" s="14">
        <f t="shared" si="48"/>
        <v>18492</v>
      </c>
      <c r="CA14" s="14">
        <f t="shared" si="48"/>
        <v>19837</v>
      </c>
      <c r="CB14" s="14">
        <f t="shared" si="19"/>
        <v>218209</v>
      </c>
      <c r="CC14" s="14">
        <f>SUM(CC15:CC16)</f>
        <v>19312</v>
      </c>
      <c r="CD14" s="14">
        <f t="shared" ref="CD14:CN14" si="49">SUM(CD15:CD16)</f>
        <v>16708</v>
      </c>
      <c r="CE14" s="14">
        <f t="shared" si="49"/>
        <v>18332</v>
      </c>
      <c r="CF14" s="14">
        <f t="shared" si="49"/>
        <v>17911</v>
      </c>
      <c r="CG14" s="14">
        <f t="shared" si="49"/>
        <v>19075</v>
      </c>
      <c r="CH14" s="14">
        <f t="shared" si="49"/>
        <v>18535</v>
      </c>
      <c r="CI14" s="14">
        <f t="shared" si="49"/>
        <v>20942</v>
      </c>
      <c r="CJ14" s="14">
        <f t="shared" si="49"/>
        <v>22696</v>
      </c>
      <c r="CK14" s="14">
        <f t="shared" si="49"/>
        <v>19782</v>
      </c>
      <c r="CL14" s="14">
        <f t="shared" si="49"/>
        <v>20341</v>
      </c>
      <c r="CM14" s="14">
        <f t="shared" si="49"/>
        <v>20346</v>
      </c>
      <c r="CN14" s="14">
        <f t="shared" si="49"/>
        <v>21235</v>
      </c>
      <c r="CO14" s="14">
        <f t="shared" si="20"/>
        <v>235215</v>
      </c>
      <c r="CP14" s="14">
        <f>SUM(CP15:CP16)</f>
        <v>19789</v>
      </c>
      <c r="CQ14" s="14">
        <f t="shared" ref="CQ14:DA14" si="50">SUM(CQ15:CQ16)</f>
        <v>18447</v>
      </c>
      <c r="CR14" s="14">
        <f t="shared" si="50"/>
        <v>19485</v>
      </c>
      <c r="CS14" s="14">
        <f t="shared" si="50"/>
        <v>18458</v>
      </c>
      <c r="CT14" s="14">
        <f t="shared" si="50"/>
        <v>19403</v>
      </c>
      <c r="CU14" s="14">
        <f t="shared" si="50"/>
        <v>19087</v>
      </c>
      <c r="CV14" s="14">
        <f t="shared" si="50"/>
        <v>21766</v>
      </c>
      <c r="CW14" s="14">
        <f t="shared" si="50"/>
        <v>22941</v>
      </c>
      <c r="CX14" s="14">
        <f t="shared" si="50"/>
        <v>19854</v>
      </c>
      <c r="CY14" s="14">
        <f t="shared" si="50"/>
        <v>20109</v>
      </c>
      <c r="CZ14" s="14">
        <f t="shared" si="50"/>
        <v>19445</v>
      </c>
      <c r="DA14" s="14">
        <f t="shared" si="50"/>
        <v>20473</v>
      </c>
      <c r="DB14" s="14">
        <f t="shared" si="21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2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>+DX15+DX16</f>
        <v>20428</v>
      </c>
      <c r="DY14" s="14">
        <f>+DY15+DY16</f>
        <v>20850</v>
      </c>
      <c r="DZ14" s="14">
        <f t="shared" ref="DZ14:EC14" si="51">+DZ15+DZ16</f>
        <v>19116</v>
      </c>
      <c r="EA14" s="14">
        <f t="shared" si="51"/>
        <v>21021</v>
      </c>
      <c r="EB14" s="14">
        <f t="shared" si="51"/>
        <v>245809</v>
      </c>
      <c r="EC14" s="14">
        <f t="shared" si="51"/>
        <v>20562</v>
      </c>
      <c r="ED14" s="14">
        <v>19239</v>
      </c>
      <c r="EE14" s="14">
        <f t="shared" ref="EE14:EH14" si="52">SUM(EE15:EE16)</f>
        <v>19398</v>
      </c>
      <c r="EF14" s="14">
        <f t="shared" si="52"/>
        <v>19555</v>
      </c>
      <c r="EG14" s="14">
        <f t="shared" si="52"/>
        <v>21427</v>
      </c>
      <c r="EH14" s="14">
        <f t="shared" si="52"/>
        <v>20719</v>
      </c>
      <c r="EI14" s="14">
        <f t="shared" ref="EI14:EN14" si="53">SUM(EI15:EI16)</f>
        <v>32445</v>
      </c>
      <c r="EJ14" s="14">
        <f t="shared" si="53"/>
        <v>25867</v>
      </c>
      <c r="EK14" s="14">
        <f t="shared" si="53"/>
        <v>22741</v>
      </c>
      <c r="EL14" s="14">
        <f t="shared" si="53"/>
        <v>23605</v>
      </c>
      <c r="EM14" s="14">
        <f t="shared" si="53"/>
        <v>22961</v>
      </c>
      <c r="EN14" s="14">
        <f t="shared" si="53"/>
        <v>24282</v>
      </c>
      <c r="EO14" s="14">
        <f t="shared" si="24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54">SUM(ER15:ER16)</f>
        <v>22347</v>
      </c>
      <c r="ES14" s="14">
        <f t="shared" si="54"/>
        <v>21420</v>
      </c>
      <c r="ET14" s="14">
        <f t="shared" si="54"/>
        <v>23644</v>
      </c>
      <c r="EU14" s="14">
        <f t="shared" si="54"/>
        <v>21344</v>
      </c>
      <c r="EV14" s="14">
        <f t="shared" si="54"/>
        <v>26049</v>
      </c>
      <c r="EW14" s="14">
        <f t="shared" si="54"/>
        <v>28497</v>
      </c>
      <c r="EX14" s="14">
        <f t="shared" si="54"/>
        <v>23573</v>
      </c>
      <c r="EY14" s="14">
        <f t="shared" si="54"/>
        <v>24060</v>
      </c>
      <c r="EZ14" s="14">
        <f t="shared" si="54"/>
        <v>23305</v>
      </c>
      <c r="FA14" s="14">
        <f t="shared" si="54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55">SUM(FE15:FE16)</f>
        <v>23391</v>
      </c>
      <c r="FF14" s="14">
        <f t="shared" si="55"/>
        <v>22614</v>
      </c>
      <c r="FG14" s="14">
        <f t="shared" si="55"/>
        <v>24185</v>
      </c>
      <c r="FH14" s="14">
        <f t="shared" si="55"/>
        <v>23301</v>
      </c>
      <c r="FI14" s="14">
        <f t="shared" si="55"/>
        <v>27955</v>
      </c>
      <c r="FJ14" s="14">
        <f t="shared" si="55"/>
        <v>32641</v>
      </c>
      <c r="FK14" s="14">
        <f t="shared" si="55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 t="shared" ref="GA14" si="56">SUM(GA15:GA16)</f>
        <v>25599</v>
      </c>
      <c r="GB14" s="14">
        <f>+SUM(FP14:GA14)</f>
        <v>253018</v>
      </c>
      <c r="GC14" s="14">
        <f>GC15+GC16</f>
        <v>29096</v>
      </c>
      <c r="GD14" s="131">
        <v>20868</v>
      </c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>
        <f>+SUM(GC14:GN14)</f>
        <v>49964</v>
      </c>
    </row>
    <row r="15" spans="1:197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4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5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6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7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8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9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20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21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2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3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4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5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7">
        <v>7153</v>
      </c>
      <c r="GE15" s="16"/>
      <c r="GF15" s="16"/>
      <c r="GH15" s="16"/>
      <c r="GI15" s="16"/>
      <c r="GJ15" s="16"/>
      <c r="GK15" s="16"/>
      <c r="GL15" s="16"/>
      <c r="GM15" s="16"/>
      <c r="GN15" s="106"/>
      <c r="GO15" s="16"/>
    </row>
    <row r="16" spans="1:197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4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5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6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7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8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9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20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21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2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3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4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5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40">
        <v>13715</v>
      </c>
      <c r="GE16" s="16"/>
      <c r="GF16" s="16"/>
      <c r="GG16" s="17"/>
      <c r="GH16" s="17"/>
      <c r="GI16" s="17"/>
      <c r="GJ16" s="17"/>
      <c r="GK16" s="17"/>
      <c r="GL16" s="17"/>
      <c r="GM16" s="17"/>
      <c r="GN16" s="107"/>
      <c r="GO16" s="17"/>
    </row>
    <row r="17" spans="2:197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57">SUM(E18:E19)</f>
        <v>0</v>
      </c>
      <c r="F17" s="14">
        <f t="shared" si="57"/>
        <v>0</v>
      </c>
      <c r="G17" s="14">
        <f t="shared" si="57"/>
        <v>0</v>
      </c>
      <c r="H17" s="14">
        <f t="shared" si="57"/>
        <v>0</v>
      </c>
      <c r="I17" s="14">
        <f t="shared" si="57"/>
        <v>0</v>
      </c>
      <c r="J17" s="14">
        <f t="shared" si="57"/>
        <v>0</v>
      </c>
      <c r="K17" s="14">
        <f t="shared" si="57"/>
        <v>0</v>
      </c>
      <c r="L17" s="14">
        <f t="shared" si="57"/>
        <v>0</v>
      </c>
      <c r="M17" s="14">
        <f>SUM(M18:M19)</f>
        <v>0</v>
      </c>
      <c r="N17" s="14">
        <f>SUM(N18:N19)</f>
        <v>7229</v>
      </c>
      <c r="O17" s="14">
        <f t="shared" si="14"/>
        <v>7229</v>
      </c>
      <c r="P17" s="14">
        <f>SUM(P18:P19)</f>
        <v>8544</v>
      </c>
      <c r="Q17" s="14">
        <f>SUM(Q18:Q19)</f>
        <v>7808</v>
      </c>
      <c r="R17" s="14">
        <f t="shared" ref="R17:Y17" si="58">SUM(R18:R19)</f>
        <v>8034</v>
      </c>
      <c r="S17" s="14">
        <f t="shared" si="58"/>
        <v>8596</v>
      </c>
      <c r="T17" s="14">
        <f t="shared" si="58"/>
        <v>9574</v>
      </c>
      <c r="U17" s="14">
        <f t="shared" si="58"/>
        <v>9876</v>
      </c>
      <c r="V17" s="14">
        <f t="shared" si="58"/>
        <v>11176</v>
      </c>
      <c r="W17" s="14">
        <f t="shared" si="58"/>
        <v>12306</v>
      </c>
      <c r="X17" s="14">
        <f t="shared" si="58"/>
        <v>12528</v>
      </c>
      <c r="Y17" s="14">
        <f t="shared" si="58"/>
        <v>12198</v>
      </c>
      <c r="Z17" s="14">
        <f>SUM(Z18:Z19)</f>
        <v>11052</v>
      </c>
      <c r="AA17" s="14">
        <f>SUM(AA18:AA19)</f>
        <v>10977</v>
      </c>
      <c r="AB17" s="14">
        <f t="shared" si="15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9">SUM(AE18:AE19)</f>
        <v>10977</v>
      </c>
      <c r="AF17" s="14">
        <f t="shared" si="59"/>
        <v>9561</v>
      </c>
      <c r="AG17" s="14">
        <f t="shared" si="59"/>
        <v>10030</v>
      </c>
      <c r="AH17" s="14">
        <f t="shared" si="59"/>
        <v>10563</v>
      </c>
      <c r="AI17" s="14">
        <f t="shared" si="59"/>
        <v>11895</v>
      </c>
      <c r="AJ17" s="14">
        <f t="shared" si="59"/>
        <v>12421</v>
      </c>
      <c r="AK17" s="14">
        <f t="shared" si="59"/>
        <v>12157</v>
      </c>
      <c r="AL17" s="14">
        <f t="shared" si="59"/>
        <v>12185</v>
      </c>
      <c r="AM17" s="14">
        <f>SUM(AM18:AM19)</f>
        <v>10205</v>
      </c>
      <c r="AN17" s="14">
        <f>SUM(AN18:AN19)</f>
        <v>12227</v>
      </c>
      <c r="AO17" s="14">
        <f t="shared" si="16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60">SUM(AR18:AR19)</f>
        <v>10587</v>
      </c>
      <c r="AS17" s="14">
        <f t="shared" si="60"/>
        <v>11037</v>
      </c>
      <c r="AT17" s="14">
        <f t="shared" si="60"/>
        <v>12160</v>
      </c>
      <c r="AU17" s="14">
        <f t="shared" si="60"/>
        <v>12396</v>
      </c>
      <c r="AV17" s="14">
        <f t="shared" si="60"/>
        <v>13195</v>
      </c>
      <c r="AW17" s="14">
        <f t="shared" si="60"/>
        <v>13622</v>
      </c>
      <c r="AX17" s="14">
        <f t="shared" si="60"/>
        <v>13648</v>
      </c>
      <c r="AY17" s="14">
        <f t="shared" si="60"/>
        <v>13805</v>
      </c>
      <c r="AZ17" s="14">
        <f>SUM(AZ18:AZ19)</f>
        <v>13843</v>
      </c>
      <c r="BA17" s="14">
        <f>SUM(BA18:BA19)</f>
        <v>14061</v>
      </c>
      <c r="BB17" s="14">
        <f t="shared" si="17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61">SUM(BE18:BE19)</f>
        <v>13758</v>
      </c>
      <c r="BF17" s="14">
        <f t="shared" si="61"/>
        <v>14746</v>
      </c>
      <c r="BG17" s="14">
        <f t="shared" si="61"/>
        <v>14746</v>
      </c>
      <c r="BH17" s="14">
        <f t="shared" si="61"/>
        <v>14528</v>
      </c>
      <c r="BI17" s="14">
        <f t="shared" si="61"/>
        <v>15989</v>
      </c>
      <c r="BJ17" s="14">
        <f t="shared" si="61"/>
        <v>15675</v>
      </c>
      <c r="BK17" s="14">
        <f t="shared" si="61"/>
        <v>14874</v>
      </c>
      <c r="BL17" s="14">
        <f t="shared" si="61"/>
        <v>14572</v>
      </c>
      <c r="BM17" s="14">
        <f>SUM(BM18:BM19)</f>
        <v>14595</v>
      </c>
      <c r="BN17" s="14">
        <f>SUM(BN18:BN19)</f>
        <v>15569</v>
      </c>
      <c r="BO17" s="14">
        <f t="shared" si="18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62">SUM(BR18:BR19)</f>
        <v>12956</v>
      </c>
      <c r="BS17" s="14">
        <f t="shared" si="62"/>
        <v>13525</v>
      </c>
      <c r="BT17" s="14">
        <f t="shared" si="62"/>
        <v>14010</v>
      </c>
      <c r="BU17" s="14">
        <f t="shared" si="62"/>
        <v>14257</v>
      </c>
      <c r="BV17" s="14">
        <f t="shared" si="62"/>
        <v>16298</v>
      </c>
      <c r="BW17" s="14">
        <f t="shared" si="62"/>
        <v>17502</v>
      </c>
      <c r="BX17" s="14">
        <f t="shared" si="62"/>
        <v>16770</v>
      </c>
      <c r="BY17" s="14">
        <f t="shared" si="62"/>
        <v>16865</v>
      </c>
      <c r="BZ17" s="14">
        <f>SUM(BZ18:BZ19)</f>
        <v>16587</v>
      </c>
      <c r="CA17" s="14">
        <f>SUM(CA18:CA19)</f>
        <v>16720</v>
      </c>
      <c r="CB17" s="14">
        <f t="shared" si="19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63">SUM(CE18:CE19)</f>
        <v>15645</v>
      </c>
      <c r="CF17" s="14">
        <f t="shared" si="63"/>
        <v>15798</v>
      </c>
      <c r="CG17" s="14">
        <f t="shared" si="63"/>
        <v>16709</v>
      </c>
      <c r="CH17" s="14">
        <f t="shared" si="63"/>
        <v>16497</v>
      </c>
      <c r="CI17" s="14">
        <f t="shared" si="63"/>
        <v>18409</v>
      </c>
      <c r="CJ17" s="14">
        <f t="shared" si="63"/>
        <v>19540</v>
      </c>
      <c r="CK17" s="14">
        <f t="shared" si="63"/>
        <v>18207</v>
      </c>
      <c r="CL17" s="14">
        <f t="shared" si="63"/>
        <v>18595</v>
      </c>
      <c r="CM17" s="14">
        <f>SUM(CM18:CM19)</f>
        <v>19093</v>
      </c>
      <c r="CN17" s="14">
        <f>SUM(CN18:CN19)</f>
        <v>19377</v>
      </c>
      <c r="CO17" s="14">
        <f t="shared" si="20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64">SUM(CR18:CR19)</f>
        <v>18351</v>
      </c>
      <c r="CS17" s="14">
        <f t="shared" si="64"/>
        <v>16567</v>
      </c>
      <c r="CT17" s="14">
        <f t="shared" si="64"/>
        <v>17588</v>
      </c>
      <c r="CU17" s="14">
        <f t="shared" si="64"/>
        <v>16817</v>
      </c>
      <c r="CV17" s="14">
        <f t="shared" si="64"/>
        <v>18615</v>
      </c>
      <c r="CW17" s="14">
        <f t="shared" si="64"/>
        <v>5769</v>
      </c>
      <c r="CX17" s="14">
        <f t="shared" si="64"/>
        <v>0</v>
      </c>
      <c r="CY17" s="14">
        <f t="shared" si="64"/>
        <v>0</v>
      </c>
      <c r="CZ17" s="14">
        <f>SUM(CZ18:CZ19)</f>
        <v>0</v>
      </c>
      <c r="DA17" s="14">
        <f>SUM(DA18:DA19)</f>
        <v>8714</v>
      </c>
      <c r="DB17" s="14">
        <f t="shared" si="21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2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>+DX18+DX19</f>
        <v>15429</v>
      </c>
      <c r="DY17" s="14">
        <f>+DY18+DY19</f>
        <v>15701</v>
      </c>
      <c r="DZ17" s="14">
        <f t="shared" ref="DZ17:EC17" si="65">+DZ18+DZ19</f>
        <v>14130</v>
      </c>
      <c r="EA17" s="14">
        <f t="shared" si="65"/>
        <v>15505</v>
      </c>
      <c r="EB17" s="14">
        <f t="shared" si="65"/>
        <v>178602</v>
      </c>
      <c r="EC17" s="14">
        <f t="shared" si="65"/>
        <v>15837</v>
      </c>
      <c r="ED17" s="14">
        <v>14770</v>
      </c>
      <c r="EE17" s="14">
        <f t="shared" ref="EE17:EH17" si="66">SUM(EE18:EE19)</f>
        <v>14779</v>
      </c>
      <c r="EF17" s="14">
        <f t="shared" si="66"/>
        <v>14242</v>
      </c>
      <c r="EG17" s="14">
        <f t="shared" si="66"/>
        <v>15327</v>
      </c>
      <c r="EH17" s="14">
        <f t="shared" si="66"/>
        <v>15049</v>
      </c>
      <c r="EI17" s="14">
        <f t="shared" ref="EI17:EN17" si="67">SUM(EI18:EI19)</f>
        <v>25293</v>
      </c>
      <c r="EJ17" s="14">
        <f t="shared" si="67"/>
        <v>18743</v>
      </c>
      <c r="EK17" s="14">
        <f t="shared" si="67"/>
        <v>17257</v>
      </c>
      <c r="EL17" s="14">
        <f t="shared" si="67"/>
        <v>16777</v>
      </c>
      <c r="EM17" s="14">
        <f t="shared" si="67"/>
        <v>16001</v>
      </c>
      <c r="EN17" s="14">
        <f t="shared" si="67"/>
        <v>17410</v>
      </c>
      <c r="EO17" s="14">
        <f t="shared" si="24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68">SUM(ER18:ER19)</f>
        <v>16420</v>
      </c>
      <c r="ES17" s="14">
        <f t="shared" si="68"/>
        <v>15824</v>
      </c>
      <c r="ET17" s="14">
        <f t="shared" si="68"/>
        <v>16663</v>
      </c>
      <c r="EU17" s="14">
        <f t="shared" si="68"/>
        <v>15665</v>
      </c>
      <c r="EV17" s="14">
        <f t="shared" si="68"/>
        <v>18511</v>
      </c>
      <c r="EW17" s="14">
        <f t="shared" si="68"/>
        <v>20071</v>
      </c>
      <c r="EX17" s="14">
        <f t="shared" si="68"/>
        <v>17526</v>
      </c>
      <c r="EY17" s="14">
        <f t="shared" si="68"/>
        <v>17791</v>
      </c>
      <c r="EZ17" s="14">
        <f t="shared" si="68"/>
        <v>17278</v>
      </c>
      <c r="FA17" s="14">
        <f t="shared" si="68"/>
        <v>18946</v>
      </c>
      <c r="FB17" s="14">
        <f t="shared" si="25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69">SUM(FE18:FE19)</f>
        <v>17370</v>
      </c>
      <c r="FF17" s="14">
        <f t="shared" si="69"/>
        <v>16221</v>
      </c>
      <c r="FG17" s="14">
        <f t="shared" si="69"/>
        <v>17254</v>
      </c>
      <c r="FH17" s="14">
        <f t="shared" si="69"/>
        <v>16583</v>
      </c>
      <c r="FI17" s="14">
        <f t="shared" si="69"/>
        <v>19899</v>
      </c>
      <c r="FJ17" s="14">
        <f t="shared" si="69"/>
        <v>23812</v>
      </c>
      <c r="FK17" s="14">
        <f t="shared" si="69"/>
        <v>18309</v>
      </c>
      <c r="FL17" s="14">
        <v>18583</v>
      </c>
      <c r="FM17" s="14">
        <v>17924</v>
      </c>
      <c r="FN17" s="14">
        <v>19168</v>
      </c>
      <c r="FO17" s="14">
        <f t="shared" ref="FO17:FO25" si="7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71">+SUM(FP17:GA17)</f>
        <v>185605</v>
      </c>
      <c r="GC17" s="14">
        <f>GC18+GC19</f>
        <v>21467</v>
      </c>
      <c r="GD17" s="131">
        <v>15179</v>
      </c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>
        <f t="shared" ref="GO17" si="72">+SUM(GC17:GN17)</f>
        <v>36646</v>
      </c>
    </row>
    <row r="18" spans="2:197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4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5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6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7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8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9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20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21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2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3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4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5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7">
        <v>3944</v>
      </c>
      <c r="GE18" s="16"/>
      <c r="GF18" s="16"/>
      <c r="GH18" s="16"/>
      <c r="GI18" s="16"/>
      <c r="GJ18" s="16"/>
      <c r="GK18" s="16"/>
      <c r="GL18" s="16"/>
      <c r="GM18" s="16"/>
      <c r="GN18" s="106"/>
      <c r="GO18" s="16"/>
    </row>
    <row r="19" spans="2:197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4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5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6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7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8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9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20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21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2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3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4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5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40">
        <v>11235</v>
      </c>
      <c r="GE19" s="16"/>
      <c r="GF19" s="16"/>
      <c r="GG19" s="17"/>
      <c r="GH19" s="17"/>
      <c r="GI19" s="17"/>
      <c r="GJ19" s="17"/>
      <c r="GK19" s="17"/>
      <c r="GL19" s="17"/>
      <c r="GM19" s="17"/>
      <c r="GN19" s="107"/>
      <c r="GO19" s="17"/>
    </row>
    <row r="20" spans="2:197" ht="15" x14ac:dyDescent="0.25">
      <c r="B20" s="13" t="s">
        <v>34</v>
      </c>
      <c r="C20" s="14">
        <f>SUM(C21:C22)</f>
        <v>0</v>
      </c>
      <c r="D20" s="14">
        <f t="shared" ref="D20:N20" si="73">SUM(D21:D22)</f>
        <v>0</v>
      </c>
      <c r="E20" s="14">
        <f t="shared" si="73"/>
        <v>0</v>
      </c>
      <c r="F20" s="14">
        <f t="shared" si="73"/>
        <v>0</v>
      </c>
      <c r="G20" s="14">
        <f t="shared" si="73"/>
        <v>0</v>
      </c>
      <c r="H20" s="14">
        <f t="shared" si="73"/>
        <v>0</v>
      </c>
      <c r="I20" s="14">
        <f t="shared" si="73"/>
        <v>0</v>
      </c>
      <c r="J20" s="14">
        <f t="shared" si="73"/>
        <v>0</v>
      </c>
      <c r="K20" s="14">
        <f t="shared" si="73"/>
        <v>0</v>
      </c>
      <c r="L20" s="14">
        <f t="shared" si="73"/>
        <v>0</v>
      </c>
      <c r="M20" s="14">
        <f t="shared" si="73"/>
        <v>0</v>
      </c>
      <c r="N20" s="14">
        <f t="shared" si="73"/>
        <v>12469</v>
      </c>
      <c r="O20" s="14">
        <f t="shared" si="14"/>
        <v>12469</v>
      </c>
      <c r="P20" s="14">
        <f>SUM(P21:P22)</f>
        <v>13844</v>
      </c>
      <c r="Q20" s="14">
        <f t="shared" ref="Q20:AA20" si="74">SUM(Q21:Q22)</f>
        <v>12926</v>
      </c>
      <c r="R20" s="14">
        <f t="shared" si="74"/>
        <v>13746</v>
      </c>
      <c r="S20" s="14">
        <f t="shared" si="74"/>
        <v>14085</v>
      </c>
      <c r="T20" s="14">
        <f t="shared" si="74"/>
        <v>15002</v>
      </c>
      <c r="U20" s="14">
        <f t="shared" si="74"/>
        <v>15303</v>
      </c>
      <c r="V20" s="14">
        <f t="shared" si="74"/>
        <v>16871</v>
      </c>
      <c r="W20" s="14">
        <f t="shared" si="74"/>
        <v>17672</v>
      </c>
      <c r="X20" s="14">
        <f t="shared" si="74"/>
        <v>15986</v>
      </c>
      <c r="Y20" s="14">
        <f t="shared" si="74"/>
        <v>16211</v>
      </c>
      <c r="Z20" s="14">
        <f t="shared" si="74"/>
        <v>15547</v>
      </c>
      <c r="AA20" s="14">
        <f t="shared" si="74"/>
        <v>16596</v>
      </c>
      <c r="AB20" s="14">
        <f t="shared" si="15"/>
        <v>183789</v>
      </c>
      <c r="AC20" s="14">
        <f>SUM(AC21:AC22)</f>
        <v>15585</v>
      </c>
      <c r="AD20" s="14">
        <f t="shared" ref="AD20:AN20" si="75">SUM(AD21:AD22)</f>
        <v>14438</v>
      </c>
      <c r="AE20" s="14">
        <f t="shared" si="75"/>
        <v>15776</v>
      </c>
      <c r="AF20" s="14">
        <f t="shared" si="75"/>
        <v>14914</v>
      </c>
      <c r="AG20" s="14">
        <f t="shared" si="75"/>
        <v>15602</v>
      </c>
      <c r="AH20" s="14">
        <f t="shared" si="75"/>
        <v>15594</v>
      </c>
      <c r="AI20" s="14">
        <f t="shared" si="75"/>
        <v>17686</v>
      </c>
      <c r="AJ20" s="14">
        <f t="shared" si="75"/>
        <v>19019</v>
      </c>
      <c r="AK20" s="14">
        <f t="shared" si="75"/>
        <v>17833</v>
      </c>
      <c r="AL20" s="14">
        <f t="shared" si="75"/>
        <v>18341</v>
      </c>
      <c r="AM20" s="14">
        <f t="shared" si="75"/>
        <v>14806</v>
      </c>
      <c r="AN20" s="14">
        <f t="shared" si="75"/>
        <v>18727</v>
      </c>
      <c r="AO20" s="14">
        <f t="shared" si="16"/>
        <v>198321</v>
      </c>
      <c r="AP20" s="14">
        <f>SUM(AP21:AP22)</f>
        <v>17411</v>
      </c>
      <c r="AQ20" s="14">
        <f t="shared" ref="AQ20:BA20" si="76">SUM(AQ21:AQ22)</f>
        <v>14530</v>
      </c>
      <c r="AR20" s="14">
        <f t="shared" si="76"/>
        <v>17323</v>
      </c>
      <c r="AS20" s="14">
        <f t="shared" si="76"/>
        <v>17139</v>
      </c>
      <c r="AT20" s="14">
        <f t="shared" si="76"/>
        <v>18726</v>
      </c>
      <c r="AU20" s="14">
        <f t="shared" si="76"/>
        <v>18986</v>
      </c>
      <c r="AV20" s="14">
        <f t="shared" si="76"/>
        <v>21012</v>
      </c>
      <c r="AW20" s="14">
        <f t="shared" si="76"/>
        <v>21656</v>
      </c>
      <c r="AX20" s="14">
        <f t="shared" si="76"/>
        <v>19782</v>
      </c>
      <c r="AY20" s="14">
        <f t="shared" si="76"/>
        <v>20746</v>
      </c>
      <c r="AZ20" s="14">
        <f t="shared" si="76"/>
        <v>19488</v>
      </c>
      <c r="BA20" s="14">
        <f t="shared" si="76"/>
        <v>20797</v>
      </c>
      <c r="BB20" s="14">
        <f t="shared" si="17"/>
        <v>227596</v>
      </c>
      <c r="BC20" s="14">
        <f>SUM(BC21:BC22)</f>
        <v>18674</v>
      </c>
      <c r="BD20" s="14">
        <f t="shared" ref="BD20:BN20" si="77">SUM(BD21:BD22)</f>
        <v>15564</v>
      </c>
      <c r="BE20" s="14">
        <f t="shared" si="77"/>
        <v>18266</v>
      </c>
      <c r="BF20" s="14">
        <f t="shared" si="77"/>
        <v>19794</v>
      </c>
      <c r="BG20" s="14">
        <f t="shared" si="77"/>
        <v>20889</v>
      </c>
      <c r="BH20" s="14">
        <f t="shared" si="77"/>
        <v>21394</v>
      </c>
      <c r="BI20" s="14">
        <f t="shared" si="77"/>
        <v>23383</v>
      </c>
      <c r="BJ20" s="14">
        <f t="shared" si="77"/>
        <v>23826</v>
      </c>
      <c r="BK20" s="14">
        <f t="shared" si="77"/>
        <v>21571</v>
      </c>
      <c r="BL20" s="14">
        <f t="shared" si="77"/>
        <v>21860</v>
      </c>
      <c r="BM20" s="14">
        <f t="shared" si="77"/>
        <v>21596</v>
      </c>
      <c r="BN20" s="14">
        <f t="shared" si="77"/>
        <v>22887</v>
      </c>
      <c r="BO20" s="14">
        <f t="shared" si="18"/>
        <v>249704</v>
      </c>
      <c r="BP20" s="14">
        <f>SUM(BP21:BP22)</f>
        <v>22066</v>
      </c>
      <c r="BQ20" s="14">
        <f t="shared" ref="BQ20:CA20" si="78">SUM(BQ21:BQ22)</f>
        <v>19601</v>
      </c>
      <c r="BR20" s="14">
        <f t="shared" si="78"/>
        <v>18147</v>
      </c>
      <c r="BS20" s="14">
        <f t="shared" si="78"/>
        <v>19801</v>
      </c>
      <c r="BT20" s="14">
        <f t="shared" si="78"/>
        <v>20375</v>
      </c>
      <c r="BU20" s="14">
        <f t="shared" si="78"/>
        <v>20631</v>
      </c>
      <c r="BV20" s="14">
        <f t="shared" si="78"/>
        <v>22915</v>
      </c>
      <c r="BW20" s="14">
        <f t="shared" si="78"/>
        <v>25336</v>
      </c>
      <c r="BX20" s="14">
        <f t="shared" si="78"/>
        <v>23729</v>
      </c>
      <c r="BY20" s="14">
        <f t="shared" si="78"/>
        <v>23750</v>
      </c>
      <c r="BZ20" s="14">
        <f t="shared" si="78"/>
        <v>23719</v>
      </c>
      <c r="CA20" s="14">
        <f t="shared" si="78"/>
        <v>24884</v>
      </c>
      <c r="CB20" s="14">
        <f t="shared" si="19"/>
        <v>264954</v>
      </c>
      <c r="CC20" s="14">
        <f>SUM(CC21:CC22)</f>
        <v>23776</v>
      </c>
      <c r="CD20" s="14">
        <f t="shared" ref="CD20:CN20" si="79">SUM(CD21:CD22)</f>
        <v>20557</v>
      </c>
      <c r="CE20" s="14">
        <f t="shared" si="79"/>
        <v>22993</v>
      </c>
      <c r="CF20" s="14">
        <f t="shared" si="79"/>
        <v>22539</v>
      </c>
      <c r="CG20" s="14">
        <f t="shared" si="79"/>
        <v>24390</v>
      </c>
      <c r="CH20" s="14">
        <f t="shared" si="79"/>
        <v>23739</v>
      </c>
      <c r="CI20" s="14">
        <f t="shared" si="79"/>
        <v>26583</v>
      </c>
      <c r="CJ20" s="14">
        <f t="shared" si="79"/>
        <v>28107</v>
      </c>
      <c r="CK20" s="14">
        <f t="shared" si="79"/>
        <v>25656</v>
      </c>
      <c r="CL20" s="14">
        <f t="shared" si="79"/>
        <v>26070</v>
      </c>
      <c r="CM20" s="14">
        <f t="shared" si="79"/>
        <v>26348</v>
      </c>
      <c r="CN20" s="14">
        <f t="shared" si="79"/>
        <v>27329</v>
      </c>
      <c r="CO20" s="14">
        <f t="shared" si="20"/>
        <v>298087</v>
      </c>
      <c r="CP20" s="14">
        <f>SUM(CP21:CP22)</f>
        <v>25514</v>
      </c>
      <c r="CQ20" s="14">
        <f t="shared" ref="CQ20:DA20" si="80">SUM(CQ21:CQ22)</f>
        <v>23341</v>
      </c>
      <c r="CR20" s="14">
        <f t="shared" si="80"/>
        <v>25539</v>
      </c>
      <c r="CS20" s="14">
        <f t="shared" si="80"/>
        <v>24545</v>
      </c>
      <c r="CT20" s="14">
        <f t="shared" si="80"/>
        <v>25645</v>
      </c>
      <c r="CU20" s="14">
        <f t="shared" si="80"/>
        <v>25576</v>
      </c>
      <c r="CV20" s="14">
        <f t="shared" si="80"/>
        <v>28241</v>
      </c>
      <c r="CW20" s="14">
        <f t="shared" si="80"/>
        <v>29414</v>
      </c>
      <c r="CX20" s="14">
        <f t="shared" si="80"/>
        <v>26802</v>
      </c>
      <c r="CY20" s="14">
        <f t="shared" si="80"/>
        <v>27123</v>
      </c>
      <c r="CZ20" s="14">
        <f t="shared" si="80"/>
        <v>25903</v>
      </c>
      <c r="DA20" s="14">
        <f t="shared" si="80"/>
        <v>28348</v>
      </c>
      <c r="DB20" s="14">
        <f t="shared" si="21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2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>+DX21+DX22</f>
        <v>29197</v>
      </c>
      <c r="DY20" s="14">
        <f>+DY21+DY22</f>
        <v>30630</v>
      </c>
      <c r="DZ20" s="14">
        <f t="shared" ref="DZ20:EC20" si="81">+DZ21+DZ22</f>
        <v>28959</v>
      </c>
      <c r="EA20" s="14">
        <f t="shared" si="81"/>
        <v>31521</v>
      </c>
      <c r="EB20" s="14">
        <f t="shared" si="81"/>
        <v>359812</v>
      </c>
      <c r="EC20" s="14">
        <f t="shared" si="81"/>
        <v>30530</v>
      </c>
      <c r="ED20" s="14">
        <v>27423</v>
      </c>
      <c r="EE20" s="14">
        <f t="shared" ref="EE20:EH20" si="82">SUM(EE21:EE22)</f>
        <v>28910</v>
      </c>
      <c r="EF20" s="14">
        <f t="shared" si="82"/>
        <v>28505</v>
      </c>
      <c r="EG20" s="14">
        <f t="shared" si="82"/>
        <v>30790</v>
      </c>
      <c r="EH20" s="14">
        <f t="shared" si="82"/>
        <v>30594</v>
      </c>
      <c r="EI20" s="14">
        <f t="shared" ref="EI20:EN20" si="83">SUM(EI21:EI22)</f>
        <v>41957</v>
      </c>
      <c r="EJ20" s="14">
        <f t="shared" si="83"/>
        <v>35026</v>
      </c>
      <c r="EK20" s="14">
        <f t="shared" si="83"/>
        <v>31936</v>
      </c>
      <c r="EL20" s="14">
        <f t="shared" si="83"/>
        <v>32522</v>
      </c>
      <c r="EM20" s="14">
        <f t="shared" si="83"/>
        <v>31112</v>
      </c>
      <c r="EN20" s="14">
        <f t="shared" si="83"/>
        <v>34961</v>
      </c>
      <c r="EO20" s="14">
        <f t="shared" si="24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84">SUM(ER21:ER22)</f>
        <v>31986</v>
      </c>
      <c r="ES20" s="14">
        <f t="shared" si="84"/>
        <v>32796</v>
      </c>
      <c r="ET20" s="14">
        <f t="shared" si="84"/>
        <v>34114</v>
      </c>
      <c r="EU20" s="14">
        <f t="shared" si="84"/>
        <v>33805</v>
      </c>
      <c r="EV20" s="14">
        <f t="shared" si="84"/>
        <v>39467</v>
      </c>
      <c r="EW20" s="14">
        <f t="shared" si="84"/>
        <v>41055</v>
      </c>
      <c r="EX20" s="14">
        <f t="shared" si="84"/>
        <v>36597</v>
      </c>
      <c r="EY20" s="14">
        <f t="shared" si="84"/>
        <v>38638</v>
      </c>
      <c r="EZ20" s="14">
        <f t="shared" si="84"/>
        <v>35909</v>
      </c>
      <c r="FA20" s="14">
        <f t="shared" si="84"/>
        <v>41846</v>
      </c>
      <c r="FB20" s="14">
        <f t="shared" si="25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85">SUM(FE21:FE22)</f>
        <v>32623</v>
      </c>
      <c r="FF20" s="14">
        <f t="shared" si="85"/>
        <v>31324</v>
      </c>
      <c r="FG20" s="14">
        <f t="shared" si="85"/>
        <v>34488</v>
      </c>
      <c r="FH20" s="14">
        <f t="shared" si="85"/>
        <v>32880</v>
      </c>
      <c r="FI20" s="14">
        <f t="shared" si="85"/>
        <v>37956</v>
      </c>
      <c r="FJ20" s="14">
        <f t="shared" si="85"/>
        <v>42812</v>
      </c>
      <c r="FK20" s="14">
        <f t="shared" si="85"/>
        <v>35317</v>
      </c>
      <c r="FL20" s="14">
        <v>35771</v>
      </c>
      <c r="FM20" s="14">
        <v>34748</v>
      </c>
      <c r="FN20" s="14">
        <v>38712</v>
      </c>
      <c r="FO20" s="14">
        <f t="shared" si="7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 t="shared" ref="GA20" si="86">SUM(GA21:GA22)</f>
        <v>43441</v>
      </c>
      <c r="GB20" s="14">
        <f t="shared" si="71"/>
        <v>373450</v>
      </c>
      <c r="GC20" s="14">
        <f>GC21+GC22</f>
        <v>42725</v>
      </c>
      <c r="GD20" s="131">
        <v>28359</v>
      </c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>
        <f t="shared" ref="GO20" si="87">+SUM(GC20:GN20)</f>
        <v>71084</v>
      </c>
    </row>
    <row r="21" spans="2:197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4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5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6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7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8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9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20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21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2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3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4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5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7">
        <v>16760</v>
      </c>
      <c r="GE21" s="16"/>
      <c r="GF21" s="16"/>
      <c r="GH21" s="16"/>
      <c r="GI21" s="16"/>
      <c r="GJ21" s="16"/>
      <c r="GK21" s="16"/>
      <c r="GL21" s="16"/>
      <c r="GM21" s="16"/>
      <c r="GN21" s="106"/>
      <c r="GO21" s="16"/>
    </row>
    <row r="22" spans="2:197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4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5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6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7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8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9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20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21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2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3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4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5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40">
        <v>11599</v>
      </c>
      <c r="GE22" s="16"/>
      <c r="GF22" s="16"/>
      <c r="GG22" s="17"/>
      <c r="GH22" s="17"/>
      <c r="GI22" s="17"/>
      <c r="GJ22" s="17"/>
      <c r="GK22" s="17"/>
      <c r="GL22" s="17"/>
      <c r="GM22" s="17"/>
      <c r="GN22" s="107"/>
      <c r="GO22" s="17"/>
    </row>
    <row r="23" spans="2:197" ht="15" x14ac:dyDescent="0.25">
      <c r="B23" s="18" t="s">
        <v>10</v>
      </c>
      <c r="C23" s="59">
        <f>SUM(C24:C25)</f>
        <v>0</v>
      </c>
      <c r="D23" s="59">
        <f t="shared" ref="D23:N23" si="88">SUM(D24:D25)</f>
        <v>0</v>
      </c>
      <c r="E23" s="59">
        <f t="shared" si="88"/>
        <v>0</v>
      </c>
      <c r="F23" s="59">
        <f t="shared" si="88"/>
        <v>0</v>
      </c>
      <c r="G23" s="59">
        <f t="shared" si="88"/>
        <v>0</v>
      </c>
      <c r="H23" s="59">
        <f t="shared" si="88"/>
        <v>0</v>
      </c>
      <c r="I23" s="59">
        <f t="shared" si="88"/>
        <v>0</v>
      </c>
      <c r="J23" s="59">
        <f t="shared" si="88"/>
        <v>0</v>
      </c>
      <c r="K23" s="59">
        <f t="shared" si="88"/>
        <v>0</v>
      </c>
      <c r="L23" s="59">
        <f t="shared" si="88"/>
        <v>0</v>
      </c>
      <c r="M23" s="59">
        <f t="shared" si="88"/>
        <v>0</v>
      </c>
      <c r="N23" s="59">
        <f t="shared" si="88"/>
        <v>58761</v>
      </c>
      <c r="O23" s="59">
        <f>SUM(O24:O25)</f>
        <v>58761</v>
      </c>
      <c r="P23" s="59">
        <f>SUM(P24:P25)</f>
        <v>68000</v>
      </c>
      <c r="Q23" s="59">
        <f t="shared" ref="Q23:AA23" si="89">SUM(Q24:Q25)</f>
        <v>62757</v>
      </c>
      <c r="R23" s="59">
        <f t="shared" si="89"/>
        <v>68012</v>
      </c>
      <c r="S23" s="59">
        <f t="shared" si="89"/>
        <v>65208</v>
      </c>
      <c r="T23" s="59">
        <f t="shared" si="89"/>
        <v>69886</v>
      </c>
      <c r="U23" s="59">
        <f t="shared" si="89"/>
        <v>70242</v>
      </c>
      <c r="V23" s="59">
        <f t="shared" si="89"/>
        <v>78601</v>
      </c>
      <c r="W23" s="59">
        <f t="shared" si="89"/>
        <v>82195</v>
      </c>
      <c r="X23" s="59">
        <f t="shared" si="89"/>
        <v>78717</v>
      </c>
      <c r="Y23" s="59">
        <f t="shared" si="89"/>
        <v>79068</v>
      </c>
      <c r="Z23" s="59">
        <f t="shared" si="89"/>
        <v>76714</v>
      </c>
      <c r="AA23" s="59">
        <f t="shared" si="89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90">SUM(AD24:AD25)</f>
        <v>71594</v>
      </c>
      <c r="AE23" s="59">
        <f t="shared" si="90"/>
        <v>75360</v>
      </c>
      <c r="AF23" s="59">
        <f t="shared" si="90"/>
        <v>74214</v>
      </c>
      <c r="AG23" s="59">
        <f t="shared" si="90"/>
        <v>77879</v>
      </c>
      <c r="AH23" s="59">
        <f t="shared" si="90"/>
        <v>78188</v>
      </c>
      <c r="AI23" s="59">
        <f t="shared" si="90"/>
        <v>88149</v>
      </c>
      <c r="AJ23" s="59">
        <f t="shared" si="90"/>
        <v>92178</v>
      </c>
      <c r="AK23" s="59">
        <f t="shared" si="90"/>
        <v>86320</v>
      </c>
      <c r="AL23" s="59">
        <f t="shared" si="90"/>
        <v>87878</v>
      </c>
      <c r="AM23" s="59">
        <f t="shared" si="90"/>
        <v>82838</v>
      </c>
      <c r="AN23" s="59">
        <f t="shared" si="90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91">SUM(AQ24:AQ25)</f>
        <v>72085</v>
      </c>
      <c r="AR23" s="59">
        <f t="shared" si="91"/>
        <v>86786</v>
      </c>
      <c r="AS23" s="59">
        <f t="shared" si="91"/>
        <v>86232</v>
      </c>
      <c r="AT23" s="59">
        <f t="shared" si="91"/>
        <v>94646</v>
      </c>
      <c r="AU23" s="59">
        <f t="shared" si="91"/>
        <v>93039</v>
      </c>
      <c r="AV23" s="59">
        <f t="shared" si="91"/>
        <v>100869</v>
      </c>
      <c r="AW23" s="59">
        <f t="shared" si="91"/>
        <v>101101</v>
      </c>
      <c r="AX23" s="59">
        <f t="shared" si="91"/>
        <v>96490</v>
      </c>
      <c r="AY23" s="59">
        <f t="shared" si="91"/>
        <v>99871</v>
      </c>
      <c r="AZ23" s="59">
        <f t="shared" si="91"/>
        <v>97073</v>
      </c>
      <c r="BA23" s="59">
        <f t="shared" si="91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92">SUM(BD24:BD25)</f>
        <v>86378</v>
      </c>
      <c r="BE23" s="59">
        <f t="shared" si="92"/>
        <v>95522</v>
      </c>
      <c r="BF23" s="59">
        <f t="shared" si="92"/>
        <v>98721</v>
      </c>
      <c r="BG23" s="59">
        <f t="shared" si="92"/>
        <v>99109</v>
      </c>
      <c r="BH23" s="59">
        <f t="shared" si="92"/>
        <v>99886</v>
      </c>
      <c r="BI23" s="59">
        <f t="shared" si="92"/>
        <v>109020</v>
      </c>
      <c r="BJ23" s="59">
        <f t="shared" si="92"/>
        <v>109549</v>
      </c>
      <c r="BK23" s="59">
        <f t="shared" si="92"/>
        <v>100920</v>
      </c>
      <c r="BL23" s="59">
        <f t="shared" si="92"/>
        <v>103379</v>
      </c>
      <c r="BM23" s="59">
        <f t="shared" si="92"/>
        <v>100254</v>
      </c>
      <c r="BN23" s="59">
        <f t="shared" si="92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93">SUM(BQ24:BQ25)</f>
        <v>98864</v>
      </c>
      <c r="BR23" s="59">
        <f t="shared" si="93"/>
        <v>94469</v>
      </c>
      <c r="BS23" s="59">
        <f t="shared" si="93"/>
        <v>97687</v>
      </c>
      <c r="BT23" s="59">
        <f t="shared" si="93"/>
        <v>100811</v>
      </c>
      <c r="BU23" s="59">
        <f t="shared" si="93"/>
        <v>100790</v>
      </c>
      <c r="BV23" s="59">
        <f t="shared" si="93"/>
        <v>112866</v>
      </c>
      <c r="BW23" s="59">
        <f t="shared" si="93"/>
        <v>119716</v>
      </c>
      <c r="BX23" s="59">
        <f t="shared" si="93"/>
        <v>114343</v>
      </c>
      <c r="BY23" s="59">
        <f t="shared" si="93"/>
        <v>114859</v>
      </c>
      <c r="BZ23" s="59">
        <f t="shared" si="93"/>
        <v>113892</v>
      </c>
      <c r="CA23" s="59">
        <f t="shared" si="93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94">SUM(CD24:CD25)</f>
        <v>103849</v>
      </c>
      <c r="CE23" s="59">
        <f t="shared" si="94"/>
        <v>116829</v>
      </c>
      <c r="CF23" s="59">
        <f t="shared" si="94"/>
        <v>112743</v>
      </c>
      <c r="CG23" s="59">
        <f t="shared" si="94"/>
        <v>119745</v>
      </c>
      <c r="CH23" s="59">
        <f t="shared" si="94"/>
        <v>117566</v>
      </c>
      <c r="CI23" s="59">
        <f t="shared" si="94"/>
        <v>130627</v>
      </c>
      <c r="CJ23" s="59">
        <f t="shared" si="94"/>
        <v>134129</v>
      </c>
      <c r="CK23" s="59">
        <f t="shared" si="94"/>
        <v>125864</v>
      </c>
      <c r="CL23" s="59">
        <f t="shared" si="94"/>
        <v>127392</v>
      </c>
      <c r="CM23" s="59">
        <f t="shared" si="94"/>
        <v>130202</v>
      </c>
      <c r="CN23" s="59">
        <f t="shared" si="94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95">SUM(CQ24:CQ25)</f>
        <v>123505</v>
      </c>
      <c r="CR23" s="59">
        <f t="shared" si="95"/>
        <v>132825</v>
      </c>
      <c r="CS23" s="59">
        <f t="shared" si="95"/>
        <v>125062</v>
      </c>
      <c r="CT23" s="59">
        <f t="shared" si="95"/>
        <v>130319</v>
      </c>
      <c r="CU23" s="59">
        <f t="shared" si="95"/>
        <v>125089</v>
      </c>
      <c r="CV23" s="59">
        <f t="shared" si="95"/>
        <v>137188</v>
      </c>
      <c r="CW23" s="59">
        <f t="shared" si="95"/>
        <v>129831</v>
      </c>
      <c r="CX23" s="59">
        <f t="shared" si="95"/>
        <v>118292</v>
      </c>
      <c r="CY23" s="59">
        <f t="shared" si="95"/>
        <v>118744</v>
      </c>
      <c r="CZ23" s="59">
        <f t="shared" si="95"/>
        <v>116993</v>
      </c>
      <c r="DA23" s="59">
        <f t="shared" si="95"/>
        <v>133171</v>
      </c>
      <c r="DB23" s="59">
        <f t="shared" ref="DB23:DH23" si="96">SUM(DB24:DB25)</f>
        <v>1522024</v>
      </c>
      <c r="DC23" s="59">
        <f t="shared" si="96"/>
        <v>139086</v>
      </c>
      <c r="DD23" s="59">
        <f t="shared" si="96"/>
        <v>129565</v>
      </c>
      <c r="DE23" s="59">
        <f t="shared" si="96"/>
        <v>133635</v>
      </c>
      <c r="DF23" s="59">
        <f t="shared" si="96"/>
        <v>134362</v>
      </c>
      <c r="DG23" s="59">
        <f t="shared" si="96"/>
        <v>133895</v>
      </c>
      <c r="DH23" s="59">
        <f t="shared" si="96"/>
        <v>139745</v>
      </c>
      <c r="DI23" s="59">
        <f t="shared" ref="DI23:EA23" si="97">SUM(DI24:DI25)</f>
        <v>152620</v>
      </c>
      <c r="DJ23" s="59">
        <f t="shared" si="97"/>
        <v>160148</v>
      </c>
      <c r="DK23" s="59">
        <f t="shared" si="97"/>
        <v>147670</v>
      </c>
      <c r="DL23" s="59">
        <f t="shared" si="97"/>
        <v>144871</v>
      </c>
      <c r="DM23" s="59">
        <f t="shared" si="97"/>
        <v>141276</v>
      </c>
      <c r="DN23" s="59">
        <f t="shared" si="97"/>
        <v>149435</v>
      </c>
      <c r="DO23" s="59">
        <f>SUM(DO24:DO25)</f>
        <v>1706308</v>
      </c>
      <c r="DP23" s="59">
        <f t="shared" si="97"/>
        <v>149597</v>
      </c>
      <c r="DQ23" s="59">
        <f t="shared" si="97"/>
        <v>141415</v>
      </c>
      <c r="DR23" s="59">
        <f t="shared" si="97"/>
        <v>145976</v>
      </c>
      <c r="DS23" s="59">
        <f t="shared" si="97"/>
        <v>136840</v>
      </c>
      <c r="DT23" s="59">
        <f t="shared" si="97"/>
        <v>129827</v>
      </c>
      <c r="DU23" s="59">
        <f t="shared" si="97"/>
        <v>135326</v>
      </c>
      <c r="DV23" s="59">
        <f t="shared" si="97"/>
        <v>153363</v>
      </c>
      <c r="DW23" s="59">
        <f t="shared" si="97"/>
        <v>155213</v>
      </c>
      <c r="DX23" s="59">
        <f t="shared" si="97"/>
        <v>145272</v>
      </c>
      <c r="DY23" s="59">
        <f t="shared" si="97"/>
        <v>147821</v>
      </c>
      <c r="DZ23" s="59">
        <v>139447</v>
      </c>
      <c r="EA23" s="59">
        <f t="shared" si="97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F23" si="98">SUM(EE24:EE25)</f>
        <v>144193</v>
      </c>
      <c r="EF23" s="59">
        <f t="shared" si="98"/>
        <v>142367</v>
      </c>
      <c r="EG23" s="59">
        <f t="shared" ref="EG23:EH23" si="99">SUM(EG24:EG25)</f>
        <v>147601</v>
      </c>
      <c r="EH23" s="59">
        <f t="shared" si="99"/>
        <v>144489</v>
      </c>
      <c r="EI23" s="59">
        <f t="shared" ref="EI23:EJ23" si="100">SUM(EI24:EI25)</f>
        <v>194364</v>
      </c>
      <c r="EJ23" s="59">
        <f t="shared" si="100"/>
        <v>167917</v>
      </c>
      <c r="EK23" s="59">
        <f t="shared" ref="EK23:EL23" si="101">SUM(EK24:EK25)</f>
        <v>159726</v>
      </c>
      <c r="EL23" s="59">
        <f t="shared" si="101"/>
        <v>156376</v>
      </c>
      <c r="EM23" s="59">
        <f t="shared" ref="EM23:EN23" si="102">SUM(EM24:EM25)</f>
        <v>152377</v>
      </c>
      <c r="EN23" s="59">
        <f t="shared" si="102"/>
        <v>168529</v>
      </c>
      <c r="EO23" s="59">
        <f t="shared" si="24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103">SUM(ER24:ER25)</f>
        <v>160409</v>
      </c>
      <c r="ES23" s="59">
        <f t="shared" si="103"/>
        <v>153230</v>
      </c>
      <c r="ET23" s="59">
        <f t="shared" si="103"/>
        <v>158345</v>
      </c>
      <c r="EU23" s="59">
        <f t="shared" si="103"/>
        <v>148791</v>
      </c>
      <c r="EV23" s="59">
        <f t="shared" si="103"/>
        <v>168756</v>
      </c>
      <c r="EW23" s="59">
        <f t="shared" si="103"/>
        <v>177327</v>
      </c>
      <c r="EX23" s="59">
        <f t="shared" si="103"/>
        <v>165833</v>
      </c>
      <c r="EY23" s="59">
        <f t="shared" si="103"/>
        <v>175144</v>
      </c>
      <c r="EZ23" s="59">
        <f t="shared" si="103"/>
        <v>170990</v>
      </c>
      <c r="FA23" s="59">
        <f t="shared" si="103"/>
        <v>189142</v>
      </c>
      <c r="FB23" s="59">
        <f t="shared" si="25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104">SUM(FE24:FE25)</f>
        <v>179168</v>
      </c>
      <c r="FF23" s="59">
        <f t="shared" si="104"/>
        <v>177375</v>
      </c>
      <c r="FG23" s="59">
        <f t="shared" si="104"/>
        <v>183101</v>
      </c>
      <c r="FH23" s="59">
        <f t="shared" si="104"/>
        <v>173708</v>
      </c>
      <c r="FI23" s="59">
        <f t="shared" si="104"/>
        <v>195176</v>
      </c>
      <c r="FJ23" s="59">
        <f t="shared" si="104"/>
        <v>216089</v>
      </c>
      <c r="FK23" s="59">
        <f t="shared" si="104"/>
        <v>184750</v>
      </c>
      <c r="FL23" s="59">
        <v>183634</v>
      </c>
      <c r="FM23" s="59">
        <f t="shared" si="104"/>
        <v>180329</v>
      </c>
      <c r="FN23" s="59">
        <f t="shared" si="104"/>
        <v>193308</v>
      </c>
      <c r="FO23" s="59">
        <f t="shared" si="70"/>
        <v>2205542</v>
      </c>
      <c r="FP23" s="59">
        <f t="shared" ref="FP23:FQ23" si="105">SUM(FP24:FP25)</f>
        <v>188337</v>
      </c>
      <c r="FQ23" s="59">
        <f t="shared" si="105"/>
        <v>180415</v>
      </c>
      <c r="FR23" s="59">
        <f t="shared" ref="FR23:FS23" si="106">SUM(FR24:FR25)</f>
        <v>119802</v>
      </c>
      <c r="FS23" s="59">
        <f t="shared" si="106"/>
        <v>36137</v>
      </c>
      <c r="FT23" s="59">
        <f t="shared" ref="FT23:FV23" si="107">SUM(FT24:FT25)</f>
        <v>62018</v>
      </c>
      <c r="FU23" s="59">
        <f t="shared" si="107"/>
        <v>97856</v>
      </c>
      <c r="FV23" s="59">
        <f t="shared" si="107"/>
        <v>148153</v>
      </c>
      <c r="FW23" s="59">
        <f t="shared" ref="FW23:FY23" si="108">SUM(FW24:FW25)</f>
        <v>139155</v>
      </c>
      <c r="FX23" s="59">
        <f t="shared" si="108"/>
        <v>160177</v>
      </c>
      <c r="FY23" s="59">
        <f t="shared" si="108"/>
        <v>181835</v>
      </c>
      <c r="FZ23" s="59">
        <f t="shared" ref="FZ23:GA23" si="109">SUM(FZ24:FZ25)</f>
        <v>181826</v>
      </c>
      <c r="GA23" s="59">
        <f t="shared" si="109"/>
        <v>185162</v>
      </c>
      <c r="GB23" s="59">
        <f t="shared" si="71"/>
        <v>1680873</v>
      </c>
      <c r="GC23" s="59">
        <f t="shared" ref="GC23" si="110">SUM(GC24:GC25)</f>
        <v>191255</v>
      </c>
      <c r="GD23" s="138">
        <v>130403</v>
      </c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>
        <f t="shared" ref="GO23:GO25" si="111">+SUM(GC23:GN23)</f>
        <v>321658</v>
      </c>
    </row>
    <row r="24" spans="2:197" x14ac:dyDescent="0.2">
      <c r="B24" s="15" t="s">
        <v>2</v>
      </c>
      <c r="C24" s="79">
        <f>C9+C12+C15+C18+C21</f>
        <v>0</v>
      </c>
      <c r="D24" s="79">
        <f t="shared" ref="D24:N25" si="112">D9+D12+D15+D18+D21</f>
        <v>0</v>
      </c>
      <c r="E24" s="79">
        <f t="shared" si="112"/>
        <v>0</v>
      </c>
      <c r="F24" s="79">
        <f t="shared" si="112"/>
        <v>0</v>
      </c>
      <c r="G24" s="79">
        <f t="shared" si="112"/>
        <v>0</v>
      </c>
      <c r="H24" s="79">
        <f t="shared" si="112"/>
        <v>0</v>
      </c>
      <c r="I24" s="79">
        <f t="shared" si="112"/>
        <v>0</v>
      </c>
      <c r="J24" s="79">
        <f t="shared" si="112"/>
        <v>0</v>
      </c>
      <c r="K24" s="79">
        <f t="shared" si="112"/>
        <v>0</v>
      </c>
      <c r="L24" s="79">
        <f t="shared" si="112"/>
        <v>0</v>
      </c>
      <c r="M24" s="79">
        <f t="shared" si="112"/>
        <v>0</v>
      </c>
      <c r="N24" s="79">
        <f t="shared" si="112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113">Q9+Q12+Q15+Q18+Q21</f>
        <v>34509</v>
      </c>
      <c r="R24" s="79">
        <f t="shared" si="113"/>
        <v>37328</v>
      </c>
      <c r="S24" s="79">
        <f t="shared" si="113"/>
        <v>35129</v>
      </c>
      <c r="T24" s="79">
        <f t="shared" si="113"/>
        <v>38355</v>
      </c>
      <c r="U24" s="79">
        <f t="shared" si="113"/>
        <v>37564</v>
      </c>
      <c r="V24" s="79">
        <f t="shared" si="113"/>
        <v>44297</v>
      </c>
      <c r="W24" s="79">
        <f t="shared" si="113"/>
        <v>45426</v>
      </c>
      <c r="X24" s="79">
        <f t="shared" si="113"/>
        <v>42631</v>
      </c>
      <c r="Y24" s="79">
        <f t="shared" si="113"/>
        <v>41899</v>
      </c>
      <c r="Z24" s="79">
        <f t="shared" si="113"/>
        <v>40659</v>
      </c>
      <c r="AA24" s="79">
        <f t="shared" si="113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114">AD9+AD12+AD15+AD18+AD21</f>
        <v>39484</v>
      </c>
      <c r="AE24" s="79">
        <f t="shared" si="114"/>
        <v>40276</v>
      </c>
      <c r="AF24" s="79">
        <f t="shared" si="114"/>
        <v>40915</v>
      </c>
      <c r="AG24" s="79">
        <f t="shared" si="114"/>
        <v>42877</v>
      </c>
      <c r="AH24" s="79">
        <f t="shared" si="114"/>
        <v>41627</v>
      </c>
      <c r="AI24" s="79">
        <f t="shared" si="114"/>
        <v>49196</v>
      </c>
      <c r="AJ24" s="79">
        <f t="shared" si="114"/>
        <v>50190</v>
      </c>
      <c r="AK24" s="79">
        <f t="shared" si="114"/>
        <v>47123</v>
      </c>
      <c r="AL24" s="79">
        <f t="shared" si="114"/>
        <v>46770</v>
      </c>
      <c r="AM24" s="79">
        <f t="shared" si="114"/>
        <v>44404</v>
      </c>
      <c r="AN24" s="79">
        <f t="shared" si="114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115">AQ9+AQ12+AQ15+AQ18+AQ21</f>
        <v>41858</v>
      </c>
      <c r="AR24" s="79">
        <f t="shared" si="115"/>
        <v>46806</v>
      </c>
      <c r="AS24" s="79">
        <f t="shared" si="115"/>
        <v>47330</v>
      </c>
      <c r="AT24" s="79">
        <f t="shared" si="115"/>
        <v>50995</v>
      </c>
      <c r="AU24" s="79">
        <f t="shared" si="115"/>
        <v>49209</v>
      </c>
      <c r="AV24" s="79">
        <f t="shared" si="115"/>
        <v>55962</v>
      </c>
      <c r="AW24" s="79">
        <f t="shared" si="115"/>
        <v>56762</v>
      </c>
      <c r="AX24" s="79">
        <f t="shared" si="115"/>
        <v>51394</v>
      </c>
      <c r="AY24" s="79">
        <f t="shared" si="115"/>
        <v>52303</v>
      </c>
      <c r="AZ24" s="79">
        <f t="shared" si="115"/>
        <v>49493</v>
      </c>
      <c r="BA24" s="79">
        <f t="shared" si="115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116">BD9+BD12+BD15+BD18+BD21</f>
        <v>48319</v>
      </c>
      <c r="BE24" s="79">
        <f t="shared" si="116"/>
        <v>51089</v>
      </c>
      <c r="BF24" s="79">
        <f t="shared" si="116"/>
        <v>55096</v>
      </c>
      <c r="BG24" s="79">
        <f t="shared" si="116"/>
        <v>53264</v>
      </c>
      <c r="BH24" s="79">
        <f t="shared" si="116"/>
        <v>54412</v>
      </c>
      <c r="BI24" s="79">
        <f t="shared" si="116"/>
        <v>61470</v>
      </c>
      <c r="BJ24" s="79">
        <f t="shared" si="116"/>
        <v>61779</v>
      </c>
      <c r="BK24" s="79">
        <f t="shared" si="116"/>
        <v>55110</v>
      </c>
      <c r="BL24" s="79">
        <f t="shared" si="116"/>
        <v>53546</v>
      </c>
      <c r="BM24" s="79">
        <f t="shared" si="116"/>
        <v>51296</v>
      </c>
      <c r="BN24" s="79">
        <f t="shared" si="116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117">BQ9+BQ12+BQ15+BQ18+BQ21</f>
        <v>55492</v>
      </c>
      <c r="BR24" s="79">
        <f t="shared" si="117"/>
        <v>51004</v>
      </c>
      <c r="BS24" s="79">
        <f t="shared" si="117"/>
        <v>53614</v>
      </c>
      <c r="BT24" s="79">
        <f t="shared" si="117"/>
        <v>54834</v>
      </c>
      <c r="BU24" s="79">
        <f t="shared" si="117"/>
        <v>53946</v>
      </c>
      <c r="BV24" s="79">
        <f t="shared" si="117"/>
        <v>62482</v>
      </c>
      <c r="BW24" s="79">
        <f t="shared" si="117"/>
        <v>65771</v>
      </c>
      <c r="BX24" s="79">
        <f t="shared" si="117"/>
        <v>61259</v>
      </c>
      <c r="BY24" s="79">
        <f t="shared" si="117"/>
        <v>60378</v>
      </c>
      <c r="BZ24" s="79">
        <f t="shared" si="117"/>
        <v>58892</v>
      </c>
      <c r="CA24" s="79">
        <f t="shared" si="117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118">CD9+CD12+CD15+CD18+CD21</f>
        <v>57758</v>
      </c>
      <c r="CE24" s="79">
        <f t="shared" si="118"/>
        <v>63103</v>
      </c>
      <c r="CF24" s="79">
        <f t="shared" si="118"/>
        <v>60085</v>
      </c>
      <c r="CG24" s="79">
        <f t="shared" si="118"/>
        <v>64759</v>
      </c>
      <c r="CH24" s="79">
        <f t="shared" si="118"/>
        <v>63179</v>
      </c>
      <c r="CI24" s="79">
        <f t="shared" si="118"/>
        <v>72802</v>
      </c>
      <c r="CJ24" s="79">
        <f t="shared" si="118"/>
        <v>75073</v>
      </c>
      <c r="CK24" s="79">
        <f t="shared" si="118"/>
        <v>69209</v>
      </c>
      <c r="CL24" s="79">
        <f t="shared" si="118"/>
        <v>67746</v>
      </c>
      <c r="CM24" s="79">
        <f t="shared" si="118"/>
        <v>69012</v>
      </c>
      <c r="CN24" s="79">
        <f t="shared" si="118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119">CQ9+CQ12+CQ15+CQ18+CQ21</f>
        <v>68886</v>
      </c>
      <c r="CR24" s="79">
        <f t="shared" si="119"/>
        <v>75348</v>
      </c>
      <c r="CS24" s="79">
        <f t="shared" si="119"/>
        <v>72157</v>
      </c>
      <c r="CT24" s="79">
        <f t="shared" si="119"/>
        <v>73171</v>
      </c>
      <c r="CU24" s="79">
        <f t="shared" si="119"/>
        <v>69362</v>
      </c>
      <c r="CV24" s="79">
        <f t="shared" si="119"/>
        <v>79915</v>
      </c>
      <c r="CW24" s="79">
        <f t="shared" si="119"/>
        <v>78839</v>
      </c>
      <c r="CX24" s="79">
        <f t="shared" si="119"/>
        <v>69474</v>
      </c>
      <c r="CY24" s="79">
        <f t="shared" si="119"/>
        <v>68937</v>
      </c>
      <c r="CZ24" s="79">
        <f t="shared" si="119"/>
        <v>67052</v>
      </c>
      <c r="DA24" s="79">
        <f t="shared" si="119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120">DD9+DD12+DD15+DD18+DD21</f>
        <v>78045</v>
      </c>
      <c r="DE24" s="79">
        <f t="shared" si="120"/>
        <v>77847</v>
      </c>
      <c r="DF24" s="79">
        <f t="shared" si="120"/>
        <v>78938</v>
      </c>
      <c r="DG24" s="79">
        <f t="shared" si="120"/>
        <v>76567</v>
      </c>
      <c r="DH24" s="79">
        <f t="shared" si="120"/>
        <v>78609</v>
      </c>
      <c r="DI24" s="79">
        <f t="shared" ref="DI24:EA24" si="121">DI9+DI12+DI15+DI18+DI21</f>
        <v>88205</v>
      </c>
      <c r="DJ24" s="79">
        <f t="shared" si="121"/>
        <v>92046</v>
      </c>
      <c r="DK24" s="79">
        <f t="shared" si="121"/>
        <v>84561</v>
      </c>
      <c r="DL24" s="79">
        <f t="shared" si="121"/>
        <v>81706</v>
      </c>
      <c r="DM24" s="79">
        <f t="shared" si="121"/>
        <v>79116</v>
      </c>
      <c r="DN24" s="79">
        <f t="shared" si="121"/>
        <v>87365</v>
      </c>
      <c r="DO24" s="79">
        <f>DO9+DO12+DO15+DO18+DO21</f>
        <v>987522</v>
      </c>
      <c r="DP24" s="79">
        <f t="shared" si="121"/>
        <v>89791</v>
      </c>
      <c r="DQ24" s="79">
        <f t="shared" si="121"/>
        <v>84408</v>
      </c>
      <c r="DR24" s="79">
        <f t="shared" si="121"/>
        <v>85079</v>
      </c>
      <c r="DS24" s="79">
        <f t="shared" si="121"/>
        <v>78095</v>
      </c>
      <c r="DT24" s="79">
        <f t="shared" si="121"/>
        <v>76418</v>
      </c>
      <c r="DU24" s="79">
        <f t="shared" si="121"/>
        <v>76686</v>
      </c>
      <c r="DV24" s="79">
        <f t="shared" si="121"/>
        <v>91776</v>
      </c>
      <c r="DW24" s="79">
        <f t="shared" si="121"/>
        <v>91518</v>
      </c>
      <c r="DX24" s="79">
        <f t="shared" si="121"/>
        <v>83983</v>
      </c>
      <c r="DY24" s="79">
        <f t="shared" si="121"/>
        <v>84164</v>
      </c>
      <c r="DZ24" s="79">
        <v>80780</v>
      </c>
      <c r="EA24" s="79">
        <f t="shared" si="121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F25" si="122">EE9+EE12+EE15+EE18+EE21</f>
        <v>83946</v>
      </c>
      <c r="EF24" s="79">
        <f>EF9+EF12+EF15+EF18+EF21</f>
        <v>85672</v>
      </c>
      <c r="EG24" s="79">
        <f>EG9+EG12+EG15+EG18+EG21</f>
        <v>85480</v>
      </c>
      <c r="EH24" s="79">
        <f>EH9+EH12+EH15+EH18+EH21</f>
        <v>83575</v>
      </c>
      <c r="EI24" s="79">
        <f t="shared" ref="EI24:EJ25" si="123">EI9+EI12+EI15+EI18+EI21</f>
        <v>98427</v>
      </c>
      <c r="EJ24" s="79">
        <f t="shared" si="123"/>
        <v>95086</v>
      </c>
      <c r="EK24" s="79">
        <f t="shared" ref="EK24:EL24" si="124">EK9+EK12+EK15+EK18+EK21</f>
        <v>88181</v>
      </c>
      <c r="EL24" s="79">
        <f t="shared" si="124"/>
        <v>84231</v>
      </c>
      <c r="EM24" s="79">
        <f t="shared" ref="EM24:EN24" si="125">EM9+EM12+EM15+EM18+EM21</f>
        <v>82398</v>
      </c>
      <c r="EN24" s="79">
        <f t="shared" si="125"/>
        <v>96666</v>
      </c>
      <c r="EO24" s="79">
        <f t="shared" si="24"/>
        <v>1059925</v>
      </c>
      <c r="EP24" s="79">
        <f>EP9+EP12+EP15+EP18+EP21</f>
        <v>104171</v>
      </c>
      <c r="EQ24" s="79">
        <f>EQ9+EQ12+EQ15+EQ18+EQ21</f>
        <v>90821</v>
      </c>
      <c r="ER24" s="79">
        <f t="shared" ref="ER24" si="126">ER9+ER12+ER15+ER18+ER21</f>
        <v>91901</v>
      </c>
      <c r="ES24" s="79">
        <f>ES9+ES12+ES15+ES18+ES21</f>
        <v>85309</v>
      </c>
      <c r="ET24" s="79">
        <f>ET9+ET12+ET15+ET18+ET21</f>
        <v>85946</v>
      </c>
      <c r="EU24" s="79">
        <f>EU9+EU12+EU15+EU18+EU21</f>
        <v>78047</v>
      </c>
      <c r="EV24" s="79">
        <f t="shared" ref="EV24:FA24" si="127">EV9+EV12+EV15+EV18+EV21</f>
        <v>93521</v>
      </c>
      <c r="EW24" s="79">
        <f t="shared" si="127"/>
        <v>98357</v>
      </c>
      <c r="EX24" s="79">
        <f t="shared" si="127"/>
        <v>91843</v>
      </c>
      <c r="EY24" s="79">
        <f t="shared" si="127"/>
        <v>98833</v>
      </c>
      <c r="EZ24" s="79">
        <f t="shared" si="127"/>
        <v>95296</v>
      </c>
      <c r="FA24" s="79">
        <f t="shared" si="127"/>
        <v>111380</v>
      </c>
      <c r="FB24" s="79">
        <f t="shared" si="25"/>
        <v>1125425</v>
      </c>
      <c r="FC24" s="79">
        <f>FC9+FC12+FC15+FC18+FC21</f>
        <v>116585</v>
      </c>
      <c r="FD24" s="79">
        <f>FD9+FD12+FD15+FD18+FD21</f>
        <v>87104</v>
      </c>
      <c r="FE24" s="79">
        <f t="shared" ref="FE24" si="128">FE9+FE12+FE15+FE18+FE21</f>
        <v>101819</v>
      </c>
      <c r="FF24" s="79">
        <f>FF9+FF12+FF15+FF18+FF21</f>
        <v>96637</v>
      </c>
      <c r="FG24" s="79">
        <f>FG9+FG12+FG15+FG18+FG21</f>
        <v>101104</v>
      </c>
      <c r="FH24" s="79">
        <f>FH9+FH12+FH15+FH18+FH21</f>
        <v>96620</v>
      </c>
      <c r="FI24" s="79">
        <f t="shared" ref="FI24:FN24" si="129">FI9+FI12+FI15+FI18+FI21</f>
        <v>112193</v>
      </c>
      <c r="FJ24" s="79">
        <f t="shared" si="129"/>
        <v>119934</v>
      </c>
      <c r="FK24" s="79">
        <f t="shared" si="129"/>
        <v>105028</v>
      </c>
      <c r="FL24" s="79">
        <v>101020</v>
      </c>
      <c r="FM24" s="79">
        <f t="shared" si="129"/>
        <v>100753</v>
      </c>
      <c r="FN24" s="79">
        <f t="shared" si="129"/>
        <v>113791</v>
      </c>
      <c r="FO24" s="79">
        <f t="shared" si="70"/>
        <v>1252588</v>
      </c>
      <c r="FP24" s="79">
        <f t="shared" ref="FP24:FQ24" si="130">FP9+FP12+FP15+FP18+FP21</f>
        <v>117580</v>
      </c>
      <c r="FQ24" s="79">
        <f t="shared" si="130"/>
        <v>111930</v>
      </c>
      <c r="FR24" s="79">
        <f t="shared" ref="FR24:FS24" si="131">FR9+FR12+FR15+FR18+FR21</f>
        <v>69651</v>
      </c>
      <c r="FS24" s="79">
        <f t="shared" si="131"/>
        <v>17782</v>
      </c>
      <c r="FT24" s="79">
        <f t="shared" ref="FT24:FV24" si="132">FT9+FT12+FT15+FT18+FT21</f>
        <v>33241</v>
      </c>
      <c r="FU24" s="79">
        <f t="shared" si="132"/>
        <v>53468</v>
      </c>
      <c r="FV24" s="79">
        <f t="shared" si="132"/>
        <v>87476</v>
      </c>
      <c r="FW24" s="79">
        <f t="shared" ref="FW24:FY24" si="133">FW9+FW12+FW15+FW18+FW21</f>
        <v>75799</v>
      </c>
      <c r="FX24" s="79">
        <f t="shared" si="133"/>
        <v>93279</v>
      </c>
      <c r="FY24" s="79">
        <f t="shared" si="133"/>
        <v>107236</v>
      </c>
      <c r="FZ24" s="79">
        <f t="shared" ref="FZ24:GA24" si="134">FZ9+FZ12+FZ15+FZ18+FZ21</f>
        <v>107837</v>
      </c>
      <c r="GA24" s="79">
        <f t="shared" si="134"/>
        <v>115629</v>
      </c>
      <c r="GB24" s="79">
        <f t="shared" si="71"/>
        <v>990908</v>
      </c>
      <c r="GC24" s="79">
        <f t="shared" ref="GC24" si="135">GC9+GC12+GC15+GC18+GC21</f>
        <v>118601</v>
      </c>
      <c r="GD24" s="139">
        <v>69466</v>
      </c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>
        <f t="shared" si="111"/>
        <v>188067</v>
      </c>
    </row>
    <row r="25" spans="2:197" x14ac:dyDescent="0.2">
      <c r="B25" s="15" t="s">
        <v>3</v>
      </c>
      <c r="C25" s="79">
        <f>C10+C13+C16+C19+C22</f>
        <v>0</v>
      </c>
      <c r="D25" s="79">
        <f t="shared" si="112"/>
        <v>0</v>
      </c>
      <c r="E25" s="79">
        <f t="shared" si="112"/>
        <v>0</v>
      </c>
      <c r="F25" s="79">
        <f t="shared" si="112"/>
        <v>0</v>
      </c>
      <c r="G25" s="79">
        <f t="shared" si="112"/>
        <v>0</v>
      </c>
      <c r="H25" s="79">
        <f t="shared" si="112"/>
        <v>0</v>
      </c>
      <c r="I25" s="79">
        <f t="shared" si="112"/>
        <v>0</v>
      </c>
      <c r="J25" s="79">
        <f t="shared" si="112"/>
        <v>0</v>
      </c>
      <c r="K25" s="79">
        <f t="shared" si="112"/>
        <v>0</v>
      </c>
      <c r="L25" s="79">
        <f t="shared" si="112"/>
        <v>0</v>
      </c>
      <c r="M25" s="79">
        <f t="shared" si="112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113"/>
        <v>28248</v>
      </c>
      <c r="R25" s="79">
        <f t="shared" si="113"/>
        <v>30684</v>
      </c>
      <c r="S25" s="79">
        <f t="shared" si="113"/>
        <v>30079</v>
      </c>
      <c r="T25" s="79">
        <f t="shared" si="113"/>
        <v>31531</v>
      </c>
      <c r="U25" s="79">
        <f t="shared" si="113"/>
        <v>32678</v>
      </c>
      <c r="V25" s="79">
        <f t="shared" si="113"/>
        <v>34304</v>
      </c>
      <c r="W25" s="79">
        <f t="shared" si="113"/>
        <v>36769</v>
      </c>
      <c r="X25" s="79">
        <f t="shared" si="113"/>
        <v>36086</v>
      </c>
      <c r="Y25" s="79">
        <f t="shared" si="113"/>
        <v>37169</v>
      </c>
      <c r="Z25" s="79">
        <f t="shared" si="113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114"/>
        <v>32110</v>
      </c>
      <c r="AE25" s="79">
        <f t="shared" si="114"/>
        <v>35084</v>
      </c>
      <c r="AF25" s="79">
        <f t="shared" si="114"/>
        <v>33299</v>
      </c>
      <c r="AG25" s="79">
        <f t="shared" si="114"/>
        <v>35002</v>
      </c>
      <c r="AH25" s="79">
        <f t="shared" si="114"/>
        <v>36561</v>
      </c>
      <c r="AI25" s="79">
        <f t="shared" si="114"/>
        <v>38953</v>
      </c>
      <c r="AJ25" s="79">
        <f t="shared" si="114"/>
        <v>41988</v>
      </c>
      <c r="AK25" s="79">
        <f t="shared" si="114"/>
        <v>39197</v>
      </c>
      <c r="AL25" s="79">
        <f t="shared" si="114"/>
        <v>41108</v>
      </c>
      <c r="AM25" s="79">
        <f t="shared" si="114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115"/>
        <v>30227</v>
      </c>
      <c r="AR25" s="79">
        <f t="shared" si="115"/>
        <v>39980</v>
      </c>
      <c r="AS25" s="79">
        <f t="shared" si="115"/>
        <v>38902</v>
      </c>
      <c r="AT25" s="79">
        <f t="shared" si="115"/>
        <v>43651</v>
      </c>
      <c r="AU25" s="79">
        <f t="shared" si="115"/>
        <v>43830</v>
      </c>
      <c r="AV25" s="79">
        <f t="shared" si="115"/>
        <v>44907</v>
      </c>
      <c r="AW25" s="79">
        <f t="shared" si="115"/>
        <v>44339</v>
      </c>
      <c r="AX25" s="79">
        <f t="shared" si="115"/>
        <v>45096</v>
      </c>
      <c r="AY25" s="79">
        <f t="shared" si="115"/>
        <v>47568</v>
      </c>
      <c r="AZ25" s="79">
        <f t="shared" si="115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116"/>
        <v>38059</v>
      </c>
      <c r="BE25" s="79">
        <f t="shared" si="116"/>
        <v>44433</v>
      </c>
      <c r="BF25" s="79">
        <f t="shared" si="116"/>
        <v>43625</v>
      </c>
      <c r="BG25" s="79">
        <f t="shared" si="116"/>
        <v>45845</v>
      </c>
      <c r="BH25" s="79">
        <f t="shared" si="116"/>
        <v>45474</v>
      </c>
      <c r="BI25" s="79">
        <f t="shared" si="116"/>
        <v>47550</v>
      </c>
      <c r="BJ25" s="79">
        <f t="shared" si="116"/>
        <v>47770</v>
      </c>
      <c r="BK25" s="79">
        <f t="shared" si="116"/>
        <v>45810</v>
      </c>
      <c r="BL25" s="79">
        <f t="shared" si="116"/>
        <v>49833</v>
      </c>
      <c r="BM25" s="79">
        <f t="shared" si="116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117"/>
        <v>43372</v>
      </c>
      <c r="BR25" s="79">
        <f t="shared" si="117"/>
        <v>43465</v>
      </c>
      <c r="BS25" s="79">
        <f t="shared" si="117"/>
        <v>44073</v>
      </c>
      <c r="BT25" s="79">
        <f t="shared" si="117"/>
        <v>45977</v>
      </c>
      <c r="BU25" s="79">
        <f t="shared" si="117"/>
        <v>46844</v>
      </c>
      <c r="BV25" s="79">
        <f t="shared" si="117"/>
        <v>50384</v>
      </c>
      <c r="BW25" s="79">
        <f t="shared" si="117"/>
        <v>53945</v>
      </c>
      <c r="BX25" s="79">
        <f t="shared" si="117"/>
        <v>53084</v>
      </c>
      <c r="BY25" s="79">
        <f t="shared" si="117"/>
        <v>54481</v>
      </c>
      <c r="BZ25" s="79">
        <f t="shared" si="117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118"/>
        <v>46091</v>
      </c>
      <c r="CE25" s="79">
        <f t="shared" si="118"/>
        <v>53726</v>
      </c>
      <c r="CF25" s="79">
        <f t="shared" si="118"/>
        <v>52658</v>
      </c>
      <c r="CG25" s="79">
        <f t="shared" si="118"/>
        <v>54986</v>
      </c>
      <c r="CH25" s="79">
        <f t="shared" si="118"/>
        <v>54387</v>
      </c>
      <c r="CI25" s="79">
        <f t="shared" si="118"/>
        <v>57825</v>
      </c>
      <c r="CJ25" s="79">
        <f t="shared" si="118"/>
        <v>59056</v>
      </c>
      <c r="CK25" s="79">
        <f t="shared" si="118"/>
        <v>56655</v>
      </c>
      <c r="CL25" s="79">
        <f t="shared" si="118"/>
        <v>59646</v>
      </c>
      <c r="CM25" s="79">
        <f t="shared" si="118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119"/>
        <v>54619</v>
      </c>
      <c r="CR25" s="79">
        <f t="shared" si="119"/>
        <v>57477</v>
      </c>
      <c r="CS25" s="79">
        <f t="shared" si="119"/>
        <v>52905</v>
      </c>
      <c r="CT25" s="79">
        <f t="shared" si="119"/>
        <v>57148</v>
      </c>
      <c r="CU25" s="79">
        <f t="shared" si="119"/>
        <v>55727</v>
      </c>
      <c r="CV25" s="79">
        <f t="shared" si="119"/>
        <v>57273</v>
      </c>
      <c r="CW25" s="79">
        <f t="shared" si="119"/>
        <v>50992</v>
      </c>
      <c r="CX25" s="79">
        <f t="shared" si="119"/>
        <v>48818</v>
      </c>
      <c r="CY25" s="79">
        <f t="shared" si="119"/>
        <v>49807</v>
      </c>
      <c r="CZ25" s="79">
        <f t="shared" si="119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120"/>
        <v>51520</v>
      </c>
      <c r="DE25" s="79">
        <f t="shared" si="120"/>
        <v>55788</v>
      </c>
      <c r="DF25" s="79">
        <f t="shared" si="120"/>
        <v>55424</v>
      </c>
      <c r="DG25" s="79">
        <f t="shared" si="120"/>
        <v>57328</v>
      </c>
      <c r="DH25" s="79">
        <f t="shared" si="120"/>
        <v>61136</v>
      </c>
      <c r="DI25" s="79">
        <f t="shared" ref="DI25:EA25" si="136">DI10+DI13+DI16+DI19+DI22</f>
        <v>64415</v>
      </c>
      <c r="DJ25" s="79">
        <f t="shared" si="136"/>
        <v>68102</v>
      </c>
      <c r="DK25" s="79">
        <f t="shared" si="136"/>
        <v>63109</v>
      </c>
      <c r="DL25" s="79">
        <f t="shared" si="136"/>
        <v>63165</v>
      </c>
      <c r="DM25" s="79">
        <f t="shared" si="136"/>
        <v>62160</v>
      </c>
      <c r="DN25" s="79">
        <f t="shared" si="136"/>
        <v>62070</v>
      </c>
      <c r="DO25" s="79">
        <f>DO10+DO13+DO16+DO19+DO22</f>
        <v>718786</v>
      </c>
      <c r="DP25" s="79">
        <f t="shared" si="136"/>
        <v>59806</v>
      </c>
      <c r="DQ25" s="79">
        <f t="shared" si="136"/>
        <v>57007</v>
      </c>
      <c r="DR25" s="79">
        <f t="shared" si="136"/>
        <v>60897</v>
      </c>
      <c r="DS25" s="79">
        <f t="shared" si="136"/>
        <v>58745</v>
      </c>
      <c r="DT25" s="79">
        <f t="shared" si="136"/>
        <v>53409</v>
      </c>
      <c r="DU25" s="79">
        <f t="shared" si="136"/>
        <v>58640</v>
      </c>
      <c r="DV25" s="79">
        <f t="shared" si="136"/>
        <v>61587</v>
      </c>
      <c r="DW25" s="79">
        <f t="shared" si="136"/>
        <v>63695</v>
      </c>
      <c r="DX25" s="79">
        <f t="shared" si="136"/>
        <v>61289</v>
      </c>
      <c r="DY25" s="79">
        <f t="shared" si="136"/>
        <v>63657</v>
      </c>
      <c r="DZ25" s="79">
        <v>58667</v>
      </c>
      <c r="EA25" s="79">
        <f t="shared" si="136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si="122"/>
        <v>60247</v>
      </c>
      <c r="EF25" s="79">
        <f t="shared" si="122"/>
        <v>56695</v>
      </c>
      <c r="EG25" s="79">
        <f t="shared" ref="EG25:EH25" si="137">EG10+EG13+EG16+EG19+EG22</f>
        <v>62121</v>
      </c>
      <c r="EH25" s="79">
        <f t="shared" si="137"/>
        <v>60914</v>
      </c>
      <c r="EI25" s="79">
        <f t="shared" si="123"/>
        <v>95937</v>
      </c>
      <c r="EJ25" s="79">
        <f t="shared" si="123"/>
        <v>72831</v>
      </c>
      <c r="EK25" s="79">
        <f t="shared" ref="EK25:EL25" si="138">EK10+EK13+EK16+EK19+EK22</f>
        <v>71545</v>
      </c>
      <c r="EL25" s="79">
        <f t="shared" si="138"/>
        <v>72145</v>
      </c>
      <c r="EM25" s="79">
        <f t="shared" ref="EM25:EN25" si="139">EM10+EM13+EM16+EM19+EM22</f>
        <v>69979</v>
      </c>
      <c r="EN25" s="79">
        <f t="shared" si="139"/>
        <v>71863</v>
      </c>
      <c r="EO25" s="79">
        <f t="shared" si="24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40">ER10+ER13+ER16+ER19+ER22</f>
        <v>68508</v>
      </c>
      <c r="ES25" s="79">
        <f t="shared" si="140"/>
        <v>67921</v>
      </c>
      <c r="ET25" s="79">
        <f t="shared" si="140"/>
        <v>72399</v>
      </c>
      <c r="EU25" s="79">
        <f t="shared" si="140"/>
        <v>70744</v>
      </c>
      <c r="EV25" s="79">
        <f t="shared" si="140"/>
        <v>75235</v>
      </c>
      <c r="EW25" s="79">
        <f t="shared" si="140"/>
        <v>78970</v>
      </c>
      <c r="EX25" s="79">
        <f t="shared" si="140"/>
        <v>73990</v>
      </c>
      <c r="EY25" s="79">
        <f t="shared" si="140"/>
        <v>76311</v>
      </c>
      <c r="EZ25" s="79">
        <f t="shared" si="140"/>
        <v>75694</v>
      </c>
      <c r="FA25" s="79">
        <f t="shared" si="140"/>
        <v>77762</v>
      </c>
      <c r="FB25" s="79">
        <f t="shared" si="25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41">FE10+FE13+FE16+FE19+FE22</f>
        <v>77349</v>
      </c>
      <c r="FF25" s="79">
        <f t="shared" si="141"/>
        <v>80738</v>
      </c>
      <c r="FG25" s="79">
        <f t="shared" si="141"/>
        <v>81997</v>
      </c>
      <c r="FH25" s="79">
        <f t="shared" si="141"/>
        <v>77088</v>
      </c>
      <c r="FI25" s="79">
        <f t="shared" si="141"/>
        <v>82983</v>
      </c>
      <c r="FJ25" s="79">
        <f t="shared" si="141"/>
        <v>96155</v>
      </c>
      <c r="FK25" s="79">
        <f t="shared" si="141"/>
        <v>79722</v>
      </c>
      <c r="FL25" s="79">
        <v>82614</v>
      </c>
      <c r="FM25" s="79">
        <f t="shared" si="141"/>
        <v>79576</v>
      </c>
      <c r="FN25" s="79">
        <f t="shared" si="141"/>
        <v>79517</v>
      </c>
      <c r="FO25" s="79">
        <f t="shared" si="70"/>
        <v>952954</v>
      </c>
      <c r="FP25" s="79">
        <f t="shared" ref="FP25:FQ25" si="142">FP10+FP13+FP16+FP19+FP22</f>
        <v>70757</v>
      </c>
      <c r="FQ25" s="79">
        <f t="shared" si="142"/>
        <v>68485</v>
      </c>
      <c r="FR25" s="79">
        <f t="shared" ref="FR25:FS25" si="143">FR10+FR13+FR16+FR19+FR22</f>
        <v>50151</v>
      </c>
      <c r="FS25" s="79">
        <f t="shared" si="143"/>
        <v>18355</v>
      </c>
      <c r="FT25" s="79">
        <f t="shared" ref="FT25:FV25" si="144">FT10+FT13+FT16+FT19+FT22</f>
        <v>28777</v>
      </c>
      <c r="FU25" s="79">
        <f t="shared" si="144"/>
        <v>44388</v>
      </c>
      <c r="FV25" s="79">
        <f t="shared" si="144"/>
        <v>60677</v>
      </c>
      <c r="FW25" s="79">
        <f t="shared" ref="FW25:FY25" si="145">FW10+FW13+FW16+FW19+FW22</f>
        <v>63356</v>
      </c>
      <c r="FX25" s="79">
        <f t="shared" si="145"/>
        <v>66898</v>
      </c>
      <c r="FY25" s="79">
        <f t="shared" si="145"/>
        <v>74599</v>
      </c>
      <c r="FZ25" s="79">
        <f t="shared" ref="FZ25:GA25" si="146">FZ10+FZ13+FZ16+FZ19+FZ22</f>
        <v>73989</v>
      </c>
      <c r="GA25" s="79">
        <f t="shared" si="146"/>
        <v>69533</v>
      </c>
      <c r="GB25" s="79">
        <f t="shared" si="71"/>
        <v>689965</v>
      </c>
      <c r="GC25" s="79">
        <f t="shared" ref="GC25" si="147">GC10+GC13+GC16+GC19+GC22</f>
        <v>72654</v>
      </c>
      <c r="GD25" s="139">
        <v>60937</v>
      </c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>
        <f t="shared" si="111"/>
        <v>133591</v>
      </c>
    </row>
    <row r="29" spans="2:197" ht="15" x14ac:dyDescent="0.25">
      <c r="B29" s="5" t="s">
        <v>68</v>
      </c>
    </row>
    <row r="30" spans="2:197" ht="15" customHeight="1" x14ac:dyDescent="0.25">
      <c r="B30" s="171" t="s">
        <v>0</v>
      </c>
      <c r="C30" s="165">
        <v>2007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7"/>
      <c r="O30" s="163" t="s">
        <v>100</v>
      </c>
      <c r="P30" s="165">
        <v>2008</v>
      </c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7"/>
      <c r="AB30" s="163" t="s">
        <v>101</v>
      </c>
      <c r="AC30" s="165">
        <v>2009</v>
      </c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7"/>
      <c r="AO30" s="163" t="s">
        <v>86</v>
      </c>
      <c r="AP30" s="165">
        <v>2010</v>
      </c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7"/>
      <c r="BB30" s="163" t="s">
        <v>87</v>
      </c>
      <c r="BC30" s="165">
        <v>2011</v>
      </c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7"/>
      <c r="BO30" s="163" t="s">
        <v>88</v>
      </c>
      <c r="BP30" s="165">
        <v>2012</v>
      </c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7"/>
      <c r="CB30" s="163" t="s">
        <v>89</v>
      </c>
      <c r="CC30" s="165">
        <v>2013</v>
      </c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7"/>
      <c r="CO30" s="163" t="s">
        <v>90</v>
      </c>
      <c r="CP30" s="165">
        <v>2014</v>
      </c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7"/>
      <c r="DB30" s="163" t="s">
        <v>91</v>
      </c>
      <c r="DC30" s="165">
        <v>2015</v>
      </c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7"/>
      <c r="DO30" s="163" t="s">
        <v>92</v>
      </c>
      <c r="DP30" s="165">
        <v>2016</v>
      </c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7"/>
      <c r="EB30" s="163" t="s">
        <v>93</v>
      </c>
      <c r="EC30" s="165">
        <v>2017</v>
      </c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7"/>
      <c r="EO30" s="163" t="s">
        <v>104</v>
      </c>
      <c r="EP30" s="165">
        <v>2018</v>
      </c>
      <c r="EQ30" s="166"/>
      <c r="ER30" s="166"/>
      <c r="ES30" s="166"/>
      <c r="ET30" s="166"/>
      <c r="EU30" s="166"/>
      <c r="EV30" s="166"/>
      <c r="EW30" s="166"/>
      <c r="EX30" s="166"/>
      <c r="EY30" s="166"/>
      <c r="EZ30" s="166"/>
      <c r="FA30" s="167"/>
      <c r="FB30" s="163" t="s">
        <v>137</v>
      </c>
      <c r="FC30" s="165">
        <v>2019</v>
      </c>
      <c r="FD30" s="166"/>
      <c r="FE30" s="166"/>
      <c r="FF30" s="166"/>
      <c r="FG30" s="166"/>
      <c r="FH30" s="166"/>
      <c r="FI30" s="166"/>
      <c r="FJ30" s="166"/>
      <c r="FK30" s="166"/>
      <c r="FL30" s="166"/>
      <c r="FM30" s="166"/>
      <c r="FN30" s="167"/>
      <c r="FO30" s="163" t="s">
        <v>161</v>
      </c>
      <c r="FP30" s="160">
        <v>2020</v>
      </c>
      <c r="FQ30" s="161"/>
      <c r="FR30" s="161"/>
      <c r="FS30" s="161"/>
      <c r="FT30" s="161"/>
      <c r="FU30" s="161"/>
      <c r="FV30" s="161"/>
      <c r="FW30" s="161"/>
      <c r="FX30" s="161"/>
      <c r="FY30" s="161"/>
      <c r="FZ30" s="161"/>
      <c r="GA30" s="162"/>
      <c r="GB30" s="163" t="s">
        <v>169</v>
      </c>
      <c r="GC30" s="160">
        <v>2021</v>
      </c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2"/>
      <c r="GO30" s="163" t="s">
        <v>170</v>
      </c>
    </row>
    <row r="31" spans="2:197" ht="15" x14ac:dyDescent="0.25">
      <c r="B31" s="172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64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64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64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64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64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64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64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64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64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64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64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64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64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64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64"/>
    </row>
    <row r="32" spans="2:197" ht="15" x14ac:dyDescent="0.25">
      <c r="B32" s="13" t="s">
        <v>30</v>
      </c>
      <c r="C32" s="14">
        <f>SUM(C33:C34)</f>
        <v>0</v>
      </c>
      <c r="D32" s="14">
        <f t="shared" ref="D32:N32" si="148">SUM(D33:D34)</f>
        <v>0</v>
      </c>
      <c r="E32" s="14">
        <f t="shared" si="148"/>
        <v>0</v>
      </c>
      <c r="F32" s="14">
        <f t="shared" si="148"/>
        <v>0</v>
      </c>
      <c r="G32" s="14">
        <f t="shared" si="148"/>
        <v>0</v>
      </c>
      <c r="H32" s="14">
        <f t="shared" si="148"/>
        <v>0</v>
      </c>
      <c r="I32" s="14">
        <f t="shared" si="148"/>
        <v>0</v>
      </c>
      <c r="J32" s="14">
        <f t="shared" si="148"/>
        <v>0</v>
      </c>
      <c r="K32" s="14">
        <f t="shared" si="148"/>
        <v>0</v>
      </c>
      <c r="L32" s="14">
        <f t="shared" si="148"/>
        <v>0</v>
      </c>
      <c r="M32" s="14">
        <f t="shared" si="148"/>
        <v>0</v>
      </c>
      <c r="N32" s="14">
        <f t="shared" si="148"/>
        <v>35488</v>
      </c>
      <c r="O32" s="14">
        <f>SUM(C32:N32)</f>
        <v>35488</v>
      </c>
      <c r="P32" s="14">
        <f>SUM(P33:P34)</f>
        <v>37862</v>
      </c>
      <c r="Q32" s="14">
        <f t="shared" ref="Q32:AA32" si="149">SUM(Q33:Q34)</f>
        <v>34545</v>
      </c>
      <c r="R32" s="14">
        <f t="shared" si="149"/>
        <v>38527</v>
      </c>
      <c r="S32" s="14">
        <f t="shared" si="149"/>
        <v>36835</v>
      </c>
      <c r="T32" s="14">
        <f t="shared" si="149"/>
        <v>39851</v>
      </c>
      <c r="U32" s="14">
        <f t="shared" si="149"/>
        <v>41108</v>
      </c>
      <c r="V32" s="14">
        <f t="shared" si="149"/>
        <v>43584</v>
      </c>
      <c r="W32" s="14">
        <f t="shared" si="149"/>
        <v>43799</v>
      </c>
      <c r="X32" s="14">
        <f t="shared" si="149"/>
        <v>43226</v>
      </c>
      <c r="Y32" s="14">
        <f t="shared" si="149"/>
        <v>41306</v>
      </c>
      <c r="Z32" s="14">
        <f t="shared" si="149"/>
        <v>41188</v>
      </c>
      <c r="AA32" s="14">
        <f t="shared" si="149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50">SUM(AD33:AD34)</f>
        <v>39157</v>
      </c>
      <c r="AE32" s="14">
        <f t="shared" si="150"/>
        <v>41223</v>
      </c>
      <c r="AF32" s="14">
        <f t="shared" si="150"/>
        <v>41369</v>
      </c>
      <c r="AG32" s="14">
        <f t="shared" si="150"/>
        <v>43908</v>
      </c>
      <c r="AH32" s="14">
        <f t="shared" si="150"/>
        <v>45629</v>
      </c>
      <c r="AI32" s="14">
        <f t="shared" si="150"/>
        <v>50011</v>
      </c>
      <c r="AJ32" s="14">
        <f t="shared" si="150"/>
        <v>52011</v>
      </c>
      <c r="AK32" s="14">
        <f t="shared" si="150"/>
        <v>50306</v>
      </c>
      <c r="AL32" s="14">
        <f t="shared" si="150"/>
        <v>51733</v>
      </c>
      <c r="AM32" s="14">
        <f t="shared" si="150"/>
        <v>47353</v>
      </c>
      <c r="AN32" s="14">
        <f t="shared" si="150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51">SUM(AQ33:AQ34)</f>
        <v>34117</v>
      </c>
      <c r="AR32" s="14">
        <f t="shared" si="151"/>
        <v>51416</v>
      </c>
      <c r="AS32" s="14">
        <f t="shared" si="151"/>
        <v>51493</v>
      </c>
      <c r="AT32" s="14">
        <f t="shared" si="151"/>
        <v>62035</v>
      </c>
      <c r="AU32" s="14">
        <f t="shared" si="151"/>
        <v>62151</v>
      </c>
      <c r="AV32" s="14">
        <f t="shared" si="151"/>
        <v>64097</v>
      </c>
      <c r="AW32" s="14">
        <f t="shared" si="151"/>
        <v>58813</v>
      </c>
      <c r="AX32" s="14">
        <f t="shared" si="151"/>
        <v>58713</v>
      </c>
      <c r="AY32" s="14">
        <f t="shared" si="151"/>
        <v>60554</v>
      </c>
      <c r="AZ32" s="14">
        <f t="shared" si="151"/>
        <v>59301</v>
      </c>
      <c r="BA32" s="14">
        <f t="shared" si="151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52">SUM(BD33:BD34)</f>
        <v>48811</v>
      </c>
      <c r="BE32" s="14">
        <f t="shared" si="152"/>
        <v>52952</v>
      </c>
      <c r="BF32" s="14">
        <f t="shared" si="152"/>
        <v>53772</v>
      </c>
      <c r="BG32" s="14">
        <f t="shared" si="152"/>
        <v>55532</v>
      </c>
      <c r="BH32" s="14">
        <f t="shared" si="152"/>
        <v>56947</v>
      </c>
      <c r="BI32" s="14">
        <f t="shared" si="152"/>
        <v>62044</v>
      </c>
      <c r="BJ32" s="14">
        <f t="shared" si="152"/>
        <v>62321</v>
      </c>
      <c r="BK32" s="14">
        <f t="shared" si="152"/>
        <v>61324</v>
      </c>
      <c r="BL32" s="14">
        <f t="shared" si="152"/>
        <v>64231</v>
      </c>
      <c r="BM32" s="14">
        <f t="shared" si="152"/>
        <v>63134</v>
      </c>
      <c r="BN32" s="14">
        <f t="shared" si="152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53">SUM(BQ33:BQ34)</f>
        <v>58685</v>
      </c>
      <c r="BR32" s="14">
        <f t="shared" si="153"/>
        <v>56364</v>
      </c>
      <c r="BS32" s="14">
        <f t="shared" si="153"/>
        <v>58416</v>
      </c>
      <c r="BT32" s="14">
        <f t="shared" si="153"/>
        <v>60913</v>
      </c>
      <c r="BU32" s="14">
        <f t="shared" si="153"/>
        <v>62797</v>
      </c>
      <c r="BV32" s="14">
        <f t="shared" si="153"/>
        <v>67558</v>
      </c>
      <c r="BW32" s="14">
        <f t="shared" si="153"/>
        <v>70846</v>
      </c>
      <c r="BX32" s="14">
        <f t="shared" si="153"/>
        <v>70179</v>
      </c>
      <c r="BY32" s="14">
        <f t="shared" si="153"/>
        <v>71797</v>
      </c>
      <c r="BZ32" s="14">
        <f t="shared" si="153"/>
        <v>72853</v>
      </c>
      <c r="CA32" s="14">
        <f t="shared" si="153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54">SUM(CD33:CD34)</f>
        <v>61781</v>
      </c>
      <c r="CE32" s="14">
        <f t="shared" si="154"/>
        <v>70241</v>
      </c>
      <c r="CF32" s="14">
        <f t="shared" si="154"/>
        <v>69215</v>
      </c>
      <c r="CG32" s="14">
        <f t="shared" si="154"/>
        <v>75070</v>
      </c>
      <c r="CH32" s="14">
        <f t="shared" si="154"/>
        <v>73823</v>
      </c>
      <c r="CI32" s="14">
        <f t="shared" si="154"/>
        <v>80094</v>
      </c>
      <c r="CJ32" s="14">
        <f t="shared" si="154"/>
        <v>79453</v>
      </c>
      <c r="CK32" s="14">
        <f t="shared" si="154"/>
        <v>78549</v>
      </c>
      <c r="CL32" s="14">
        <f t="shared" si="154"/>
        <v>77207</v>
      </c>
      <c r="CM32" s="14">
        <f t="shared" si="154"/>
        <v>80361</v>
      </c>
      <c r="CN32" s="14">
        <f t="shared" si="154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55">SUM(CQ33:CQ34)</f>
        <v>70447</v>
      </c>
      <c r="CR32" s="14">
        <f t="shared" si="155"/>
        <v>76151</v>
      </c>
      <c r="CS32" s="14">
        <f t="shared" si="155"/>
        <v>71569</v>
      </c>
      <c r="CT32" s="14">
        <f t="shared" si="155"/>
        <v>77288</v>
      </c>
      <c r="CU32" s="14">
        <f t="shared" si="155"/>
        <v>74896</v>
      </c>
      <c r="CV32" s="14">
        <f t="shared" si="155"/>
        <v>80571</v>
      </c>
      <c r="CW32" s="14">
        <f t="shared" si="155"/>
        <v>83336</v>
      </c>
      <c r="CX32" s="14">
        <f t="shared" si="155"/>
        <v>85819</v>
      </c>
      <c r="CY32" s="14">
        <f t="shared" si="155"/>
        <v>82430</v>
      </c>
      <c r="CZ32" s="14">
        <f t="shared" si="155"/>
        <v>85402</v>
      </c>
      <c r="DA32" s="14">
        <f t="shared" si="155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 t="shared" ref="EE32:EH32" si="156">SUM(EE33:EE34)</f>
        <v>94924</v>
      </c>
      <c r="EF32" s="14">
        <f t="shared" si="156"/>
        <v>92017</v>
      </c>
      <c r="EG32" s="14">
        <f t="shared" si="156"/>
        <v>98007</v>
      </c>
      <c r="EH32" s="14">
        <f t="shared" si="156"/>
        <v>96209</v>
      </c>
      <c r="EI32" s="14">
        <f t="shared" ref="EI32:EN32" si="157">SUM(EI33:EI34)</f>
        <v>144738</v>
      </c>
      <c r="EJ32" s="14">
        <f t="shared" si="157"/>
        <v>111066</v>
      </c>
      <c r="EK32" s="14">
        <f t="shared" si="157"/>
        <v>106508</v>
      </c>
      <c r="EL32" s="14">
        <f t="shared" si="157"/>
        <v>102100</v>
      </c>
      <c r="EM32" s="14">
        <f t="shared" si="157"/>
        <v>100035</v>
      </c>
      <c r="EN32" s="14">
        <f t="shared" si="15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58">SUM(ER33:ER34)</f>
        <v>101454</v>
      </c>
      <c r="ES32" s="14">
        <f t="shared" si="158"/>
        <v>97402</v>
      </c>
      <c r="ET32" s="14">
        <f t="shared" si="158"/>
        <v>100834</v>
      </c>
      <c r="EU32" s="14">
        <f t="shared" si="158"/>
        <v>93935</v>
      </c>
      <c r="EV32" s="14">
        <f t="shared" si="158"/>
        <v>101852</v>
      </c>
      <c r="EW32" s="14">
        <f t="shared" si="158"/>
        <v>106682</v>
      </c>
      <c r="EX32" s="14">
        <f t="shared" si="158"/>
        <v>104852</v>
      </c>
      <c r="EY32" s="14">
        <f t="shared" si="158"/>
        <v>112338</v>
      </c>
      <c r="EZ32" s="14">
        <f t="shared" si="158"/>
        <v>108334</v>
      </c>
      <c r="FA32" s="14">
        <f t="shared" si="15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59">SUM(FE33:FE34)</f>
        <v>108680</v>
      </c>
      <c r="FF32" s="14">
        <f t="shared" si="159"/>
        <v>103570</v>
      </c>
      <c r="FG32" s="14">
        <f t="shared" si="159"/>
        <v>112094</v>
      </c>
      <c r="FH32" s="14">
        <f t="shared" si="159"/>
        <v>108002</v>
      </c>
      <c r="FI32" s="14">
        <f t="shared" si="159"/>
        <v>120506</v>
      </c>
      <c r="FJ32" s="14">
        <f t="shared" si="159"/>
        <v>140941</v>
      </c>
      <c r="FK32" s="14">
        <f t="shared" si="15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1">
        <v>83587</v>
      </c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>
        <f>+SUM(GC32:GN32)</f>
        <v>198678</v>
      </c>
    </row>
    <row r="33" spans="2:197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7">
        <v>25438</v>
      </c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</row>
    <row r="34" spans="2:197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6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6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6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6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6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6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6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6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6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6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7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7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40">
        <v>58149</v>
      </c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</row>
    <row r="35" spans="2:197" ht="15" x14ac:dyDescent="0.25">
      <c r="B35" s="13" t="s">
        <v>31</v>
      </c>
      <c r="C35" s="14">
        <f>SUM(C36:C37)</f>
        <v>0</v>
      </c>
      <c r="D35" s="14">
        <f t="shared" ref="D35:N35" si="172">SUM(D36:D37)</f>
        <v>0</v>
      </c>
      <c r="E35" s="14">
        <f t="shared" si="172"/>
        <v>0</v>
      </c>
      <c r="F35" s="14">
        <f t="shared" si="172"/>
        <v>0</v>
      </c>
      <c r="G35" s="14">
        <f t="shared" si="172"/>
        <v>0</v>
      </c>
      <c r="H35" s="14">
        <f t="shared" si="172"/>
        <v>0</v>
      </c>
      <c r="I35" s="14">
        <f t="shared" si="172"/>
        <v>0</v>
      </c>
      <c r="J35" s="14">
        <f t="shared" si="172"/>
        <v>0</v>
      </c>
      <c r="K35" s="14">
        <f t="shared" si="172"/>
        <v>0</v>
      </c>
      <c r="L35" s="14">
        <f t="shared" si="172"/>
        <v>0</v>
      </c>
      <c r="M35" s="14">
        <f t="shared" si="172"/>
        <v>0</v>
      </c>
      <c r="N35" s="14">
        <f t="shared" si="172"/>
        <v>17595</v>
      </c>
      <c r="O35" s="14">
        <f t="shared" si="160"/>
        <v>17595</v>
      </c>
      <c r="P35" s="14">
        <f>SUM(P36:P37)</f>
        <v>25031</v>
      </c>
      <c r="Q35" s="14">
        <f t="shared" ref="Q35:AA35" si="173">SUM(Q36:Q37)</f>
        <v>23771</v>
      </c>
      <c r="R35" s="14">
        <f t="shared" si="173"/>
        <v>25447</v>
      </c>
      <c r="S35" s="14">
        <f t="shared" si="173"/>
        <v>21267</v>
      </c>
      <c r="T35" s="14">
        <f t="shared" si="173"/>
        <v>21108</v>
      </c>
      <c r="U35" s="14">
        <f t="shared" si="173"/>
        <v>20892</v>
      </c>
      <c r="V35" s="14">
        <f t="shared" si="173"/>
        <v>23168</v>
      </c>
      <c r="W35" s="14">
        <f t="shared" si="173"/>
        <v>25427</v>
      </c>
      <c r="X35" s="14">
        <f t="shared" si="173"/>
        <v>25353</v>
      </c>
      <c r="Y35" s="14">
        <f t="shared" si="173"/>
        <v>27029</v>
      </c>
      <c r="Z35" s="14">
        <f t="shared" si="173"/>
        <v>23470</v>
      </c>
      <c r="AA35" s="14">
        <f t="shared" si="173"/>
        <v>23759</v>
      </c>
      <c r="AB35" s="14">
        <f t="shared" si="161"/>
        <v>285722</v>
      </c>
      <c r="AC35" s="14">
        <f>SUM(AC36:AC37)</f>
        <v>23436</v>
      </c>
      <c r="AD35" s="14">
        <f t="shared" ref="AD35:AN35" si="174">SUM(AD36:AD37)</f>
        <v>21539</v>
      </c>
      <c r="AE35" s="14">
        <f t="shared" si="174"/>
        <v>24782</v>
      </c>
      <c r="AF35" s="14">
        <f t="shared" si="174"/>
        <v>25096</v>
      </c>
      <c r="AG35" s="14">
        <f t="shared" si="174"/>
        <v>27339</v>
      </c>
      <c r="AH35" s="14">
        <f t="shared" si="174"/>
        <v>26995</v>
      </c>
      <c r="AI35" s="14">
        <f t="shared" si="174"/>
        <v>28222</v>
      </c>
      <c r="AJ35" s="14">
        <f t="shared" si="174"/>
        <v>28774</v>
      </c>
      <c r="AK35" s="14">
        <f t="shared" si="174"/>
        <v>23305</v>
      </c>
      <c r="AL35" s="14">
        <f t="shared" si="174"/>
        <v>23043</v>
      </c>
      <c r="AM35" s="14">
        <f t="shared" si="174"/>
        <v>25574</v>
      </c>
      <c r="AN35" s="14">
        <f t="shared" si="174"/>
        <v>25873</v>
      </c>
      <c r="AO35" s="14">
        <f t="shared" si="162"/>
        <v>303978</v>
      </c>
      <c r="AP35" s="14">
        <f>SUM(AP36:AP37)</f>
        <v>27311</v>
      </c>
      <c r="AQ35" s="14">
        <f t="shared" ref="AQ35:BA35" si="175">SUM(AQ36:AQ37)</f>
        <v>25374</v>
      </c>
      <c r="AR35" s="14">
        <f t="shared" si="175"/>
        <v>28324</v>
      </c>
      <c r="AS35" s="14">
        <f t="shared" si="175"/>
        <v>25323</v>
      </c>
      <c r="AT35" s="14">
        <f t="shared" si="175"/>
        <v>25747</v>
      </c>
      <c r="AU35" s="14">
        <f t="shared" si="175"/>
        <v>25494</v>
      </c>
      <c r="AV35" s="14">
        <f t="shared" si="175"/>
        <v>26104</v>
      </c>
      <c r="AW35" s="14">
        <f t="shared" si="175"/>
        <v>27115</v>
      </c>
      <c r="AX35" s="14">
        <f t="shared" si="175"/>
        <v>31356</v>
      </c>
      <c r="AY35" s="14">
        <f t="shared" si="175"/>
        <v>31888</v>
      </c>
      <c r="AZ35" s="14">
        <f t="shared" si="175"/>
        <v>32859</v>
      </c>
      <c r="BA35" s="14">
        <f t="shared" si="175"/>
        <v>32400</v>
      </c>
      <c r="BB35" s="14">
        <f t="shared" si="163"/>
        <v>339295</v>
      </c>
      <c r="BC35" s="14">
        <f>SUM(BC36:BC37)</f>
        <v>33399</v>
      </c>
      <c r="BD35" s="14">
        <f t="shared" ref="BD35:BN35" si="176">SUM(BD36:BD37)</f>
        <v>31031</v>
      </c>
      <c r="BE35" s="14">
        <f t="shared" si="176"/>
        <v>32416</v>
      </c>
      <c r="BF35" s="14">
        <f t="shared" si="176"/>
        <v>30045</v>
      </c>
      <c r="BG35" s="14">
        <f t="shared" si="176"/>
        <v>29103</v>
      </c>
      <c r="BH35" s="14">
        <f t="shared" si="176"/>
        <v>33531</v>
      </c>
      <c r="BI35" s="14">
        <f t="shared" si="176"/>
        <v>31076</v>
      </c>
      <c r="BJ35" s="14">
        <f t="shared" si="176"/>
        <v>27847</v>
      </c>
      <c r="BK35" s="14">
        <f t="shared" si="176"/>
        <v>24811</v>
      </c>
      <c r="BL35" s="14">
        <f t="shared" si="176"/>
        <v>29636</v>
      </c>
      <c r="BM35" s="14">
        <f t="shared" si="176"/>
        <v>25794</v>
      </c>
      <c r="BN35" s="14">
        <f t="shared" si="176"/>
        <v>28794</v>
      </c>
      <c r="BO35" s="14">
        <f t="shared" si="164"/>
        <v>357483</v>
      </c>
      <c r="BP35" s="14">
        <f>SUM(BP36:BP37)</f>
        <v>29982</v>
      </c>
      <c r="BQ35" s="14">
        <f t="shared" ref="BQ35:CA35" si="177">SUM(BQ36:BQ37)</f>
        <v>29626</v>
      </c>
      <c r="BR35" s="14">
        <f t="shared" si="177"/>
        <v>29153</v>
      </c>
      <c r="BS35" s="14">
        <f t="shared" si="177"/>
        <v>28522</v>
      </c>
      <c r="BT35" s="14">
        <f t="shared" si="177"/>
        <v>28878</v>
      </c>
      <c r="BU35" s="14">
        <f t="shared" si="177"/>
        <v>28292</v>
      </c>
      <c r="BV35" s="14">
        <f t="shared" si="177"/>
        <v>32517</v>
      </c>
      <c r="BW35" s="14">
        <f t="shared" si="177"/>
        <v>31403</v>
      </c>
      <c r="BX35" s="14">
        <f t="shared" si="177"/>
        <v>29791</v>
      </c>
      <c r="BY35" s="14">
        <f t="shared" si="177"/>
        <v>30704</v>
      </c>
      <c r="BZ35" s="14">
        <f t="shared" si="177"/>
        <v>31369</v>
      </c>
      <c r="CA35" s="14">
        <f t="shared" si="177"/>
        <v>36242</v>
      </c>
      <c r="CB35" s="14">
        <f t="shared" si="165"/>
        <v>366479</v>
      </c>
      <c r="CC35" s="14">
        <f>SUM(CC36:CC37)</f>
        <v>34732</v>
      </c>
      <c r="CD35" s="14">
        <f t="shared" ref="CD35:CN35" si="178">SUM(CD36:CD37)</f>
        <v>31552</v>
      </c>
      <c r="CE35" s="14">
        <f t="shared" si="178"/>
        <v>40707</v>
      </c>
      <c r="CF35" s="14">
        <f t="shared" si="178"/>
        <v>34111</v>
      </c>
      <c r="CG35" s="14">
        <f t="shared" si="178"/>
        <v>34235</v>
      </c>
      <c r="CH35" s="14">
        <f t="shared" si="178"/>
        <v>32652</v>
      </c>
      <c r="CI35" s="14">
        <f t="shared" si="178"/>
        <v>37092</v>
      </c>
      <c r="CJ35" s="14">
        <f t="shared" si="178"/>
        <v>34737</v>
      </c>
      <c r="CK35" s="14">
        <f t="shared" si="178"/>
        <v>33127</v>
      </c>
      <c r="CL35" s="14">
        <f t="shared" si="178"/>
        <v>37973</v>
      </c>
      <c r="CM35" s="14">
        <f t="shared" si="178"/>
        <v>39483</v>
      </c>
      <c r="CN35" s="14">
        <f t="shared" si="178"/>
        <v>43129</v>
      </c>
      <c r="CO35" s="14">
        <f t="shared" si="166"/>
        <v>433530</v>
      </c>
      <c r="CP35" s="14">
        <f>SUM(CP36:CP37)</f>
        <v>43462</v>
      </c>
      <c r="CQ35" s="14">
        <f t="shared" ref="CQ35:DA35" si="179">SUM(CQ36:CQ37)</f>
        <v>44576</v>
      </c>
      <c r="CR35" s="14">
        <f t="shared" si="179"/>
        <v>44752</v>
      </c>
      <c r="CS35" s="14">
        <f t="shared" si="179"/>
        <v>40686</v>
      </c>
      <c r="CT35" s="14">
        <f t="shared" si="179"/>
        <v>42078</v>
      </c>
      <c r="CU35" s="14">
        <f t="shared" si="179"/>
        <v>37452</v>
      </c>
      <c r="CV35" s="14">
        <f t="shared" si="179"/>
        <v>37298</v>
      </c>
      <c r="CW35" s="14">
        <f t="shared" si="179"/>
        <v>38884</v>
      </c>
      <c r="CX35" s="14">
        <f t="shared" si="179"/>
        <v>39384</v>
      </c>
      <c r="CY35" s="14">
        <f t="shared" si="179"/>
        <v>44082</v>
      </c>
      <c r="CZ35" s="14">
        <f t="shared" si="179"/>
        <v>41687</v>
      </c>
      <c r="DA35" s="14">
        <f t="shared" si="179"/>
        <v>45708</v>
      </c>
      <c r="DB35" s="14">
        <f t="shared" si="16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6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69"/>
        <v>498698</v>
      </c>
      <c r="EC35" s="14">
        <f>SUM(EC36:EC37)</f>
        <v>40958</v>
      </c>
      <c r="ED35" s="14">
        <v>40305</v>
      </c>
      <c r="EE35" s="14">
        <f t="shared" ref="EE35:EH35" si="180">SUM(EE36:EE37)</f>
        <v>44554</v>
      </c>
      <c r="EF35" s="14">
        <f t="shared" si="180"/>
        <v>40391</v>
      </c>
      <c r="EG35" s="14">
        <f t="shared" si="180"/>
        <v>40685</v>
      </c>
      <c r="EH35" s="14">
        <f t="shared" si="180"/>
        <v>40394</v>
      </c>
      <c r="EI35" s="14">
        <f t="shared" ref="EI35:EN35" si="181">SUM(EI36:EI37)</f>
        <v>46418</v>
      </c>
      <c r="EJ35" s="14">
        <f t="shared" si="181"/>
        <v>49984</v>
      </c>
      <c r="EK35" s="14">
        <f t="shared" si="181"/>
        <v>58082</v>
      </c>
      <c r="EL35" s="14">
        <f t="shared" si="181"/>
        <v>58186</v>
      </c>
      <c r="EM35" s="14">
        <f t="shared" si="181"/>
        <v>54583</v>
      </c>
      <c r="EN35" s="14">
        <f t="shared" si="181"/>
        <v>65566</v>
      </c>
      <c r="EO35" s="14">
        <f t="shared" si="17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82">SUM(ER36:ER37)</f>
        <v>65520</v>
      </c>
      <c r="ES35" s="14">
        <f t="shared" si="182"/>
        <v>58069</v>
      </c>
      <c r="ET35" s="14">
        <f t="shared" si="182"/>
        <v>56419</v>
      </c>
      <c r="EU35" s="14">
        <f t="shared" si="182"/>
        <v>56903</v>
      </c>
      <c r="EV35" s="14">
        <f t="shared" si="182"/>
        <v>55516</v>
      </c>
      <c r="EW35" s="14">
        <f t="shared" si="182"/>
        <v>54832</v>
      </c>
      <c r="EX35" s="14">
        <f t="shared" si="182"/>
        <v>53909</v>
      </c>
      <c r="EY35" s="14">
        <f t="shared" si="182"/>
        <v>53565</v>
      </c>
      <c r="EZ35" s="14">
        <f t="shared" si="182"/>
        <v>58678</v>
      </c>
      <c r="FA35" s="14">
        <f t="shared" si="182"/>
        <v>60792</v>
      </c>
      <c r="FB35" s="14">
        <f t="shared" si="17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83">SUM(FE36:FE37)</f>
        <v>81255</v>
      </c>
      <c r="FF35" s="14">
        <f t="shared" si="183"/>
        <v>98164</v>
      </c>
      <c r="FG35" s="14">
        <f t="shared" si="183"/>
        <v>85467</v>
      </c>
      <c r="FH35" s="14">
        <f t="shared" si="183"/>
        <v>76366</v>
      </c>
      <c r="FI35" s="14">
        <f t="shared" si="183"/>
        <v>78212</v>
      </c>
      <c r="FJ35" s="14">
        <f t="shared" si="183"/>
        <v>76425</v>
      </c>
      <c r="FK35" s="14">
        <f t="shared" si="183"/>
        <v>72742</v>
      </c>
      <c r="FL35" s="14">
        <v>77419</v>
      </c>
      <c r="FM35" s="14">
        <v>73650</v>
      </c>
      <c r="FN35" s="14">
        <v>73559</v>
      </c>
      <c r="FO35" s="14">
        <f t="shared" ref="FO35:FO49" si="184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 t="shared" ref="GB35" si="185">+SUM(FP35:GA35)</f>
        <v>558185</v>
      </c>
      <c r="GC35" s="14">
        <f>GC36+GC37</f>
        <v>59562</v>
      </c>
      <c r="GD35" s="131">
        <v>48670</v>
      </c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>
        <f t="shared" ref="GO35" si="186">+SUM(GC35:GN35)</f>
        <v>108232</v>
      </c>
    </row>
    <row r="36" spans="2:197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6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6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6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6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6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6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6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6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6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6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7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7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7">
        <v>16171</v>
      </c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</row>
    <row r="37" spans="2:197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6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6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6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6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6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6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6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6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6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6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7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7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40">
        <v>32499</v>
      </c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</row>
    <row r="38" spans="2:197" ht="15" x14ac:dyDescent="0.25">
      <c r="B38" s="13" t="s">
        <v>32</v>
      </c>
      <c r="C38" s="14">
        <f>SUM(C39:C40)</f>
        <v>0</v>
      </c>
      <c r="D38" s="14">
        <f t="shared" ref="D38:N38" si="187">SUM(D39:D40)</f>
        <v>0</v>
      </c>
      <c r="E38" s="14">
        <f t="shared" si="187"/>
        <v>0</v>
      </c>
      <c r="F38" s="14">
        <f t="shared" si="187"/>
        <v>0</v>
      </c>
      <c r="G38" s="14">
        <f t="shared" si="187"/>
        <v>0</v>
      </c>
      <c r="H38" s="14">
        <f t="shared" si="187"/>
        <v>0</v>
      </c>
      <c r="I38" s="14">
        <f t="shared" si="187"/>
        <v>0</v>
      </c>
      <c r="J38" s="14">
        <f t="shared" si="187"/>
        <v>0</v>
      </c>
      <c r="K38" s="14">
        <f t="shared" si="187"/>
        <v>0</v>
      </c>
      <c r="L38" s="14">
        <f t="shared" si="187"/>
        <v>0</v>
      </c>
      <c r="M38" s="14">
        <f t="shared" si="187"/>
        <v>0</v>
      </c>
      <c r="N38" s="14">
        <f t="shared" si="187"/>
        <v>22193</v>
      </c>
      <c r="O38" s="14">
        <f t="shared" si="160"/>
        <v>22193</v>
      </c>
      <c r="P38" s="14">
        <f>SUM(P39:P40)</f>
        <v>24861</v>
      </c>
      <c r="Q38" s="14">
        <f t="shared" ref="Q38:AA38" si="188">SUM(Q39:Q40)</f>
        <v>22874</v>
      </c>
      <c r="R38" s="14">
        <f t="shared" si="188"/>
        <v>25161</v>
      </c>
      <c r="S38" s="14">
        <f t="shared" si="188"/>
        <v>26323</v>
      </c>
      <c r="T38" s="14">
        <f t="shared" si="188"/>
        <v>27994</v>
      </c>
      <c r="U38" s="14">
        <f t="shared" si="188"/>
        <v>28904</v>
      </c>
      <c r="V38" s="14">
        <f t="shared" si="188"/>
        <v>32044</v>
      </c>
      <c r="W38" s="14">
        <f t="shared" si="188"/>
        <v>35969</v>
      </c>
      <c r="X38" s="14">
        <f t="shared" si="188"/>
        <v>33599</v>
      </c>
      <c r="Y38" s="14">
        <f t="shared" si="188"/>
        <v>35563</v>
      </c>
      <c r="Z38" s="14">
        <f t="shared" si="188"/>
        <v>36258</v>
      </c>
      <c r="AA38" s="14">
        <f t="shared" si="188"/>
        <v>37197</v>
      </c>
      <c r="AB38" s="14">
        <f t="shared" si="161"/>
        <v>366747</v>
      </c>
      <c r="AC38" s="14">
        <f>SUM(AC39:AC40)</f>
        <v>35098</v>
      </c>
      <c r="AD38" s="14">
        <f t="shared" ref="AD38:AN38" si="189">SUM(AD39:AD40)</f>
        <v>28628</v>
      </c>
      <c r="AE38" s="14">
        <f t="shared" si="189"/>
        <v>30157</v>
      </c>
      <c r="AF38" s="14">
        <f t="shared" si="189"/>
        <v>29887</v>
      </c>
      <c r="AG38" s="14">
        <f t="shared" si="189"/>
        <v>30950</v>
      </c>
      <c r="AH38" s="14">
        <f t="shared" si="189"/>
        <v>33581</v>
      </c>
      <c r="AI38" s="14">
        <f t="shared" si="189"/>
        <v>36345</v>
      </c>
      <c r="AJ38" s="14">
        <f t="shared" si="189"/>
        <v>40173</v>
      </c>
      <c r="AK38" s="14">
        <f t="shared" si="189"/>
        <v>37382</v>
      </c>
      <c r="AL38" s="14">
        <f t="shared" si="189"/>
        <v>40474</v>
      </c>
      <c r="AM38" s="14">
        <f t="shared" si="189"/>
        <v>42791</v>
      </c>
      <c r="AN38" s="14">
        <f t="shared" si="189"/>
        <v>42978</v>
      </c>
      <c r="AO38" s="14">
        <f t="shared" si="162"/>
        <v>428444</v>
      </c>
      <c r="AP38" s="14">
        <f>SUM(AP39:AP40)</f>
        <v>37218</v>
      </c>
      <c r="AQ38" s="14">
        <f t="shared" ref="AQ38:BA38" si="190">SUM(AQ39:AQ40)</f>
        <v>30674</v>
      </c>
      <c r="AR38" s="14">
        <f t="shared" si="190"/>
        <v>36250</v>
      </c>
      <c r="AS38" s="14">
        <f t="shared" si="190"/>
        <v>36907</v>
      </c>
      <c r="AT38" s="14">
        <f t="shared" si="190"/>
        <v>39372</v>
      </c>
      <c r="AU38" s="14">
        <f t="shared" si="190"/>
        <v>38700</v>
      </c>
      <c r="AV38" s="14">
        <f t="shared" si="190"/>
        <v>42735</v>
      </c>
      <c r="AW38" s="14">
        <f t="shared" si="190"/>
        <v>43579</v>
      </c>
      <c r="AX38" s="14">
        <f t="shared" si="190"/>
        <v>42511</v>
      </c>
      <c r="AY38" s="14">
        <f t="shared" si="190"/>
        <v>45145</v>
      </c>
      <c r="AZ38" s="14">
        <f t="shared" si="190"/>
        <v>42297</v>
      </c>
      <c r="BA38" s="14">
        <f t="shared" si="190"/>
        <v>43556</v>
      </c>
      <c r="BB38" s="14">
        <f t="shared" si="163"/>
        <v>478944</v>
      </c>
      <c r="BC38" s="14">
        <f>SUM(BC39:BC40)</f>
        <v>39255</v>
      </c>
      <c r="BD38" s="14">
        <f t="shared" ref="BD38:BN38" si="191">SUM(BD39:BD40)</f>
        <v>34696</v>
      </c>
      <c r="BE38" s="14">
        <f t="shared" si="191"/>
        <v>41061</v>
      </c>
      <c r="BF38" s="14">
        <f t="shared" si="191"/>
        <v>42748</v>
      </c>
      <c r="BG38" s="14">
        <f t="shared" si="191"/>
        <v>44666</v>
      </c>
      <c r="BH38" s="14">
        <f t="shared" si="191"/>
        <v>44544</v>
      </c>
      <c r="BI38" s="14">
        <f t="shared" si="191"/>
        <v>48772</v>
      </c>
      <c r="BJ38" s="14">
        <f t="shared" si="191"/>
        <v>50738</v>
      </c>
      <c r="BK38" s="14">
        <f t="shared" si="191"/>
        <v>48785</v>
      </c>
      <c r="BL38" s="14">
        <f t="shared" si="191"/>
        <v>50739</v>
      </c>
      <c r="BM38" s="14">
        <f t="shared" si="191"/>
        <v>51088</v>
      </c>
      <c r="BN38" s="14">
        <f t="shared" si="191"/>
        <v>55201</v>
      </c>
      <c r="BO38" s="14">
        <f t="shared" si="164"/>
        <v>552293</v>
      </c>
      <c r="BP38" s="14">
        <f>SUM(BP39:BP40)</f>
        <v>51999</v>
      </c>
      <c r="BQ38" s="14">
        <f t="shared" ref="BQ38:CA38" si="192">SUM(BQ39:BQ40)</f>
        <v>45999</v>
      </c>
      <c r="BR38" s="14">
        <f t="shared" si="192"/>
        <v>44666</v>
      </c>
      <c r="BS38" s="14">
        <f t="shared" si="192"/>
        <v>45346</v>
      </c>
      <c r="BT38" s="14">
        <f t="shared" si="192"/>
        <v>47817</v>
      </c>
      <c r="BU38" s="14">
        <f t="shared" si="192"/>
        <v>48453</v>
      </c>
      <c r="BV38" s="14">
        <f t="shared" si="192"/>
        <v>53869</v>
      </c>
      <c r="BW38" s="14">
        <f t="shared" si="192"/>
        <v>59428</v>
      </c>
      <c r="BX38" s="14">
        <f t="shared" si="192"/>
        <v>57453</v>
      </c>
      <c r="BY38" s="14">
        <f t="shared" si="192"/>
        <v>58079</v>
      </c>
      <c r="BZ38" s="14">
        <f t="shared" si="192"/>
        <v>57264</v>
      </c>
      <c r="CA38" s="14">
        <f t="shared" si="192"/>
        <v>58295</v>
      </c>
      <c r="CB38" s="14">
        <f t="shared" si="165"/>
        <v>628668</v>
      </c>
      <c r="CC38" s="14">
        <f>SUM(CC39:CC40)</f>
        <v>55195</v>
      </c>
      <c r="CD38" s="14">
        <f t="shared" ref="CD38:CN38" si="193">SUM(CD39:CD40)</f>
        <v>48147</v>
      </c>
      <c r="CE38" s="14">
        <f t="shared" si="193"/>
        <v>54327</v>
      </c>
      <c r="CF38" s="14">
        <f t="shared" si="193"/>
        <v>55237</v>
      </c>
      <c r="CG38" s="14">
        <f t="shared" si="193"/>
        <v>57814</v>
      </c>
      <c r="CH38" s="14">
        <f t="shared" si="193"/>
        <v>57121</v>
      </c>
      <c r="CI38" s="14">
        <f t="shared" si="193"/>
        <v>60871</v>
      </c>
      <c r="CJ38" s="14">
        <f t="shared" si="193"/>
        <v>66242</v>
      </c>
      <c r="CK38" s="14">
        <f t="shared" si="193"/>
        <v>62015</v>
      </c>
      <c r="CL38" s="14">
        <f t="shared" si="193"/>
        <v>64375</v>
      </c>
      <c r="CM38" s="14">
        <f t="shared" si="193"/>
        <v>64808</v>
      </c>
      <c r="CN38" s="14">
        <f t="shared" si="193"/>
        <v>64979</v>
      </c>
      <c r="CO38" s="14">
        <f t="shared" si="166"/>
        <v>711131</v>
      </c>
      <c r="CP38" s="14">
        <f>SUM(CP39:CP40)</f>
        <v>59282</v>
      </c>
      <c r="CQ38" s="14">
        <f t="shared" ref="CQ38:DA38" si="194">SUM(CQ39:CQ40)</f>
        <v>56720</v>
      </c>
      <c r="CR38" s="14">
        <f t="shared" si="194"/>
        <v>59042</v>
      </c>
      <c r="CS38" s="14">
        <f t="shared" si="194"/>
        <v>54917</v>
      </c>
      <c r="CT38" s="14">
        <f t="shared" si="194"/>
        <v>58658</v>
      </c>
      <c r="CU38" s="14">
        <f t="shared" si="194"/>
        <v>58341</v>
      </c>
      <c r="CV38" s="14">
        <f t="shared" si="194"/>
        <v>61893</v>
      </c>
      <c r="CW38" s="14">
        <f t="shared" si="194"/>
        <v>65098</v>
      </c>
      <c r="CX38" s="14">
        <f t="shared" si="194"/>
        <v>61479</v>
      </c>
      <c r="CY38" s="14">
        <f t="shared" si="194"/>
        <v>61605</v>
      </c>
      <c r="CZ38" s="14">
        <f t="shared" si="194"/>
        <v>62193</v>
      </c>
      <c r="DA38" s="14">
        <f t="shared" si="194"/>
        <v>59843</v>
      </c>
      <c r="DB38" s="14">
        <f t="shared" si="16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6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69"/>
        <v>726045</v>
      </c>
      <c r="EC38" s="14">
        <f>SUM(EC39:EC40)</f>
        <v>59131</v>
      </c>
      <c r="ED38" s="14">
        <v>56713</v>
      </c>
      <c r="EE38" s="14">
        <f t="shared" ref="EE38:EH38" si="195">SUM(EE39:EE40)</f>
        <v>59833</v>
      </c>
      <c r="EF38" s="14">
        <f t="shared" si="195"/>
        <v>59644</v>
      </c>
      <c r="EG38" s="14">
        <f t="shared" si="195"/>
        <v>65658</v>
      </c>
      <c r="EH38" s="14">
        <f t="shared" si="195"/>
        <v>64476</v>
      </c>
      <c r="EI38" s="14">
        <f t="shared" ref="EI38:EN38" si="196">SUM(EI39:EI40)</f>
        <v>108674</v>
      </c>
      <c r="EJ38" s="14">
        <f t="shared" si="196"/>
        <v>77689</v>
      </c>
      <c r="EK38" s="14">
        <f t="shared" si="196"/>
        <v>71663</v>
      </c>
      <c r="EL38" s="14">
        <f t="shared" si="196"/>
        <v>75457</v>
      </c>
      <c r="EM38" s="14">
        <f t="shared" si="196"/>
        <v>73672</v>
      </c>
      <c r="EN38" s="14">
        <f t="shared" si="196"/>
        <v>74297</v>
      </c>
      <c r="EO38" s="14">
        <f t="shared" si="17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97">SUM(ER39:ER40)</f>
        <v>67740</v>
      </c>
      <c r="ES38" s="14">
        <f t="shared" si="197"/>
        <v>67569</v>
      </c>
      <c r="ET38" s="14">
        <f t="shared" si="197"/>
        <v>73344</v>
      </c>
      <c r="EU38" s="14">
        <f t="shared" si="197"/>
        <v>67873</v>
      </c>
      <c r="EV38" s="14">
        <f t="shared" si="197"/>
        <v>77962</v>
      </c>
      <c r="EW38" s="14">
        <f t="shared" si="197"/>
        <v>84919</v>
      </c>
      <c r="EX38" s="14">
        <f t="shared" si="197"/>
        <v>76682</v>
      </c>
      <c r="EY38" s="14">
        <f t="shared" si="197"/>
        <v>76626</v>
      </c>
      <c r="EZ38" s="14">
        <f t="shared" si="197"/>
        <v>75585</v>
      </c>
      <c r="FA38" s="14">
        <f t="shared" si="197"/>
        <v>79853</v>
      </c>
      <c r="FB38" s="14">
        <f t="shared" si="17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98">SUM(FE39:FE40)</f>
        <v>72795</v>
      </c>
      <c r="FF38" s="14">
        <f t="shared" si="198"/>
        <v>69616</v>
      </c>
      <c r="FG38" s="14">
        <f t="shared" si="198"/>
        <v>76583</v>
      </c>
      <c r="FH38" s="14">
        <f t="shared" si="198"/>
        <v>73813</v>
      </c>
      <c r="FI38" s="14">
        <f t="shared" si="198"/>
        <v>83459</v>
      </c>
      <c r="FJ38" s="14">
        <f t="shared" si="198"/>
        <v>103196</v>
      </c>
      <c r="FK38" s="14">
        <f t="shared" si="198"/>
        <v>79389</v>
      </c>
      <c r="FL38" s="14">
        <v>83306</v>
      </c>
      <c r="FM38" s="14">
        <v>80727</v>
      </c>
      <c r="FN38" s="14">
        <v>82579</v>
      </c>
      <c r="FO38" s="14">
        <f t="shared" si="184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1">
        <v>67857</v>
      </c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>
        <f>+SUM(GC38:GN38)</f>
        <v>150994</v>
      </c>
    </row>
    <row r="39" spans="2:197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6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6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6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6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6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6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6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6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6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6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7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7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7">
        <v>7153</v>
      </c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</row>
    <row r="40" spans="2:197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6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6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6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6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6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6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6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6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6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6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7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7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40">
        <v>60704</v>
      </c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</row>
    <row r="41" spans="2:197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99">SUM(E42:E43)</f>
        <v>0</v>
      </c>
      <c r="F41" s="14">
        <f t="shared" si="199"/>
        <v>0</v>
      </c>
      <c r="G41" s="14">
        <f t="shared" si="199"/>
        <v>0</v>
      </c>
      <c r="H41" s="14">
        <f t="shared" si="199"/>
        <v>0</v>
      </c>
      <c r="I41" s="14">
        <f t="shared" si="199"/>
        <v>0</v>
      </c>
      <c r="J41" s="14">
        <f t="shared" si="199"/>
        <v>0</v>
      </c>
      <c r="K41" s="14">
        <f t="shared" si="199"/>
        <v>0</v>
      </c>
      <c r="L41" s="14">
        <f t="shared" si="199"/>
        <v>0</v>
      </c>
      <c r="M41" s="14">
        <f>SUM(M42:M43)</f>
        <v>0</v>
      </c>
      <c r="N41" s="14">
        <f>SUM(N42:N43)</f>
        <v>18003</v>
      </c>
      <c r="O41" s="14">
        <f t="shared" si="160"/>
        <v>18003</v>
      </c>
      <c r="P41" s="14">
        <f>SUM(P42:P43)</f>
        <v>20983</v>
      </c>
      <c r="Q41" s="14">
        <f>SUM(Q42:Q43)</f>
        <v>19751</v>
      </c>
      <c r="R41" s="14">
        <f t="shared" ref="R41:Y41" si="200">SUM(R42:R43)</f>
        <v>20753</v>
      </c>
      <c r="S41" s="14">
        <f t="shared" si="200"/>
        <v>21752</v>
      </c>
      <c r="T41" s="14">
        <f t="shared" si="200"/>
        <v>23152</v>
      </c>
      <c r="U41" s="14">
        <f t="shared" si="200"/>
        <v>23981</v>
      </c>
      <c r="V41" s="14">
        <f t="shared" si="200"/>
        <v>26189</v>
      </c>
      <c r="W41" s="14">
        <f t="shared" si="200"/>
        <v>29241</v>
      </c>
      <c r="X41" s="14">
        <f t="shared" si="200"/>
        <v>29547</v>
      </c>
      <c r="Y41" s="14">
        <f t="shared" si="200"/>
        <v>29510</v>
      </c>
      <c r="Z41" s="14">
        <f>SUM(Z42:Z43)</f>
        <v>28131</v>
      </c>
      <c r="AA41" s="14">
        <f>SUM(AA42:AA43)</f>
        <v>28112</v>
      </c>
      <c r="AB41" s="14">
        <f t="shared" si="16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201">SUM(AE42:AE43)</f>
        <v>27156</v>
      </c>
      <c r="AF41" s="14">
        <f t="shared" si="201"/>
        <v>24303</v>
      </c>
      <c r="AG41" s="14">
        <f t="shared" si="201"/>
        <v>26014</v>
      </c>
      <c r="AH41" s="14">
        <f t="shared" si="201"/>
        <v>28217</v>
      </c>
      <c r="AI41" s="14">
        <f t="shared" si="201"/>
        <v>29959</v>
      </c>
      <c r="AJ41" s="14">
        <f t="shared" si="201"/>
        <v>33059</v>
      </c>
      <c r="AK41" s="14">
        <f t="shared" si="201"/>
        <v>31747</v>
      </c>
      <c r="AL41" s="14">
        <f t="shared" si="201"/>
        <v>32488</v>
      </c>
      <c r="AM41" s="14">
        <f>SUM(AM42:AM43)</f>
        <v>27752</v>
      </c>
      <c r="AN41" s="14">
        <f>SUM(AN42:AN43)</f>
        <v>31731</v>
      </c>
      <c r="AO41" s="14">
        <f t="shared" si="16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202">SUM(AR42:AR43)</f>
        <v>28787</v>
      </c>
      <c r="AS41" s="14">
        <f t="shared" si="202"/>
        <v>29383</v>
      </c>
      <c r="AT41" s="14">
        <f t="shared" si="202"/>
        <v>32981</v>
      </c>
      <c r="AU41" s="14">
        <f t="shared" si="202"/>
        <v>33076</v>
      </c>
      <c r="AV41" s="14">
        <f t="shared" si="202"/>
        <v>34913</v>
      </c>
      <c r="AW41" s="14">
        <f t="shared" si="202"/>
        <v>35436</v>
      </c>
      <c r="AX41" s="14">
        <f t="shared" si="202"/>
        <v>36627</v>
      </c>
      <c r="AY41" s="14">
        <f t="shared" si="202"/>
        <v>37876</v>
      </c>
      <c r="AZ41" s="14">
        <f>SUM(AZ42:AZ43)</f>
        <v>37697</v>
      </c>
      <c r="BA41" s="14">
        <f>SUM(BA42:BA43)</f>
        <v>37522</v>
      </c>
      <c r="BB41" s="14">
        <f t="shared" si="16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203">SUM(BE42:BE43)</f>
        <v>35947</v>
      </c>
      <c r="BF41" s="14">
        <f t="shared" si="203"/>
        <v>37278</v>
      </c>
      <c r="BG41" s="14">
        <f t="shared" si="203"/>
        <v>39047</v>
      </c>
      <c r="BH41" s="14">
        <f t="shared" si="203"/>
        <v>38167</v>
      </c>
      <c r="BI41" s="14">
        <f t="shared" si="203"/>
        <v>40862</v>
      </c>
      <c r="BJ41" s="14">
        <f t="shared" si="203"/>
        <v>41602</v>
      </c>
      <c r="BK41" s="14">
        <f t="shared" si="203"/>
        <v>40786</v>
      </c>
      <c r="BL41" s="14">
        <f t="shared" si="203"/>
        <v>41179</v>
      </c>
      <c r="BM41" s="14">
        <f>SUM(BM42:BM43)</f>
        <v>42383</v>
      </c>
      <c r="BN41" s="14">
        <f>SUM(BN42:BN43)</f>
        <v>46043</v>
      </c>
      <c r="BO41" s="14">
        <f t="shared" si="16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204">SUM(BR42:BR43)</f>
        <v>36466</v>
      </c>
      <c r="BS41" s="14">
        <f t="shared" si="204"/>
        <v>38060</v>
      </c>
      <c r="BT41" s="14">
        <f t="shared" si="204"/>
        <v>38799</v>
      </c>
      <c r="BU41" s="14">
        <f t="shared" si="204"/>
        <v>39596</v>
      </c>
      <c r="BV41" s="14">
        <f t="shared" si="204"/>
        <v>43873</v>
      </c>
      <c r="BW41" s="14">
        <f t="shared" si="204"/>
        <v>48602</v>
      </c>
      <c r="BX41" s="14">
        <f t="shared" si="204"/>
        <v>48017</v>
      </c>
      <c r="BY41" s="14">
        <f t="shared" si="204"/>
        <v>48897</v>
      </c>
      <c r="BZ41" s="14">
        <f>SUM(BZ42:BZ43)</f>
        <v>48313</v>
      </c>
      <c r="CA41" s="14">
        <f>SUM(CA42:CA43)</f>
        <v>47571</v>
      </c>
      <c r="CB41" s="14">
        <f t="shared" si="16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205">SUM(CE42:CE43)</f>
        <v>45554</v>
      </c>
      <c r="CF41" s="14">
        <f t="shared" si="205"/>
        <v>46446</v>
      </c>
      <c r="CG41" s="14">
        <f t="shared" si="205"/>
        <v>48277</v>
      </c>
      <c r="CH41" s="14">
        <f t="shared" si="205"/>
        <v>47529</v>
      </c>
      <c r="CI41" s="14">
        <f t="shared" si="205"/>
        <v>50856</v>
      </c>
      <c r="CJ41" s="14">
        <f t="shared" si="205"/>
        <v>55059</v>
      </c>
      <c r="CK41" s="14">
        <f t="shared" si="205"/>
        <v>52846</v>
      </c>
      <c r="CL41" s="14">
        <f t="shared" si="205"/>
        <v>53893</v>
      </c>
      <c r="CM41" s="14">
        <f>SUM(CM42:CM43)</f>
        <v>55303</v>
      </c>
      <c r="CN41" s="14">
        <f>SUM(CN42:CN43)</f>
        <v>55034</v>
      </c>
      <c r="CO41" s="14">
        <f t="shared" si="16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206">SUM(CR42:CR43)</f>
        <v>50034</v>
      </c>
      <c r="CS41" s="14">
        <f t="shared" si="206"/>
        <v>44494</v>
      </c>
      <c r="CT41" s="14">
        <f t="shared" si="206"/>
        <v>47764</v>
      </c>
      <c r="CU41" s="14">
        <f t="shared" si="206"/>
        <v>47031</v>
      </c>
      <c r="CV41" s="14">
        <f t="shared" si="206"/>
        <v>50006</v>
      </c>
      <c r="CW41" s="14">
        <f t="shared" si="206"/>
        <v>14980</v>
      </c>
      <c r="CX41" s="14">
        <f t="shared" si="206"/>
        <v>0</v>
      </c>
      <c r="CY41" s="14">
        <f t="shared" si="206"/>
        <v>0</v>
      </c>
      <c r="CZ41" s="14">
        <f>SUM(CZ42:CZ43)</f>
        <v>0</v>
      </c>
      <c r="DA41" s="14">
        <f>SUM(DA42:DA43)</f>
        <v>22716</v>
      </c>
      <c r="DB41" s="14">
        <f t="shared" si="16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6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69"/>
        <v>572320</v>
      </c>
      <c r="EC41" s="14">
        <f>SUM(EC42:EC43)</f>
        <v>50455</v>
      </c>
      <c r="ED41" s="14">
        <v>48305</v>
      </c>
      <c r="EE41" s="14">
        <f t="shared" ref="EE41:EH41" si="207">SUM(EE42:EE43)</f>
        <v>51256</v>
      </c>
      <c r="EF41" s="14">
        <f t="shared" si="207"/>
        <v>49415</v>
      </c>
      <c r="EG41" s="14">
        <f t="shared" si="207"/>
        <v>54447</v>
      </c>
      <c r="EH41" s="14">
        <f t="shared" si="207"/>
        <v>53333</v>
      </c>
      <c r="EI41" s="14">
        <f t="shared" ref="EI41:EN41" si="208">SUM(EI42:EI43)</f>
        <v>95367</v>
      </c>
      <c r="EJ41" s="14">
        <f t="shared" si="208"/>
        <v>64820</v>
      </c>
      <c r="EK41" s="14">
        <f t="shared" si="208"/>
        <v>60867</v>
      </c>
      <c r="EL41" s="14">
        <f t="shared" si="208"/>
        <v>60978</v>
      </c>
      <c r="EM41" s="14">
        <f t="shared" si="208"/>
        <v>58569</v>
      </c>
      <c r="EN41" s="14">
        <f t="shared" si="208"/>
        <v>60898</v>
      </c>
      <c r="EO41" s="14">
        <f t="shared" si="17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209">SUM(ER42:ER43)</f>
        <v>56643</v>
      </c>
      <c r="ES41" s="14">
        <f t="shared" si="209"/>
        <v>56153</v>
      </c>
      <c r="ET41" s="14">
        <f t="shared" si="209"/>
        <v>59120</v>
      </c>
      <c r="EU41" s="14">
        <f t="shared" si="209"/>
        <v>55909</v>
      </c>
      <c r="EV41" s="14">
        <f t="shared" si="209"/>
        <v>63276</v>
      </c>
      <c r="EW41" s="14">
        <f t="shared" si="209"/>
        <v>68876</v>
      </c>
      <c r="EX41" s="14">
        <f t="shared" si="209"/>
        <v>63826</v>
      </c>
      <c r="EY41" s="14">
        <f t="shared" si="209"/>
        <v>63862</v>
      </c>
      <c r="EZ41" s="14">
        <f t="shared" si="209"/>
        <v>63044</v>
      </c>
      <c r="FA41" s="14">
        <f t="shared" si="209"/>
        <v>66269</v>
      </c>
      <c r="FB41" s="14">
        <f t="shared" si="17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210">SUM(FE42:FE43)</f>
        <v>61307</v>
      </c>
      <c r="FF41" s="14">
        <f t="shared" si="210"/>
        <v>57246</v>
      </c>
      <c r="FG41" s="14">
        <f t="shared" si="210"/>
        <v>62486</v>
      </c>
      <c r="FH41" s="14">
        <f t="shared" si="210"/>
        <v>59626</v>
      </c>
      <c r="FI41" s="14">
        <f t="shared" si="210"/>
        <v>67922</v>
      </c>
      <c r="FJ41" s="14">
        <f t="shared" si="210"/>
        <v>86277</v>
      </c>
      <c r="FK41" s="14">
        <f t="shared" si="210"/>
        <v>66179</v>
      </c>
      <c r="FL41" s="14">
        <v>67638</v>
      </c>
      <c r="FM41" s="14">
        <v>66331</v>
      </c>
      <c r="FN41" s="14">
        <v>67617</v>
      </c>
      <c r="FO41" s="14">
        <f t="shared" si="184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211">+SUM(FP41:GA41)</f>
        <v>631528</v>
      </c>
      <c r="GC41" s="14">
        <f>GC42+GC43</f>
        <v>69038</v>
      </c>
      <c r="GD41" s="131">
        <v>55507</v>
      </c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>
        <f t="shared" ref="GO41" si="212">+SUM(GC41:GN41)</f>
        <v>124545</v>
      </c>
    </row>
    <row r="42" spans="2:197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6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6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6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6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6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6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6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6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6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6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7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7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7">
        <v>3944</v>
      </c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</row>
    <row r="43" spans="2:197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6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6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6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6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6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6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6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6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6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6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7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7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40">
        <v>51563</v>
      </c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</row>
    <row r="44" spans="2:197" ht="15" x14ac:dyDescent="0.25">
      <c r="B44" s="13" t="s">
        <v>34</v>
      </c>
      <c r="C44" s="14">
        <f>SUM(C45:C46)</f>
        <v>0</v>
      </c>
      <c r="D44" s="14">
        <f t="shared" ref="D44:N44" si="213">SUM(D45:D46)</f>
        <v>0</v>
      </c>
      <c r="E44" s="14">
        <f t="shared" si="213"/>
        <v>0</v>
      </c>
      <c r="F44" s="14">
        <f t="shared" si="213"/>
        <v>0</v>
      </c>
      <c r="G44" s="14">
        <f t="shared" si="213"/>
        <v>0</v>
      </c>
      <c r="H44" s="14">
        <f t="shared" si="213"/>
        <v>0</v>
      </c>
      <c r="I44" s="14">
        <f t="shared" si="213"/>
        <v>0</v>
      </c>
      <c r="J44" s="14">
        <f t="shared" si="213"/>
        <v>0</v>
      </c>
      <c r="K44" s="14">
        <f t="shared" si="213"/>
        <v>0</v>
      </c>
      <c r="L44" s="14">
        <f t="shared" si="213"/>
        <v>0</v>
      </c>
      <c r="M44" s="14">
        <f t="shared" si="213"/>
        <v>0</v>
      </c>
      <c r="N44" s="14">
        <f t="shared" si="213"/>
        <v>24178</v>
      </c>
      <c r="O44" s="14">
        <f t="shared" si="160"/>
        <v>24178</v>
      </c>
      <c r="P44" s="14">
        <f>SUM(P45:P46)</f>
        <v>27098</v>
      </c>
      <c r="Q44" s="14">
        <f t="shared" ref="Q44:AA44" si="214">SUM(Q45:Q46)</f>
        <v>25583</v>
      </c>
      <c r="R44" s="14">
        <f t="shared" si="214"/>
        <v>27219</v>
      </c>
      <c r="S44" s="14">
        <f t="shared" si="214"/>
        <v>28036</v>
      </c>
      <c r="T44" s="14">
        <f t="shared" si="214"/>
        <v>29236</v>
      </c>
      <c r="U44" s="14">
        <f t="shared" si="214"/>
        <v>30094</v>
      </c>
      <c r="V44" s="14">
        <f t="shared" si="214"/>
        <v>32486</v>
      </c>
      <c r="W44" s="14">
        <f t="shared" si="214"/>
        <v>35229</v>
      </c>
      <c r="X44" s="14">
        <f t="shared" si="214"/>
        <v>33151</v>
      </c>
      <c r="Y44" s="14">
        <f t="shared" si="214"/>
        <v>33984</v>
      </c>
      <c r="Z44" s="14">
        <f t="shared" si="214"/>
        <v>33185</v>
      </c>
      <c r="AA44" s="14">
        <f t="shared" si="214"/>
        <v>34493</v>
      </c>
      <c r="AB44" s="14">
        <f t="shared" si="161"/>
        <v>369794</v>
      </c>
      <c r="AC44" s="14">
        <f>SUM(AC45:AC46)</f>
        <v>31906</v>
      </c>
      <c r="AD44" s="14">
        <f t="shared" ref="AD44:AN44" si="215">SUM(AD45:AD46)</f>
        <v>29649</v>
      </c>
      <c r="AE44" s="14">
        <f t="shared" si="215"/>
        <v>32778</v>
      </c>
      <c r="AF44" s="14">
        <f t="shared" si="215"/>
        <v>30295</v>
      </c>
      <c r="AG44" s="14">
        <f t="shared" si="215"/>
        <v>31934</v>
      </c>
      <c r="AH44" s="14">
        <f t="shared" si="215"/>
        <v>33638</v>
      </c>
      <c r="AI44" s="14">
        <f t="shared" si="215"/>
        <v>36383</v>
      </c>
      <c r="AJ44" s="14">
        <f t="shared" si="215"/>
        <v>40233</v>
      </c>
      <c r="AK44" s="14">
        <f t="shared" si="215"/>
        <v>38303</v>
      </c>
      <c r="AL44" s="14">
        <f t="shared" si="215"/>
        <v>39302</v>
      </c>
      <c r="AM44" s="14">
        <f t="shared" si="215"/>
        <v>32710</v>
      </c>
      <c r="AN44" s="14">
        <f t="shared" si="215"/>
        <v>38970</v>
      </c>
      <c r="AO44" s="14">
        <f t="shared" si="162"/>
        <v>416101</v>
      </c>
      <c r="AP44" s="14">
        <f>SUM(AP45:AP46)</f>
        <v>34743</v>
      </c>
      <c r="AQ44" s="14">
        <f t="shared" ref="AQ44:BA44" si="216">SUM(AQ45:AQ46)</f>
        <v>28536</v>
      </c>
      <c r="AR44" s="14">
        <f t="shared" si="216"/>
        <v>36638</v>
      </c>
      <c r="AS44" s="14">
        <f t="shared" si="216"/>
        <v>36325</v>
      </c>
      <c r="AT44" s="14">
        <f t="shared" si="216"/>
        <v>40363</v>
      </c>
      <c r="AU44" s="14">
        <f t="shared" si="216"/>
        <v>40866</v>
      </c>
      <c r="AV44" s="14">
        <f t="shared" si="216"/>
        <v>43943</v>
      </c>
      <c r="AW44" s="14">
        <f t="shared" si="216"/>
        <v>44662</v>
      </c>
      <c r="AX44" s="14">
        <f t="shared" si="216"/>
        <v>43824</v>
      </c>
      <c r="AY44" s="14">
        <f t="shared" si="216"/>
        <v>45734</v>
      </c>
      <c r="AZ44" s="14">
        <f t="shared" si="216"/>
        <v>44331</v>
      </c>
      <c r="BA44" s="14">
        <f t="shared" si="216"/>
        <v>44926</v>
      </c>
      <c r="BB44" s="14">
        <f t="shared" si="163"/>
        <v>484891</v>
      </c>
      <c r="BC44" s="14">
        <f>SUM(BC45:BC46)</f>
        <v>40481</v>
      </c>
      <c r="BD44" s="14">
        <f t="shared" ref="BD44:BN44" si="217">SUM(BD45:BD46)</f>
        <v>34678</v>
      </c>
      <c r="BE44" s="14">
        <f t="shared" si="217"/>
        <v>40654</v>
      </c>
      <c r="BF44" s="14">
        <f t="shared" si="217"/>
        <v>42614</v>
      </c>
      <c r="BG44" s="14">
        <f t="shared" si="217"/>
        <v>45895</v>
      </c>
      <c r="BH44" s="14">
        <f t="shared" si="217"/>
        <v>45997</v>
      </c>
      <c r="BI44" s="14">
        <f t="shared" si="217"/>
        <v>49110</v>
      </c>
      <c r="BJ44" s="14">
        <f t="shared" si="217"/>
        <v>50533</v>
      </c>
      <c r="BK44" s="14">
        <f t="shared" si="217"/>
        <v>48355</v>
      </c>
      <c r="BL44" s="14">
        <f t="shared" si="217"/>
        <v>49311</v>
      </c>
      <c r="BM44" s="14">
        <f t="shared" si="217"/>
        <v>50289</v>
      </c>
      <c r="BN44" s="14">
        <f t="shared" si="217"/>
        <v>54302</v>
      </c>
      <c r="BO44" s="14">
        <f t="shared" si="164"/>
        <v>552219</v>
      </c>
      <c r="BP44" s="14">
        <f>SUM(BP45:BP46)</f>
        <v>51167</v>
      </c>
      <c r="BQ44" s="14">
        <f t="shared" ref="BQ44:CA44" si="218">SUM(BQ45:BQ46)</f>
        <v>45010</v>
      </c>
      <c r="BR44" s="14">
        <f t="shared" si="218"/>
        <v>42152</v>
      </c>
      <c r="BS44" s="14">
        <f t="shared" si="218"/>
        <v>45049</v>
      </c>
      <c r="BT44" s="14">
        <f t="shared" si="218"/>
        <v>45688</v>
      </c>
      <c r="BU44" s="14">
        <f t="shared" si="218"/>
        <v>46573</v>
      </c>
      <c r="BV44" s="14">
        <f t="shared" si="218"/>
        <v>51043</v>
      </c>
      <c r="BW44" s="14">
        <f t="shared" si="218"/>
        <v>56984</v>
      </c>
      <c r="BX44" s="14">
        <f t="shared" si="218"/>
        <v>55624</v>
      </c>
      <c r="BY44" s="14">
        <f t="shared" si="218"/>
        <v>56370</v>
      </c>
      <c r="BZ44" s="14">
        <f t="shared" si="218"/>
        <v>56504</v>
      </c>
      <c r="CA44" s="14">
        <f t="shared" si="218"/>
        <v>56640</v>
      </c>
      <c r="CB44" s="14">
        <f t="shared" si="165"/>
        <v>608804</v>
      </c>
      <c r="CC44" s="14">
        <f>SUM(CC45:CC46)</f>
        <v>53297</v>
      </c>
      <c r="CD44" s="14">
        <f t="shared" ref="CD44:CN44" si="219">SUM(CD45:CD46)</f>
        <v>47274</v>
      </c>
      <c r="CE44" s="14">
        <f t="shared" si="219"/>
        <v>52953</v>
      </c>
      <c r="CF44" s="14">
        <f t="shared" si="219"/>
        <v>52600</v>
      </c>
      <c r="CG44" s="14">
        <f t="shared" si="219"/>
        <v>55809</v>
      </c>
      <c r="CH44" s="14">
        <f t="shared" si="219"/>
        <v>54436</v>
      </c>
      <c r="CI44" s="14">
        <f t="shared" si="219"/>
        <v>59313</v>
      </c>
      <c r="CJ44" s="14">
        <f t="shared" si="219"/>
        <v>63952</v>
      </c>
      <c r="CK44" s="14">
        <f t="shared" si="219"/>
        <v>60538</v>
      </c>
      <c r="CL44" s="14">
        <f t="shared" si="219"/>
        <v>61658</v>
      </c>
      <c r="CM44" s="14">
        <f t="shared" si="219"/>
        <v>63047</v>
      </c>
      <c r="CN44" s="14">
        <f t="shared" si="219"/>
        <v>63588</v>
      </c>
      <c r="CO44" s="14">
        <f t="shared" si="166"/>
        <v>688465</v>
      </c>
      <c r="CP44" s="14">
        <f>SUM(CP45:CP46)</f>
        <v>58439</v>
      </c>
      <c r="CQ44" s="14">
        <f t="shared" ref="CQ44:DA44" si="220">SUM(CQ45:CQ46)</f>
        <v>55096</v>
      </c>
      <c r="CR44" s="14">
        <f t="shared" si="220"/>
        <v>57351</v>
      </c>
      <c r="CS44" s="14">
        <f t="shared" si="220"/>
        <v>52773</v>
      </c>
      <c r="CT44" s="14">
        <f t="shared" si="220"/>
        <v>55973</v>
      </c>
      <c r="CU44" s="14">
        <f t="shared" si="220"/>
        <v>56695</v>
      </c>
      <c r="CV44" s="14">
        <f t="shared" si="220"/>
        <v>60781</v>
      </c>
      <c r="CW44" s="14">
        <f t="shared" si="220"/>
        <v>63018</v>
      </c>
      <c r="CX44" s="14">
        <f t="shared" si="220"/>
        <v>60649</v>
      </c>
      <c r="CY44" s="14">
        <f t="shared" si="220"/>
        <v>60201</v>
      </c>
      <c r="CZ44" s="14">
        <f t="shared" si="220"/>
        <v>60403</v>
      </c>
      <c r="DA44" s="14">
        <f t="shared" si="220"/>
        <v>60573</v>
      </c>
      <c r="DB44" s="14">
        <f t="shared" si="16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6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69"/>
        <v>778205</v>
      </c>
      <c r="EC44" s="14">
        <f>SUM(EC45:EC46)</f>
        <v>65163</v>
      </c>
      <c r="ED44" s="14">
        <v>59616</v>
      </c>
      <c r="EE44" s="14">
        <f t="shared" ref="EE44:EH44" si="221">SUM(EE45:EE46)</f>
        <v>63395</v>
      </c>
      <c r="EF44" s="14">
        <f t="shared" si="221"/>
        <v>60654</v>
      </c>
      <c r="EG44" s="14">
        <f t="shared" si="221"/>
        <v>66667</v>
      </c>
      <c r="EH44" s="14">
        <f t="shared" si="221"/>
        <v>65351</v>
      </c>
      <c r="EI44" s="14">
        <f t="shared" ref="EI44:EN44" si="222">SUM(EI45:EI46)</f>
        <v>109754</v>
      </c>
      <c r="EJ44" s="14">
        <f t="shared" si="222"/>
        <v>78035</v>
      </c>
      <c r="EK44" s="14">
        <f t="shared" si="222"/>
        <v>72113</v>
      </c>
      <c r="EL44" s="14">
        <f t="shared" si="222"/>
        <v>74128</v>
      </c>
      <c r="EM44" s="14">
        <f t="shared" si="222"/>
        <v>70866</v>
      </c>
      <c r="EN44" s="14">
        <f t="shared" si="222"/>
        <v>76212</v>
      </c>
      <c r="EO44" s="14">
        <f t="shared" si="17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223">SUM(ER45:ER46)</f>
        <v>69245</v>
      </c>
      <c r="ES44" s="14">
        <f t="shared" si="223"/>
        <v>70624</v>
      </c>
      <c r="ET44" s="14">
        <f t="shared" si="223"/>
        <v>74916</v>
      </c>
      <c r="EU44" s="14">
        <f t="shared" si="223"/>
        <v>76324</v>
      </c>
      <c r="EV44" s="14">
        <f t="shared" si="223"/>
        <v>85324</v>
      </c>
      <c r="EW44" s="14">
        <f t="shared" si="223"/>
        <v>88852</v>
      </c>
      <c r="EX44" s="14">
        <f t="shared" si="223"/>
        <v>80644</v>
      </c>
      <c r="EY44" s="14">
        <f t="shared" si="223"/>
        <v>84499</v>
      </c>
      <c r="EZ44" s="14">
        <f t="shared" si="223"/>
        <v>80294</v>
      </c>
      <c r="FA44" s="14">
        <f t="shared" si="223"/>
        <v>87824</v>
      </c>
      <c r="FB44" s="14">
        <f t="shared" si="17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224">SUM(FE45:FE46)</f>
        <v>72011</v>
      </c>
      <c r="FF44" s="14">
        <f t="shared" si="224"/>
        <v>67877</v>
      </c>
      <c r="FG44" s="14">
        <f t="shared" si="224"/>
        <v>75571</v>
      </c>
      <c r="FH44" s="14">
        <f t="shared" si="224"/>
        <v>71235</v>
      </c>
      <c r="FI44" s="14">
        <f t="shared" si="224"/>
        <v>82025</v>
      </c>
      <c r="FJ44" s="14">
        <f t="shared" si="224"/>
        <v>100998</v>
      </c>
      <c r="FK44" s="14">
        <f t="shared" si="224"/>
        <v>79202</v>
      </c>
      <c r="FL44" s="14">
        <v>80801</v>
      </c>
      <c r="FM44" s="14">
        <v>79245</v>
      </c>
      <c r="FN44" s="14">
        <v>83981</v>
      </c>
      <c r="FO44" s="14">
        <f t="shared" si="184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211"/>
        <v>795585</v>
      </c>
      <c r="GC44" s="14">
        <f>GC45+GC46</f>
        <v>86839</v>
      </c>
      <c r="GD44" s="131">
        <v>65987</v>
      </c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>
        <f t="shared" ref="GO44" si="225">+SUM(GC44:GN44)</f>
        <v>152826</v>
      </c>
    </row>
    <row r="45" spans="2:197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6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6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6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6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6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6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6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6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6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6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7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7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7">
        <v>16760</v>
      </c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</row>
    <row r="46" spans="2:197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6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6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6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6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6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6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6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6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6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6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7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7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40">
        <v>49227</v>
      </c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</row>
    <row r="47" spans="2:197" ht="15" x14ac:dyDescent="0.25">
      <c r="B47" s="18" t="s">
        <v>10</v>
      </c>
      <c r="C47" s="59">
        <f>SUM(C48:C49)</f>
        <v>0</v>
      </c>
      <c r="D47" s="59">
        <f t="shared" ref="D47:N47" si="226">SUM(D48:D49)</f>
        <v>0</v>
      </c>
      <c r="E47" s="59">
        <f t="shared" si="226"/>
        <v>0</v>
      </c>
      <c r="F47" s="59">
        <f t="shared" si="226"/>
        <v>0</v>
      </c>
      <c r="G47" s="59">
        <f t="shared" si="226"/>
        <v>0</v>
      </c>
      <c r="H47" s="59">
        <f t="shared" si="226"/>
        <v>0</v>
      </c>
      <c r="I47" s="59">
        <f t="shared" si="226"/>
        <v>0</v>
      </c>
      <c r="J47" s="59">
        <f t="shared" si="226"/>
        <v>0</v>
      </c>
      <c r="K47" s="59">
        <f t="shared" si="226"/>
        <v>0</v>
      </c>
      <c r="L47" s="59">
        <f t="shared" si="226"/>
        <v>0</v>
      </c>
      <c r="M47" s="59">
        <f t="shared" si="226"/>
        <v>0</v>
      </c>
      <c r="N47" s="59">
        <f t="shared" si="226"/>
        <v>117457</v>
      </c>
      <c r="O47" s="59">
        <f>SUM(O48:O49)</f>
        <v>117457</v>
      </c>
      <c r="P47" s="59">
        <f>SUM(P48:P49)</f>
        <v>135835</v>
      </c>
      <c r="Q47" s="59">
        <f t="shared" ref="Q47:AA47" si="227">SUM(Q48:Q49)</f>
        <v>126524</v>
      </c>
      <c r="R47" s="59">
        <f t="shared" si="227"/>
        <v>137107</v>
      </c>
      <c r="S47" s="59">
        <f t="shared" si="227"/>
        <v>134213</v>
      </c>
      <c r="T47" s="59">
        <f t="shared" si="227"/>
        <v>141341</v>
      </c>
      <c r="U47" s="59">
        <f t="shared" si="227"/>
        <v>144979</v>
      </c>
      <c r="V47" s="59">
        <f t="shared" si="227"/>
        <v>157471</v>
      </c>
      <c r="W47" s="59">
        <f t="shared" si="227"/>
        <v>169665</v>
      </c>
      <c r="X47" s="59">
        <f t="shared" si="227"/>
        <v>164876</v>
      </c>
      <c r="Y47" s="59">
        <f t="shared" si="227"/>
        <v>167392</v>
      </c>
      <c r="Z47" s="59">
        <f t="shared" si="227"/>
        <v>162232</v>
      </c>
      <c r="AA47" s="59">
        <f t="shared" si="227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228">SUM(AD48:AD49)</f>
        <v>143708</v>
      </c>
      <c r="AE47" s="59">
        <f t="shared" si="228"/>
        <v>156096</v>
      </c>
      <c r="AF47" s="59">
        <f t="shared" si="228"/>
        <v>150950</v>
      </c>
      <c r="AG47" s="59">
        <f t="shared" si="228"/>
        <v>160145</v>
      </c>
      <c r="AH47" s="59">
        <f t="shared" si="228"/>
        <v>168060</v>
      </c>
      <c r="AI47" s="59">
        <f t="shared" si="228"/>
        <v>180920</v>
      </c>
      <c r="AJ47" s="59">
        <f t="shared" si="228"/>
        <v>194250</v>
      </c>
      <c r="AK47" s="59">
        <f t="shared" si="228"/>
        <v>181043</v>
      </c>
      <c r="AL47" s="59">
        <f t="shared" si="228"/>
        <v>187040</v>
      </c>
      <c r="AM47" s="59">
        <f t="shared" si="228"/>
        <v>176180</v>
      </c>
      <c r="AN47" s="59">
        <f t="shared" si="228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229">SUM(AQ48:AQ49)</f>
        <v>139885</v>
      </c>
      <c r="AR47" s="59">
        <f t="shared" si="229"/>
        <v>181415</v>
      </c>
      <c r="AS47" s="59">
        <f t="shared" si="229"/>
        <v>179431</v>
      </c>
      <c r="AT47" s="59">
        <f t="shared" si="229"/>
        <v>200498</v>
      </c>
      <c r="AU47" s="59">
        <f t="shared" si="229"/>
        <v>200287</v>
      </c>
      <c r="AV47" s="59">
        <f t="shared" si="229"/>
        <v>211792</v>
      </c>
      <c r="AW47" s="59">
        <f t="shared" si="229"/>
        <v>209605</v>
      </c>
      <c r="AX47" s="59">
        <f t="shared" si="229"/>
        <v>213031</v>
      </c>
      <c r="AY47" s="59">
        <f t="shared" si="229"/>
        <v>221197</v>
      </c>
      <c r="AZ47" s="59">
        <f t="shared" si="229"/>
        <v>216485</v>
      </c>
      <c r="BA47" s="59">
        <f t="shared" si="229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230">SUM(BD48:BD49)</f>
        <v>180090</v>
      </c>
      <c r="BE47" s="59">
        <f t="shared" si="230"/>
        <v>203030</v>
      </c>
      <c r="BF47" s="59">
        <f t="shared" si="230"/>
        <v>206457</v>
      </c>
      <c r="BG47" s="59">
        <f t="shared" si="230"/>
        <v>214243</v>
      </c>
      <c r="BH47" s="59">
        <f t="shared" si="230"/>
        <v>219186</v>
      </c>
      <c r="BI47" s="59">
        <f t="shared" si="230"/>
        <v>231864</v>
      </c>
      <c r="BJ47" s="59">
        <f t="shared" si="230"/>
        <v>233041</v>
      </c>
      <c r="BK47" s="59">
        <f t="shared" si="230"/>
        <v>224061</v>
      </c>
      <c r="BL47" s="59">
        <f t="shared" si="230"/>
        <v>235096</v>
      </c>
      <c r="BM47" s="59">
        <f t="shared" si="230"/>
        <v>232688</v>
      </c>
      <c r="BN47" s="59">
        <f t="shared" si="230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231">SUM(BQ48:BQ49)</f>
        <v>217965</v>
      </c>
      <c r="BR47" s="59">
        <f t="shared" si="231"/>
        <v>208801</v>
      </c>
      <c r="BS47" s="59">
        <f t="shared" si="231"/>
        <v>215393</v>
      </c>
      <c r="BT47" s="59">
        <f t="shared" si="231"/>
        <v>222095</v>
      </c>
      <c r="BU47" s="59">
        <f t="shared" si="231"/>
        <v>225711</v>
      </c>
      <c r="BV47" s="59">
        <f t="shared" si="231"/>
        <v>248860</v>
      </c>
      <c r="BW47" s="59">
        <f t="shared" si="231"/>
        <v>267263</v>
      </c>
      <c r="BX47" s="59">
        <f t="shared" si="231"/>
        <v>261064</v>
      </c>
      <c r="BY47" s="59">
        <f t="shared" si="231"/>
        <v>265847</v>
      </c>
      <c r="BZ47" s="59">
        <f t="shared" si="231"/>
        <v>266303</v>
      </c>
      <c r="CA47" s="59">
        <f t="shared" si="231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232">SUM(CD48:CD49)</f>
        <v>229451</v>
      </c>
      <c r="CE47" s="59">
        <f t="shared" si="232"/>
        <v>263782</v>
      </c>
      <c r="CF47" s="59">
        <f t="shared" si="232"/>
        <v>257609</v>
      </c>
      <c r="CG47" s="59">
        <f t="shared" si="232"/>
        <v>271205</v>
      </c>
      <c r="CH47" s="59">
        <f t="shared" si="232"/>
        <v>265561</v>
      </c>
      <c r="CI47" s="59">
        <f t="shared" si="232"/>
        <v>288226</v>
      </c>
      <c r="CJ47" s="59">
        <f t="shared" si="232"/>
        <v>299443</v>
      </c>
      <c r="CK47" s="59">
        <f t="shared" si="232"/>
        <v>287075</v>
      </c>
      <c r="CL47" s="59">
        <f t="shared" si="232"/>
        <v>295106</v>
      </c>
      <c r="CM47" s="59">
        <f t="shared" si="232"/>
        <v>303002</v>
      </c>
      <c r="CN47" s="59">
        <f t="shared" si="232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233">SUM(CQ48:CQ49)</f>
        <v>275732</v>
      </c>
      <c r="CR47" s="59">
        <f t="shared" si="233"/>
        <v>287330</v>
      </c>
      <c r="CS47" s="59">
        <f t="shared" si="233"/>
        <v>264439</v>
      </c>
      <c r="CT47" s="59">
        <f t="shared" si="233"/>
        <v>281761</v>
      </c>
      <c r="CU47" s="59">
        <f t="shared" si="233"/>
        <v>274415</v>
      </c>
      <c r="CV47" s="59">
        <f t="shared" si="233"/>
        <v>290549</v>
      </c>
      <c r="CW47" s="59">
        <f t="shared" si="233"/>
        <v>265316</v>
      </c>
      <c r="CX47" s="59">
        <f t="shared" si="233"/>
        <v>247331</v>
      </c>
      <c r="CY47" s="59">
        <f t="shared" si="233"/>
        <v>248318</v>
      </c>
      <c r="CZ47" s="59">
        <f t="shared" si="233"/>
        <v>249685</v>
      </c>
      <c r="DA47" s="59">
        <f t="shared" si="233"/>
        <v>272395</v>
      </c>
      <c r="DB47" s="59">
        <f t="shared" ref="DB47:DH47" si="234">SUM(DB48:DB49)</f>
        <v>3244070</v>
      </c>
      <c r="DC47" s="59">
        <f t="shared" si="234"/>
        <v>281209</v>
      </c>
      <c r="DD47" s="59">
        <f t="shared" si="234"/>
        <v>263971</v>
      </c>
      <c r="DE47" s="59">
        <f t="shared" si="234"/>
        <v>279280</v>
      </c>
      <c r="DF47" s="59">
        <f t="shared" si="234"/>
        <v>280075</v>
      </c>
      <c r="DG47" s="59">
        <f t="shared" si="234"/>
        <v>288593</v>
      </c>
      <c r="DH47" s="59">
        <f t="shared" si="234"/>
        <v>303967</v>
      </c>
      <c r="DI47" s="59">
        <f t="shared" ref="DI47:EA47" si="235">SUM(DI48:DI49)</f>
        <v>323939</v>
      </c>
      <c r="DJ47" s="59">
        <f t="shared" si="235"/>
        <v>345689</v>
      </c>
      <c r="DK47" s="59">
        <f t="shared" si="235"/>
        <v>320700</v>
      </c>
      <c r="DL47" s="59">
        <f t="shared" si="235"/>
        <v>316694</v>
      </c>
      <c r="DM47" s="59">
        <f t="shared" si="235"/>
        <v>311467</v>
      </c>
      <c r="DN47" s="59">
        <f t="shared" si="235"/>
        <v>317240</v>
      </c>
      <c r="DO47" s="59">
        <f>SUM(DO48:DO49)</f>
        <v>3632824</v>
      </c>
      <c r="DP47" s="59">
        <f t="shared" si="235"/>
        <v>311769</v>
      </c>
      <c r="DQ47" s="59">
        <f t="shared" si="235"/>
        <v>293847</v>
      </c>
      <c r="DR47" s="59">
        <f t="shared" si="235"/>
        <v>310024</v>
      </c>
      <c r="DS47" s="59">
        <f t="shared" si="235"/>
        <v>294563</v>
      </c>
      <c r="DT47" s="59">
        <f t="shared" si="235"/>
        <v>272796</v>
      </c>
      <c r="DU47" s="59">
        <f t="shared" si="235"/>
        <v>296878</v>
      </c>
      <c r="DV47" s="59">
        <f t="shared" si="235"/>
        <v>321256</v>
      </c>
      <c r="DW47" s="59">
        <f t="shared" si="235"/>
        <v>331707</v>
      </c>
      <c r="DX47" s="59">
        <f t="shared" si="235"/>
        <v>319145</v>
      </c>
      <c r="DY47" s="59">
        <f t="shared" si="235"/>
        <v>330805</v>
      </c>
      <c r="DZ47" s="59">
        <v>306368</v>
      </c>
      <c r="EA47" s="59">
        <f t="shared" si="235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F47" si="236">SUM(EE48:EE49)</f>
        <v>313962</v>
      </c>
      <c r="EF47" s="59">
        <f t="shared" si="236"/>
        <v>302121</v>
      </c>
      <c r="EG47" s="59">
        <f t="shared" ref="EG47:EH47" si="237">SUM(EG48:EG49)</f>
        <v>325464</v>
      </c>
      <c r="EH47" s="59">
        <f t="shared" si="237"/>
        <v>319763</v>
      </c>
      <c r="EI47" s="59">
        <f t="shared" ref="EI47:EJ47" si="238">SUM(EI48:EI49)</f>
        <v>504951</v>
      </c>
      <c r="EJ47" s="59">
        <f t="shared" si="238"/>
        <v>381594</v>
      </c>
      <c r="EK47" s="59">
        <f t="shared" ref="EK47:EL47" si="239">SUM(EK48:EK49)</f>
        <v>369233</v>
      </c>
      <c r="EL47" s="59">
        <f t="shared" si="239"/>
        <v>370849</v>
      </c>
      <c r="EM47" s="59">
        <f t="shared" ref="EM47:EN47" si="240">SUM(EM48:EM49)</f>
        <v>357725</v>
      </c>
      <c r="EN47" s="59">
        <f t="shared" si="240"/>
        <v>382918</v>
      </c>
      <c r="EO47" s="59">
        <f t="shared" si="17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241">SUM(ER48:ER49)</f>
        <v>360602</v>
      </c>
      <c r="ES47" s="59">
        <f t="shared" si="241"/>
        <v>349817</v>
      </c>
      <c r="ET47" s="59">
        <f t="shared" si="241"/>
        <v>364633</v>
      </c>
      <c r="EU47" s="59">
        <f t="shared" si="241"/>
        <v>350944</v>
      </c>
      <c r="EV47" s="59">
        <f t="shared" si="241"/>
        <v>383930</v>
      </c>
      <c r="EW47" s="59">
        <f t="shared" si="241"/>
        <v>404161</v>
      </c>
      <c r="EX47" s="59">
        <f t="shared" si="241"/>
        <v>379913</v>
      </c>
      <c r="EY47" s="59">
        <f t="shared" si="241"/>
        <v>390890</v>
      </c>
      <c r="EZ47" s="59">
        <f t="shared" si="241"/>
        <v>385935</v>
      </c>
      <c r="FA47" s="59">
        <f t="shared" si="241"/>
        <v>409754</v>
      </c>
      <c r="FB47" s="59">
        <f t="shared" si="17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242">SUM(FE48:FE49)</f>
        <v>396048</v>
      </c>
      <c r="FF47" s="59">
        <f t="shared" si="242"/>
        <v>396473</v>
      </c>
      <c r="FG47" s="59">
        <f t="shared" si="242"/>
        <v>412201</v>
      </c>
      <c r="FH47" s="59">
        <f t="shared" si="242"/>
        <v>389042</v>
      </c>
      <c r="FI47" s="59">
        <f t="shared" si="242"/>
        <v>432124</v>
      </c>
      <c r="FJ47" s="59">
        <f t="shared" si="242"/>
        <v>507837</v>
      </c>
      <c r="FK47" s="59">
        <f t="shared" si="242"/>
        <v>415901</v>
      </c>
      <c r="FL47" s="59">
        <v>423929</v>
      </c>
      <c r="FM47" s="59">
        <f t="shared" si="242"/>
        <v>413267</v>
      </c>
      <c r="FN47" s="59">
        <f t="shared" si="242"/>
        <v>425752</v>
      </c>
      <c r="FO47" s="59">
        <f t="shared" si="184"/>
        <v>4932482</v>
      </c>
      <c r="FP47" s="59">
        <f t="shared" ref="FP47:FQ47" si="243">SUM(FP48:FP49)</f>
        <v>393421</v>
      </c>
      <c r="FQ47" s="59">
        <f t="shared" si="243"/>
        <v>381924</v>
      </c>
      <c r="FR47" s="59">
        <f t="shared" ref="FR47:FS47" si="244">SUM(FR48:FR49)</f>
        <v>272351</v>
      </c>
      <c r="FS47" s="59">
        <f t="shared" si="244"/>
        <v>90571</v>
      </c>
      <c r="FT47" s="59">
        <f t="shared" ref="FT47:FV47" si="245">SUM(FT48:FT49)</f>
        <v>147418</v>
      </c>
      <c r="FU47" s="59">
        <f t="shared" si="245"/>
        <v>236255</v>
      </c>
      <c r="FV47" s="59">
        <f t="shared" si="245"/>
        <v>338071</v>
      </c>
      <c r="FW47" s="59">
        <f t="shared" ref="FW47:FY47" si="246">SUM(FW48:FW49)</f>
        <v>343181</v>
      </c>
      <c r="FX47" s="59">
        <f t="shared" si="246"/>
        <v>372976</v>
      </c>
      <c r="FY47" s="59">
        <f t="shared" si="246"/>
        <v>414971</v>
      </c>
      <c r="FZ47" s="59">
        <f t="shared" ref="FZ47:GA47" si="247">SUM(FZ48:FZ49)</f>
        <v>409082</v>
      </c>
      <c r="GA47" s="59">
        <f t="shared" si="247"/>
        <v>395603</v>
      </c>
      <c r="GB47" s="59">
        <f t="shared" si="211"/>
        <v>3795824</v>
      </c>
      <c r="GC47" s="59">
        <f t="shared" ref="GC47" si="248">SUM(GC48:GC49)</f>
        <v>413667</v>
      </c>
      <c r="GD47" s="138">
        <v>321608</v>
      </c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>
        <f t="shared" ref="GO47:GO49" si="249">+SUM(GC47:GN47)</f>
        <v>735275</v>
      </c>
    </row>
    <row r="48" spans="2:197" x14ac:dyDescent="0.2">
      <c r="B48" s="15" t="s">
        <v>2</v>
      </c>
      <c r="C48" s="79">
        <f>C33+C36+C39+C42+C45</f>
        <v>0</v>
      </c>
      <c r="D48" s="79">
        <f t="shared" ref="D48:N49" si="250">D33+D36+D39+D42+D45</f>
        <v>0</v>
      </c>
      <c r="E48" s="79">
        <f t="shared" si="250"/>
        <v>0</v>
      </c>
      <c r="F48" s="79">
        <f t="shared" si="250"/>
        <v>0</v>
      </c>
      <c r="G48" s="79">
        <f t="shared" si="250"/>
        <v>0</v>
      </c>
      <c r="H48" s="79">
        <f t="shared" si="250"/>
        <v>0</v>
      </c>
      <c r="I48" s="79">
        <f t="shared" si="250"/>
        <v>0</v>
      </c>
      <c r="J48" s="79">
        <f t="shared" si="250"/>
        <v>0</v>
      </c>
      <c r="K48" s="79">
        <f t="shared" si="250"/>
        <v>0</v>
      </c>
      <c r="L48" s="79">
        <f t="shared" si="250"/>
        <v>0</v>
      </c>
      <c r="M48" s="79">
        <f t="shared" si="250"/>
        <v>0</v>
      </c>
      <c r="N48" s="79">
        <f t="shared" si="250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251">Q33+Q36+Q39+Q42+Q45</f>
        <v>34509</v>
      </c>
      <c r="R48" s="79">
        <f t="shared" si="251"/>
        <v>37328</v>
      </c>
      <c r="S48" s="79">
        <f t="shared" si="251"/>
        <v>35129</v>
      </c>
      <c r="T48" s="79">
        <f t="shared" si="251"/>
        <v>38355</v>
      </c>
      <c r="U48" s="79">
        <f t="shared" si="251"/>
        <v>37564</v>
      </c>
      <c r="V48" s="79">
        <f t="shared" si="251"/>
        <v>44297</v>
      </c>
      <c r="W48" s="79">
        <f t="shared" si="251"/>
        <v>45426</v>
      </c>
      <c r="X48" s="79">
        <f t="shared" si="251"/>
        <v>42631</v>
      </c>
      <c r="Y48" s="79">
        <f t="shared" si="251"/>
        <v>41899</v>
      </c>
      <c r="Z48" s="79">
        <f t="shared" si="251"/>
        <v>40659</v>
      </c>
      <c r="AA48" s="79">
        <f t="shared" si="251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252">AD33+AD36+AD39+AD42+AD45</f>
        <v>39484</v>
      </c>
      <c r="AE48" s="79">
        <f t="shared" si="252"/>
        <v>40276</v>
      </c>
      <c r="AF48" s="79">
        <f t="shared" si="252"/>
        <v>40915</v>
      </c>
      <c r="AG48" s="79">
        <f t="shared" si="252"/>
        <v>42877</v>
      </c>
      <c r="AH48" s="79">
        <f t="shared" si="252"/>
        <v>41627</v>
      </c>
      <c r="AI48" s="79">
        <f t="shared" si="252"/>
        <v>49196</v>
      </c>
      <c r="AJ48" s="79">
        <f t="shared" si="252"/>
        <v>50190</v>
      </c>
      <c r="AK48" s="79">
        <f t="shared" si="252"/>
        <v>47123</v>
      </c>
      <c r="AL48" s="79">
        <f t="shared" si="252"/>
        <v>46770</v>
      </c>
      <c r="AM48" s="79">
        <f t="shared" si="252"/>
        <v>44404</v>
      </c>
      <c r="AN48" s="79">
        <f t="shared" si="252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253">AQ33+AQ36+AQ39+AQ42+AQ45</f>
        <v>41858</v>
      </c>
      <c r="AR48" s="79">
        <f t="shared" si="253"/>
        <v>46806</v>
      </c>
      <c r="AS48" s="79">
        <f t="shared" si="253"/>
        <v>47330</v>
      </c>
      <c r="AT48" s="79">
        <f t="shared" si="253"/>
        <v>50995</v>
      </c>
      <c r="AU48" s="79">
        <f t="shared" si="253"/>
        <v>49209</v>
      </c>
      <c r="AV48" s="79">
        <f t="shared" si="253"/>
        <v>55962</v>
      </c>
      <c r="AW48" s="79">
        <f t="shared" si="253"/>
        <v>56762</v>
      </c>
      <c r="AX48" s="79">
        <f t="shared" si="253"/>
        <v>51394</v>
      </c>
      <c r="AY48" s="79">
        <f t="shared" si="253"/>
        <v>52303</v>
      </c>
      <c r="AZ48" s="79">
        <f t="shared" si="253"/>
        <v>49493</v>
      </c>
      <c r="BA48" s="79">
        <f t="shared" si="253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254">BD33+BD36+BD39+BD42+BD45</f>
        <v>48319</v>
      </c>
      <c r="BE48" s="79">
        <f t="shared" si="254"/>
        <v>51089</v>
      </c>
      <c r="BF48" s="79">
        <f t="shared" si="254"/>
        <v>55096</v>
      </c>
      <c r="BG48" s="79">
        <f t="shared" si="254"/>
        <v>53264</v>
      </c>
      <c r="BH48" s="79">
        <f t="shared" si="254"/>
        <v>54412</v>
      </c>
      <c r="BI48" s="79">
        <f t="shared" si="254"/>
        <v>61470</v>
      </c>
      <c r="BJ48" s="79">
        <f t="shared" si="254"/>
        <v>61779</v>
      </c>
      <c r="BK48" s="79">
        <f t="shared" si="254"/>
        <v>55110</v>
      </c>
      <c r="BL48" s="79">
        <f t="shared" si="254"/>
        <v>53546</v>
      </c>
      <c r="BM48" s="79">
        <f t="shared" si="254"/>
        <v>51296</v>
      </c>
      <c r="BN48" s="79">
        <f t="shared" si="254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255">BQ33+BQ36+BQ39+BQ42+BQ45</f>
        <v>55492</v>
      </c>
      <c r="BR48" s="79">
        <f t="shared" si="255"/>
        <v>51004</v>
      </c>
      <c r="BS48" s="79">
        <f t="shared" si="255"/>
        <v>53614</v>
      </c>
      <c r="BT48" s="79">
        <f t="shared" si="255"/>
        <v>54834</v>
      </c>
      <c r="BU48" s="79">
        <f t="shared" si="255"/>
        <v>53946</v>
      </c>
      <c r="BV48" s="79">
        <f t="shared" si="255"/>
        <v>62482</v>
      </c>
      <c r="BW48" s="79">
        <f t="shared" si="255"/>
        <v>65771</v>
      </c>
      <c r="BX48" s="79">
        <f t="shared" si="255"/>
        <v>61259</v>
      </c>
      <c r="BY48" s="79">
        <f t="shared" si="255"/>
        <v>60378</v>
      </c>
      <c r="BZ48" s="79">
        <f t="shared" si="255"/>
        <v>58892</v>
      </c>
      <c r="CA48" s="79">
        <f t="shared" si="255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256">CD33+CD36+CD39+CD42+CD45</f>
        <v>57758</v>
      </c>
      <c r="CE48" s="79">
        <f t="shared" si="256"/>
        <v>63103</v>
      </c>
      <c r="CF48" s="79">
        <f t="shared" si="256"/>
        <v>60085</v>
      </c>
      <c r="CG48" s="79">
        <f t="shared" si="256"/>
        <v>64759</v>
      </c>
      <c r="CH48" s="79">
        <f t="shared" si="256"/>
        <v>63179</v>
      </c>
      <c r="CI48" s="79">
        <f t="shared" si="256"/>
        <v>72802</v>
      </c>
      <c r="CJ48" s="79">
        <f t="shared" si="256"/>
        <v>75073</v>
      </c>
      <c r="CK48" s="79">
        <f t="shared" si="256"/>
        <v>69209</v>
      </c>
      <c r="CL48" s="79">
        <f t="shared" si="256"/>
        <v>67746</v>
      </c>
      <c r="CM48" s="79">
        <f t="shared" si="256"/>
        <v>69012</v>
      </c>
      <c r="CN48" s="79">
        <f t="shared" si="256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257">CQ33+CQ36+CQ39+CQ42+CQ45</f>
        <v>68886</v>
      </c>
      <c r="CR48" s="79">
        <f t="shared" si="257"/>
        <v>75348</v>
      </c>
      <c r="CS48" s="79">
        <f t="shared" si="257"/>
        <v>72157</v>
      </c>
      <c r="CT48" s="79">
        <f t="shared" si="257"/>
        <v>73171</v>
      </c>
      <c r="CU48" s="79">
        <f t="shared" si="257"/>
        <v>69362</v>
      </c>
      <c r="CV48" s="79">
        <f t="shared" si="257"/>
        <v>79915</v>
      </c>
      <c r="CW48" s="79">
        <f t="shared" si="257"/>
        <v>78839</v>
      </c>
      <c r="CX48" s="79">
        <f t="shared" si="257"/>
        <v>69474</v>
      </c>
      <c r="CY48" s="79">
        <f t="shared" si="257"/>
        <v>68937</v>
      </c>
      <c r="CZ48" s="79">
        <f t="shared" si="257"/>
        <v>67052</v>
      </c>
      <c r="DA48" s="79">
        <f t="shared" si="257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58">DD33+DD36+DD39+DD42+DD45</f>
        <v>78045</v>
      </c>
      <c r="DE48" s="79">
        <f t="shared" si="258"/>
        <v>77847</v>
      </c>
      <c r="DF48" s="79">
        <f t="shared" si="258"/>
        <v>78938</v>
      </c>
      <c r="DG48" s="79">
        <f t="shared" si="258"/>
        <v>76567</v>
      </c>
      <c r="DH48" s="79">
        <f t="shared" si="258"/>
        <v>78609</v>
      </c>
      <c r="DI48" s="79">
        <f t="shared" ref="DI48:EA48" si="259">DI33+DI36+DI39+DI42+DI45</f>
        <v>88205</v>
      </c>
      <c r="DJ48" s="79">
        <f t="shared" si="259"/>
        <v>92046</v>
      </c>
      <c r="DK48" s="79">
        <f t="shared" si="259"/>
        <v>84561</v>
      </c>
      <c r="DL48" s="79">
        <f t="shared" si="259"/>
        <v>81706</v>
      </c>
      <c r="DM48" s="79">
        <f t="shared" si="259"/>
        <v>79116</v>
      </c>
      <c r="DN48" s="79">
        <f t="shared" si="259"/>
        <v>87365</v>
      </c>
      <c r="DO48" s="79">
        <f>DO33+DO36+DO39+DO42+DO45</f>
        <v>987522</v>
      </c>
      <c r="DP48" s="79">
        <f t="shared" si="259"/>
        <v>89791</v>
      </c>
      <c r="DQ48" s="79">
        <f t="shared" si="259"/>
        <v>84408</v>
      </c>
      <c r="DR48" s="79">
        <f t="shared" si="259"/>
        <v>85079</v>
      </c>
      <c r="DS48" s="79">
        <f t="shared" si="259"/>
        <v>78095</v>
      </c>
      <c r="DT48" s="79">
        <f t="shared" si="259"/>
        <v>76418</v>
      </c>
      <c r="DU48" s="79">
        <f t="shared" si="259"/>
        <v>76686</v>
      </c>
      <c r="DV48" s="79">
        <f t="shared" si="259"/>
        <v>91776</v>
      </c>
      <c r="DW48" s="79">
        <f t="shared" si="259"/>
        <v>91518</v>
      </c>
      <c r="DX48" s="79">
        <f t="shared" si="259"/>
        <v>83983</v>
      </c>
      <c r="DY48" s="79">
        <f t="shared" si="259"/>
        <v>84164</v>
      </c>
      <c r="DZ48" s="79">
        <v>80780</v>
      </c>
      <c r="EA48" s="79">
        <f t="shared" si="259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F49" si="260">EE33+EE36+EE39+EE42+EE45</f>
        <v>83946</v>
      </c>
      <c r="EF48" s="79">
        <f>EF33+EF36+EF39+EF42+EF45</f>
        <v>85672</v>
      </c>
      <c r="EG48" s="79">
        <f>EG33+EG36+EG39+EG42+EG45</f>
        <v>85480</v>
      </c>
      <c r="EH48" s="79">
        <f>EH33+EH36+EH39+EH42+EH45</f>
        <v>83575</v>
      </c>
      <c r="EI48" s="79">
        <f t="shared" ref="EI48:EJ49" si="261">EI33+EI36+EI39+EI42+EI45</f>
        <v>98427</v>
      </c>
      <c r="EJ48" s="79">
        <f t="shared" si="261"/>
        <v>95086</v>
      </c>
      <c r="EK48" s="79">
        <f t="shared" ref="EK48:EL48" si="262">EK33+EK36+EK39+EK42+EK45</f>
        <v>88181</v>
      </c>
      <c r="EL48" s="79">
        <f t="shared" si="262"/>
        <v>84231</v>
      </c>
      <c r="EM48" s="79">
        <f t="shared" ref="EM48:EN48" si="263">EM33+EM36+EM39+EM42+EM45</f>
        <v>82398</v>
      </c>
      <c r="EN48" s="79">
        <f t="shared" si="263"/>
        <v>96666</v>
      </c>
      <c r="EO48" s="79">
        <f t="shared" si="170"/>
        <v>1059925</v>
      </c>
      <c r="EP48" s="79">
        <f>EP33+EP36+EP39+EP42+EP45</f>
        <v>104171</v>
      </c>
      <c r="EQ48" s="79">
        <f>EQ33+EQ36+EQ39+EQ42+EQ45</f>
        <v>90821</v>
      </c>
      <c r="ER48" s="79">
        <f t="shared" ref="ER48" si="264">ER33+ER36+ER39+ER42+ER45</f>
        <v>91901</v>
      </c>
      <c r="ES48" s="79">
        <f>ES33+ES36+ES39+ES42+ES45</f>
        <v>85309</v>
      </c>
      <c r="ET48" s="79">
        <f>ET33+ET36+ET39+ET42+ET45</f>
        <v>85946</v>
      </c>
      <c r="EU48" s="79">
        <f>EU33+EU36+EU39+EU42+EU45</f>
        <v>78047</v>
      </c>
      <c r="EV48" s="79">
        <f t="shared" ref="EV48:FA48" si="265">EV33+EV36+EV39+EV42+EV45</f>
        <v>93521</v>
      </c>
      <c r="EW48" s="79">
        <f t="shared" si="265"/>
        <v>98357</v>
      </c>
      <c r="EX48" s="79">
        <f t="shared" si="265"/>
        <v>91843</v>
      </c>
      <c r="EY48" s="79">
        <f t="shared" si="265"/>
        <v>98833</v>
      </c>
      <c r="EZ48" s="79">
        <f t="shared" si="265"/>
        <v>95296</v>
      </c>
      <c r="FA48" s="79">
        <f t="shared" si="265"/>
        <v>111380</v>
      </c>
      <c r="FB48" s="79">
        <f t="shared" si="171"/>
        <v>1125425</v>
      </c>
      <c r="FC48" s="79">
        <f>FC33+FC36+FC39+FC42+FC45</f>
        <v>116585</v>
      </c>
      <c r="FD48" s="79">
        <f>FD33+FD36+FD39+FD42+FD45</f>
        <v>87104</v>
      </c>
      <c r="FE48" s="79">
        <f t="shared" ref="FE48" si="266">FE33+FE36+FE39+FE42+FE45</f>
        <v>101819</v>
      </c>
      <c r="FF48" s="79">
        <f>FF33+FF36+FF39+FF42+FF45</f>
        <v>96637</v>
      </c>
      <c r="FG48" s="79">
        <f>FG33+FG36+FG39+FG42+FG45</f>
        <v>101104</v>
      </c>
      <c r="FH48" s="79">
        <f>FH33+FH36+FH39+FH42+FH45</f>
        <v>96620</v>
      </c>
      <c r="FI48" s="79">
        <f t="shared" ref="FI48:FN48" si="267">FI33+FI36+FI39+FI42+FI45</f>
        <v>112193</v>
      </c>
      <c r="FJ48" s="79">
        <f t="shared" si="267"/>
        <v>119934</v>
      </c>
      <c r="FK48" s="79">
        <f t="shared" si="267"/>
        <v>105028</v>
      </c>
      <c r="FL48" s="79">
        <v>101020</v>
      </c>
      <c r="FM48" s="79">
        <f t="shared" si="267"/>
        <v>100753</v>
      </c>
      <c r="FN48" s="79">
        <f t="shared" si="267"/>
        <v>113791</v>
      </c>
      <c r="FO48" s="79">
        <f t="shared" si="184"/>
        <v>1252588</v>
      </c>
      <c r="FP48" s="79">
        <f t="shared" ref="FP48:FQ48" si="268">FP33+FP36+FP39+FP42+FP45</f>
        <v>117580</v>
      </c>
      <c r="FQ48" s="79">
        <f t="shared" si="268"/>
        <v>111930</v>
      </c>
      <c r="FR48" s="79">
        <f t="shared" ref="FR48:FS48" si="269">FR33+FR36+FR39+FR42+FR45</f>
        <v>69651</v>
      </c>
      <c r="FS48" s="79">
        <f t="shared" si="269"/>
        <v>17782</v>
      </c>
      <c r="FT48" s="79">
        <f t="shared" ref="FT48:FV48" si="270">FT33+FT36+FT39+FT42+FT45</f>
        <v>33241</v>
      </c>
      <c r="FU48" s="79">
        <f t="shared" si="270"/>
        <v>53468</v>
      </c>
      <c r="FV48" s="79">
        <f t="shared" si="270"/>
        <v>87476</v>
      </c>
      <c r="FW48" s="79">
        <f t="shared" ref="FW48:FY48" si="271">FW33+FW36+FW39+FW42+FW45</f>
        <v>75799</v>
      </c>
      <c r="FX48" s="79">
        <f t="shared" si="271"/>
        <v>93279</v>
      </c>
      <c r="FY48" s="79">
        <f t="shared" si="271"/>
        <v>107236</v>
      </c>
      <c r="FZ48" s="79">
        <f t="shared" ref="FZ48:GA48" si="272">FZ33+FZ36+FZ39+FZ42+FZ45</f>
        <v>107837</v>
      </c>
      <c r="GA48" s="79">
        <f t="shared" si="272"/>
        <v>115629</v>
      </c>
      <c r="GB48" s="79">
        <f t="shared" si="211"/>
        <v>990908</v>
      </c>
      <c r="GC48" s="79">
        <f t="shared" ref="GC48" si="273">GC33+GC36+GC39+GC42+GC45</f>
        <v>118601</v>
      </c>
      <c r="GD48" s="139">
        <v>69466</v>
      </c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>
        <f t="shared" si="249"/>
        <v>188067</v>
      </c>
    </row>
    <row r="49" spans="2:197" x14ac:dyDescent="0.2">
      <c r="B49" s="15" t="s">
        <v>3</v>
      </c>
      <c r="C49" s="79">
        <f>C34+C37+C40+C43+C46</f>
        <v>0</v>
      </c>
      <c r="D49" s="79">
        <f t="shared" si="250"/>
        <v>0</v>
      </c>
      <c r="E49" s="79">
        <f t="shared" si="250"/>
        <v>0</v>
      </c>
      <c r="F49" s="79">
        <f t="shared" si="250"/>
        <v>0</v>
      </c>
      <c r="G49" s="79">
        <f t="shared" si="250"/>
        <v>0</v>
      </c>
      <c r="H49" s="79">
        <f t="shared" si="250"/>
        <v>0</v>
      </c>
      <c r="I49" s="79">
        <f t="shared" si="250"/>
        <v>0</v>
      </c>
      <c r="J49" s="79">
        <f t="shared" si="250"/>
        <v>0</v>
      </c>
      <c r="K49" s="79">
        <f t="shared" si="250"/>
        <v>0</v>
      </c>
      <c r="L49" s="79">
        <f t="shared" si="250"/>
        <v>0</v>
      </c>
      <c r="M49" s="79">
        <f t="shared" si="250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251"/>
        <v>92015</v>
      </c>
      <c r="R49" s="79">
        <f t="shared" si="251"/>
        <v>99779</v>
      </c>
      <c r="S49" s="79">
        <f t="shared" si="251"/>
        <v>99084</v>
      </c>
      <c r="T49" s="79">
        <f t="shared" si="251"/>
        <v>102986</v>
      </c>
      <c r="U49" s="79">
        <f t="shared" si="251"/>
        <v>107415</v>
      </c>
      <c r="V49" s="79">
        <f t="shared" si="251"/>
        <v>113174</v>
      </c>
      <c r="W49" s="79">
        <f t="shared" si="251"/>
        <v>124239</v>
      </c>
      <c r="X49" s="79">
        <f t="shared" si="251"/>
        <v>122245</v>
      </c>
      <c r="Y49" s="79">
        <f t="shared" si="251"/>
        <v>125493</v>
      </c>
      <c r="Z49" s="79">
        <f t="shared" si="251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252"/>
        <v>104224</v>
      </c>
      <c r="AE49" s="79">
        <f t="shared" si="252"/>
        <v>115820</v>
      </c>
      <c r="AF49" s="79">
        <f t="shared" si="252"/>
        <v>110035</v>
      </c>
      <c r="AG49" s="79">
        <f t="shared" si="252"/>
        <v>117268</v>
      </c>
      <c r="AH49" s="79">
        <f t="shared" si="252"/>
        <v>126433</v>
      </c>
      <c r="AI49" s="79">
        <f t="shared" si="252"/>
        <v>131724</v>
      </c>
      <c r="AJ49" s="79">
        <f t="shared" si="252"/>
        <v>144060</v>
      </c>
      <c r="AK49" s="79">
        <f t="shared" si="252"/>
        <v>133920</v>
      </c>
      <c r="AL49" s="79">
        <f t="shared" si="252"/>
        <v>140270</v>
      </c>
      <c r="AM49" s="79">
        <f t="shared" si="252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253"/>
        <v>98027</v>
      </c>
      <c r="AR49" s="79">
        <f t="shared" si="253"/>
        <v>134609</v>
      </c>
      <c r="AS49" s="79">
        <f t="shared" si="253"/>
        <v>132101</v>
      </c>
      <c r="AT49" s="79">
        <f t="shared" si="253"/>
        <v>149503</v>
      </c>
      <c r="AU49" s="79">
        <f t="shared" si="253"/>
        <v>151078</v>
      </c>
      <c r="AV49" s="79">
        <f t="shared" si="253"/>
        <v>155830</v>
      </c>
      <c r="AW49" s="79">
        <f t="shared" si="253"/>
        <v>152843</v>
      </c>
      <c r="AX49" s="79">
        <f t="shared" si="253"/>
        <v>161637</v>
      </c>
      <c r="AY49" s="79">
        <f t="shared" si="253"/>
        <v>168894</v>
      </c>
      <c r="AZ49" s="79">
        <f t="shared" si="253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254"/>
        <v>131771</v>
      </c>
      <c r="BE49" s="79">
        <f t="shared" si="254"/>
        <v>151941</v>
      </c>
      <c r="BF49" s="79">
        <f t="shared" si="254"/>
        <v>151361</v>
      </c>
      <c r="BG49" s="79">
        <f t="shared" si="254"/>
        <v>160979</v>
      </c>
      <c r="BH49" s="79">
        <f t="shared" si="254"/>
        <v>164774</v>
      </c>
      <c r="BI49" s="79">
        <f t="shared" si="254"/>
        <v>170394</v>
      </c>
      <c r="BJ49" s="79">
        <f t="shared" si="254"/>
        <v>171262</v>
      </c>
      <c r="BK49" s="79">
        <f t="shared" si="254"/>
        <v>168951</v>
      </c>
      <c r="BL49" s="79">
        <f t="shared" si="254"/>
        <v>181550</v>
      </c>
      <c r="BM49" s="79">
        <f t="shared" si="254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255"/>
        <v>162473</v>
      </c>
      <c r="BR49" s="79">
        <f t="shared" si="255"/>
        <v>157797</v>
      </c>
      <c r="BS49" s="79">
        <f t="shared" si="255"/>
        <v>161779</v>
      </c>
      <c r="BT49" s="79">
        <f t="shared" si="255"/>
        <v>167261</v>
      </c>
      <c r="BU49" s="79">
        <f t="shared" si="255"/>
        <v>171765</v>
      </c>
      <c r="BV49" s="79">
        <f t="shared" si="255"/>
        <v>186378</v>
      </c>
      <c r="BW49" s="79">
        <f t="shared" si="255"/>
        <v>201492</v>
      </c>
      <c r="BX49" s="79">
        <f t="shared" si="255"/>
        <v>199805</v>
      </c>
      <c r="BY49" s="79">
        <f t="shared" si="255"/>
        <v>205469</v>
      </c>
      <c r="BZ49" s="79">
        <f t="shared" si="255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256"/>
        <v>171693</v>
      </c>
      <c r="CE49" s="79">
        <f t="shared" si="256"/>
        <v>200679</v>
      </c>
      <c r="CF49" s="79">
        <f t="shared" si="256"/>
        <v>197524</v>
      </c>
      <c r="CG49" s="79">
        <f t="shared" si="256"/>
        <v>206446</v>
      </c>
      <c r="CH49" s="79">
        <f t="shared" si="256"/>
        <v>202382</v>
      </c>
      <c r="CI49" s="79">
        <f t="shared" si="256"/>
        <v>215424</v>
      </c>
      <c r="CJ49" s="79">
        <f t="shared" si="256"/>
        <v>224370</v>
      </c>
      <c r="CK49" s="79">
        <f t="shared" si="256"/>
        <v>217866</v>
      </c>
      <c r="CL49" s="79">
        <f t="shared" si="256"/>
        <v>227360</v>
      </c>
      <c r="CM49" s="79">
        <f t="shared" si="256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257"/>
        <v>206846</v>
      </c>
      <c r="CR49" s="79">
        <f t="shared" si="257"/>
        <v>211982</v>
      </c>
      <c r="CS49" s="79">
        <f t="shared" si="257"/>
        <v>192282</v>
      </c>
      <c r="CT49" s="79">
        <f t="shared" si="257"/>
        <v>208590</v>
      </c>
      <c r="CU49" s="79">
        <f t="shared" si="257"/>
        <v>205053</v>
      </c>
      <c r="CV49" s="79">
        <f t="shared" si="257"/>
        <v>210634</v>
      </c>
      <c r="CW49" s="79">
        <f t="shared" si="257"/>
        <v>186477</v>
      </c>
      <c r="CX49" s="79">
        <f t="shared" si="257"/>
        <v>177857</v>
      </c>
      <c r="CY49" s="79">
        <f t="shared" si="257"/>
        <v>179381</v>
      </c>
      <c r="CZ49" s="79">
        <f t="shared" si="257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58"/>
        <v>185926</v>
      </c>
      <c r="DE49" s="79">
        <f t="shared" si="258"/>
        <v>201433</v>
      </c>
      <c r="DF49" s="79">
        <f t="shared" si="258"/>
        <v>201137</v>
      </c>
      <c r="DG49" s="79">
        <f t="shared" si="258"/>
        <v>212026</v>
      </c>
      <c r="DH49" s="79">
        <f t="shared" si="258"/>
        <v>225358</v>
      </c>
      <c r="DI49" s="79">
        <f t="shared" ref="DI49:EA49" si="274">DI34+DI37+DI40+DI43+DI46</f>
        <v>235734</v>
      </c>
      <c r="DJ49" s="79">
        <f t="shared" si="274"/>
        <v>253643</v>
      </c>
      <c r="DK49" s="79">
        <f t="shared" si="274"/>
        <v>236139</v>
      </c>
      <c r="DL49" s="79">
        <f t="shared" si="274"/>
        <v>234988</v>
      </c>
      <c r="DM49" s="79">
        <f t="shared" si="274"/>
        <v>232351</v>
      </c>
      <c r="DN49" s="79">
        <f t="shared" si="274"/>
        <v>229875</v>
      </c>
      <c r="DO49" s="79">
        <f>DO34+DO37+DO40+DO43+DO46</f>
        <v>2645302</v>
      </c>
      <c r="DP49" s="79">
        <f t="shared" si="274"/>
        <v>221978</v>
      </c>
      <c r="DQ49" s="79">
        <f t="shared" si="274"/>
        <v>209439</v>
      </c>
      <c r="DR49" s="79">
        <f t="shared" si="274"/>
        <v>224945</v>
      </c>
      <c r="DS49" s="79">
        <f t="shared" si="274"/>
        <v>216468</v>
      </c>
      <c r="DT49" s="79">
        <f t="shared" si="274"/>
        <v>196378</v>
      </c>
      <c r="DU49" s="79">
        <f t="shared" si="274"/>
        <v>220192</v>
      </c>
      <c r="DV49" s="79">
        <f t="shared" si="274"/>
        <v>229480</v>
      </c>
      <c r="DW49" s="79">
        <f t="shared" si="274"/>
        <v>240189</v>
      </c>
      <c r="DX49" s="79">
        <f t="shared" si="274"/>
        <v>235162</v>
      </c>
      <c r="DY49" s="79">
        <f t="shared" si="274"/>
        <v>246641</v>
      </c>
      <c r="DZ49" s="79">
        <v>225588</v>
      </c>
      <c r="EA49" s="79">
        <f t="shared" si="274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si="260"/>
        <v>230016</v>
      </c>
      <c r="EF49" s="79">
        <f t="shared" si="260"/>
        <v>216449</v>
      </c>
      <c r="EG49" s="79">
        <f t="shared" ref="EG49:EH49" si="275">EG34+EG37+EG40+EG43+EG46</f>
        <v>239984</v>
      </c>
      <c r="EH49" s="79">
        <f t="shared" si="275"/>
        <v>236188</v>
      </c>
      <c r="EI49" s="79">
        <f t="shared" si="261"/>
        <v>406524</v>
      </c>
      <c r="EJ49" s="79">
        <f t="shared" si="261"/>
        <v>286508</v>
      </c>
      <c r="EK49" s="79">
        <f t="shared" ref="EK49:EL49" si="276">EK34+EK37+EK40+EK43+EK46</f>
        <v>281052</v>
      </c>
      <c r="EL49" s="79">
        <f t="shared" si="276"/>
        <v>286618</v>
      </c>
      <c r="EM49" s="79">
        <f t="shared" ref="EM49:EN49" si="277">EM34+EM37+EM40+EM43+EM46</f>
        <v>275327</v>
      </c>
      <c r="EN49" s="79">
        <f t="shared" si="277"/>
        <v>286252</v>
      </c>
      <c r="EO49" s="79">
        <f t="shared" si="17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78">ER34+ER37+ER40+ER43+ER46</f>
        <v>268701</v>
      </c>
      <c r="ES49" s="79">
        <f t="shared" si="278"/>
        <v>264508</v>
      </c>
      <c r="ET49" s="79">
        <f t="shared" si="278"/>
        <v>278687</v>
      </c>
      <c r="EU49" s="79">
        <f t="shared" si="278"/>
        <v>272897</v>
      </c>
      <c r="EV49" s="79">
        <f t="shared" si="278"/>
        <v>290409</v>
      </c>
      <c r="EW49" s="79">
        <f t="shared" si="278"/>
        <v>305804</v>
      </c>
      <c r="EX49" s="79">
        <f t="shared" si="278"/>
        <v>288070</v>
      </c>
      <c r="EY49" s="79">
        <f t="shared" si="278"/>
        <v>292057</v>
      </c>
      <c r="EZ49" s="79">
        <f t="shared" si="278"/>
        <v>290639</v>
      </c>
      <c r="FA49" s="79">
        <f t="shared" si="278"/>
        <v>298374</v>
      </c>
      <c r="FB49" s="79">
        <f t="shared" si="17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79">FE34+FE37+FE40+FE43+FE46</f>
        <v>294229</v>
      </c>
      <c r="FF49" s="79">
        <f t="shared" si="279"/>
        <v>299836</v>
      </c>
      <c r="FG49" s="79">
        <f t="shared" si="279"/>
        <v>311097</v>
      </c>
      <c r="FH49" s="79">
        <f t="shared" si="279"/>
        <v>292422</v>
      </c>
      <c r="FI49" s="79">
        <f t="shared" si="279"/>
        <v>319931</v>
      </c>
      <c r="FJ49" s="79">
        <f t="shared" si="279"/>
        <v>387903</v>
      </c>
      <c r="FK49" s="79">
        <f t="shared" si="279"/>
        <v>310873</v>
      </c>
      <c r="FL49" s="79">
        <v>322909</v>
      </c>
      <c r="FM49" s="79">
        <f t="shared" si="279"/>
        <v>312514</v>
      </c>
      <c r="FN49" s="79">
        <f t="shared" si="279"/>
        <v>311961</v>
      </c>
      <c r="FO49" s="79">
        <f t="shared" si="184"/>
        <v>3679894</v>
      </c>
      <c r="FP49" s="79">
        <f t="shared" ref="FP49:FQ49" si="280">FP34+FP37+FP40+FP43+FP46</f>
        <v>275841</v>
      </c>
      <c r="FQ49" s="79">
        <f t="shared" si="280"/>
        <v>269994</v>
      </c>
      <c r="FR49" s="79">
        <f t="shared" ref="FR49:FS49" si="281">FR34+FR37+FR40+FR43+FR46</f>
        <v>202700</v>
      </c>
      <c r="FS49" s="79">
        <f t="shared" si="281"/>
        <v>72789</v>
      </c>
      <c r="FT49" s="79">
        <f t="shared" ref="FT49:FV49" si="282">FT34+FT37+FT40+FT43+FT46</f>
        <v>114177</v>
      </c>
      <c r="FU49" s="79">
        <f t="shared" si="282"/>
        <v>182787</v>
      </c>
      <c r="FV49" s="79">
        <f t="shared" si="282"/>
        <v>250595</v>
      </c>
      <c r="FW49" s="79">
        <f t="shared" ref="FW49:FY49" si="283">FW34+FW37+FW40+FW43+FW46</f>
        <v>267382</v>
      </c>
      <c r="FX49" s="79">
        <f t="shared" si="283"/>
        <v>279697</v>
      </c>
      <c r="FY49" s="79">
        <f t="shared" si="283"/>
        <v>307735</v>
      </c>
      <c r="FZ49" s="79">
        <f t="shared" ref="FZ49:GA49" si="284">FZ34+FZ37+FZ40+FZ43+FZ46</f>
        <v>301245</v>
      </c>
      <c r="GA49" s="79">
        <f t="shared" si="284"/>
        <v>279974</v>
      </c>
      <c r="GB49" s="79">
        <f t="shared" si="211"/>
        <v>2804916</v>
      </c>
      <c r="GC49" s="79">
        <f t="shared" ref="GC49" si="285">GC34+GC37+GC40+GC43+GC46</f>
        <v>295066</v>
      </c>
      <c r="GD49" s="139">
        <v>252142</v>
      </c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>
        <f t="shared" si="249"/>
        <v>547208</v>
      </c>
    </row>
    <row r="52" spans="2:197" ht="15" x14ac:dyDescent="0.25">
      <c r="B52" s="5" t="s">
        <v>82</v>
      </c>
    </row>
    <row r="53" spans="2:197" ht="15" customHeight="1" x14ac:dyDescent="0.25">
      <c r="B53" s="23" t="s">
        <v>158</v>
      </c>
      <c r="C53" s="165">
        <v>2007</v>
      </c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7"/>
      <c r="O53" s="163" t="s">
        <v>100</v>
      </c>
      <c r="P53" s="165">
        <v>2008</v>
      </c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7"/>
      <c r="AB53" s="163" t="s">
        <v>101</v>
      </c>
      <c r="AC53" s="165">
        <v>2009</v>
      </c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7"/>
      <c r="AO53" s="163" t="s">
        <v>86</v>
      </c>
      <c r="AP53" s="165">
        <v>2010</v>
      </c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7"/>
      <c r="BB53" s="163" t="s">
        <v>87</v>
      </c>
      <c r="BC53" s="165">
        <v>2011</v>
      </c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7"/>
      <c r="BO53" s="163" t="s">
        <v>88</v>
      </c>
      <c r="BP53" s="165">
        <v>2012</v>
      </c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7"/>
      <c r="CB53" s="163" t="s">
        <v>89</v>
      </c>
      <c r="CC53" s="165">
        <v>2013</v>
      </c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7"/>
      <c r="CO53" s="163" t="s">
        <v>90</v>
      </c>
      <c r="CP53" s="165">
        <v>2014</v>
      </c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7"/>
      <c r="DB53" s="163" t="s">
        <v>91</v>
      </c>
      <c r="DC53" s="165">
        <v>2015</v>
      </c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7"/>
      <c r="DO53" s="163" t="s">
        <v>92</v>
      </c>
      <c r="DP53" s="165">
        <v>2016</v>
      </c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7"/>
      <c r="EB53" s="163" t="s">
        <v>93</v>
      </c>
      <c r="EC53" s="165">
        <v>2017</v>
      </c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  <c r="EN53" s="167"/>
      <c r="EO53" s="163" t="s">
        <v>104</v>
      </c>
      <c r="EP53" s="165">
        <v>2018</v>
      </c>
      <c r="EQ53" s="166"/>
      <c r="ER53" s="166"/>
      <c r="ES53" s="166"/>
      <c r="ET53" s="166"/>
      <c r="EU53" s="166"/>
      <c r="EV53" s="166"/>
      <c r="EW53" s="166"/>
      <c r="EX53" s="166"/>
      <c r="EY53" s="166"/>
      <c r="EZ53" s="166"/>
      <c r="FA53" s="167"/>
      <c r="FB53" s="163" t="s">
        <v>137</v>
      </c>
      <c r="FC53" s="165">
        <v>2019</v>
      </c>
      <c r="FD53" s="166"/>
      <c r="FE53" s="166"/>
      <c r="FF53" s="166"/>
      <c r="FG53" s="166"/>
      <c r="FH53" s="166"/>
      <c r="FI53" s="166"/>
      <c r="FJ53" s="166"/>
      <c r="FK53" s="166"/>
      <c r="FL53" s="166"/>
      <c r="FM53" s="166"/>
      <c r="FN53" s="167"/>
      <c r="FO53" s="163" t="s">
        <v>161</v>
      </c>
      <c r="FP53" s="160">
        <v>2020</v>
      </c>
      <c r="FQ53" s="161"/>
      <c r="FR53" s="161"/>
      <c r="FS53" s="161"/>
      <c r="FT53" s="161"/>
      <c r="FU53" s="161"/>
      <c r="FV53" s="161"/>
      <c r="FW53" s="161"/>
      <c r="FX53" s="161"/>
      <c r="FY53" s="161"/>
      <c r="FZ53" s="161"/>
      <c r="GA53" s="162"/>
      <c r="GB53" s="163" t="s">
        <v>169</v>
      </c>
      <c r="GC53" s="160">
        <v>2021</v>
      </c>
      <c r="GD53" s="161"/>
      <c r="GE53" s="161"/>
      <c r="GF53" s="161"/>
      <c r="GG53" s="161"/>
      <c r="GH53" s="161"/>
      <c r="GI53" s="161"/>
      <c r="GJ53" s="161"/>
      <c r="GK53" s="161"/>
      <c r="GL53" s="161"/>
      <c r="GM53" s="161"/>
      <c r="GN53" s="162"/>
      <c r="GO53" s="163" t="s">
        <v>170</v>
      </c>
    </row>
    <row r="54" spans="2:197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64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64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64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64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64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64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64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64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64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64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64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64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64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64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64"/>
    </row>
    <row r="55" spans="2:197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86">+SUM(P56:P57)</f>
        <v>513950.69999999995</v>
      </c>
      <c r="Q55" s="59">
        <f t="shared" si="286"/>
        <v>482108.2</v>
      </c>
      <c r="R55" s="59">
        <f t="shared" si="286"/>
        <v>521399.39999999997</v>
      </c>
      <c r="S55" s="59">
        <f t="shared" si="286"/>
        <v>510011.80000000005</v>
      </c>
      <c r="T55" s="59">
        <f t="shared" si="286"/>
        <v>537566.9</v>
      </c>
      <c r="U55" s="59">
        <f t="shared" si="286"/>
        <v>552048.1</v>
      </c>
      <c r="V55" s="59">
        <f t="shared" si="286"/>
        <v>601093.5</v>
      </c>
      <c r="W55" s="59">
        <f t="shared" si="286"/>
        <v>647816.5</v>
      </c>
      <c r="X55" s="59">
        <f t="shared" si="286"/>
        <v>632564.69999999995</v>
      </c>
      <c r="Y55" s="59">
        <f t="shared" si="286"/>
        <v>643091.19999999995</v>
      </c>
      <c r="Z55" s="59">
        <f t="shared" si="286"/>
        <v>619819.80000000005</v>
      </c>
      <c r="AA55" s="59">
        <f t="shared" si="286"/>
        <v>633068</v>
      </c>
      <c r="AB55" s="59">
        <f>+SUM(AB56:AB57)</f>
        <v>6894538.7999999998</v>
      </c>
      <c r="AC55" s="59">
        <f t="shared" si="286"/>
        <v>597852.1</v>
      </c>
      <c r="AD55" s="59">
        <f t="shared" si="286"/>
        <v>548485.69999999995</v>
      </c>
      <c r="AE55" s="59">
        <f t="shared" si="286"/>
        <v>598163</v>
      </c>
      <c r="AF55" s="59">
        <f t="shared" si="286"/>
        <v>577998.1</v>
      </c>
      <c r="AG55" s="59">
        <f t="shared" si="286"/>
        <v>613576.30000000005</v>
      </c>
      <c r="AH55" s="59">
        <f t="shared" si="286"/>
        <v>644843.5</v>
      </c>
      <c r="AI55" s="59">
        <f t="shared" si="286"/>
        <v>695685.89999999991</v>
      </c>
      <c r="AJ55" s="59">
        <f t="shared" si="286"/>
        <v>745586.00000000012</v>
      </c>
      <c r="AK55" s="59">
        <f t="shared" si="286"/>
        <v>695655.1</v>
      </c>
      <c r="AL55" s="59">
        <f t="shared" si="286"/>
        <v>722583.1</v>
      </c>
      <c r="AM55" s="59">
        <f t="shared" si="286"/>
        <v>677115.1</v>
      </c>
      <c r="AN55" s="59">
        <f t="shared" si="286"/>
        <v>740392.19999999984</v>
      </c>
      <c r="AO55" s="59">
        <f>+SUM(AO56:AO57)</f>
        <v>7857936.0999999996</v>
      </c>
      <c r="AP55" s="59">
        <f t="shared" si="286"/>
        <v>640091.80000000005</v>
      </c>
      <c r="AQ55" s="59">
        <f t="shared" si="286"/>
        <v>536046.09999999986</v>
      </c>
      <c r="AR55" s="59">
        <f t="shared" si="286"/>
        <v>697690.6</v>
      </c>
      <c r="AS55" s="59">
        <f t="shared" si="286"/>
        <v>690069.2</v>
      </c>
      <c r="AT55" s="59">
        <f t="shared" si="286"/>
        <v>770065.10000000009</v>
      </c>
      <c r="AU55" s="59">
        <f t="shared" si="286"/>
        <v>769755.70000000007</v>
      </c>
      <c r="AV55" s="59">
        <f t="shared" si="286"/>
        <v>815376.60000000021</v>
      </c>
      <c r="AW55" s="59">
        <f t="shared" si="286"/>
        <v>805964.5</v>
      </c>
      <c r="AX55" s="59">
        <f t="shared" si="286"/>
        <v>819410.2</v>
      </c>
      <c r="AY55" s="59">
        <f t="shared" si="286"/>
        <v>852609.89999999991</v>
      </c>
      <c r="AZ55" s="59">
        <f t="shared" si="286"/>
        <v>839460</v>
      </c>
      <c r="BA55" s="59">
        <f t="shared" si="286"/>
        <v>838814</v>
      </c>
      <c r="BB55" s="59">
        <f>+SUM(BB56:BB57)</f>
        <v>9075353.7000000011</v>
      </c>
      <c r="BC55" s="59">
        <f t="shared" si="286"/>
        <v>778803.3</v>
      </c>
      <c r="BD55" s="59">
        <f t="shared" si="286"/>
        <v>692115.39999999991</v>
      </c>
      <c r="BE55" s="59">
        <f t="shared" si="286"/>
        <v>776342.2</v>
      </c>
      <c r="BF55" s="59">
        <f t="shared" si="286"/>
        <v>790610.39999999991</v>
      </c>
      <c r="BG55" s="59">
        <f t="shared" si="286"/>
        <v>821833.2</v>
      </c>
      <c r="BH55" s="59">
        <f t="shared" si="286"/>
        <v>841704.6</v>
      </c>
      <c r="BI55" s="59">
        <f t="shared" si="286"/>
        <v>891271.20000000019</v>
      </c>
      <c r="BJ55" s="59">
        <f t="shared" si="286"/>
        <v>895339.79999999993</v>
      </c>
      <c r="BK55" s="59">
        <f t="shared" si="286"/>
        <v>856288.2</v>
      </c>
      <c r="BL55" s="59">
        <f t="shared" si="286"/>
        <v>895399.10000000009</v>
      </c>
      <c r="BM55" s="59">
        <f t="shared" si="286"/>
        <v>894794.5</v>
      </c>
      <c r="BN55" s="59">
        <f t="shared" si="286"/>
        <v>970458.4</v>
      </c>
      <c r="BO55" s="59">
        <f>+SUM(BO56:BO57)</f>
        <v>10104960.300000001</v>
      </c>
      <c r="BP55" s="59">
        <f t="shared" si="286"/>
        <v>933224.59999999986</v>
      </c>
      <c r="BQ55" s="59">
        <f t="shared" si="286"/>
        <v>842438.89999999991</v>
      </c>
      <c r="BR55" s="59">
        <f t="shared" si="286"/>
        <v>806895.10000000009</v>
      </c>
      <c r="BS55" s="59">
        <f t="shared" si="286"/>
        <v>832418.29999999993</v>
      </c>
      <c r="BT55" s="59">
        <f t="shared" si="286"/>
        <v>858321.1</v>
      </c>
      <c r="BU55" s="59">
        <f t="shared" si="286"/>
        <v>872210.79999999993</v>
      </c>
      <c r="BV55" s="59">
        <f t="shared" si="286"/>
        <v>961781.89999999991</v>
      </c>
      <c r="BW55" s="59">
        <f t="shared" si="286"/>
        <v>1032878.2000000001</v>
      </c>
      <c r="BX55" s="59">
        <f t="shared" si="286"/>
        <v>1008713.4</v>
      </c>
      <c r="BY55" s="59">
        <f t="shared" si="286"/>
        <v>1027114.5</v>
      </c>
      <c r="BZ55" s="59">
        <f t="shared" si="286"/>
        <v>1028786.7000000002</v>
      </c>
      <c r="CA55" s="59">
        <f t="shared" si="286"/>
        <v>1046974.4</v>
      </c>
      <c r="CB55" s="59">
        <f>+SUM(CB56:CB57)</f>
        <v>11251757.899999999</v>
      </c>
      <c r="CC55" s="59">
        <f t="shared" si="286"/>
        <v>997879.20000000007</v>
      </c>
      <c r="CD55" s="59">
        <f t="shared" si="286"/>
        <v>886806.5</v>
      </c>
      <c r="CE55" s="59">
        <f t="shared" si="286"/>
        <v>1019357</v>
      </c>
      <c r="CF55" s="59">
        <f t="shared" si="286"/>
        <v>995388.4</v>
      </c>
      <c r="CG55" s="59">
        <f t="shared" ref="CG55:EA55" si="287">+SUM(CG56:CG57)</f>
        <v>1048000.5</v>
      </c>
      <c r="CH55" s="59">
        <f t="shared" si="287"/>
        <v>1026219.1</v>
      </c>
      <c r="CI55" s="59">
        <f t="shared" si="287"/>
        <v>1114014.1000000001</v>
      </c>
      <c r="CJ55" s="59">
        <f t="shared" si="287"/>
        <v>1157288.3999999999</v>
      </c>
      <c r="CK55" s="59">
        <f t="shared" si="287"/>
        <v>1109308</v>
      </c>
      <c r="CL55" s="59">
        <f t="shared" si="287"/>
        <v>1140174.8</v>
      </c>
      <c r="CM55" s="59">
        <f t="shared" si="287"/>
        <v>1170612.3</v>
      </c>
      <c r="CN55" s="59">
        <f t="shared" si="287"/>
        <v>1187180.3999999999</v>
      </c>
      <c r="CO55" s="59">
        <f>+SUM(CO56:CO57)</f>
        <v>12852228.699999999</v>
      </c>
      <c r="CP55" s="59">
        <f t="shared" si="287"/>
        <v>1108558.6000000001</v>
      </c>
      <c r="CQ55" s="59">
        <f t="shared" si="287"/>
        <v>1065640.8</v>
      </c>
      <c r="CR55" s="59">
        <f t="shared" si="287"/>
        <v>1110675</v>
      </c>
      <c r="CS55" s="59">
        <f t="shared" si="287"/>
        <v>1022368.1</v>
      </c>
      <c r="CT55" s="59">
        <f t="shared" si="287"/>
        <v>1089149.2999999998</v>
      </c>
      <c r="CU55" s="59">
        <f t="shared" si="287"/>
        <v>1060662.3999999999</v>
      </c>
      <c r="CV55" s="59">
        <f t="shared" si="287"/>
        <v>1123348.8</v>
      </c>
      <c r="CW55" s="59">
        <f t="shared" si="287"/>
        <v>1026073.8</v>
      </c>
      <c r="CX55" s="59">
        <f t="shared" si="287"/>
        <v>956281.7</v>
      </c>
      <c r="CY55" s="59">
        <f t="shared" si="287"/>
        <v>960069.10000000009</v>
      </c>
      <c r="CZ55" s="59">
        <f t="shared" si="287"/>
        <v>965208</v>
      </c>
      <c r="DA55" s="59">
        <f t="shared" si="287"/>
        <v>1053395.3</v>
      </c>
      <c r="DB55" s="59">
        <f>+SUM(DB56:DB57)</f>
        <v>12541430.899999999</v>
      </c>
      <c r="DC55" s="59">
        <f t="shared" si="287"/>
        <v>1087624.8</v>
      </c>
      <c r="DD55" s="59">
        <f t="shared" si="287"/>
        <v>1020943.6000000001</v>
      </c>
      <c r="DE55" s="59">
        <f>+SUM(DE56:DE57)</f>
        <v>1079857</v>
      </c>
      <c r="DF55" s="59">
        <f t="shared" si="287"/>
        <v>1082926.1000000001</v>
      </c>
      <c r="DG55" s="59">
        <f t="shared" si="287"/>
        <v>1115628.5</v>
      </c>
      <c r="DH55" s="59">
        <f t="shared" si="287"/>
        <v>1174936.7999999998</v>
      </c>
      <c r="DI55" s="59">
        <f t="shared" si="287"/>
        <v>1252397.4000000001</v>
      </c>
      <c r="DJ55" s="59">
        <f t="shared" si="287"/>
        <v>1336351.3999999999</v>
      </c>
      <c r="DK55" s="59">
        <f t="shared" si="287"/>
        <v>1239656.3999999999</v>
      </c>
      <c r="DL55" s="59">
        <f t="shared" si="287"/>
        <v>1224089.7</v>
      </c>
      <c r="DM55" s="59">
        <f t="shared" si="287"/>
        <v>1203822.5</v>
      </c>
      <c r="DN55" s="59">
        <f t="shared" si="287"/>
        <v>1226494.1000000001</v>
      </c>
      <c r="DO55" s="59">
        <f>+SUM(DO56:DO57)</f>
        <v>14044728.300000001</v>
      </c>
      <c r="DP55" s="59">
        <f t="shared" si="287"/>
        <v>1205556.1000000001</v>
      </c>
      <c r="DQ55" s="59">
        <f t="shared" si="287"/>
        <v>1136278</v>
      </c>
      <c r="DR55" s="59">
        <f t="shared" si="287"/>
        <v>1198667.3999999999</v>
      </c>
      <c r="DS55" s="59">
        <f t="shared" si="287"/>
        <v>1138746.3999999999</v>
      </c>
      <c r="DT55" s="59">
        <f t="shared" si="287"/>
        <v>1054751.2000000002</v>
      </c>
      <c r="DU55" s="59">
        <f t="shared" si="287"/>
        <v>1147569</v>
      </c>
      <c r="DV55" s="59">
        <f t="shared" si="287"/>
        <v>1242245.1000000001</v>
      </c>
      <c r="DW55" s="59">
        <f t="shared" si="287"/>
        <v>1282484.6000000001</v>
      </c>
      <c r="DX55" s="59">
        <f t="shared" si="287"/>
        <v>1233674.5</v>
      </c>
      <c r="DY55" s="59">
        <f t="shared" si="287"/>
        <v>1278569.0999999999</v>
      </c>
      <c r="DZ55" s="59">
        <f t="shared" si="287"/>
        <v>1184259.7999999998</v>
      </c>
      <c r="EA55" s="59">
        <f t="shared" si="287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88">+SUM(EE56:EE57)</f>
        <v>1213682.2</v>
      </c>
      <c r="EF55" s="59">
        <f t="shared" si="288"/>
        <v>1168147.5</v>
      </c>
      <c r="EG55" s="59">
        <f t="shared" si="288"/>
        <v>1258073</v>
      </c>
      <c r="EH55" s="59">
        <f t="shared" si="288"/>
        <v>1235998.2000000002</v>
      </c>
      <c r="EI55" s="59">
        <f t="shared" si="288"/>
        <v>1949738.2999999998</v>
      </c>
      <c r="EJ55" s="59">
        <f t="shared" si="288"/>
        <v>1474742.5</v>
      </c>
      <c r="EK55" s="59">
        <f t="shared" si="288"/>
        <v>1426787.6999999997</v>
      </c>
      <c r="EL55" s="59">
        <f t="shared" si="288"/>
        <v>1432781.5</v>
      </c>
      <c r="EM55" s="59">
        <f t="shared" si="288"/>
        <v>1382175.0999999999</v>
      </c>
      <c r="EN55" s="59">
        <f t="shared" si="288"/>
        <v>1479785.9999999998</v>
      </c>
      <c r="EO55" s="59">
        <f t="shared" ref="EO55:EO57" si="289"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90">+SUM(ER56:ER57)</f>
        <v>1393691.8</v>
      </c>
      <c r="ES55" s="59">
        <f t="shared" si="290"/>
        <v>1351870.3</v>
      </c>
      <c r="ET55" s="59">
        <f t="shared" si="290"/>
        <v>1408995.1999999997</v>
      </c>
      <c r="EU55" s="59">
        <f t="shared" si="290"/>
        <v>1355931.4000000001</v>
      </c>
      <c r="EV55" s="59">
        <f t="shared" si="290"/>
        <v>1483739.3999999997</v>
      </c>
      <c r="EW55" s="59">
        <f t="shared" si="290"/>
        <v>1561910.7000000002</v>
      </c>
      <c r="EX55" s="59">
        <f t="shared" si="290"/>
        <v>1468126.8</v>
      </c>
      <c r="EY55" s="59">
        <f t="shared" si="290"/>
        <v>1510775.7</v>
      </c>
      <c r="EZ55" s="59">
        <f t="shared" si="290"/>
        <v>1491504.5</v>
      </c>
      <c r="FA55" s="59">
        <f t="shared" si="290"/>
        <v>1584032.8</v>
      </c>
      <c r="FB55" s="59">
        <f t="shared" ref="FB55:FB57" si="291"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92">+SUM(FE56:FE57)</f>
        <v>1530961</v>
      </c>
      <c r="FF55" s="59">
        <f t="shared" si="292"/>
        <v>1532554.5</v>
      </c>
      <c r="FG55" s="59">
        <f t="shared" si="292"/>
        <v>1593099.8000000003</v>
      </c>
      <c r="FH55" s="59">
        <f t="shared" si="292"/>
        <v>1503587.8</v>
      </c>
      <c r="FI55" s="59">
        <f t="shared" si="292"/>
        <v>1670256.8000000003</v>
      </c>
      <c r="FJ55" s="59">
        <f t="shared" si="292"/>
        <v>1962221.2999999998</v>
      </c>
      <c r="FK55" s="59">
        <f t="shared" si="292"/>
        <v>1607364</v>
      </c>
      <c r="FL55" s="59">
        <f>+SUM(FL56:FL57)</f>
        <v>1638106.1999999997</v>
      </c>
      <c r="FM55" s="59">
        <f t="shared" si="292"/>
        <v>1596969.4</v>
      </c>
      <c r="FN55" s="59">
        <f t="shared" si="292"/>
        <v>1645714.9000000001</v>
      </c>
      <c r="FO55" s="59">
        <f t="shared" ref="FO55" si="293">+SUM(FC55:FN55)</f>
        <v>19064387.399999999</v>
      </c>
      <c r="FP55" s="59">
        <f t="shared" si="292"/>
        <v>1521397.7</v>
      </c>
      <c r="FQ55" s="59">
        <f t="shared" si="292"/>
        <v>1476826.6999999997</v>
      </c>
      <c r="FR55" s="59">
        <f t="shared" si="292"/>
        <v>1052556.7999999998</v>
      </c>
      <c r="FS55" s="59">
        <f t="shared" si="292"/>
        <v>23159.200000000001</v>
      </c>
      <c r="FT55" s="59">
        <f t="shared" si="292"/>
        <v>0</v>
      </c>
      <c r="FU55" s="59">
        <f t="shared" si="292"/>
        <v>0</v>
      </c>
      <c r="FV55" s="59">
        <f t="shared" si="292"/>
        <v>1306425.9999999998</v>
      </c>
      <c r="FW55" s="59">
        <f t="shared" si="292"/>
        <v>1325492.2999999991</v>
      </c>
      <c r="FX55" s="59">
        <f t="shared" si="292"/>
        <v>1441076.9</v>
      </c>
      <c r="FY55" s="59">
        <f t="shared" si="292"/>
        <v>1609602.4999999995</v>
      </c>
      <c r="FZ55" s="59">
        <f t="shared" si="292"/>
        <v>1581013.5</v>
      </c>
      <c r="GA55" s="59">
        <f t="shared" si="292"/>
        <v>1529485.3999999994</v>
      </c>
      <c r="GB55" s="59">
        <f t="shared" ref="GB55:GB57" si="294">+SUM(FP55:GA55)</f>
        <v>12867036.999999996</v>
      </c>
      <c r="GC55" s="59">
        <f t="shared" ref="GC55" si="295">+SUM(GC56:GC57)</f>
        <v>1599301.0000000005</v>
      </c>
      <c r="GD55" s="138">
        <v>1242112.1000000003</v>
      </c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>
        <f t="shared" ref="GO55:GO57" si="296">+SUM(GC55:GN55)</f>
        <v>2841413.1000000006</v>
      </c>
    </row>
    <row r="56" spans="2:197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 t="shared" si="289"/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 t="shared" si="291"/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 t="shared" si="294"/>
        <v>3466788.0000000005</v>
      </c>
      <c r="GC56" s="79">
        <v>462543.90000000008</v>
      </c>
      <c r="GD56" s="139">
        <v>270917.39999999997</v>
      </c>
      <c r="GE56" s="79"/>
      <c r="GF56" s="79"/>
      <c r="GG56" s="79"/>
      <c r="GH56" s="79"/>
      <c r="GI56" s="79"/>
      <c r="GJ56" s="79"/>
      <c r="GK56" s="79"/>
      <c r="GL56" s="79"/>
      <c r="GM56" s="79"/>
      <c r="GN56" s="79"/>
      <c r="GO56" s="14">
        <f t="shared" si="296"/>
        <v>733461.3</v>
      </c>
    </row>
    <row r="57" spans="2:197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 t="shared" si="289"/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 t="shared" si="291"/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 t="shared" si="294"/>
        <v>9400248.9999999963</v>
      </c>
      <c r="GC57" s="79">
        <v>1136757.1000000003</v>
      </c>
      <c r="GD57" s="139">
        <v>971194.70000000042</v>
      </c>
      <c r="GE57" s="79"/>
      <c r="GF57" s="79"/>
      <c r="GG57" s="79"/>
      <c r="GH57" s="79"/>
      <c r="GI57" s="79"/>
      <c r="GJ57" s="79"/>
      <c r="GK57" s="79"/>
      <c r="GL57" s="79"/>
      <c r="GM57" s="79"/>
      <c r="GN57" s="79"/>
      <c r="GO57" s="14">
        <f t="shared" si="296"/>
        <v>2107951.8000000007</v>
      </c>
    </row>
    <row r="59" spans="2:197" ht="15" x14ac:dyDescent="0.25">
      <c r="B59" s="5"/>
    </row>
    <row r="62" spans="2:197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94">
    <mergeCell ref="GC6:GN6"/>
    <mergeCell ref="GO6:GO7"/>
    <mergeCell ref="GC30:GN30"/>
    <mergeCell ref="GO30:GO31"/>
    <mergeCell ref="GC53:GN53"/>
    <mergeCell ref="GO53:GO54"/>
    <mergeCell ref="FC6:FN6"/>
    <mergeCell ref="FO6:FO7"/>
    <mergeCell ref="FC30:FN30"/>
    <mergeCell ref="FO30:FO31"/>
    <mergeCell ref="FC53:FN53"/>
    <mergeCell ref="FO53:FO54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AO30:AO31"/>
    <mergeCell ref="BB6:BB7"/>
    <mergeCell ref="BB30:BB31"/>
    <mergeCell ref="A2:B2"/>
    <mergeCell ref="CO53:CO54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P6:FA6"/>
    <mergeCell ref="FB6:FB7"/>
    <mergeCell ref="EP30:FA30"/>
    <mergeCell ref="FB30:FB31"/>
    <mergeCell ref="EP53:FA53"/>
    <mergeCell ref="FB53:FB54"/>
    <mergeCell ref="FP6:GA6"/>
    <mergeCell ref="GB6:GB7"/>
    <mergeCell ref="FP30:GA30"/>
    <mergeCell ref="GB30:GB31"/>
    <mergeCell ref="FP53:GA53"/>
    <mergeCell ref="GB53:G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B35"/>
  <sheetViews>
    <sheetView showGridLines="0" zoomScale="90" zoomScaleNormal="90" workbookViewId="0">
      <pane xSplit="2" ySplit="3" topLeftCell="DK19" activePane="bottomRight" state="frozen"/>
      <selection pane="topRight" activeCell="C1" sqref="C1"/>
      <selection pane="bottomLeft" activeCell="A4" sqref="A4"/>
      <selection pane="bottomRight" activeCell="DQ31" sqref="DQ31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32" ht="15" x14ac:dyDescent="0.25">
      <c r="A1" s="168" t="s">
        <v>136</v>
      </c>
      <c r="B1" s="168"/>
    </row>
    <row r="2" spans="1:132" ht="30" customHeight="1" x14ac:dyDescent="0.2">
      <c r="A2" s="169" t="s">
        <v>155</v>
      </c>
      <c r="B2" s="170"/>
    </row>
    <row r="3" spans="1:132" x14ac:dyDescent="0.2">
      <c r="A3" s="99" t="s">
        <v>72</v>
      </c>
    </row>
    <row r="5" spans="1:132" ht="15" x14ac:dyDescent="0.25">
      <c r="B5" s="5" t="s">
        <v>67</v>
      </c>
    </row>
    <row r="6" spans="1:132" ht="15" customHeight="1" x14ac:dyDescent="0.25">
      <c r="B6" s="171" t="s">
        <v>0</v>
      </c>
      <c r="C6" s="165">
        <v>2012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89</v>
      </c>
      <c r="P6" s="165">
        <v>2013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90</v>
      </c>
      <c r="AC6" s="165">
        <v>2014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91</v>
      </c>
      <c r="AP6" s="165">
        <v>2015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92</v>
      </c>
      <c r="BC6" s="165">
        <v>2016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93</v>
      </c>
      <c r="BP6" s="165">
        <v>2017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104</v>
      </c>
      <c r="CC6" s="165">
        <v>2018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137</v>
      </c>
      <c r="CP6" s="165">
        <v>2019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161</v>
      </c>
      <c r="DC6" s="128">
        <v>2020</v>
      </c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30"/>
      <c r="DO6" s="163" t="s">
        <v>169</v>
      </c>
      <c r="DP6" s="128">
        <v>2021</v>
      </c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30"/>
      <c r="EB6" s="163" t="s">
        <v>170</v>
      </c>
    </row>
    <row r="7" spans="1:132" ht="15" x14ac:dyDescent="0.25">
      <c r="B7" s="17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4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64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64"/>
    </row>
    <row r="8" spans="1:132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 t="shared" ref="BR8:BU8" si="3">SUM(BR9:BR10)</f>
        <v>18677</v>
      </c>
      <c r="BS8" s="14">
        <f t="shared" si="3"/>
        <v>18152</v>
      </c>
      <c r="BT8" s="14">
        <f t="shared" si="3"/>
        <v>18649</v>
      </c>
      <c r="BU8" s="14">
        <f t="shared" si="3"/>
        <v>17837</v>
      </c>
      <c r="BV8" s="14">
        <f t="shared" ref="BV8:CA8" si="4">SUM(BV9:BV10)</f>
        <v>20108</v>
      </c>
      <c r="BW8" s="14">
        <f t="shared" si="4"/>
        <v>19953</v>
      </c>
      <c r="BX8" s="14">
        <f t="shared" si="4"/>
        <v>18280</v>
      </c>
      <c r="BY8" s="14">
        <f t="shared" si="4"/>
        <v>19027</v>
      </c>
      <c r="BZ8" s="14">
        <f t="shared" si="4"/>
        <v>17734</v>
      </c>
      <c r="CA8" s="14">
        <f t="shared" si="4"/>
        <v>20828</v>
      </c>
      <c r="CB8" s="14">
        <f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6">SUM(CR9:CR10)</f>
        <v>17665</v>
      </c>
      <c r="CS8" s="14">
        <f t="shared" si="6"/>
        <v>17786</v>
      </c>
      <c r="CT8" s="14">
        <f t="shared" si="6"/>
        <v>17788</v>
      </c>
      <c r="CU8" s="14">
        <f t="shared" si="6"/>
        <v>17499</v>
      </c>
      <c r="CV8" s="14">
        <f t="shared" si="6"/>
        <v>19891</v>
      </c>
      <c r="CW8" s="14">
        <f t="shared" si="6"/>
        <v>21535</v>
      </c>
      <c r="CX8" s="14">
        <f t="shared" si="6"/>
        <v>18877</v>
      </c>
      <c r="CY8" s="14">
        <v>19809</v>
      </c>
      <c r="CZ8" s="14">
        <f t="shared" si="6"/>
        <v>19194</v>
      </c>
      <c r="DA8" s="14">
        <f t="shared" si="6"/>
        <v>21128</v>
      </c>
      <c r="DB8" s="14">
        <f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>+SUM(DC8:DN8)</f>
        <v>203114</v>
      </c>
      <c r="DP8" s="14">
        <v>24365</v>
      </c>
      <c r="DQ8" s="14">
        <v>21020</v>
      </c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59">
        <f>+SUM(DP8:EA8)</f>
        <v>45385</v>
      </c>
    </row>
    <row r="9" spans="1:132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>+SUM(BP9:CA9)</f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>+SUM(CC9:CN9)</f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ref="DB9:DB10" si="7">+SUM(CP9:DA9)</f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ref="DO9:DO13" si="8">+SUM(DC9:DN9)</f>
        <v>136994</v>
      </c>
      <c r="DP9" s="16">
        <v>16996</v>
      </c>
      <c r="DQ9" s="16">
        <v>14100</v>
      </c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4">
        <f t="shared" ref="EB9:EB13" si="9">+SUM(DP9:EA9)</f>
        <v>31096</v>
      </c>
    </row>
    <row r="10" spans="1:132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ref="CB10:CB13" si="10">+SUM(BP10:CA10)</f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ref="CO10:CO13" si="11">+SUM(CC10:CN10)</f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7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8"/>
        <v>66120</v>
      </c>
      <c r="DP10" s="17">
        <v>7369</v>
      </c>
      <c r="DQ10" s="17">
        <v>6920</v>
      </c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4">
        <f t="shared" si="9"/>
        <v>14289</v>
      </c>
    </row>
    <row r="11" spans="1:132" ht="15" x14ac:dyDescent="0.25">
      <c r="B11" s="18" t="s">
        <v>10</v>
      </c>
      <c r="C11" s="19">
        <f>SUM(C12:C13)</f>
        <v>0</v>
      </c>
      <c r="D11" s="19">
        <f t="shared" ref="D11:N11" si="12">SUM(D12:D13)</f>
        <v>0</v>
      </c>
      <c r="E11" s="19">
        <f t="shared" si="12"/>
        <v>0</v>
      </c>
      <c r="F11" s="19">
        <f t="shared" si="12"/>
        <v>0</v>
      </c>
      <c r="G11" s="19">
        <f t="shared" si="12"/>
        <v>0</v>
      </c>
      <c r="H11" s="19">
        <f t="shared" si="12"/>
        <v>0</v>
      </c>
      <c r="I11" s="19">
        <f t="shared" si="12"/>
        <v>0</v>
      </c>
      <c r="J11" s="19">
        <f t="shared" si="12"/>
        <v>0</v>
      </c>
      <c r="K11" s="19">
        <f t="shared" si="12"/>
        <v>2560</v>
      </c>
      <c r="L11" s="19">
        <f t="shared" si="12"/>
        <v>13006</v>
      </c>
      <c r="M11" s="19">
        <f t="shared" si="12"/>
        <v>12524</v>
      </c>
      <c r="N11" s="19">
        <f t="shared" si="12"/>
        <v>14361</v>
      </c>
      <c r="O11" s="19">
        <f>SUM(O12:O13)</f>
        <v>42451</v>
      </c>
      <c r="P11" s="19">
        <f>SUM(P12:P13)</f>
        <v>14246</v>
      </c>
      <c r="Q11" s="19">
        <f t="shared" ref="Q11:AA11" si="13">SUM(Q12:Q13)</f>
        <v>12848</v>
      </c>
      <c r="R11" s="19">
        <f t="shared" si="13"/>
        <v>13555</v>
      </c>
      <c r="S11" s="19">
        <f t="shared" si="13"/>
        <v>12707</v>
      </c>
      <c r="T11" s="19">
        <f t="shared" si="13"/>
        <v>13155</v>
      </c>
      <c r="U11" s="19">
        <f t="shared" si="13"/>
        <v>12673</v>
      </c>
      <c r="V11" s="19">
        <f t="shared" si="13"/>
        <v>13127</v>
      </c>
      <c r="W11" s="19">
        <f t="shared" si="13"/>
        <v>13939</v>
      </c>
      <c r="X11" s="19">
        <f t="shared" si="13"/>
        <v>13223</v>
      </c>
      <c r="Y11" s="19">
        <f t="shared" si="13"/>
        <v>11878</v>
      </c>
      <c r="Z11" s="19">
        <f t="shared" si="13"/>
        <v>13132</v>
      </c>
      <c r="AA11" s="19">
        <f t="shared" si="13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4">SUM(AD12:AD13)</f>
        <v>11176</v>
      </c>
      <c r="AE11" s="19">
        <f t="shared" si="14"/>
        <v>11838</v>
      </c>
      <c r="AF11" s="19">
        <f t="shared" si="14"/>
        <v>12033</v>
      </c>
      <c r="AG11" s="19">
        <f t="shared" si="14"/>
        <v>12087</v>
      </c>
      <c r="AH11" s="19">
        <f t="shared" si="14"/>
        <v>11995</v>
      </c>
      <c r="AI11" s="19">
        <f t="shared" si="14"/>
        <v>15236</v>
      </c>
      <c r="AJ11" s="19">
        <f t="shared" si="14"/>
        <v>14283</v>
      </c>
      <c r="AK11" s="19">
        <f t="shared" si="14"/>
        <v>14934</v>
      </c>
      <c r="AL11" s="19">
        <f t="shared" si="14"/>
        <v>19002</v>
      </c>
      <c r="AM11" s="19">
        <f t="shared" si="14"/>
        <v>15161</v>
      </c>
      <c r="AN11" s="19">
        <f t="shared" si="14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5">SUM(AQ12:AQ13)</f>
        <v>13729</v>
      </c>
      <c r="AR11" s="19">
        <f t="shared" si="15"/>
        <v>15406</v>
      </c>
      <c r="AS11" s="19">
        <f t="shared" si="15"/>
        <v>13931</v>
      </c>
      <c r="AT11" s="19">
        <f t="shared" si="15"/>
        <v>13814</v>
      </c>
      <c r="AU11" s="19">
        <f t="shared" si="15"/>
        <v>13637</v>
      </c>
      <c r="AV11" s="19">
        <f t="shared" si="15"/>
        <v>15647</v>
      </c>
      <c r="AW11" s="19">
        <f t="shared" si="15"/>
        <v>16513</v>
      </c>
      <c r="AX11" s="19">
        <f t="shared" si="15"/>
        <v>14734</v>
      </c>
      <c r="AY11" s="19">
        <f t="shared" si="15"/>
        <v>15494</v>
      </c>
      <c r="AZ11" s="19">
        <f t="shared" si="15"/>
        <v>13674</v>
      </c>
      <c r="BA11" s="19">
        <f t="shared" si="15"/>
        <v>16295</v>
      </c>
      <c r="BB11" s="19">
        <f>SUM(BB12:BB13)</f>
        <v>178568</v>
      </c>
      <c r="BC11" s="19">
        <f t="shared" si="15"/>
        <v>15997</v>
      </c>
      <c r="BD11" s="19">
        <f t="shared" si="15"/>
        <v>15109</v>
      </c>
      <c r="BE11" s="19">
        <f t="shared" si="15"/>
        <v>16147</v>
      </c>
      <c r="BF11" s="19">
        <f t="shared" si="15"/>
        <v>15728</v>
      </c>
      <c r="BG11" s="19">
        <f t="shared" si="15"/>
        <v>15336</v>
      </c>
      <c r="BH11" s="19">
        <f t="shared" si="15"/>
        <v>15950</v>
      </c>
      <c r="BI11" s="19">
        <f t="shared" si="15"/>
        <v>18385</v>
      </c>
      <c r="BJ11" s="19">
        <f t="shared" si="15"/>
        <v>18963</v>
      </c>
      <c r="BK11" s="19">
        <f t="shared" si="15"/>
        <v>17343</v>
      </c>
      <c r="BL11" s="19">
        <f t="shared" si="15"/>
        <v>18042</v>
      </c>
      <c r="BM11" s="19">
        <v>16794</v>
      </c>
      <c r="BN11" s="19">
        <f t="shared" si="15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BS11" si="16">SUM(BR12:BR13)</f>
        <v>18677</v>
      </c>
      <c r="BS11" s="19">
        <f t="shared" si="16"/>
        <v>18152</v>
      </c>
      <c r="BT11" s="19">
        <f t="shared" ref="BT11:BU11" si="17">SUM(BT12:BT13)</f>
        <v>18649</v>
      </c>
      <c r="BU11" s="19">
        <f t="shared" si="17"/>
        <v>17837</v>
      </c>
      <c r="BV11" s="19">
        <f t="shared" ref="BV11:BW11" si="18">SUM(BV12:BV13)</f>
        <v>20108</v>
      </c>
      <c r="BW11" s="19">
        <f t="shared" si="18"/>
        <v>19953</v>
      </c>
      <c r="BX11" s="19">
        <f t="shared" ref="BX11:BY11" si="19">SUM(BX12:BX13)</f>
        <v>18280</v>
      </c>
      <c r="BY11" s="19">
        <f t="shared" si="19"/>
        <v>19027</v>
      </c>
      <c r="BZ11" s="19">
        <f t="shared" ref="BZ11:CA11" si="20">SUM(BZ12:BZ13)</f>
        <v>17734</v>
      </c>
      <c r="CA11" s="19">
        <f t="shared" si="20"/>
        <v>20828</v>
      </c>
      <c r="CB11" s="19">
        <f t="shared" si="10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21">SUM(CE12:CE13)</f>
        <v>20264</v>
      </c>
      <c r="CF11" s="19">
        <f t="shared" si="21"/>
        <v>18377</v>
      </c>
      <c r="CG11" s="19">
        <f t="shared" si="21"/>
        <v>19887</v>
      </c>
      <c r="CH11" s="19">
        <f t="shared" si="21"/>
        <v>17948</v>
      </c>
      <c r="CI11" s="19">
        <f t="shared" si="21"/>
        <v>21435</v>
      </c>
      <c r="CJ11" s="19">
        <f t="shared" si="21"/>
        <v>22511</v>
      </c>
      <c r="CK11" s="19">
        <f t="shared" si="21"/>
        <v>19573</v>
      </c>
      <c r="CL11" s="19">
        <f t="shared" si="21"/>
        <v>22347</v>
      </c>
      <c r="CM11" s="19">
        <f t="shared" si="21"/>
        <v>18456</v>
      </c>
      <c r="CN11" s="19">
        <f t="shared" si="21"/>
        <v>20922</v>
      </c>
      <c r="CO11" s="19">
        <f t="shared" si="11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22">SUM(CR12:CR13)</f>
        <v>17665</v>
      </c>
      <c r="CS11" s="19">
        <f t="shared" si="22"/>
        <v>17786</v>
      </c>
      <c r="CT11" s="19">
        <f t="shared" si="22"/>
        <v>17788</v>
      </c>
      <c r="CU11" s="19">
        <f t="shared" si="22"/>
        <v>17499</v>
      </c>
      <c r="CV11" s="19">
        <f t="shared" si="22"/>
        <v>19891</v>
      </c>
      <c r="CW11" s="19">
        <f t="shared" si="22"/>
        <v>21535</v>
      </c>
      <c r="CX11" s="19">
        <f t="shared" si="22"/>
        <v>18877</v>
      </c>
      <c r="CY11" s="19">
        <v>19809</v>
      </c>
      <c r="CZ11" s="19">
        <f t="shared" si="22"/>
        <v>19194</v>
      </c>
      <c r="DA11" s="19">
        <f t="shared" si="22"/>
        <v>21128</v>
      </c>
      <c r="DB11" s="19">
        <f t="shared" ref="DB11:DB13" si="23">+SUM(CP11:DA11)</f>
        <v>226866</v>
      </c>
      <c r="DC11" s="19">
        <f>+DC12+DC13</f>
        <v>20730</v>
      </c>
      <c r="DD11" s="19">
        <f>+DD12+DD13</f>
        <v>17101</v>
      </c>
      <c r="DE11" s="19">
        <f t="shared" ref="DE11:DF11" si="24">+DE12+DE13</f>
        <v>14586</v>
      </c>
      <c r="DF11" s="19">
        <f t="shared" si="24"/>
        <v>5881</v>
      </c>
      <c r="DG11" s="19">
        <f t="shared" ref="DG11:DI11" si="25">+DG12+DG13</f>
        <v>8712</v>
      </c>
      <c r="DH11" s="19">
        <f t="shared" si="25"/>
        <v>11553</v>
      </c>
      <c r="DI11" s="19">
        <f t="shared" si="25"/>
        <v>17497</v>
      </c>
      <c r="DJ11" s="19">
        <f t="shared" ref="DJ11:DK11" si="26">+DJ12+DJ13</f>
        <v>16788</v>
      </c>
      <c r="DK11" s="19">
        <f t="shared" si="26"/>
        <v>20054</v>
      </c>
      <c r="DL11" s="19">
        <f t="shared" ref="DL11:DN11" si="27">+DL12+DL13</f>
        <v>24980</v>
      </c>
      <c r="DM11" s="19">
        <f t="shared" si="27"/>
        <v>24144</v>
      </c>
      <c r="DN11" s="19">
        <f t="shared" si="27"/>
        <v>21088</v>
      </c>
      <c r="DO11" s="59">
        <f t="shared" si="8"/>
        <v>203114</v>
      </c>
      <c r="DP11" s="19">
        <f t="shared" ref="DP11" si="28">+DP12+DP13</f>
        <v>24365</v>
      </c>
      <c r="DQ11" s="19">
        <v>21020</v>
      </c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59">
        <f t="shared" si="9"/>
        <v>45385</v>
      </c>
    </row>
    <row r="12" spans="1:132" x14ac:dyDescent="0.2">
      <c r="B12" s="15" t="s">
        <v>2</v>
      </c>
      <c r="C12" s="21">
        <f>C9</f>
        <v>0</v>
      </c>
      <c r="D12" s="21">
        <f t="shared" ref="D12:O13" si="29">D9</f>
        <v>0</v>
      </c>
      <c r="E12" s="21">
        <f t="shared" si="29"/>
        <v>0</v>
      </c>
      <c r="F12" s="21">
        <f t="shared" si="29"/>
        <v>0</v>
      </c>
      <c r="G12" s="21">
        <f t="shared" si="29"/>
        <v>0</v>
      </c>
      <c r="H12" s="21">
        <f t="shared" si="29"/>
        <v>0</v>
      </c>
      <c r="I12" s="21">
        <f t="shared" si="29"/>
        <v>0</v>
      </c>
      <c r="J12" s="21">
        <f t="shared" si="29"/>
        <v>0</v>
      </c>
      <c r="K12" s="21">
        <f t="shared" si="29"/>
        <v>1500</v>
      </c>
      <c r="L12" s="21">
        <f t="shared" si="29"/>
        <v>7973</v>
      </c>
      <c r="M12" s="21">
        <f t="shared" si="29"/>
        <v>7502</v>
      </c>
      <c r="N12" s="21">
        <f t="shared" si="29"/>
        <v>9294</v>
      </c>
      <c r="O12" s="21">
        <f t="shared" si="29"/>
        <v>26269</v>
      </c>
      <c r="P12" s="21">
        <f>P9</f>
        <v>9092</v>
      </c>
      <c r="Q12" s="21">
        <f t="shared" ref="Q12:AB13" si="30">Q9</f>
        <v>8096</v>
      </c>
      <c r="R12" s="21">
        <f t="shared" si="30"/>
        <v>8589</v>
      </c>
      <c r="S12" s="21">
        <f t="shared" si="30"/>
        <v>7626</v>
      </c>
      <c r="T12" s="21">
        <f t="shared" si="30"/>
        <v>8239</v>
      </c>
      <c r="U12" s="21">
        <f t="shared" si="30"/>
        <v>7817</v>
      </c>
      <c r="V12" s="21">
        <f t="shared" si="30"/>
        <v>8061</v>
      </c>
      <c r="W12" s="21">
        <f t="shared" si="30"/>
        <v>9046</v>
      </c>
      <c r="X12" s="21">
        <f t="shared" si="30"/>
        <v>8236</v>
      </c>
      <c r="Y12" s="21">
        <f t="shared" si="30"/>
        <v>7357</v>
      </c>
      <c r="Z12" s="21">
        <f t="shared" si="30"/>
        <v>7772</v>
      </c>
      <c r="AA12" s="21">
        <f t="shared" si="30"/>
        <v>8950</v>
      </c>
      <c r="AB12" s="21">
        <f t="shared" si="30"/>
        <v>98881</v>
      </c>
      <c r="AC12" s="21">
        <f>AC9</f>
        <v>8499</v>
      </c>
      <c r="AD12" s="21">
        <f t="shared" ref="AD12:AO13" si="31">AD9</f>
        <v>6940</v>
      </c>
      <c r="AE12" s="21">
        <f t="shared" si="31"/>
        <v>7980</v>
      </c>
      <c r="AF12" s="21">
        <f t="shared" si="31"/>
        <v>8253</v>
      </c>
      <c r="AG12" s="21">
        <f t="shared" si="31"/>
        <v>7907</v>
      </c>
      <c r="AH12" s="21">
        <f t="shared" si="31"/>
        <v>7591</v>
      </c>
      <c r="AI12" s="21">
        <f t="shared" si="31"/>
        <v>8773</v>
      </c>
      <c r="AJ12" s="21">
        <f t="shared" si="31"/>
        <v>9407</v>
      </c>
      <c r="AK12" s="21">
        <f t="shared" si="31"/>
        <v>8141</v>
      </c>
      <c r="AL12" s="21">
        <f t="shared" si="31"/>
        <v>9375</v>
      </c>
      <c r="AM12" s="21">
        <f t="shared" si="31"/>
        <v>8073</v>
      </c>
      <c r="AN12" s="21">
        <f t="shared" si="31"/>
        <v>10061</v>
      </c>
      <c r="AO12" s="21">
        <f t="shared" si="31"/>
        <v>101000</v>
      </c>
      <c r="AP12" s="21">
        <f>AP9</f>
        <v>10110</v>
      </c>
      <c r="AQ12" s="21">
        <f t="shared" ref="AQ12:BN13" si="32">AQ9</f>
        <v>8405</v>
      </c>
      <c r="AR12" s="21">
        <f t="shared" si="32"/>
        <v>9308</v>
      </c>
      <c r="AS12" s="21">
        <f t="shared" si="32"/>
        <v>8739</v>
      </c>
      <c r="AT12" s="21">
        <f t="shared" si="32"/>
        <v>8858</v>
      </c>
      <c r="AU12" s="21">
        <f t="shared" si="32"/>
        <v>8693</v>
      </c>
      <c r="AV12" s="21">
        <f t="shared" si="32"/>
        <v>10173</v>
      </c>
      <c r="AW12" s="21">
        <f t="shared" si="32"/>
        <v>10897</v>
      </c>
      <c r="AX12" s="21">
        <f t="shared" si="32"/>
        <v>8944</v>
      </c>
      <c r="AY12" s="21">
        <f t="shared" si="32"/>
        <v>10047</v>
      </c>
      <c r="AZ12" s="21">
        <f t="shared" si="32"/>
        <v>9243</v>
      </c>
      <c r="BA12" s="21">
        <f t="shared" si="32"/>
        <v>10783</v>
      </c>
      <c r="BB12" s="21">
        <f t="shared" si="32"/>
        <v>114200</v>
      </c>
      <c r="BC12" s="21">
        <f t="shared" si="32"/>
        <v>11124</v>
      </c>
      <c r="BD12" s="21">
        <f t="shared" si="32"/>
        <v>9977</v>
      </c>
      <c r="BE12" s="21">
        <f t="shared" si="32"/>
        <v>10448</v>
      </c>
      <c r="BF12" s="21">
        <f t="shared" si="32"/>
        <v>10126</v>
      </c>
      <c r="BG12" s="21">
        <f t="shared" si="32"/>
        <v>9641</v>
      </c>
      <c r="BH12" s="21">
        <f t="shared" si="32"/>
        <v>9882</v>
      </c>
      <c r="BI12" s="21">
        <f t="shared" si="32"/>
        <v>12219</v>
      </c>
      <c r="BJ12" s="21">
        <f t="shared" si="32"/>
        <v>12843</v>
      </c>
      <c r="BK12" s="21">
        <f t="shared" si="32"/>
        <v>11287</v>
      </c>
      <c r="BL12" s="21">
        <f t="shared" si="32"/>
        <v>11994</v>
      </c>
      <c r="BM12" s="21">
        <v>11120</v>
      </c>
      <c r="BN12" s="21">
        <f t="shared" si="32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 t="shared" ref="BR12:BS13" si="33">BR9</f>
        <v>12337</v>
      </c>
      <c r="BS12" s="21">
        <f t="shared" si="33"/>
        <v>11690</v>
      </c>
      <c r="BT12" s="21">
        <f t="shared" ref="BT12:BV13" si="34">BT9</f>
        <v>11936</v>
      </c>
      <c r="BU12" s="21">
        <f t="shared" si="34"/>
        <v>11603</v>
      </c>
      <c r="BV12" s="21">
        <f t="shared" si="34"/>
        <v>13436</v>
      </c>
      <c r="BW12" s="21">
        <f t="shared" ref="BW12:BX12" si="35">BW9</f>
        <v>13097</v>
      </c>
      <c r="BX12" s="21">
        <f t="shared" si="35"/>
        <v>11716</v>
      </c>
      <c r="BY12" s="21">
        <f t="shared" ref="BY12:BZ12" si="36">BY9</f>
        <v>12232</v>
      </c>
      <c r="BZ12" s="21">
        <f t="shared" si="36"/>
        <v>11510</v>
      </c>
      <c r="CA12" s="21">
        <f t="shared" ref="CA12" si="37">CA9</f>
        <v>14397</v>
      </c>
      <c r="CB12" s="21">
        <f t="shared" si="10"/>
        <v>149043</v>
      </c>
      <c r="CC12" s="21">
        <f>CC9</f>
        <v>16159</v>
      </c>
      <c r="CD12" s="21">
        <f>CD9</f>
        <v>12822</v>
      </c>
      <c r="CE12" s="21">
        <f t="shared" ref="CE12:CN13" si="38">CE9</f>
        <v>13695</v>
      </c>
      <c r="CF12" s="21">
        <f t="shared" si="38"/>
        <v>11706</v>
      </c>
      <c r="CG12" s="21">
        <f t="shared" si="38"/>
        <v>12933</v>
      </c>
      <c r="CH12" s="21">
        <f t="shared" si="38"/>
        <v>11410</v>
      </c>
      <c r="CI12" s="21">
        <f t="shared" si="38"/>
        <v>13973</v>
      </c>
      <c r="CJ12" s="21">
        <f t="shared" si="38"/>
        <v>15511</v>
      </c>
      <c r="CK12" s="21">
        <f t="shared" si="38"/>
        <v>12763</v>
      </c>
      <c r="CL12" s="21">
        <f t="shared" si="38"/>
        <v>15125</v>
      </c>
      <c r="CM12" s="21">
        <f t="shared" si="38"/>
        <v>12221</v>
      </c>
      <c r="CN12" s="21">
        <f t="shared" si="38"/>
        <v>14461</v>
      </c>
      <c r="CO12" s="21">
        <f t="shared" si="11"/>
        <v>162779</v>
      </c>
      <c r="CP12" s="21">
        <f>CP9</f>
        <v>14830</v>
      </c>
      <c r="CQ12" s="21">
        <f>CQ9</f>
        <v>10902</v>
      </c>
      <c r="CR12" s="21">
        <f t="shared" ref="CR12:DA12" si="39">CR9</f>
        <v>12001</v>
      </c>
      <c r="CS12" s="21">
        <f t="shared" si="39"/>
        <v>11614</v>
      </c>
      <c r="CT12" s="21">
        <f t="shared" si="39"/>
        <v>11508</v>
      </c>
      <c r="CU12" s="21">
        <f t="shared" si="39"/>
        <v>11497</v>
      </c>
      <c r="CV12" s="21">
        <f t="shared" si="39"/>
        <v>13616</v>
      </c>
      <c r="CW12" s="21">
        <f t="shared" si="39"/>
        <v>14951</v>
      </c>
      <c r="CX12" s="21">
        <f t="shared" si="39"/>
        <v>12573</v>
      </c>
      <c r="CY12" s="21">
        <v>13206</v>
      </c>
      <c r="CZ12" s="21">
        <f t="shared" si="39"/>
        <v>12769</v>
      </c>
      <c r="DA12" s="21">
        <f t="shared" si="39"/>
        <v>14562</v>
      </c>
      <c r="DB12" s="21">
        <f t="shared" si="23"/>
        <v>154029</v>
      </c>
      <c r="DC12" s="21">
        <f>+DC9</f>
        <v>14777</v>
      </c>
      <c r="DD12" s="21">
        <f t="shared" ref="DD12:DF12" si="40">+DD9</f>
        <v>11684</v>
      </c>
      <c r="DE12" s="21">
        <f t="shared" si="40"/>
        <v>9542</v>
      </c>
      <c r="DF12" s="21">
        <f t="shared" si="40"/>
        <v>2971</v>
      </c>
      <c r="DG12" s="21">
        <f t="shared" ref="DG12:DI12" si="41">+DG9</f>
        <v>4622</v>
      </c>
      <c r="DH12" s="21">
        <f t="shared" si="41"/>
        <v>6975</v>
      </c>
      <c r="DI12" s="21">
        <f t="shared" si="41"/>
        <v>12045</v>
      </c>
      <c r="DJ12" s="21">
        <f t="shared" ref="DJ12:DK12" si="42">+DJ9</f>
        <v>11101</v>
      </c>
      <c r="DK12" s="21">
        <f t="shared" si="42"/>
        <v>14112</v>
      </c>
      <c r="DL12" s="21">
        <f t="shared" ref="DL12:DN12" si="43">+DL9</f>
        <v>17743</v>
      </c>
      <c r="DM12" s="21">
        <f t="shared" si="43"/>
        <v>16966</v>
      </c>
      <c r="DN12" s="21">
        <f t="shared" si="43"/>
        <v>14456</v>
      </c>
      <c r="DO12" s="14">
        <f t="shared" si="8"/>
        <v>136994</v>
      </c>
      <c r="DP12" s="21">
        <f t="shared" ref="DP12" si="44">+DP9</f>
        <v>16996</v>
      </c>
      <c r="DQ12" s="21">
        <v>14100</v>
      </c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14">
        <f t="shared" si="9"/>
        <v>31096</v>
      </c>
    </row>
    <row r="13" spans="1:132" x14ac:dyDescent="0.2">
      <c r="B13" s="15" t="s">
        <v>3</v>
      </c>
      <c r="C13" s="21">
        <f>C10</f>
        <v>0</v>
      </c>
      <c r="D13" s="21">
        <f t="shared" si="29"/>
        <v>0</v>
      </c>
      <c r="E13" s="21">
        <f t="shared" si="29"/>
        <v>0</v>
      </c>
      <c r="F13" s="21">
        <f t="shared" si="29"/>
        <v>0</v>
      </c>
      <c r="G13" s="21">
        <f t="shared" si="29"/>
        <v>0</v>
      </c>
      <c r="H13" s="21">
        <f t="shared" si="29"/>
        <v>0</v>
      </c>
      <c r="I13" s="21">
        <f t="shared" si="29"/>
        <v>0</v>
      </c>
      <c r="J13" s="21">
        <f t="shared" si="29"/>
        <v>0</v>
      </c>
      <c r="K13" s="21">
        <f t="shared" si="29"/>
        <v>1060</v>
      </c>
      <c r="L13" s="21">
        <f t="shared" si="29"/>
        <v>5033</v>
      </c>
      <c r="M13" s="21">
        <f t="shared" si="29"/>
        <v>5022</v>
      </c>
      <c r="N13" s="21">
        <f>N10</f>
        <v>5067</v>
      </c>
      <c r="O13" s="21">
        <f t="shared" si="29"/>
        <v>16182</v>
      </c>
      <c r="P13" s="21">
        <f>P10</f>
        <v>5154</v>
      </c>
      <c r="Q13" s="21">
        <f t="shared" si="30"/>
        <v>4752</v>
      </c>
      <c r="R13" s="21">
        <f t="shared" si="30"/>
        <v>4966</v>
      </c>
      <c r="S13" s="21">
        <f t="shared" si="30"/>
        <v>5081</v>
      </c>
      <c r="T13" s="21">
        <f t="shared" si="30"/>
        <v>4916</v>
      </c>
      <c r="U13" s="21">
        <f t="shared" si="30"/>
        <v>4856</v>
      </c>
      <c r="V13" s="21">
        <f t="shared" si="30"/>
        <v>5066</v>
      </c>
      <c r="W13" s="21">
        <f t="shared" si="30"/>
        <v>4893</v>
      </c>
      <c r="X13" s="21">
        <f t="shared" si="30"/>
        <v>4987</v>
      </c>
      <c r="Y13" s="21">
        <f t="shared" si="30"/>
        <v>4521</v>
      </c>
      <c r="Z13" s="21">
        <f t="shared" si="30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31"/>
        <v>4236</v>
      </c>
      <c r="AE13" s="21">
        <f t="shared" si="31"/>
        <v>3858</v>
      </c>
      <c r="AF13" s="21">
        <f t="shared" si="31"/>
        <v>3780</v>
      </c>
      <c r="AG13" s="21">
        <f t="shared" si="31"/>
        <v>4180</v>
      </c>
      <c r="AH13" s="21">
        <f t="shared" si="31"/>
        <v>4404</v>
      </c>
      <c r="AI13" s="21">
        <f t="shared" si="31"/>
        <v>6463</v>
      </c>
      <c r="AJ13" s="21">
        <f t="shared" si="31"/>
        <v>4876</v>
      </c>
      <c r="AK13" s="21">
        <f t="shared" si="31"/>
        <v>6793</v>
      </c>
      <c r="AL13" s="21">
        <f t="shared" si="31"/>
        <v>9627</v>
      </c>
      <c r="AM13" s="21">
        <f t="shared" si="31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45">AQ10</f>
        <v>5324</v>
      </c>
      <c r="AR13" s="21">
        <f t="shared" si="45"/>
        <v>6098</v>
      </c>
      <c r="AS13" s="21">
        <f t="shared" si="45"/>
        <v>5192</v>
      </c>
      <c r="AT13" s="21">
        <f t="shared" si="45"/>
        <v>4956</v>
      </c>
      <c r="AU13" s="21">
        <f t="shared" si="45"/>
        <v>4944</v>
      </c>
      <c r="AV13" s="21">
        <f t="shared" si="45"/>
        <v>5474</v>
      </c>
      <c r="AW13" s="21">
        <f t="shared" si="45"/>
        <v>5616</v>
      </c>
      <c r="AX13" s="21">
        <f t="shared" si="45"/>
        <v>5790</v>
      </c>
      <c r="AY13" s="21">
        <f t="shared" si="45"/>
        <v>5447</v>
      </c>
      <c r="AZ13" s="21">
        <f t="shared" si="45"/>
        <v>4431</v>
      </c>
      <c r="BA13" s="21">
        <f t="shared" si="45"/>
        <v>5512</v>
      </c>
      <c r="BB13" s="21">
        <f t="shared" si="32"/>
        <v>64368</v>
      </c>
      <c r="BC13" s="21">
        <f t="shared" si="45"/>
        <v>4873</v>
      </c>
      <c r="BD13" s="21">
        <f t="shared" si="45"/>
        <v>5132</v>
      </c>
      <c r="BE13" s="21">
        <f t="shared" si="45"/>
        <v>5699</v>
      </c>
      <c r="BF13" s="21">
        <f t="shared" si="45"/>
        <v>5602</v>
      </c>
      <c r="BG13" s="21">
        <f t="shared" si="45"/>
        <v>5695</v>
      </c>
      <c r="BH13" s="21">
        <f t="shared" si="45"/>
        <v>6068</v>
      </c>
      <c r="BI13" s="21">
        <f t="shared" si="45"/>
        <v>6166</v>
      </c>
      <c r="BJ13" s="21">
        <f t="shared" si="45"/>
        <v>6120</v>
      </c>
      <c r="BK13" s="21">
        <f t="shared" si="45"/>
        <v>6056</v>
      </c>
      <c r="BL13" s="21">
        <f t="shared" si="45"/>
        <v>6048</v>
      </c>
      <c r="BM13" s="21">
        <v>5674</v>
      </c>
      <c r="BN13" s="21">
        <f t="shared" si="45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 t="shared" si="33"/>
        <v>6340</v>
      </c>
      <c r="BS13" s="21">
        <f t="shared" si="33"/>
        <v>6462</v>
      </c>
      <c r="BT13" s="21">
        <f t="shared" ref="BT13:BU13" si="46">BT10</f>
        <v>6713</v>
      </c>
      <c r="BU13" s="21">
        <f t="shared" si="46"/>
        <v>6234</v>
      </c>
      <c r="BV13" s="21">
        <f t="shared" si="34"/>
        <v>6672</v>
      </c>
      <c r="BW13" s="21">
        <f t="shared" ref="BW13:BX13" si="47">BW10</f>
        <v>6856</v>
      </c>
      <c r="BX13" s="21">
        <f t="shared" si="47"/>
        <v>6564</v>
      </c>
      <c r="BY13" s="21">
        <f t="shared" ref="BY13:BZ13" si="48">BY10</f>
        <v>6795</v>
      </c>
      <c r="BZ13" s="21">
        <f t="shared" si="48"/>
        <v>6224</v>
      </c>
      <c r="CA13" s="21">
        <f t="shared" ref="CA13" si="49">CA10</f>
        <v>6431</v>
      </c>
      <c r="CB13" s="21">
        <f t="shared" si="10"/>
        <v>76046</v>
      </c>
      <c r="CC13" s="21">
        <f>CC10</f>
        <v>6241</v>
      </c>
      <c r="CD13" s="21">
        <f>CD10</f>
        <v>5483</v>
      </c>
      <c r="CE13" s="21">
        <f t="shared" ref="CE13:CM13" si="50">CE10</f>
        <v>6569</v>
      </c>
      <c r="CF13" s="21">
        <f t="shared" si="50"/>
        <v>6671</v>
      </c>
      <c r="CG13" s="21">
        <f t="shared" si="50"/>
        <v>6954</v>
      </c>
      <c r="CH13" s="21">
        <f t="shared" si="50"/>
        <v>6538</v>
      </c>
      <c r="CI13" s="21">
        <f t="shared" si="50"/>
        <v>7462</v>
      </c>
      <c r="CJ13" s="21">
        <f t="shared" si="50"/>
        <v>7000</v>
      </c>
      <c r="CK13" s="21">
        <f t="shared" si="50"/>
        <v>6810</v>
      </c>
      <c r="CL13" s="21">
        <f t="shared" si="50"/>
        <v>7222</v>
      </c>
      <c r="CM13" s="21">
        <f t="shared" si="50"/>
        <v>6235</v>
      </c>
      <c r="CN13" s="21">
        <f t="shared" si="38"/>
        <v>6461</v>
      </c>
      <c r="CO13" s="21">
        <f t="shared" si="11"/>
        <v>79646</v>
      </c>
      <c r="CP13" s="21">
        <f>CP10</f>
        <v>5970</v>
      </c>
      <c r="CQ13" s="21">
        <f>CQ10</f>
        <v>3992</v>
      </c>
      <c r="CR13" s="21">
        <f t="shared" ref="CR13:DA13" si="51">CR10</f>
        <v>5664</v>
      </c>
      <c r="CS13" s="21">
        <f t="shared" si="51"/>
        <v>6172</v>
      </c>
      <c r="CT13" s="21">
        <f t="shared" si="51"/>
        <v>6280</v>
      </c>
      <c r="CU13" s="21">
        <f t="shared" si="51"/>
        <v>6002</v>
      </c>
      <c r="CV13" s="21">
        <f t="shared" si="51"/>
        <v>6275</v>
      </c>
      <c r="CW13" s="21">
        <f t="shared" si="51"/>
        <v>6584</v>
      </c>
      <c r="CX13" s="21">
        <f t="shared" si="51"/>
        <v>6304</v>
      </c>
      <c r="CY13" s="21">
        <v>6603</v>
      </c>
      <c r="CZ13" s="21">
        <f t="shared" si="51"/>
        <v>6425</v>
      </c>
      <c r="DA13" s="21">
        <f t="shared" si="51"/>
        <v>6566</v>
      </c>
      <c r="DB13" s="21">
        <f t="shared" si="23"/>
        <v>72837</v>
      </c>
      <c r="DC13" s="21">
        <f>+DC10</f>
        <v>5953</v>
      </c>
      <c r="DD13" s="21">
        <f>+DD10</f>
        <v>5417</v>
      </c>
      <c r="DE13" s="21">
        <f t="shared" ref="DE13:DF13" si="52">+DE10</f>
        <v>5044</v>
      </c>
      <c r="DF13" s="21">
        <f t="shared" si="52"/>
        <v>2910</v>
      </c>
      <c r="DG13" s="21">
        <f t="shared" ref="DG13:DI13" si="53">+DG10</f>
        <v>4090</v>
      </c>
      <c r="DH13" s="21">
        <f t="shared" si="53"/>
        <v>4578</v>
      </c>
      <c r="DI13" s="21">
        <f t="shared" si="53"/>
        <v>5452</v>
      </c>
      <c r="DJ13" s="21">
        <f t="shared" ref="DJ13:DK13" si="54">+DJ10</f>
        <v>5687</v>
      </c>
      <c r="DK13" s="21">
        <f t="shared" si="54"/>
        <v>5942</v>
      </c>
      <c r="DL13" s="21">
        <f t="shared" ref="DL13:DN13" si="55">+DL10</f>
        <v>7237</v>
      </c>
      <c r="DM13" s="21">
        <f t="shared" si="55"/>
        <v>7178</v>
      </c>
      <c r="DN13" s="21">
        <f t="shared" si="55"/>
        <v>6632</v>
      </c>
      <c r="DO13" s="14">
        <f t="shared" si="8"/>
        <v>66120</v>
      </c>
      <c r="DP13" s="21">
        <f t="shared" ref="DP13" si="56">+DP10</f>
        <v>7369</v>
      </c>
      <c r="DQ13" s="21">
        <v>6920</v>
      </c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14">
        <f t="shared" si="9"/>
        <v>14289</v>
      </c>
    </row>
    <row r="14" spans="1:132" x14ac:dyDescent="0.2">
      <c r="B14" s="80"/>
      <c r="O14" s="51"/>
      <c r="AB14" s="51"/>
      <c r="AO14" s="51"/>
      <c r="BB14" s="51"/>
      <c r="BO14" s="51"/>
    </row>
    <row r="15" spans="1:132" ht="15" customHeight="1" x14ac:dyDescent="0.2">
      <c r="B15" s="80"/>
    </row>
    <row r="16" spans="1:132" ht="15" x14ac:dyDescent="0.25">
      <c r="B16" s="5" t="s">
        <v>68</v>
      </c>
    </row>
    <row r="17" spans="2:132" ht="15" customHeight="1" x14ac:dyDescent="0.25">
      <c r="B17" s="171" t="s">
        <v>0</v>
      </c>
      <c r="C17" s="165">
        <v>2012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7"/>
      <c r="O17" s="163" t="s">
        <v>89</v>
      </c>
      <c r="P17" s="165">
        <v>2013</v>
      </c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7"/>
      <c r="AB17" s="163" t="s">
        <v>90</v>
      </c>
      <c r="AC17" s="165">
        <v>2014</v>
      </c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7"/>
      <c r="AO17" s="163" t="s">
        <v>91</v>
      </c>
      <c r="AP17" s="165">
        <v>2015</v>
      </c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7"/>
      <c r="BB17" s="163" t="s">
        <v>92</v>
      </c>
      <c r="BC17" s="165">
        <v>2016</v>
      </c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7"/>
      <c r="BO17" s="163" t="s">
        <v>93</v>
      </c>
      <c r="BP17" s="165">
        <v>2017</v>
      </c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7"/>
      <c r="CB17" s="163" t="s">
        <v>104</v>
      </c>
      <c r="CC17" s="165">
        <v>2018</v>
      </c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7"/>
      <c r="CO17" s="163" t="s">
        <v>137</v>
      </c>
      <c r="CP17" s="165">
        <v>2019</v>
      </c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7"/>
      <c r="DB17" s="163" t="s">
        <v>161</v>
      </c>
      <c r="DC17" s="128">
        <v>2020</v>
      </c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30"/>
      <c r="DO17" s="163" t="s">
        <v>169</v>
      </c>
      <c r="DP17" s="128">
        <v>2021</v>
      </c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30"/>
      <c r="EB17" s="163" t="s">
        <v>170</v>
      </c>
    </row>
    <row r="18" spans="2:132" ht="15" x14ac:dyDescent="0.25">
      <c r="B18" s="172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64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64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64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64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64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64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64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64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64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64"/>
    </row>
    <row r="19" spans="2:132" ht="15" x14ac:dyDescent="0.25">
      <c r="B19" s="13" t="s">
        <v>29</v>
      </c>
      <c r="C19" s="14">
        <f>SUM(C20:C21)</f>
        <v>0</v>
      </c>
      <c r="D19" s="14">
        <f t="shared" ref="D19:N19" si="57">SUM(D20:D21)</f>
        <v>0</v>
      </c>
      <c r="E19" s="14">
        <f t="shared" si="57"/>
        <v>0</v>
      </c>
      <c r="F19" s="14">
        <f t="shared" si="57"/>
        <v>0</v>
      </c>
      <c r="G19" s="14">
        <f t="shared" si="57"/>
        <v>0</v>
      </c>
      <c r="H19" s="14">
        <f t="shared" si="57"/>
        <v>0</v>
      </c>
      <c r="I19" s="14">
        <f t="shared" si="57"/>
        <v>0</v>
      </c>
      <c r="J19" s="14">
        <f t="shared" si="57"/>
        <v>0</v>
      </c>
      <c r="K19" s="14">
        <f t="shared" si="57"/>
        <v>5153</v>
      </c>
      <c r="L19" s="14">
        <f t="shared" si="57"/>
        <v>24805</v>
      </c>
      <c r="M19" s="14">
        <f t="shared" si="57"/>
        <v>24656</v>
      </c>
      <c r="N19" s="14">
        <f t="shared" si="57"/>
        <v>26474</v>
      </c>
      <c r="O19" s="14">
        <f>SUM(C19:N19)</f>
        <v>81088</v>
      </c>
      <c r="P19" s="14">
        <f>SUM(P20:P21)</f>
        <v>26185</v>
      </c>
      <c r="Q19" s="14">
        <f t="shared" ref="Q19:AA19" si="58">SUM(Q20:Q21)</f>
        <v>23886</v>
      </c>
      <c r="R19" s="14">
        <f t="shared" si="58"/>
        <v>24992</v>
      </c>
      <c r="S19" s="14">
        <f t="shared" si="58"/>
        <v>24623</v>
      </c>
      <c r="T19" s="14">
        <f t="shared" si="58"/>
        <v>24841</v>
      </c>
      <c r="U19" s="14">
        <f t="shared" si="58"/>
        <v>24476</v>
      </c>
      <c r="V19" s="14">
        <f t="shared" si="58"/>
        <v>25056</v>
      </c>
      <c r="W19" s="14">
        <f t="shared" si="58"/>
        <v>25678</v>
      </c>
      <c r="X19" s="14">
        <f t="shared" si="58"/>
        <v>25455</v>
      </c>
      <c r="Y19" s="14">
        <f t="shared" si="58"/>
        <v>23082</v>
      </c>
      <c r="Z19" s="14">
        <f t="shared" si="58"/>
        <v>26219</v>
      </c>
      <c r="AA19" s="14">
        <f t="shared" si="58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59">SUM(AD20:AD21)</f>
        <v>21182</v>
      </c>
      <c r="AE19" s="14">
        <f t="shared" si="59"/>
        <v>21119</v>
      </c>
      <c r="AF19" s="14">
        <f t="shared" si="59"/>
        <v>21012</v>
      </c>
      <c r="AG19" s="14">
        <f t="shared" si="59"/>
        <v>21976</v>
      </c>
      <c r="AH19" s="14">
        <f t="shared" si="59"/>
        <v>23048</v>
      </c>
      <c r="AI19" s="14">
        <f t="shared" si="59"/>
        <v>34984</v>
      </c>
      <c r="AJ19" s="14">
        <f t="shared" si="59"/>
        <v>26609</v>
      </c>
      <c r="AK19" s="14">
        <f t="shared" si="59"/>
        <v>31373</v>
      </c>
      <c r="AL19" s="14">
        <f t="shared" si="59"/>
        <v>40787</v>
      </c>
      <c r="AM19" s="14">
        <f t="shared" si="59"/>
        <v>32021</v>
      </c>
      <c r="AN19" s="14">
        <f t="shared" si="59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 t="shared" ref="BR19:BU19" si="60">SUM(BR20:BR21)</f>
        <v>34261</v>
      </c>
      <c r="BS19" s="14">
        <f t="shared" si="60"/>
        <v>33853</v>
      </c>
      <c r="BT19" s="14">
        <f t="shared" si="60"/>
        <v>35329</v>
      </c>
      <c r="BU19" s="14">
        <f t="shared" si="60"/>
        <v>33615</v>
      </c>
      <c r="BV19" s="14">
        <f t="shared" ref="BV19:CA19" si="61">SUM(BV20:BV21)</f>
        <v>37298</v>
      </c>
      <c r="BW19" s="14">
        <f t="shared" si="61"/>
        <v>37741</v>
      </c>
      <c r="BX19" s="14">
        <f t="shared" si="61"/>
        <v>35632</v>
      </c>
      <c r="BY19" s="14">
        <f t="shared" si="61"/>
        <v>37125</v>
      </c>
      <c r="BZ19" s="14">
        <f t="shared" si="61"/>
        <v>34355</v>
      </c>
      <c r="CA19" s="14">
        <f t="shared" si="61"/>
        <v>37791</v>
      </c>
      <c r="CB19" s="14">
        <f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62">SUM(CE20:CE21)</f>
        <v>37035</v>
      </c>
      <c r="CF19" s="14">
        <f t="shared" si="62"/>
        <v>35478</v>
      </c>
      <c r="CG19" s="14">
        <f t="shared" si="62"/>
        <v>38055</v>
      </c>
      <c r="CH19" s="14">
        <f t="shared" si="62"/>
        <v>35308</v>
      </c>
      <c r="CI19" s="14">
        <f t="shared" si="62"/>
        <v>41175</v>
      </c>
      <c r="CJ19" s="14">
        <f t="shared" si="62"/>
        <v>41134</v>
      </c>
      <c r="CK19" s="14">
        <f t="shared" si="62"/>
        <v>37790</v>
      </c>
      <c r="CL19" s="14">
        <f t="shared" si="62"/>
        <v>41737</v>
      </c>
      <c r="CM19" s="14">
        <f t="shared" si="62"/>
        <v>35444</v>
      </c>
      <c r="CN19" s="14">
        <f t="shared" si="62"/>
        <v>38442</v>
      </c>
      <c r="CO19" s="14">
        <f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63">SUM(CR20:CR21)</f>
        <v>33026</v>
      </c>
      <c r="CS19" s="14">
        <f t="shared" si="63"/>
        <v>34452</v>
      </c>
      <c r="CT19" s="14">
        <f t="shared" si="63"/>
        <v>34365</v>
      </c>
      <c r="CU19" s="14">
        <f t="shared" si="63"/>
        <v>33409</v>
      </c>
      <c r="CV19" s="14">
        <f t="shared" si="63"/>
        <v>36932</v>
      </c>
      <c r="CW19" s="14">
        <f t="shared" si="63"/>
        <v>39962</v>
      </c>
      <c r="CX19" s="14">
        <f t="shared" si="63"/>
        <v>35881</v>
      </c>
      <c r="CY19" s="14">
        <v>37841</v>
      </c>
      <c r="CZ19" s="14">
        <f t="shared" si="63"/>
        <v>36727</v>
      </c>
      <c r="DA19" s="14">
        <f t="shared" si="63"/>
        <v>38950</v>
      </c>
      <c r="DB19" s="14">
        <f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>+SUM(DC19:DN19)</f>
        <v>381516</v>
      </c>
      <c r="DP19" s="104">
        <f>SUM(DP20:DP21)</f>
        <v>43279</v>
      </c>
      <c r="DQ19" s="14">
        <v>38936</v>
      </c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59">
        <f>+SUM(DP19:EA19)</f>
        <v>82215</v>
      </c>
    </row>
    <row r="20" spans="2:132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>+SUM(BP20:CA20)</f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>+SUM(CC20:CN20)</f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ref="DB20:DB21" si="64">+SUM(CP20:DA20)</f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ref="DO20:DO24" si="65">+SUM(DC20:DN20)</f>
        <v>136994</v>
      </c>
      <c r="DP20" s="117">
        <v>16996</v>
      </c>
      <c r="DQ20" s="16">
        <v>14100</v>
      </c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4">
        <f t="shared" ref="EB20:EB24" si="66">+SUM(DP20:EA20)</f>
        <v>31096</v>
      </c>
    </row>
    <row r="21" spans="2:132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ref="CB21:CB24" si="67">+SUM(BP21:CA21)</f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ref="CO21:CO24" si="68">+SUM(CC21:CN21)</f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64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65"/>
        <v>244522</v>
      </c>
      <c r="DP21" s="118">
        <v>26283</v>
      </c>
      <c r="DQ21" s="17">
        <v>24836</v>
      </c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4">
        <f t="shared" si="66"/>
        <v>51119</v>
      </c>
    </row>
    <row r="22" spans="2:132" ht="15" x14ac:dyDescent="0.25">
      <c r="B22" s="18" t="s">
        <v>10</v>
      </c>
      <c r="C22" s="19">
        <f>SUM(C23:C24)</f>
        <v>0</v>
      </c>
      <c r="D22" s="19">
        <f t="shared" ref="D22:N22" si="69">SUM(D23:D24)</f>
        <v>0</v>
      </c>
      <c r="E22" s="19">
        <f t="shared" si="69"/>
        <v>0</v>
      </c>
      <c r="F22" s="19">
        <f t="shared" si="69"/>
        <v>0</v>
      </c>
      <c r="G22" s="19">
        <f t="shared" si="69"/>
        <v>0</v>
      </c>
      <c r="H22" s="19">
        <f t="shared" si="69"/>
        <v>0</v>
      </c>
      <c r="I22" s="19">
        <f t="shared" si="69"/>
        <v>0</v>
      </c>
      <c r="J22" s="19">
        <f t="shared" si="69"/>
        <v>0</v>
      </c>
      <c r="K22" s="19">
        <f t="shared" si="69"/>
        <v>5153</v>
      </c>
      <c r="L22" s="19">
        <f t="shared" si="69"/>
        <v>24805</v>
      </c>
      <c r="M22" s="19">
        <f t="shared" si="69"/>
        <v>24656</v>
      </c>
      <c r="N22" s="19">
        <f t="shared" si="69"/>
        <v>26474</v>
      </c>
      <c r="O22" s="19">
        <f>SUM(O23:O24)</f>
        <v>81088</v>
      </c>
      <c r="P22" s="19">
        <f>SUM(P23:P24)</f>
        <v>26185</v>
      </c>
      <c r="Q22" s="19">
        <f t="shared" ref="Q22:AA22" si="70">SUM(Q23:Q24)</f>
        <v>23886</v>
      </c>
      <c r="R22" s="19">
        <f t="shared" si="70"/>
        <v>24992</v>
      </c>
      <c r="S22" s="19">
        <f t="shared" si="70"/>
        <v>24623</v>
      </c>
      <c r="T22" s="19">
        <f t="shared" si="70"/>
        <v>24841</v>
      </c>
      <c r="U22" s="19">
        <f t="shared" si="70"/>
        <v>24476</v>
      </c>
      <c r="V22" s="19">
        <f t="shared" si="70"/>
        <v>25056</v>
      </c>
      <c r="W22" s="19">
        <f t="shared" si="70"/>
        <v>25678</v>
      </c>
      <c r="X22" s="19">
        <f t="shared" si="70"/>
        <v>25455</v>
      </c>
      <c r="Y22" s="19">
        <f t="shared" si="70"/>
        <v>23082</v>
      </c>
      <c r="Z22" s="19">
        <f t="shared" si="70"/>
        <v>26219</v>
      </c>
      <c r="AA22" s="19">
        <f t="shared" si="70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71">SUM(AD23:AD24)</f>
        <v>21182</v>
      </c>
      <c r="AE22" s="19">
        <f t="shared" si="71"/>
        <v>21119</v>
      </c>
      <c r="AF22" s="19">
        <f t="shared" si="71"/>
        <v>21012</v>
      </c>
      <c r="AG22" s="19">
        <f t="shared" si="71"/>
        <v>21976</v>
      </c>
      <c r="AH22" s="19">
        <f t="shared" si="71"/>
        <v>23048</v>
      </c>
      <c r="AI22" s="19">
        <f t="shared" si="71"/>
        <v>34984</v>
      </c>
      <c r="AJ22" s="19">
        <f t="shared" si="71"/>
        <v>26609</v>
      </c>
      <c r="AK22" s="19">
        <f t="shared" si="71"/>
        <v>31373</v>
      </c>
      <c r="AL22" s="19">
        <f t="shared" si="71"/>
        <v>40787</v>
      </c>
      <c r="AM22" s="19">
        <f t="shared" si="71"/>
        <v>32021</v>
      </c>
      <c r="AN22" s="19">
        <f t="shared" si="71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72">SUM(AQ23:AQ24)</f>
        <v>26038</v>
      </c>
      <c r="AR22" s="19">
        <f t="shared" si="72"/>
        <v>29713</v>
      </c>
      <c r="AS22" s="19">
        <f t="shared" si="72"/>
        <v>26599</v>
      </c>
      <c r="AT22" s="19">
        <f t="shared" si="72"/>
        <v>25791</v>
      </c>
      <c r="AU22" s="19">
        <f t="shared" si="72"/>
        <v>25921</v>
      </c>
      <c r="AV22" s="19">
        <f t="shared" si="72"/>
        <v>29731</v>
      </c>
      <c r="AW22" s="19">
        <f t="shared" si="72"/>
        <v>30960</v>
      </c>
      <c r="AX22" s="19">
        <f t="shared" si="72"/>
        <v>29996</v>
      </c>
      <c r="AY22" s="19">
        <f t="shared" si="72"/>
        <v>29286</v>
      </c>
      <c r="AZ22" s="19">
        <f t="shared" si="72"/>
        <v>24647</v>
      </c>
      <c r="BA22" s="19">
        <f t="shared" si="72"/>
        <v>30603</v>
      </c>
      <c r="BB22" s="19">
        <f>SUM(BB23:BB24)</f>
        <v>338005</v>
      </c>
      <c r="BC22" s="19">
        <f t="shared" si="72"/>
        <v>27957</v>
      </c>
      <c r="BD22" s="19">
        <f t="shared" si="72"/>
        <v>28086</v>
      </c>
      <c r="BE22" s="19">
        <f t="shared" si="72"/>
        <v>30289</v>
      </c>
      <c r="BF22" s="19">
        <f t="shared" si="72"/>
        <v>29504</v>
      </c>
      <c r="BG22" s="19">
        <f t="shared" si="72"/>
        <v>29849</v>
      </c>
      <c r="BH22" s="19">
        <f t="shared" si="72"/>
        <v>31780</v>
      </c>
      <c r="BI22" s="19">
        <f t="shared" si="72"/>
        <v>34403</v>
      </c>
      <c r="BJ22" s="19">
        <f t="shared" si="72"/>
        <v>34712</v>
      </c>
      <c r="BK22" s="19">
        <f t="shared" si="72"/>
        <v>33173</v>
      </c>
      <c r="BL22" s="19">
        <f t="shared" si="72"/>
        <v>33993</v>
      </c>
      <c r="BM22" s="19">
        <v>31835</v>
      </c>
      <c r="BN22" s="19">
        <f t="shared" si="72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BS22" si="73">SUM(BR23:BR24)</f>
        <v>34261</v>
      </c>
      <c r="BS22" s="19">
        <f t="shared" si="73"/>
        <v>33853</v>
      </c>
      <c r="BT22" s="19">
        <f t="shared" ref="BT22:BU22" si="74">SUM(BT23:BT24)</f>
        <v>35329</v>
      </c>
      <c r="BU22" s="19">
        <f t="shared" si="74"/>
        <v>33615</v>
      </c>
      <c r="BV22" s="19">
        <f t="shared" ref="BV22:BW22" si="75">SUM(BV23:BV24)</f>
        <v>37298</v>
      </c>
      <c r="BW22" s="19">
        <f t="shared" si="75"/>
        <v>37741</v>
      </c>
      <c r="BX22" s="19">
        <f t="shared" ref="BX22:BY22" si="76">SUM(BX23:BX24)</f>
        <v>35632</v>
      </c>
      <c r="BY22" s="19">
        <f t="shared" si="76"/>
        <v>37125</v>
      </c>
      <c r="BZ22" s="19">
        <f t="shared" ref="BZ22:CA22" si="77">SUM(BZ23:BZ24)</f>
        <v>34355</v>
      </c>
      <c r="CA22" s="19">
        <f t="shared" si="77"/>
        <v>37791</v>
      </c>
      <c r="CB22" s="19">
        <f t="shared" si="67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78">SUM(CE23:CE24)</f>
        <v>37035</v>
      </c>
      <c r="CF22" s="19">
        <f t="shared" si="78"/>
        <v>35478</v>
      </c>
      <c r="CG22" s="19">
        <f t="shared" si="78"/>
        <v>38055</v>
      </c>
      <c r="CH22" s="19">
        <f t="shared" si="78"/>
        <v>35308</v>
      </c>
      <c r="CI22" s="19">
        <f t="shared" si="78"/>
        <v>41175</v>
      </c>
      <c r="CJ22" s="19">
        <f t="shared" si="78"/>
        <v>41134</v>
      </c>
      <c r="CK22" s="19">
        <f t="shared" si="78"/>
        <v>37790</v>
      </c>
      <c r="CL22" s="19">
        <f t="shared" si="78"/>
        <v>41737</v>
      </c>
      <c r="CM22" s="19">
        <f t="shared" si="78"/>
        <v>35444</v>
      </c>
      <c r="CN22" s="19">
        <f t="shared" si="78"/>
        <v>38442</v>
      </c>
      <c r="CO22" s="19">
        <f t="shared" si="68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79">SUM(CR23:CR24)</f>
        <v>33026</v>
      </c>
      <c r="CS22" s="19">
        <f t="shared" si="79"/>
        <v>34452</v>
      </c>
      <c r="CT22" s="19">
        <f t="shared" si="79"/>
        <v>34365</v>
      </c>
      <c r="CU22" s="19">
        <f t="shared" si="79"/>
        <v>33409</v>
      </c>
      <c r="CV22" s="19">
        <f t="shared" si="79"/>
        <v>36932</v>
      </c>
      <c r="CW22" s="19">
        <f t="shared" si="79"/>
        <v>39962</v>
      </c>
      <c r="CX22" s="19">
        <f t="shared" si="79"/>
        <v>35881</v>
      </c>
      <c r="CY22" s="19">
        <v>37841</v>
      </c>
      <c r="CZ22" s="19">
        <f t="shared" si="79"/>
        <v>36727</v>
      </c>
      <c r="DA22" s="19">
        <f t="shared" si="79"/>
        <v>38950</v>
      </c>
      <c r="DB22" s="19">
        <f t="shared" ref="DB22:DB24" si="80">+SUM(CP22:DA22)</f>
        <v>424013</v>
      </c>
      <c r="DC22" s="59">
        <f>+DC23+DC24</f>
        <v>36681</v>
      </c>
      <c r="DD22" s="59">
        <f>+DD23+DD24</f>
        <v>31373</v>
      </c>
      <c r="DE22" s="59">
        <f t="shared" ref="DE22:DL22" si="81">+DE23+DE24</f>
        <v>27831</v>
      </c>
      <c r="DF22" s="59">
        <f t="shared" si="81"/>
        <v>13532</v>
      </c>
      <c r="DG22" s="59">
        <f t="shared" si="81"/>
        <v>19787</v>
      </c>
      <c r="DH22" s="59">
        <f t="shared" si="81"/>
        <v>24487</v>
      </c>
      <c r="DI22" s="59">
        <f t="shared" si="81"/>
        <v>32766</v>
      </c>
      <c r="DJ22" s="59">
        <f t="shared" si="81"/>
        <v>32587</v>
      </c>
      <c r="DK22" s="59">
        <f t="shared" si="81"/>
        <v>36446</v>
      </c>
      <c r="DL22" s="59">
        <f t="shared" si="81"/>
        <v>44395</v>
      </c>
      <c r="DM22" s="59">
        <f t="shared" ref="DM22:DN22" si="82">+DM23+DM24</f>
        <v>43311</v>
      </c>
      <c r="DN22" s="59">
        <f t="shared" si="82"/>
        <v>38320</v>
      </c>
      <c r="DO22" s="59">
        <f t="shared" si="65"/>
        <v>381516</v>
      </c>
      <c r="DP22" s="59">
        <f t="shared" ref="DP22" si="83">+DP23+DP24</f>
        <v>43279</v>
      </c>
      <c r="DQ22" s="19">
        <v>38936</v>
      </c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59">
        <f t="shared" si="66"/>
        <v>82215</v>
      </c>
    </row>
    <row r="23" spans="2:132" x14ac:dyDescent="0.2">
      <c r="B23" s="15" t="s">
        <v>2</v>
      </c>
      <c r="C23" s="21">
        <f>C20</f>
        <v>0</v>
      </c>
      <c r="D23" s="21">
        <f t="shared" ref="D23:O24" si="84">D20</f>
        <v>0</v>
      </c>
      <c r="E23" s="21">
        <f t="shared" si="84"/>
        <v>0</v>
      </c>
      <c r="F23" s="21">
        <f t="shared" si="84"/>
        <v>0</v>
      </c>
      <c r="G23" s="21">
        <f t="shared" si="84"/>
        <v>0</v>
      </c>
      <c r="H23" s="21">
        <f t="shared" si="84"/>
        <v>0</v>
      </c>
      <c r="I23" s="21">
        <f t="shared" si="84"/>
        <v>0</v>
      </c>
      <c r="J23" s="21">
        <f t="shared" si="84"/>
        <v>0</v>
      </c>
      <c r="K23" s="21">
        <f t="shared" si="84"/>
        <v>1500</v>
      </c>
      <c r="L23" s="21">
        <f t="shared" si="84"/>
        <v>7973</v>
      </c>
      <c r="M23" s="21">
        <f t="shared" si="84"/>
        <v>7502</v>
      </c>
      <c r="N23" s="21">
        <f t="shared" si="84"/>
        <v>9294</v>
      </c>
      <c r="O23" s="21">
        <f t="shared" si="84"/>
        <v>26269</v>
      </c>
      <c r="P23" s="21">
        <f>P20</f>
        <v>9092</v>
      </c>
      <c r="Q23" s="21">
        <f t="shared" ref="Q23:AA24" si="85">Q20</f>
        <v>8096</v>
      </c>
      <c r="R23" s="21">
        <f t="shared" si="85"/>
        <v>8589</v>
      </c>
      <c r="S23" s="21">
        <f t="shared" si="85"/>
        <v>7626</v>
      </c>
      <c r="T23" s="21">
        <f t="shared" si="85"/>
        <v>8239</v>
      </c>
      <c r="U23" s="21">
        <f t="shared" si="85"/>
        <v>7817</v>
      </c>
      <c r="V23" s="21">
        <f t="shared" si="85"/>
        <v>8061</v>
      </c>
      <c r="W23" s="21">
        <f t="shared" si="85"/>
        <v>9046</v>
      </c>
      <c r="X23" s="21">
        <f t="shared" si="85"/>
        <v>8236</v>
      </c>
      <c r="Y23" s="21">
        <f t="shared" si="85"/>
        <v>7357</v>
      </c>
      <c r="Z23" s="21">
        <f t="shared" si="85"/>
        <v>7772</v>
      </c>
      <c r="AA23" s="21">
        <f t="shared" si="85"/>
        <v>8950</v>
      </c>
      <c r="AB23" s="21">
        <f>AB20</f>
        <v>98881</v>
      </c>
      <c r="AC23" s="21">
        <f>AC20</f>
        <v>8499</v>
      </c>
      <c r="AD23" s="21">
        <f t="shared" ref="AD23:AO24" si="86">AD20</f>
        <v>6940</v>
      </c>
      <c r="AE23" s="21">
        <f t="shared" si="86"/>
        <v>7980</v>
      </c>
      <c r="AF23" s="21">
        <f t="shared" si="86"/>
        <v>8253</v>
      </c>
      <c r="AG23" s="21">
        <f t="shared" si="86"/>
        <v>7907</v>
      </c>
      <c r="AH23" s="21">
        <f t="shared" si="86"/>
        <v>7591</v>
      </c>
      <c r="AI23" s="21">
        <f t="shared" si="86"/>
        <v>8773</v>
      </c>
      <c r="AJ23" s="21">
        <f t="shared" si="86"/>
        <v>9407</v>
      </c>
      <c r="AK23" s="21">
        <f t="shared" si="86"/>
        <v>8141</v>
      </c>
      <c r="AL23" s="21">
        <f t="shared" si="86"/>
        <v>9375</v>
      </c>
      <c r="AM23" s="21">
        <f t="shared" si="86"/>
        <v>8073</v>
      </c>
      <c r="AN23" s="21">
        <f t="shared" si="86"/>
        <v>10061</v>
      </c>
      <c r="AO23" s="21">
        <f t="shared" si="86"/>
        <v>101000</v>
      </c>
      <c r="AP23" s="21">
        <f>AP20</f>
        <v>10110</v>
      </c>
      <c r="AQ23" s="21">
        <f t="shared" ref="AQ23:BN24" si="87">AQ20</f>
        <v>8405</v>
      </c>
      <c r="AR23" s="21">
        <f t="shared" si="87"/>
        <v>9308</v>
      </c>
      <c r="AS23" s="21">
        <f t="shared" si="87"/>
        <v>8739</v>
      </c>
      <c r="AT23" s="21">
        <f t="shared" si="87"/>
        <v>8858</v>
      </c>
      <c r="AU23" s="21">
        <f t="shared" si="87"/>
        <v>8693</v>
      </c>
      <c r="AV23" s="21">
        <f t="shared" si="87"/>
        <v>10173</v>
      </c>
      <c r="AW23" s="21">
        <f t="shared" si="87"/>
        <v>10897</v>
      </c>
      <c r="AX23" s="21">
        <f t="shared" si="87"/>
        <v>8944</v>
      </c>
      <c r="AY23" s="21">
        <f t="shared" si="87"/>
        <v>10047</v>
      </c>
      <c r="AZ23" s="21">
        <f t="shared" si="87"/>
        <v>9243</v>
      </c>
      <c r="BA23" s="21">
        <f t="shared" si="87"/>
        <v>10783</v>
      </c>
      <c r="BB23" s="21">
        <f t="shared" si="87"/>
        <v>114200</v>
      </c>
      <c r="BC23" s="21">
        <f t="shared" si="87"/>
        <v>11124</v>
      </c>
      <c r="BD23" s="21">
        <f t="shared" si="87"/>
        <v>9977</v>
      </c>
      <c r="BE23" s="21">
        <f t="shared" si="87"/>
        <v>10448</v>
      </c>
      <c r="BF23" s="21">
        <f t="shared" si="87"/>
        <v>10126</v>
      </c>
      <c r="BG23" s="21">
        <f t="shared" si="87"/>
        <v>9641</v>
      </c>
      <c r="BH23" s="21">
        <f t="shared" si="87"/>
        <v>9882</v>
      </c>
      <c r="BI23" s="21">
        <f t="shared" si="87"/>
        <v>12219</v>
      </c>
      <c r="BJ23" s="21">
        <f t="shared" si="87"/>
        <v>12843</v>
      </c>
      <c r="BK23" s="21">
        <f t="shared" si="87"/>
        <v>11287</v>
      </c>
      <c r="BL23" s="21">
        <f t="shared" si="87"/>
        <v>11994</v>
      </c>
      <c r="BM23" s="21">
        <v>11120</v>
      </c>
      <c r="BN23" s="21">
        <f t="shared" si="87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 t="shared" ref="BR23:BS24" si="88">BR20</f>
        <v>12337</v>
      </c>
      <c r="BS23" s="21">
        <f t="shared" si="88"/>
        <v>11690</v>
      </c>
      <c r="BT23" s="21">
        <f t="shared" ref="BT23:BV24" si="89">BT20</f>
        <v>11936</v>
      </c>
      <c r="BU23" s="21">
        <f t="shared" si="89"/>
        <v>11603</v>
      </c>
      <c r="BV23" s="21">
        <f t="shared" si="89"/>
        <v>13436</v>
      </c>
      <c r="BW23" s="21">
        <f t="shared" ref="BW23:BX23" si="90">BW20</f>
        <v>13097</v>
      </c>
      <c r="BX23" s="21">
        <f t="shared" si="90"/>
        <v>11716</v>
      </c>
      <c r="BY23" s="21">
        <f t="shared" ref="BY23:BZ23" si="91">BY20</f>
        <v>12232</v>
      </c>
      <c r="BZ23" s="21">
        <f t="shared" si="91"/>
        <v>11510</v>
      </c>
      <c r="CA23" s="21">
        <f t="shared" ref="CA23" si="92">CA20</f>
        <v>14397</v>
      </c>
      <c r="CB23" s="21">
        <f t="shared" si="67"/>
        <v>149043</v>
      </c>
      <c r="CC23" s="21">
        <f>CC20</f>
        <v>16159</v>
      </c>
      <c r="CD23" s="21">
        <f>CD20</f>
        <v>12822</v>
      </c>
      <c r="CE23" s="21">
        <f t="shared" ref="CE23:CN24" si="93">CE20</f>
        <v>13695</v>
      </c>
      <c r="CF23" s="21">
        <f t="shared" si="93"/>
        <v>11706</v>
      </c>
      <c r="CG23" s="21">
        <f t="shared" si="93"/>
        <v>12933</v>
      </c>
      <c r="CH23" s="21">
        <f t="shared" si="93"/>
        <v>11410</v>
      </c>
      <c r="CI23" s="21">
        <f t="shared" si="93"/>
        <v>13973</v>
      </c>
      <c r="CJ23" s="21">
        <f t="shared" si="93"/>
        <v>15511</v>
      </c>
      <c r="CK23" s="21">
        <f t="shared" si="93"/>
        <v>12763</v>
      </c>
      <c r="CL23" s="21">
        <f t="shared" si="93"/>
        <v>15125</v>
      </c>
      <c r="CM23" s="21">
        <f t="shared" si="93"/>
        <v>12221</v>
      </c>
      <c r="CN23" s="21">
        <f t="shared" si="93"/>
        <v>14461</v>
      </c>
      <c r="CO23" s="21">
        <f t="shared" si="68"/>
        <v>162779</v>
      </c>
      <c r="CP23" s="21">
        <f>CP20</f>
        <v>14830</v>
      </c>
      <c r="CQ23" s="21">
        <f>CQ20</f>
        <v>10902</v>
      </c>
      <c r="CR23" s="21">
        <f t="shared" ref="CR23:DA23" si="94">CR20</f>
        <v>12001</v>
      </c>
      <c r="CS23" s="21">
        <f t="shared" si="94"/>
        <v>11614</v>
      </c>
      <c r="CT23" s="21">
        <f t="shared" si="94"/>
        <v>11508</v>
      </c>
      <c r="CU23" s="21">
        <f t="shared" si="94"/>
        <v>11497</v>
      </c>
      <c r="CV23" s="21">
        <f t="shared" si="94"/>
        <v>13616</v>
      </c>
      <c r="CW23" s="21">
        <f t="shared" si="94"/>
        <v>14951</v>
      </c>
      <c r="CX23" s="21">
        <f t="shared" si="94"/>
        <v>12573</v>
      </c>
      <c r="CY23" s="21">
        <v>13206</v>
      </c>
      <c r="CZ23" s="21">
        <f t="shared" si="94"/>
        <v>12769</v>
      </c>
      <c r="DA23" s="21">
        <f t="shared" si="94"/>
        <v>14562</v>
      </c>
      <c r="DB23" s="21">
        <f t="shared" si="80"/>
        <v>154029</v>
      </c>
      <c r="DC23" s="16">
        <f>+DC20</f>
        <v>14777</v>
      </c>
      <c r="DD23" s="16">
        <f t="shared" ref="DD23:DL23" si="95">+DD20</f>
        <v>11684</v>
      </c>
      <c r="DE23" s="16">
        <f t="shared" si="95"/>
        <v>9542</v>
      </c>
      <c r="DF23" s="16">
        <f t="shared" si="95"/>
        <v>2971</v>
      </c>
      <c r="DG23" s="16">
        <f t="shared" si="95"/>
        <v>4622</v>
      </c>
      <c r="DH23" s="16">
        <f t="shared" si="95"/>
        <v>6975</v>
      </c>
      <c r="DI23" s="16">
        <f t="shared" si="95"/>
        <v>12045</v>
      </c>
      <c r="DJ23" s="16">
        <f t="shared" si="95"/>
        <v>11101</v>
      </c>
      <c r="DK23" s="16">
        <f t="shared" si="95"/>
        <v>14112</v>
      </c>
      <c r="DL23" s="16">
        <f t="shared" si="95"/>
        <v>17743</v>
      </c>
      <c r="DM23" s="16">
        <f t="shared" ref="DM23:DN23" si="96">+DM20</f>
        <v>16966</v>
      </c>
      <c r="DN23" s="16">
        <f t="shared" si="96"/>
        <v>14456</v>
      </c>
      <c r="DO23" s="14">
        <f t="shared" si="65"/>
        <v>136994</v>
      </c>
      <c r="DP23" s="16">
        <f t="shared" ref="DP23" si="97">+DP20</f>
        <v>16996</v>
      </c>
      <c r="DQ23" s="21">
        <v>14100</v>
      </c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14">
        <f t="shared" si="66"/>
        <v>31096</v>
      </c>
    </row>
    <row r="24" spans="2:132" x14ac:dyDescent="0.2">
      <c r="B24" s="15" t="s">
        <v>3</v>
      </c>
      <c r="C24" s="21">
        <f>C21</f>
        <v>0</v>
      </c>
      <c r="D24" s="21">
        <f t="shared" si="84"/>
        <v>0</v>
      </c>
      <c r="E24" s="21">
        <f t="shared" si="84"/>
        <v>0</v>
      </c>
      <c r="F24" s="21">
        <f t="shared" si="84"/>
        <v>0</v>
      </c>
      <c r="G24" s="21">
        <f t="shared" si="84"/>
        <v>0</v>
      </c>
      <c r="H24" s="21">
        <f t="shared" si="84"/>
        <v>0</v>
      </c>
      <c r="I24" s="21">
        <f t="shared" si="84"/>
        <v>0</v>
      </c>
      <c r="J24" s="21">
        <f t="shared" si="84"/>
        <v>0</v>
      </c>
      <c r="K24" s="21">
        <f t="shared" si="84"/>
        <v>3653</v>
      </c>
      <c r="L24" s="21">
        <f t="shared" si="84"/>
        <v>16832</v>
      </c>
      <c r="M24" s="21">
        <f t="shared" si="84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85"/>
        <v>15790</v>
      </c>
      <c r="R24" s="21">
        <f t="shared" si="85"/>
        <v>16403</v>
      </c>
      <c r="S24" s="21">
        <f t="shared" si="85"/>
        <v>16997</v>
      </c>
      <c r="T24" s="21">
        <f t="shared" si="85"/>
        <v>16602</v>
      </c>
      <c r="U24" s="21">
        <f t="shared" si="85"/>
        <v>16659</v>
      </c>
      <c r="V24" s="21">
        <f t="shared" si="85"/>
        <v>16995</v>
      </c>
      <c r="W24" s="21">
        <f t="shared" si="85"/>
        <v>16632</v>
      </c>
      <c r="X24" s="21">
        <f t="shared" si="85"/>
        <v>17219</v>
      </c>
      <c r="Y24" s="21">
        <f t="shared" si="85"/>
        <v>15725</v>
      </c>
      <c r="Z24" s="21">
        <f t="shared" si="85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86"/>
        <v>14242</v>
      </c>
      <c r="AE24" s="21">
        <f t="shared" si="86"/>
        <v>13139</v>
      </c>
      <c r="AF24" s="21">
        <f t="shared" si="86"/>
        <v>12759</v>
      </c>
      <c r="AG24" s="21">
        <f t="shared" si="86"/>
        <v>14069</v>
      </c>
      <c r="AH24" s="21">
        <f t="shared" si="86"/>
        <v>15457</v>
      </c>
      <c r="AI24" s="21">
        <f t="shared" si="86"/>
        <v>26211</v>
      </c>
      <c r="AJ24" s="21">
        <f t="shared" si="86"/>
        <v>17202</v>
      </c>
      <c r="AK24" s="21">
        <f t="shared" si="86"/>
        <v>23232</v>
      </c>
      <c r="AL24" s="21">
        <f t="shared" si="86"/>
        <v>31412</v>
      </c>
      <c r="AM24" s="21">
        <f t="shared" si="86"/>
        <v>23948</v>
      </c>
      <c r="AN24" s="21">
        <f>AN21</f>
        <v>19088</v>
      </c>
      <c r="AO24" s="21">
        <f t="shared" si="86"/>
        <v>224328</v>
      </c>
      <c r="AP24" s="21">
        <f>AP21</f>
        <v>18610</v>
      </c>
      <c r="AQ24" s="21">
        <f t="shared" ref="AQ24:BN24" si="98">AQ21</f>
        <v>17633</v>
      </c>
      <c r="AR24" s="21">
        <f t="shared" si="98"/>
        <v>20405</v>
      </c>
      <c r="AS24" s="21">
        <f t="shared" si="98"/>
        <v>17860</v>
      </c>
      <c r="AT24" s="21">
        <f t="shared" si="98"/>
        <v>16933</v>
      </c>
      <c r="AU24" s="21">
        <f t="shared" si="98"/>
        <v>17228</v>
      </c>
      <c r="AV24" s="21">
        <f t="shared" si="98"/>
        <v>19558</v>
      </c>
      <c r="AW24" s="21">
        <f t="shared" si="98"/>
        <v>20063</v>
      </c>
      <c r="AX24" s="21">
        <f t="shared" si="98"/>
        <v>21052</v>
      </c>
      <c r="AY24" s="21">
        <f t="shared" si="98"/>
        <v>19239</v>
      </c>
      <c r="AZ24" s="21">
        <f t="shared" si="98"/>
        <v>15404</v>
      </c>
      <c r="BA24" s="21">
        <f t="shared" si="98"/>
        <v>19820</v>
      </c>
      <c r="BB24" s="21">
        <f t="shared" si="87"/>
        <v>223805</v>
      </c>
      <c r="BC24" s="21">
        <f t="shared" si="98"/>
        <v>16833</v>
      </c>
      <c r="BD24" s="21">
        <f t="shared" si="98"/>
        <v>18109</v>
      </c>
      <c r="BE24" s="21">
        <f t="shared" si="98"/>
        <v>19841</v>
      </c>
      <c r="BF24" s="21">
        <f t="shared" si="98"/>
        <v>19378</v>
      </c>
      <c r="BG24" s="21">
        <f t="shared" si="98"/>
        <v>20208</v>
      </c>
      <c r="BH24" s="21">
        <f t="shared" si="98"/>
        <v>21898</v>
      </c>
      <c r="BI24" s="21">
        <f t="shared" si="98"/>
        <v>22184</v>
      </c>
      <c r="BJ24" s="21">
        <f t="shared" si="98"/>
        <v>21869</v>
      </c>
      <c r="BK24" s="21">
        <f t="shared" si="98"/>
        <v>21886</v>
      </c>
      <c r="BL24" s="21">
        <f t="shared" si="98"/>
        <v>21999</v>
      </c>
      <c r="BM24" s="21">
        <v>20715</v>
      </c>
      <c r="BN24" s="21">
        <f t="shared" si="98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 t="shared" si="88"/>
        <v>21924</v>
      </c>
      <c r="BS24" s="21">
        <f t="shared" si="88"/>
        <v>22163</v>
      </c>
      <c r="BT24" s="21">
        <f t="shared" ref="BT24:BU24" si="99">BT21</f>
        <v>23393</v>
      </c>
      <c r="BU24" s="21">
        <f t="shared" si="99"/>
        <v>22012</v>
      </c>
      <c r="BV24" s="21">
        <f t="shared" si="89"/>
        <v>23862</v>
      </c>
      <c r="BW24" s="21">
        <f t="shared" ref="BW24:BX24" si="100">BW21</f>
        <v>24644</v>
      </c>
      <c r="BX24" s="21">
        <f t="shared" si="100"/>
        <v>23916</v>
      </c>
      <c r="BY24" s="21">
        <f t="shared" ref="BY24:BZ24" si="101">BY21</f>
        <v>24893</v>
      </c>
      <c r="BZ24" s="21">
        <f t="shared" si="101"/>
        <v>22845</v>
      </c>
      <c r="CA24" s="21">
        <f t="shared" ref="CA24" si="102">CA21</f>
        <v>23394</v>
      </c>
      <c r="CB24" s="21">
        <f t="shared" si="67"/>
        <v>270940</v>
      </c>
      <c r="CC24" s="21">
        <f>CC21</f>
        <v>22486</v>
      </c>
      <c r="CD24" s="21">
        <f>CD21</f>
        <v>19747</v>
      </c>
      <c r="CE24" s="21">
        <f t="shared" ref="CE24:CM24" si="103">CE21</f>
        <v>23340</v>
      </c>
      <c r="CF24" s="21">
        <f t="shared" si="103"/>
        <v>23772</v>
      </c>
      <c r="CG24" s="21">
        <f t="shared" si="103"/>
        <v>25122</v>
      </c>
      <c r="CH24" s="21">
        <f t="shared" si="103"/>
        <v>23898</v>
      </c>
      <c r="CI24" s="21">
        <f t="shared" si="103"/>
        <v>27202</v>
      </c>
      <c r="CJ24" s="21">
        <f t="shared" si="103"/>
        <v>25623</v>
      </c>
      <c r="CK24" s="21">
        <f t="shared" si="103"/>
        <v>25027</v>
      </c>
      <c r="CL24" s="21">
        <f t="shared" si="103"/>
        <v>26612</v>
      </c>
      <c r="CM24" s="21">
        <f t="shared" si="103"/>
        <v>23223</v>
      </c>
      <c r="CN24" s="21">
        <f t="shared" si="93"/>
        <v>23981</v>
      </c>
      <c r="CO24" s="21">
        <f t="shared" si="68"/>
        <v>290033</v>
      </c>
      <c r="CP24" s="21">
        <f>CP21</f>
        <v>22085</v>
      </c>
      <c r="CQ24" s="21">
        <f>CQ21</f>
        <v>14651</v>
      </c>
      <c r="CR24" s="21">
        <f t="shared" ref="CR24:DA24" si="104">CR21</f>
        <v>21025</v>
      </c>
      <c r="CS24" s="21">
        <f t="shared" si="104"/>
        <v>22838</v>
      </c>
      <c r="CT24" s="21">
        <f t="shared" si="104"/>
        <v>22857</v>
      </c>
      <c r="CU24" s="21">
        <f t="shared" si="104"/>
        <v>21912</v>
      </c>
      <c r="CV24" s="21">
        <f t="shared" si="104"/>
        <v>23316</v>
      </c>
      <c r="CW24" s="21">
        <f t="shared" si="104"/>
        <v>25011</v>
      </c>
      <c r="CX24" s="21">
        <f t="shared" si="104"/>
        <v>23308</v>
      </c>
      <c r="CY24" s="21">
        <v>24635</v>
      </c>
      <c r="CZ24" s="21">
        <f t="shared" si="104"/>
        <v>23958</v>
      </c>
      <c r="DA24" s="21">
        <f t="shared" si="104"/>
        <v>24388</v>
      </c>
      <c r="DB24" s="21">
        <f t="shared" si="80"/>
        <v>269984</v>
      </c>
      <c r="DC24" s="17">
        <f>+DC21</f>
        <v>21904</v>
      </c>
      <c r="DD24" s="17">
        <f t="shared" ref="DD24:DL24" si="105">+DD21</f>
        <v>19689</v>
      </c>
      <c r="DE24" s="17">
        <f t="shared" si="105"/>
        <v>18289</v>
      </c>
      <c r="DF24" s="17">
        <f t="shared" si="105"/>
        <v>10561</v>
      </c>
      <c r="DG24" s="17">
        <f t="shared" si="105"/>
        <v>15165</v>
      </c>
      <c r="DH24" s="17">
        <f t="shared" si="105"/>
        <v>17512</v>
      </c>
      <c r="DI24" s="17">
        <f t="shared" si="105"/>
        <v>20721</v>
      </c>
      <c r="DJ24" s="17">
        <f t="shared" si="105"/>
        <v>21486</v>
      </c>
      <c r="DK24" s="17">
        <f t="shared" si="105"/>
        <v>22334</v>
      </c>
      <c r="DL24" s="17">
        <f t="shared" si="105"/>
        <v>26652</v>
      </c>
      <c r="DM24" s="17">
        <f t="shared" ref="DM24:DN24" si="106">+DM21</f>
        <v>26345</v>
      </c>
      <c r="DN24" s="17">
        <f t="shared" si="106"/>
        <v>23864</v>
      </c>
      <c r="DO24" s="14">
        <f t="shared" si="65"/>
        <v>244522</v>
      </c>
      <c r="DP24" s="17">
        <f t="shared" ref="DP24" si="107">+DP21</f>
        <v>26283</v>
      </c>
      <c r="DQ24" s="21">
        <v>24836</v>
      </c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14">
        <f t="shared" si="66"/>
        <v>51119</v>
      </c>
    </row>
    <row r="27" spans="2:132" ht="15" x14ac:dyDescent="0.25">
      <c r="B27" s="5" t="s">
        <v>85</v>
      </c>
    </row>
    <row r="28" spans="2:132" ht="15" x14ac:dyDescent="0.25">
      <c r="B28" s="23" t="s">
        <v>158</v>
      </c>
      <c r="C28" s="165">
        <v>2012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7"/>
      <c r="O28" s="163" t="s">
        <v>89</v>
      </c>
      <c r="P28" s="165">
        <v>2013</v>
      </c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7"/>
      <c r="AB28" s="163" t="s">
        <v>90</v>
      </c>
      <c r="AC28" s="165">
        <v>2014</v>
      </c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7"/>
      <c r="AO28" s="163" t="s">
        <v>91</v>
      </c>
      <c r="AP28" s="165">
        <v>2015</v>
      </c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7"/>
      <c r="BB28" s="163" t="s">
        <v>92</v>
      </c>
      <c r="BC28" s="165">
        <v>2016</v>
      </c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7"/>
      <c r="BO28" s="163" t="s">
        <v>93</v>
      </c>
      <c r="BP28" s="165">
        <v>2017</v>
      </c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7"/>
      <c r="CB28" s="163" t="s">
        <v>104</v>
      </c>
      <c r="CC28" s="165">
        <v>2018</v>
      </c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7"/>
      <c r="CO28" s="163" t="s">
        <v>137</v>
      </c>
      <c r="CP28" s="165">
        <v>2019</v>
      </c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7"/>
      <c r="DB28" s="163" t="s">
        <v>161</v>
      </c>
      <c r="DC28" s="128">
        <v>2020</v>
      </c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30"/>
      <c r="DO28" s="163" t="s">
        <v>169</v>
      </c>
      <c r="DP28" s="128">
        <v>2021</v>
      </c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30"/>
      <c r="EB28" s="163" t="s">
        <v>170</v>
      </c>
    </row>
    <row r="29" spans="2:132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64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64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64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64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64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64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64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64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64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64"/>
    </row>
    <row r="30" spans="2:132" s="5" customFormat="1" ht="12.75" customHeight="1" x14ac:dyDescent="0.25">
      <c r="B30" s="18" t="s">
        <v>94</v>
      </c>
      <c r="C30" s="19">
        <f t="shared" ref="C30:BG30" si="108">SUM(C31:C32)</f>
        <v>0</v>
      </c>
      <c r="D30" s="19">
        <f t="shared" si="108"/>
        <v>0</v>
      </c>
      <c r="E30" s="19">
        <f t="shared" si="108"/>
        <v>0</v>
      </c>
      <c r="F30" s="19">
        <f t="shared" si="108"/>
        <v>0</v>
      </c>
      <c r="G30" s="19">
        <f t="shared" si="108"/>
        <v>0</v>
      </c>
      <c r="H30" s="19">
        <f t="shared" si="108"/>
        <v>0</v>
      </c>
      <c r="I30" s="19">
        <f t="shared" si="108"/>
        <v>0</v>
      </c>
      <c r="J30" s="19">
        <f t="shared" si="108"/>
        <v>0</v>
      </c>
      <c r="K30" s="19">
        <f t="shared" si="108"/>
        <v>0</v>
      </c>
      <c r="L30" s="19">
        <f t="shared" si="108"/>
        <v>0</v>
      </c>
      <c r="M30" s="19">
        <f t="shared" si="108"/>
        <v>0</v>
      </c>
      <c r="N30" s="19">
        <f t="shared" si="108"/>
        <v>0</v>
      </c>
      <c r="O30" s="19">
        <f>SUM(O31:O32)</f>
        <v>0</v>
      </c>
      <c r="P30" s="19">
        <f t="shared" si="108"/>
        <v>0</v>
      </c>
      <c r="Q30" s="19">
        <f t="shared" si="108"/>
        <v>0</v>
      </c>
      <c r="R30" s="19">
        <f t="shared" si="108"/>
        <v>0</v>
      </c>
      <c r="S30" s="19">
        <f t="shared" si="108"/>
        <v>0</v>
      </c>
      <c r="T30" s="19">
        <f t="shared" si="108"/>
        <v>0</v>
      </c>
      <c r="U30" s="19">
        <f t="shared" si="108"/>
        <v>0</v>
      </c>
      <c r="V30" s="19">
        <f t="shared" si="108"/>
        <v>0</v>
      </c>
      <c r="W30" s="19">
        <f t="shared" si="108"/>
        <v>0</v>
      </c>
      <c r="X30" s="19">
        <f t="shared" si="108"/>
        <v>0</v>
      </c>
      <c r="Y30" s="19">
        <f t="shared" si="108"/>
        <v>0</v>
      </c>
      <c r="Z30" s="19">
        <f t="shared" si="108"/>
        <v>0</v>
      </c>
      <c r="AA30" s="19">
        <f t="shared" si="108"/>
        <v>0</v>
      </c>
      <c r="AB30" s="19">
        <f>SUM(AB31:AB32)</f>
        <v>0</v>
      </c>
      <c r="AC30" s="19">
        <f t="shared" si="108"/>
        <v>0</v>
      </c>
      <c r="AD30" s="19">
        <f t="shared" si="108"/>
        <v>0</v>
      </c>
      <c r="AE30" s="19">
        <f t="shared" si="108"/>
        <v>0</v>
      </c>
      <c r="AF30" s="19">
        <f t="shared" si="108"/>
        <v>0</v>
      </c>
      <c r="AG30" s="19">
        <f t="shared" si="108"/>
        <v>0</v>
      </c>
      <c r="AH30" s="19">
        <f t="shared" si="108"/>
        <v>0</v>
      </c>
      <c r="AI30" s="19">
        <f t="shared" si="108"/>
        <v>0</v>
      </c>
      <c r="AJ30" s="19">
        <f t="shared" si="108"/>
        <v>0</v>
      </c>
      <c r="AK30" s="19">
        <f t="shared" si="108"/>
        <v>0</v>
      </c>
      <c r="AL30" s="19">
        <f t="shared" si="108"/>
        <v>0</v>
      </c>
      <c r="AM30" s="19">
        <f t="shared" si="108"/>
        <v>0</v>
      </c>
      <c r="AN30" s="19">
        <f t="shared" si="108"/>
        <v>0</v>
      </c>
      <c r="AO30" s="19">
        <f>SUM(AO31:AO32)</f>
        <v>0</v>
      </c>
      <c r="AP30" s="19">
        <f t="shared" si="108"/>
        <v>0</v>
      </c>
      <c r="AQ30" s="19">
        <f t="shared" si="108"/>
        <v>0</v>
      </c>
      <c r="AR30" s="19">
        <f t="shared" si="108"/>
        <v>0</v>
      </c>
      <c r="AS30" s="19">
        <f t="shared" si="108"/>
        <v>0</v>
      </c>
      <c r="AT30" s="19">
        <f t="shared" si="108"/>
        <v>0</v>
      </c>
      <c r="AU30" s="19">
        <f t="shared" si="108"/>
        <v>0</v>
      </c>
      <c r="AV30" s="19">
        <f t="shared" si="108"/>
        <v>0</v>
      </c>
      <c r="AW30" s="19">
        <f t="shared" si="108"/>
        <v>0</v>
      </c>
      <c r="AX30" s="19">
        <f t="shared" si="108"/>
        <v>0</v>
      </c>
      <c r="AY30" s="19">
        <f t="shared" si="108"/>
        <v>0</v>
      </c>
      <c r="AZ30" s="19">
        <f t="shared" si="108"/>
        <v>0</v>
      </c>
      <c r="BA30" s="19">
        <f t="shared" si="108"/>
        <v>0</v>
      </c>
      <c r="BB30" s="19">
        <f>SUM(BB31:BB32)</f>
        <v>0</v>
      </c>
      <c r="BC30" s="19">
        <f t="shared" si="108"/>
        <v>0</v>
      </c>
      <c r="BD30" s="19">
        <f t="shared" si="108"/>
        <v>0</v>
      </c>
      <c r="BE30" s="19">
        <f t="shared" si="108"/>
        <v>0</v>
      </c>
      <c r="BF30" s="19">
        <f t="shared" si="108"/>
        <v>0</v>
      </c>
      <c r="BG30" s="19">
        <f t="shared" si="108"/>
        <v>0</v>
      </c>
      <c r="BH30" s="19">
        <f t="shared" ref="BH30:BO30" si="109">SUM(BH31:BH32)</f>
        <v>0</v>
      </c>
      <c r="BI30" s="19">
        <f t="shared" si="109"/>
        <v>0</v>
      </c>
      <c r="BJ30" s="19">
        <f t="shared" si="109"/>
        <v>0</v>
      </c>
      <c r="BK30" s="19">
        <f t="shared" si="109"/>
        <v>0</v>
      </c>
      <c r="BL30" s="19">
        <f t="shared" si="109"/>
        <v>0</v>
      </c>
      <c r="BM30" s="19">
        <f t="shared" si="109"/>
        <v>0</v>
      </c>
      <c r="BN30" s="19">
        <f t="shared" si="109"/>
        <v>0</v>
      </c>
      <c r="BO30" s="19">
        <f t="shared" si="109"/>
        <v>0</v>
      </c>
      <c r="BP30" s="19">
        <f t="shared" ref="BP30" si="110"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 t="shared" ref="CB30:CB32" si="111">+SUM(BP30:CA30)</f>
        <v>0</v>
      </c>
      <c r="CC30" s="19">
        <f t="shared" ref="CC30" si="112"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 t="shared" ref="CO30:CO32" si="113">+SUM(CC30:CN30)</f>
        <v>0</v>
      </c>
      <c r="CP30" s="19">
        <f t="shared" ref="CP30" si="114"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 t="shared" ref="DB30" si="115"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 t="shared" ref="DO30:DO32" si="116">+SUM(DC30:DN30)</f>
        <v>0</v>
      </c>
      <c r="DP30" s="19">
        <v>0</v>
      </c>
      <c r="DQ30" s="19">
        <v>0</v>
      </c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59">
        <f t="shared" ref="EB30:EB32" si="117">+SUM(DP30:EA30)</f>
        <v>0</v>
      </c>
    </row>
    <row r="31" spans="2:132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 t="shared" si="111"/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 t="shared" si="113"/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 t="shared" si="116"/>
        <v>0</v>
      </c>
      <c r="DP31" s="21">
        <v>0</v>
      </c>
      <c r="DQ31" s="21">
        <v>0</v>
      </c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14">
        <f t="shared" si="117"/>
        <v>0</v>
      </c>
    </row>
    <row r="32" spans="2:132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 t="shared" si="111"/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 t="shared" si="113"/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 t="shared" si="116"/>
        <v>0</v>
      </c>
      <c r="DP32" s="21">
        <v>0</v>
      </c>
      <c r="DQ32" s="21">
        <v>0</v>
      </c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14">
        <f t="shared" si="117"/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58"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B48"/>
  <sheetViews>
    <sheetView showGridLines="0" zoomScale="90" zoomScaleNormal="90" workbookViewId="0">
      <pane xSplit="2" ySplit="3" topLeftCell="DK31" activePane="bottomRight" state="frozen"/>
      <selection pane="topRight" activeCell="C1" sqref="C1"/>
      <selection pane="bottomLeft" activeCell="A4" sqref="A4"/>
      <selection pane="bottomRight" activeCell="DQ42" sqref="DQ42:DQ4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19" width="11.42578125" style="2"/>
    <col min="120" max="132" width="11.42578125" style="112"/>
    <col min="133" max="16384" width="11.42578125" style="2"/>
  </cols>
  <sheetData>
    <row r="1" spans="1:132" ht="15" x14ac:dyDescent="0.25">
      <c r="A1" s="168" t="s">
        <v>136</v>
      </c>
      <c r="B1" s="168"/>
    </row>
    <row r="2" spans="1:132" ht="30" customHeight="1" x14ac:dyDescent="0.2">
      <c r="A2" s="169" t="s">
        <v>156</v>
      </c>
      <c r="B2" s="170"/>
    </row>
    <row r="3" spans="1:132" x14ac:dyDescent="0.2">
      <c r="A3" s="99" t="s">
        <v>71</v>
      </c>
    </row>
    <row r="5" spans="1:132" ht="15" x14ac:dyDescent="0.25">
      <c r="B5" s="5" t="s">
        <v>67</v>
      </c>
    </row>
    <row r="6" spans="1:132" ht="15" customHeight="1" x14ac:dyDescent="0.25">
      <c r="B6" s="171" t="s">
        <v>0</v>
      </c>
      <c r="C6" s="165">
        <v>2012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89</v>
      </c>
      <c r="P6" s="165">
        <v>2013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90</v>
      </c>
      <c r="AC6" s="165">
        <v>2014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91</v>
      </c>
      <c r="AP6" s="165">
        <v>2015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92</v>
      </c>
      <c r="BC6" s="165">
        <v>2016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93</v>
      </c>
      <c r="BP6" s="165">
        <v>2017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104</v>
      </c>
      <c r="CC6" s="165">
        <v>2018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137</v>
      </c>
      <c r="CP6" s="165">
        <v>2019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161</v>
      </c>
      <c r="DC6" s="128">
        <v>2020</v>
      </c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30"/>
      <c r="DO6" s="163" t="s">
        <v>169</v>
      </c>
      <c r="DP6" s="128">
        <v>2021</v>
      </c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30"/>
      <c r="EB6" s="163" t="s">
        <v>170</v>
      </c>
    </row>
    <row r="7" spans="1:132" ht="15" x14ac:dyDescent="0.25">
      <c r="B7" s="17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4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64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64"/>
    </row>
    <row r="8" spans="1:132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 t="shared" ref="BR8:BU8" si="3">SUM(BR9:BR10)</f>
        <v>24501</v>
      </c>
      <c r="BS8" s="14">
        <f t="shared" si="3"/>
        <v>23732</v>
      </c>
      <c r="BT8" s="14">
        <f t="shared" si="3"/>
        <v>24185</v>
      </c>
      <c r="BU8" s="14">
        <f t="shared" si="3"/>
        <v>24126</v>
      </c>
      <c r="BV8" s="14">
        <f t="shared" ref="BV8:CA8" si="4">SUM(BV9:BV10)</f>
        <v>28103</v>
      </c>
      <c r="BW8" s="14">
        <f t="shared" si="4"/>
        <v>27910</v>
      </c>
      <c r="BX8" s="14">
        <f t="shared" si="4"/>
        <v>25876</v>
      </c>
      <c r="BY8" s="14">
        <f t="shared" si="4"/>
        <v>26095</v>
      </c>
      <c r="BZ8" s="14">
        <f t="shared" si="4"/>
        <v>24580</v>
      </c>
      <c r="CA8" s="14">
        <f t="shared" si="4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5">SUM(CE9:CE10)</f>
        <v>25554</v>
      </c>
      <c r="CF8" s="14">
        <f t="shared" si="5"/>
        <v>24804</v>
      </c>
      <c r="CG8" s="14">
        <f t="shared" si="5"/>
        <v>26041</v>
      </c>
      <c r="CH8" s="14">
        <f t="shared" si="5"/>
        <v>25860</v>
      </c>
      <c r="CI8" s="14">
        <f t="shared" si="5"/>
        <v>29092</v>
      </c>
      <c r="CJ8" s="14">
        <f t="shared" si="5"/>
        <v>30674</v>
      </c>
      <c r="CK8" s="14">
        <f t="shared" si="5"/>
        <v>28349</v>
      </c>
      <c r="CL8" s="14">
        <f t="shared" si="5"/>
        <v>27963</v>
      </c>
      <c r="CM8" s="14">
        <f t="shared" si="5"/>
        <v>25467</v>
      </c>
      <c r="CN8" s="14">
        <f t="shared" si="5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6">SUM(CR9:CR10)</f>
        <v>26159</v>
      </c>
      <c r="CS8" s="14">
        <f t="shared" si="6"/>
        <v>24473</v>
      </c>
      <c r="CT8" s="14">
        <f t="shared" si="6"/>
        <v>25668</v>
      </c>
      <c r="CU8" s="14">
        <f t="shared" si="6"/>
        <v>25622</v>
      </c>
      <c r="CV8" s="14">
        <f t="shared" si="6"/>
        <v>28858</v>
      </c>
      <c r="CW8" s="14">
        <f t="shared" si="6"/>
        <v>30417</v>
      </c>
      <c r="CX8" s="14">
        <f t="shared" si="6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>
        <f>+SUM(DP8:EA8)</f>
        <v>49505</v>
      </c>
    </row>
    <row r="9" spans="1:132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7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8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9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10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1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2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3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7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8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9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10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1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2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3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</row>
    <row r="11" spans="1:132" ht="15" x14ac:dyDescent="0.25">
      <c r="B11" s="13" t="s">
        <v>143</v>
      </c>
      <c r="C11" s="14">
        <f>SUM(C12:C13)</f>
        <v>0</v>
      </c>
      <c r="D11" s="14">
        <f t="shared" ref="D11:N11" si="14">SUM(D12:D13)</f>
        <v>0</v>
      </c>
      <c r="E11" s="14">
        <f t="shared" si="14"/>
        <v>304</v>
      </c>
      <c r="F11" s="14">
        <f t="shared" si="14"/>
        <v>6705</v>
      </c>
      <c r="G11" s="14">
        <f t="shared" si="14"/>
        <v>6329</v>
      </c>
      <c r="H11" s="14">
        <f t="shared" si="14"/>
        <v>6565</v>
      </c>
      <c r="I11" s="14">
        <f t="shared" si="14"/>
        <v>7657</v>
      </c>
      <c r="J11" s="14">
        <f t="shared" si="14"/>
        <v>7453</v>
      </c>
      <c r="K11" s="14">
        <f t="shared" si="14"/>
        <v>7155</v>
      </c>
      <c r="L11" s="14">
        <f t="shared" si="14"/>
        <v>8211</v>
      </c>
      <c r="M11" s="14">
        <f t="shared" si="14"/>
        <v>7415</v>
      </c>
      <c r="N11" s="14">
        <f t="shared" si="14"/>
        <v>7664</v>
      </c>
      <c r="O11" s="14">
        <f t="shared" si="7"/>
        <v>65458</v>
      </c>
      <c r="P11" s="14">
        <f>SUM(P12:P13)</f>
        <v>7574</v>
      </c>
      <c r="Q11" s="14">
        <f t="shared" ref="Q11:AA11" si="15">SUM(Q12:Q13)</f>
        <v>6410</v>
      </c>
      <c r="R11" s="14">
        <f t="shared" si="15"/>
        <v>6365</v>
      </c>
      <c r="S11" s="14">
        <f t="shared" si="15"/>
        <v>6117</v>
      </c>
      <c r="T11" s="14">
        <f t="shared" si="15"/>
        <v>7060</v>
      </c>
      <c r="U11" s="14">
        <f t="shared" si="15"/>
        <v>8107</v>
      </c>
      <c r="V11" s="14">
        <f t="shared" si="15"/>
        <v>8888</v>
      </c>
      <c r="W11" s="14">
        <f t="shared" si="15"/>
        <v>8473</v>
      </c>
      <c r="X11" s="14">
        <f t="shared" si="15"/>
        <v>8433</v>
      </c>
      <c r="Y11" s="14">
        <f t="shared" si="15"/>
        <v>8510</v>
      </c>
      <c r="Z11" s="14">
        <f t="shared" si="15"/>
        <v>8628</v>
      </c>
      <c r="AA11" s="14">
        <f t="shared" si="15"/>
        <v>8564</v>
      </c>
      <c r="AB11" s="14">
        <f t="shared" si="8"/>
        <v>93129</v>
      </c>
      <c r="AC11" s="14">
        <f>SUM(AC12:AC13)</f>
        <v>7275</v>
      </c>
      <c r="AD11" s="14">
        <f t="shared" ref="AD11:AN11" si="16">SUM(AD12:AD13)</f>
        <v>5787</v>
      </c>
      <c r="AE11" s="14">
        <f t="shared" si="16"/>
        <v>6382</v>
      </c>
      <c r="AF11" s="14">
        <f t="shared" si="16"/>
        <v>6539</v>
      </c>
      <c r="AG11" s="14">
        <f t="shared" si="16"/>
        <v>6707</v>
      </c>
      <c r="AH11" s="14">
        <f t="shared" si="16"/>
        <v>7136</v>
      </c>
      <c r="AI11" s="14">
        <f t="shared" si="16"/>
        <v>8419</v>
      </c>
      <c r="AJ11" s="14">
        <f t="shared" si="16"/>
        <v>8657</v>
      </c>
      <c r="AK11" s="14">
        <f t="shared" si="16"/>
        <v>8071</v>
      </c>
      <c r="AL11" s="14">
        <f t="shared" si="16"/>
        <v>8313</v>
      </c>
      <c r="AM11" s="14">
        <f t="shared" si="16"/>
        <v>8837</v>
      </c>
      <c r="AN11" s="14">
        <f t="shared" si="16"/>
        <v>8238</v>
      </c>
      <c r="AO11" s="14">
        <f t="shared" si="9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10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1"/>
        <v>106463</v>
      </c>
      <c r="BP11" s="14">
        <f>SUM(BP12:BP13)</f>
        <v>8734</v>
      </c>
      <c r="BQ11" s="14">
        <v>7826</v>
      </c>
      <c r="BR11" s="14">
        <f t="shared" ref="BR11:BU11" si="17">SUM(BR12:BR13)</f>
        <v>7884</v>
      </c>
      <c r="BS11" s="14">
        <f t="shared" si="17"/>
        <v>7737</v>
      </c>
      <c r="BT11" s="14">
        <f t="shared" si="17"/>
        <v>8201</v>
      </c>
      <c r="BU11" s="14">
        <f t="shared" si="17"/>
        <v>8292</v>
      </c>
      <c r="BV11" s="14">
        <f t="shared" ref="BV11:CA11" si="18">SUM(BV12:BV13)</f>
        <v>10684</v>
      </c>
      <c r="BW11" s="14">
        <f t="shared" si="18"/>
        <v>9723</v>
      </c>
      <c r="BX11" s="14">
        <f t="shared" si="18"/>
        <v>9621</v>
      </c>
      <c r="BY11" s="14">
        <f t="shared" si="18"/>
        <v>10455</v>
      </c>
      <c r="BZ11" s="14">
        <f t="shared" si="18"/>
        <v>9349</v>
      </c>
      <c r="CA11" s="14">
        <f t="shared" si="18"/>
        <v>10398</v>
      </c>
      <c r="CB11" s="14">
        <f t="shared" si="12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9">SUM(CE12:CE13)</f>
        <v>9259</v>
      </c>
      <c r="CF11" s="14">
        <f t="shared" si="19"/>
        <v>8564</v>
      </c>
      <c r="CG11" s="14">
        <f t="shared" si="19"/>
        <v>9692</v>
      </c>
      <c r="CH11" s="14">
        <f t="shared" si="19"/>
        <v>9424</v>
      </c>
      <c r="CI11" s="14">
        <f t="shared" si="19"/>
        <v>12174</v>
      </c>
      <c r="CJ11" s="14">
        <f t="shared" si="19"/>
        <v>11343</v>
      </c>
      <c r="CK11" s="14">
        <f t="shared" si="19"/>
        <v>10950</v>
      </c>
      <c r="CL11" s="14">
        <f t="shared" si="19"/>
        <v>10273</v>
      </c>
      <c r="CM11" s="14">
        <f t="shared" si="19"/>
        <v>9378</v>
      </c>
      <c r="CN11" s="14">
        <f t="shared" si="19"/>
        <v>10366</v>
      </c>
      <c r="CO11" s="14">
        <f t="shared" si="13"/>
        <v>120443</v>
      </c>
      <c r="CP11" s="14">
        <f>SUM(CP12:CP13)</f>
        <v>9774</v>
      </c>
      <c r="CQ11" s="14">
        <f>SUM(CQ12:CQ13)</f>
        <v>8221</v>
      </c>
      <c r="CR11" s="14">
        <f t="shared" ref="CR11:CX11" si="20">SUM(CR12:CR13)</f>
        <v>9251</v>
      </c>
      <c r="CS11" s="14">
        <f t="shared" si="20"/>
        <v>8853</v>
      </c>
      <c r="CT11" s="14">
        <f t="shared" si="20"/>
        <v>9558</v>
      </c>
      <c r="CU11" s="14">
        <f t="shared" si="20"/>
        <v>10264</v>
      </c>
      <c r="CV11" s="14">
        <f t="shared" si="20"/>
        <v>12891</v>
      </c>
      <c r="CW11" s="14">
        <f t="shared" si="20"/>
        <v>12938</v>
      </c>
      <c r="CX11" s="14">
        <f t="shared" si="20"/>
        <v>11678</v>
      </c>
      <c r="CY11" s="14">
        <v>11687</v>
      </c>
      <c r="CZ11" s="14">
        <v>10187</v>
      </c>
      <c r="DA11" s="14">
        <v>11377</v>
      </c>
      <c r="DB11" s="14">
        <f t="shared" ref="DB11:DB19" si="21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>
        <f>+SUM(DP11:EA11)</f>
        <v>18316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7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8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9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10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1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2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3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7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8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9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10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1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2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3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</row>
    <row r="14" spans="1:132" ht="15" x14ac:dyDescent="0.25">
      <c r="B14" s="13" t="s">
        <v>144</v>
      </c>
      <c r="C14" s="14">
        <f>SUM(C15:C16)</f>
        <v>0</v>
      </c>
      <c r="D14" s="14">
        <f t="shared" ref="D14:N14" si="22">SUM(D15:D16)</f>
        <v>0</v>
      </c>
      <c r="E14" s="14">
        <f t="shared" si="22"/>
        <v>1483</v>
      </c>
      <c r="F14" s="14">
        <f t="shared" si="22"/>
        <v>26055</v>
      </c>
      <c r="G14" s="14">
        <f t="shared" si="22"/>
        <v>23594</v>
      </c>
      <c r="H14" s="14">
        <f t="shared" si="22"/>
        <v>25180</v>
      </c>
      <c r="I14" s="14">
        <f t="shared" si="22"/>
        <v>29052</v>
      </c>
      <c r="J14" s="14">
        <f t="shared" si="22"/>
        <v>30150</v>
      </c>
      <c r="K14" s="14">
        <f t="shared" si="22"/>
        <v>30298</v>
      </c>
      <c r="L14" s="14">
        <f t="shared" si="22"/>
        <v>30486</v>
      </c>
      <c r="M14" s="14">
        <f t="shared" si="22"/>
        <v>30844</v>
      </c>
      <c r="N14" s="14">
        <f t="shared" si="22"/>
        <v>31749</v>
      </c>
      <c r="O14" s="14">
        <f t="shared" si="7"/>
        <v>258891</v>
      </c>
      <c r="P14" s="14">
        <f>SUM(P15:P16)</f>
        <v>31385</v>
      </c>
      <c r="Q14" s="14">
        <f t="shared" ref="Q14:AA14" si="23">SUM(Q15:Q16)</f>
        <v>28098</v>
      </c>
      <c r="R14" s="14">
        <f t="shared" si="23"/>
        <v>29956</v>
      </c>
      <c r="S14" s="14">
        <f t="shared" si="23"/>
        <v>29758</v>
      </c>
      <c r="T14" s="14">
        <f t="shared" si="23"/>
        <v>30872</v>
      </c>
      <c r="U14" s="14">
        <f t="shared" si="23"/>
        <v>30156</v>
      </c>
      <c r="V14" s="14">
        <f t="shared" si="23"/>
        <v>31008</v>
      </c>
      <c r="W14" s="14">
        <f t="shared" si="23"/>
        <v>34274</v>
      </c>
      <c r="X14" s="14">
        <f t="shared" si="23"/>
        <v>30369</v>
      </c>
      <c r="Y14" s="14">
        <f t="shared" si="23"/>
        <v>26110</v>
      </c>
      <c r="Z14" s="14">
        <f t="shared" si="23"/>
        <v>30246</v>
      </c>
      <c r="AA14" s="14">
        <f t="shared" si="23"/>
        <v>31493</v>
      </c>
      <c r="AB14" s="14">
        <f t="shared" si="8"/>
        <v>363725</v>
      </c>
      <c r="AC14" s="14">
        <f>SUM(AC15:AC16)</f>
        <v>27509</v>
      </c>
      <c r="AD14" s="14">
        <f t="shared" ref="AD14:AN14" si="24">SUM(AD15:AD16)</f>
        <v>23726</v>
      </c>
      <c r="AE14" s="14">
        <f t="shared" si="24"/>
        <v>25983</v>
      </c>
      <c r="AF14" s="14">
        <f t="shared" si="24"/>
        <v>22496</v>
      </c>
      <c r="AG14" s="14">
        <f t="shared" si="24"/>
        <v>28510</v>
      </c>
      <c r="AH14" s="14">
        <f t="shared" si="24"/>
        <v>25002</v>
      </c>
      <c r="AI14" s="14">
        <f t="shared" si="24"/>
        <v>27572</v>
      </c>
      <c r="AJ14" s="14">
        <f t="shared" si="24"/>
        <v>28408</v>
      </c>
      <c r="AK14" s="14">
        <f t="shared" si="24"/>
        <v>27877</v>
      </c>
      <c r="AL14" s="14">
        <f t="shared" si="24"/>
        <v>29191</v>
      </c>
      <c r="AM14" s="14">
        <f t="shared" si="24"/>
        <v>26885</v>
      </c>
      <c r="AN14" s="14">
        <f t="shared" si="24"/>
        <v>29222</v>
      </c>
      <c r="AO14" s="14">
        <f t="shared" si="9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10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1"/>
        <v>434781</v>
      </c>
      <c r="BP14" s="14">
        <f>SUM(BP15:BP16)</f>
        <v>36948</v>
      </c>
      <c r="BQ14" s="14">
        <v>33671</v>
      </c>
      <c r="BR14" s="14">
        <f t="shared" ref="BR14:BU14" si="25">SUM(BR15:BR16)</f>
        <v>36398</v>
      </c>
      <c r="BS14" s="14">
        <f t="shared" si="25"/>
        <v>35864</v>
      </c>
      <c r="BT14" s="14">
        <f t="shared" si="25"/>
        <v>36343</v>
      </c>
      <c r="BU14" s="14">
        <f t="shared" si="25"/>
        <v>36017</v>
      </c>
      <c r="BV14" s="14">
        <f t="shared" ref="BV14:CA14" si="26">SUM(BV15:BV16)</f>
        <v>39097</v>
      </c>
      <c r="BW14" s="14">
        <f t="shared" si="26"/>
        <v>39065</v>
      </c>
      <c r="BX14" s="14">
        <f t="shared" si="26"/>
        <v>38565</v>
      </c>
      <c r="BY14" s="14">
        <f t="shared" si="26"/>
        <v>39145</v>
      </c>
      <c r="BZ14" s="14">
        <f t="shared" si="26"/>
        <v>37588</v>
      </c>
      <c r="CA14" s="14">
        <f t="shared" si="26"/>
        <v>40394</v>
      </c>
      <c r="CB14" s="14">
        <f t="shared" si="12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7">SUM(CE15:CE16)</f>
        <v>42027</v>
      </c>
      <c r="CF14" s="14">
        <f t="shared" si="27"/>
        <v>40397</v>
      </c>
      <c r="CG14" s="14">
        <f t="shared" si="27"/>
        <v>44105</v>
      </c>
      <c r="CH14" s="14">
        <f t="shared" si="27"/>
        <v>43817</v>
      </c>
      <c r="CI14" s="14">
        <f t="shared" si="27"/>
        <v>46876</v>
      </c>
      <c r="CJ14" s="14">
        <f t="shared" si="27"/>
        <v>46789</v>
      </c>
      <c r="CK14" s="14">
        <f t="shared" si="27"/>
        <v>42288</v>
      </c>
      <c r="CL14" s="14">
        <f t="shared" si="27"/>
        <v>42946</v>
      </c>
      <c r="CM14" s="14">
        <f t="shared" si="27"/>
        <v>37124</v>
      </c>
      <c r="CN14" s="14">
        <f t="shared" si="27"/>
        <v>44989</v>
      </c>
      <c r="CO14" s="14">
        <f t="shared" si="13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8">SUM(CR15:CR16)</f>
        <v>34860</v>
      </c>
      <c r="CS14" s="14">
        <f t="shared" si="28"/>
        <v>33716</v>
      </c>
      <c r="CT14" s="14">
        <f t="shared" si="28"/>
        <v>35345</v>
      </c>
      <c r="CU14" s="14">
        <f t="shared" si="28"/>
        <v>35311</v>
      </c>
      <c r="CV14" s="14">
        <f t="shared" si="28"/>
        <v>38275</v>
      </c>
      <c r="CW14" s="14">
        <f t="shared" si="28"/>
        <v>40202</v>
      </c>
      <c r="CX14" s="14">
        <f t="shared" si="28"/>
        <v>37793</v>
      </c>
      <c r="CY14" s="14">
        <v>39692</v>
      </c>
      <c r="CZ14" s="14">
        <v>38060</v>
      </c>
      <c r="DA14" s="14">
        <v>40601</v>
      </c>
      <c r="DB14" s="14">
        <f t="shared" si="21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>
        <f>+SUM(DP14:EA14)</f>
        <v>84837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7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8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9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10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1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2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3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7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8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9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10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2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3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</row>
    <row r="17" spans="2:132" ht="15" x14ac:dyDescent="0.2">
      <c r="B17" s="18" t="s">
        <v>10</v>
      </c>
      <c r="C17" s="19">
        <f>SUM(C18:C19)</f>
        <v>0</v>
      </c>
      <c r="D17" s="19">
        <f t="shared" ref="D17:N17" si="29">SUM(D18:D19)</f>
        <v>0</v>
      </c>
      <c r="E17" s="19">
        <f t="shared" si="29"/>
        <v>2651</v>
      </c>
      <c r="F17" s="19">
        <f t="shared" si="29"/>
        <v>49819</v>
      </c>
      <c r="G17" s="19">
        <f t="shared" si="29"/>
        <v>46975</v>
      </c>
      <c r="H17" s="19">
        <f t="shared" si="29"/>
        <v>48725</v>
      </c>
      <c r="I17" s="19">
        <f t="shared" si="29"/>
        <v>56202</v>
      </c>
      <c r="J17" s="19">
        <f t="shared" si="29"/>
        <v>59159</v>
      </c>
      <c r="K17" s="19">
        <f t="shared" si="29"/>
        <v>58280</v>
      </c>
      <c r="L17" s="19">
        <f t="shared" si="29"/>
        <v>60730</v>
      </c>
      <c r="M17" s="19">
        <f t="shared" si="29"/>
        <v>59154</v>
      </c>
      <c r="N17" s="19">
        <f t="shared" si="29"/>
        <v>59534</v>
      </c>
      <c r="O17" s="19">
        <f>SUM(O18:O19)</f>
        <v>501229</v>
      </c>
      <c r="P17" s="19">
        <f>SUM(P18:P19)</f>
        <v>58062</v>
      </c>
      <c r="Q17" s="19">
        <f t="shared" ref="Q17:AA17" si="30">SUM(Q18:Q19)</f>
        <v>50290</v>
      </c>
      <c r="R17" s="19">
        <f t="shared" si="30"/>
        <v>53812</v>
      </c>
      <c r="S17" s="19">
        <f t="shared" si="30"/>
        <v>53689</v>
      </c>
      <c r="T17" s="19">
        <f t="shared" si="30"/>
        <v>57465</v>
      </c>
      <c r="U17" s="19">
        <f t="shared" si="30"/>
        <v>57868</v>
      </c>
      <c r="V17" s="19">
        <f t="shared" si="30"/>
        <v>62039</v>
      </c>
      <c r="W17" s="19">
        <f t="shared" si="30"/>
        <v>64956</v>
      </c>
      <c r="X17" s="19">
        <f t="shared" si="30"/>
        <v>59731</v>
      </c>
      <c r="Y17" s="19">
        <f t="shared" si="30"/>
        <v>54876</v>
      </c>
      <c r="Z17" s="19">
        <f t="shared" si="30"/>
        <v>59283</v>
      </c>
      <c r="AA17" s="19">
        <f t="shared" si="30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31">SUM(AD18:AD19)</f>
        <v>46492</v>
      </c>
      <c r="AE17" s="19">
        <f t="shared" si="31"/>
        <v>51990</v>
      </c>
      <c r="AF17" s="19">
        <f t="shared" si="31"/>
        <v>48109</v>
      </c>
      <c r="AG17" s="19">
        <f t="shared" si="31"/>
        <v>55575</v>
      </c>
      <c r="AH17" s="19">
        <f t="shared" si="31"/>
        <v>52577</v>
      </c>
      <c r="AI17" s="19">
        <f t="shared" si="31"/>
        <v>58498</v>
      </c>
      <c r="AJ17" s="19">
        <f t="shared" si="31"/>
        <v>60746</v>
      </c>
      <c r="AK17" s="19">
        <f t="shared" si="31"/>
        <v>58503</v>
      </c>
      <c r="AL17" s="19">
        <f t="shared" si="31"/>
        <v>60605</v>
      </c>
      <c r="AM17" s="19">
        <f t="shared" si="31"/>
        <v>56593</v>
      </c>
      <c r="AN17" s="19">
        <f t="shared" si="31"/>
        <v>60185</v>
      </c>
      <c r="AO17" s="19">
        <f t="shared" ref="AO17:BO17" si="32">SUM(AO18:AO19)</f>
        <v>663743</v>
      </c>
      <c r="AP17" s="19">
        <f t="shared" si="32"/>
        <v>55690</v>
      </c>
      <c r="AQ17" s="19">
        <f t="shared" si="32"/>
        <v>51588</v>
      </c>
      <c r="AR17" s="19">
        <f t="shared" si="32"/>
        <v>57609</v>
      </c>
      <c r="AS17" s="19">
        <f t="shared" si="32"/>
        <v>57432</v>
      </c>
      <c r="AT17" s="19">
        <f t="shared" si="32"/>
        <v>60391</v>
      </c>
      <c r="AU17" s="19">
        <f t="shared" si="32"/>
        <v>60570</v>
      </c>
      <c r="AV17" s="19">
        <f t="shared" si="32"/>
        <v>67677</v>
      </c>
      <c r="AW17" s="19">
        <f t="shared" si="32"/>
        <v>68086</v>
      </c>
      <c r="AX17" s="19">
        <f t="shared" si="32"/>
        <v>62324</v>
      </c>
      <c r="AY17" s="19">
        <f t="shared" si="32"/>
        <v>63429</v>
      </c>
      <c r="AZ17" s="19">
        <f t="shared" si="32"/>
        <v>46253</v>
      </c>
      <c r="BA17" s="19">
        <f t="shared" si="32"/>
        <v>61469</v>
      </c>
      <c r="BB17" s="19">
        <f t="shared" si="32"/>
        <v>712518</v>
      </c>
      <c r="BC17" s="19">
        <f t="shared" si="32"/>
        <v>62201</v>
      </c>
      <c r="BD17" s="19">
        <f t="shared" si="32"/>
        <v>60309</v>
      </c>
      <c r="BE17" s="19">
        <f t="shared" si="32"/>
        <v>67395</v>
      </c>
      <c r="BF17" s="19">
        <f t="shared" si="32"/>
        <v>68933</v>
      </c>
      <c r="BG17" s="19">
        <f t="shared" si="32"/>
        <v>71325</v>
      </c>
      <c r="BH17" s="19">
        <f t="shared" si="32"/>
        <v>70441</v>
      </c>
      <c r="BI17" s="19">
        <f t="shared" si="32"/>
        <v>78700</v>
      </c>
      <c r="BJ17" s="19">
        <f t="shared" si="32"/>
        <v>77544</v>
      </c>
      <c r="BK17" s="19">
        <f t="shared" si="32"/>
        <v>72832</v>
      </c>
      <c r="BL17" s="19">
        <f t="shared" si="32"/>
        <v>74739</v>
      </c>
      <c r="BM17" s="19">
        <v>69415</v>
      </c>
      <c r="BN17" s="19">
        <f t="shared" si="32"/>
        <v>73087</v>
      </c>
      <c r="BO17" s="19">
        <f t="shared" si="32"/>
        <v>846921</v>
      </c>
      <c r="BP17" s="19">
        <f t="shared" ref="BP17" si="33">SUM(BP18:BP19)</f>
        <v>69655</v>
      </c>
      <c r="BQ17" s="19">
        <v>62857</v>
      </c>
      <c r="BR17" s="19">
        <f t="shared" ref="BR17:BS17" si="34">SUM(BR18:BR19)</f>
        <v>68783</v>
      </c>
      <c r="BS17" s="19">
        <f t="shared" si="34"/>
        <v>67333</v>
      </c>
      <c r="BT17" s="19">
        <f t="shared" ref="BT17:BU17" si="35">SUM(BT18:BT19)</f>
        <v>68729</v>
      </c>
      <c r="BU17" s="19">
        <f t="shared" si="35"/>
        <v>68435</v>
      </c>
      <c r="BV17" s="19">
        <f t="shared" ref="BV17:BW17" si="36">SUM(BV18:BV19)</f>
        <v>77884</v>
      </c>
      <c r="BW17" s="19">
        <f t="shared" si="36"/>
        <v>76698</v>
      </c>
      <c r="BX17" s="19">
        <f t="shared" ref="BX17:BY17" si="37">SUM(BX18:BX19)</f>
        <v>74062</v>
      </c>
      <c r="BY17" s="19">
        <f t="shared" si="37"/>
        <v>75695</v>
      </c>
      <c r="BZ17" s="19">
        <f t="shared" ref="BZ17:CA17" si="38">SUM(BZ18:BZ19)</f>
        <v>71517</v>
      </c>
      <c r="CA17" s="19">
        <f t="shared" si="38"/>
        <v>77915</v>
      </c>
      <c r="CB17" s="19">
        <f t="shared" si="12"/>
        <v>859563</v>
      </c>
      <c r="CC17" s="19">
        <f t="shared" ref="CC17:CD17" si="39">SUM(CC18:CC19)</f>
        <v>77966</v>
      </c>
      <c r="CD17" s="19">
        <f t="shared" si="39"/>
        <v>67367</v>
      </c>
      <c r="CE17" s="19">
        <f t="shared" ref="CE17:CN17" si="40">SUM(CE18:CE19)</f>
        <v>76840</v>
      </c>
      <c r="CF17" s="19">
        <f t="shared" si="40"/>
        <v>73765</v>
      </c>
      <c r="CG17" s="19">
        <f t="shared" si="40"/>
        <v>79838</v>
      </c>
      <c r="CH17" s="19">
        <f t="shared" si="40"/>
        <v>79101</v>
      </c>
      <c r="CI17" s="19">
        <f t="shared" si="40"/>
        <v>88142</v>
      </c>
      <c r="CJ17" s="19">
        <f t="shared" si="40"/>
        <v>88806</v>
      </c>
      <c r="CK17" s="19">
        <f t="shared" si="40"/>
        <v>81587</v>
      </c>
      <c r="CL17" s="19">
        <f t="shared" si="40"/>
        <v>81182</v>
      </c>
      <c r="CM17" s="19">
        <f t="shared" si="40"/>
        <v>71969</v>
      </c>
      <c r="CN17" s="19">
        <f t="shared" si="40"/>
        <v>83924</v>
      </c>
      <c r="CO17" s="19">
        <f t="shared" si="13"/>
        <v>950487</v>
      </c>
      <c r="CP17" s="19">
        <f t="shared" ref="CP17:DA17" si="41">SUM(CP18:CP19)</f>
        <v>79485</v>
      </c>
      <c r="CQ17" s="19">
        <f t="shared" si="41"/>
        <v>66875</v>
      </c>
      <c r="CR17" s="19">
        <f t="shared" si="41"/>
        <v>70270</v>
      </c>
      <c r="CS17" s="19">
        <f t="shared" si="41"/>
        <v>67042</v>
      </c>
      <c r="CT17" s="19">
        <f t="shared" si="41"/>
        <v>70571</v>
      </c>
      <c r="CU17" s="19">
        <f t="shared" si="41"/>
        <v>71197</v>
      </c>
      <c r="CV17" s="19">
        <f t="shared" si="41"/>
        <v>80024</v>
      </c>
      <c r="CW17" s="19">
        <f t="shared" si="41"/>
        <v>83557</v>
      </c>
      <c r="CX17" s="19">
        <f t="shared" si="41"/>
        <v>76587</v>
      </c>
      <c r="CY17" s="19">
        <v>79154</v>
      </c>
      <c r="CZ17" s="19">
        <f t="shared" si="41"/>
        <v>73893</v>
      </c>
      <c r="DA17" s="19">
        <f t="shared" si="41"/>
        <v>79502</v>
      </c>
      <c r="DB17" s="19">
        <f t="shared" si="21"/>
        <v>898157</v>
      </c>
      <c r="DC17" s="19">
        <f>+DC14+DC11+DC8</f>
        <v>75680</v>
      </c>
      <c r="DD17" s="19">
        <f>+DD14+DD11+DD8</f>
        <v>67097</v>
      </c>
      <c r="DE17" s="19">
        <f t="shared" ref="DE17:DF17" si="42">+DE14+DE11+DE8</f>
        <v>46424</v>
      </c>
      <c r="DF17" s="19">
        <f t="shared" si="42"/>
        <v>13162</v>
      </c>
      <c r="DG17" s="19">
        <f t="shared" ref="DG17:DI17" si="43">+DG14+DG11+DG8</f>
        <v>26328</v>
      </c>
      <c r="DH17" s="19">
        <f t="shared" si="43"/>
        <v>41216</v>
      </c>
      <c r="DI17" s="19">
        <f t="shared" si="43"/>
        <v>58710</v>
      </c>
      <c r="DJ17" s="19">
        <f t="shared" ref="DJ17:DK17" si="44">+DJ14+DJ11+DJ8</f>
        <v>66341</v>
      </c>
      <c r="DK17" s="19">
        <f t="shared" si="44"/>
        <v>77461</v>
      </c>
      <c r="DL17" s="19">
        <f t="shared" ref="DL17:DN17" si="45">+DL14+DL11+DL8</f>
        <v>91166</v>
      </c>
      <c r="DM17" s="19">
        <f t="shared" si="45"/>
        <v>87297</v>
      </c>
      <c r="DN17" s="19">
        <f t="shared" si="45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>
        <f>+SUM(DP17:EA17)</f>
        <v>152658</v>
      </c>
    </row>
    <row r="18" spans="2:132" x14ac:dyDescent="0.2">
      <c r="B18" s="15" t="s">
        <v>2</v>
      </c>
      <c r="C18" s="21">
        <f>C9+C12+C15</f>
        <v>0</v>
      </c>
      <c r="D18" s="21">
        <f t="shared" ref="D18:O19" si="46">D9+D12+D15</f>
        <v>0</v>
      </c>
      <c r="E18" s="21">
        <f t="shared" si="46"/>
        <v>2129</v>
      </c>
      <c r="F18" s="21">
        <f t="shared" si="46"/>
        <v>41109</v>
      </c>
      <c r="G18" s="21">
        <f t="shared" si="46"/>
        <v>38455</v>
      </c>
      <c r="H18" s="21">
        <f t="shared" si="46"/>
        <v>39993</v>
      </c>
      <c r="I18" s="21">
        <f t="shared" si="46"/>
        <v>46255</v>
      </c>
      <c r="J18" s="21">
        <f t="shared" si="46"/>
        <v>47664</v>
      </c>
      <c r="K18" s="21">
        <f t="shared" si="46"/>
        <v>45841</v>
      </c>
      <c r="L18" s="21">
        <f t="shared" si="46"/>
        <v>46946</v>
      </c>
      <c r="M18" s="21">
        <f t="shared" si="46"/>
        <v>45415</v>
      </c>
      <c r="N18" s="21">
        <f t="shared" si="46"/>
        <v>47283</v>
      </c>
      <c r="O18" s="21">
        <f t="shared" si="46"/>
        <v>401090</v>
      </c>
      <c r="P18" s="21">
        <f>P9+P12+P15</f>
        <v>46659</v>
      </c>
      <c r="Q18" s="21">
        <f t="shared" ref="Q18:AB19" si="47">Q9+Q12+Q15</f>
        <v>40849</v>
      </c>
      <c r="R18" s="21">
        <f t="shared" si="47"/>
        <v>43533</v>
      </c>
      <c r="S18" s="21">
        <f t="shared" si="47"/>
        <v>42615</v>
      </c>
      <c r="T18" s="21">
        <f t="shared" si="47"/>
        <v>45182</v>
      </c>
      <c r="U18" s="21">
        <f t="shared" si="47"/>
        <v>45483</v>
      </c>
      <c r="V18" s="21">
        <f t="shared" si="47"/>
        <v>48629</v>
      </c>
      <c r="W18" s="21">
        <f t="shared" si="47"/>
        <v>50289</v>
      </c>
      <c r="X18" s="21">
        <f t="shared" si="47"/>
        <v>46216</v>
      </c>
      <c r="Y18" s="21">
        <f t="shared" si="47"/>
        <v>42662</v>
      </c>
      <c r="Z18" s="21">
        <f t="shared" si="47"/>
        <v>45311</v>
      </c>
      <c r="AA18" s="21">
        <f t="shared" si="47"/>
        <v>48354</v>
      </c>
      <c r="AB18" s="21">
        <f t="shared" si="47"/>
        <v>545782</v>
      </c>
      <c r="AC18" s="21">
        <f>AC9+AC12+AC15</f>
        <v>44373</v>
      </c>
      <c r="AD18" s="21">
        <f t="shared" ref="AD18:AO19" si="48">AD9+AD12+AD15</f>
        <v>37425</v>
      </c>
      <c r="AE18" s="21">
        <f t="shared" si="48"/>
        <v>41041</v>
      </c>
      <c r="AF18" s="21">
        <f t="shared" si="48"/>
        <v>37010</v>
      </c>
      <c r="AG18" s="21">
        <f t="shared" si="48"/>
        <v>43413</v>
      </c>
      <c r="AH18" s="21">
        <f t="shared" si="48"/>
        <v>41087</v>
      </c>
      <c r="AI18" s="21">
        <f t="shared" si="48"/>
        <v>45228</v>
      </c>
      <c r="AJ18" s="21">
        <f t="shared" si="48"/>
        <v>46717</v>
      </c>
      <c r="AK18" s="21">
        <f t="shared" si="48"/>
        <v>44590</v>
      </c>
      <c r="AL18" s="21">
        <f t="shared" si="48"/>
        <v>46837</v>
      </c>
      <c r="AM18" s="21">
        <f t="shared" si="48"/>
        <v>42797</v>
      </c>
      <c r="AN18" s="21">
        <f t="shared" si="48"/>
        <v>47820</v>
      </c>
      <c r="AO18" s="21">
        <f t="shared" si="48"/>
        <v>518338</v>
      </c>
      <c r="AP18" s="21">
        <f>AP9+AP12+AP15</f>
        <v>45431</v>
      </c>
      <c r="AQ18" s="21">
        <f t="shared" ref="AQ18:BN19" si="49">AQ9+AQ12+AQ15</f>
        <v>41801</v>
      </c>
      <c r="AR18" s="21">
        <f t="shared" si="49"/>
        <v>45607</v>
      </c>
      <c r="AS18" s="21">
        <f t="shared" si="49"/>
        <v>45290</v>
      </c>
      <c r="AT18" s="21">
        <f t="shared" si="49"/>
        <v>47780</v>
      </c>
      <c r="AU18" s="21">
        <f t="shared" si="49"/>
        <v>47999</v>
      </c>
      <c r="AV18" s="21">
        <f t="shared" si="49"/>
        <v>54086</v>
      </c>
      <c r="AW18" s="21">
        <f t="shared" si="49"/>
        <v>53651</v>
      </c>
      <c r="AX18" s="21">
        <f t="shared" si="49"/>
        <v>48336</v>
      </c>
      <c r="AY18" s="21">
        <f t="shared" si="49"/>
        <v>49561</v>
      </c>
      <c r="AZ18" s="21">
        <f t="shared" si="49"/>
        <v>36078</v>
      </c>
      <c r="BA18" s="21">
        <f t="shared" si="49"/>
        <v>47697</v>
      </c>
      <c r="BB18" s="21">
        <f t="shared" si="49"/>
        <v>563317</v>
      </c>
      <c r="BC18" s="21">
        <f t="shared" si="49"/>
        <v>50863</v>
      </c>
      <c r="BD18" s="21">
        <f t="shared" si="49"/>
        <v>48269</v>
      </c>
      <c r="BE18" s="21">
        <f t="shared" si="49"/>
        <v>53160</v>
      </c>
      <c r="BF18" s="21">
        <f t="shared" si="49"/>
        <v>54436</v>
      </c>
      <c r="BG18" s="21">
        <f t="shared" si="49"/>
        <v>55377</v>
      </c>
      <c r="BH18" s="21">
        <f t="shared" si="49"/>
        <v>54190</v>
      </c>
      <c r="BI18" s="21">
        <f t="shared" si="49"/>
        <v>61899</v>
      </c>
      <c r="BJ18" s="21">
        <f t="shared" si="49"/>
        <v>61185</v>
      </c>
      <c r="BK18" s="21">
        <f t="shared" si="49"/>
        <v>56590</v>
      </c>
      <c r="BL18" s="21">
        <f t="shared" si="49"/>
        <v>58185</v>
      </c>
      <c r="BM18" s="21">
        <v>53948</v>
      </c>
      <c r="BN18" s="21">
        <f t="shared" si="49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 t="shared" ref="BR18:BS19" si="50">BR9+BR12+BR15</f>
        <v>53983</v>
      </c>
      <c r="BS18" s="21">
        <f t="shared" si="50"/>
        <v>52845</v>
      </c>
      <c r="BT18" s="21">
        <f t="shared" ref="BT18:BV19" si="51">BT9+BT12+BT15</f>
        <v>53084</v>
      </c>
      <c r="BU18" s="21">
        <f t="shared" si="51"/>
        <v>52988</v>
      </c>
      <c r="BV18" s="21">
        <f t="shared" si="51"/>
        <v>60507</v>
      </c>
      <c r="BW18" s="21">
        <f t="shared" ref="BW18:BX18" si="52">BW9+BW12+BW15</f>
        <v>58727</v>
      </c>
      <c r="BX18" s="21">
        <f t="shared" si="52"/>
        <v>56117</v>
      </c>
      <c r="BY18" s="21">
        <f t="shared" ref="BY18:BZ18" si="53">BY9+BY12+BY15</f>
        <v>57037</v>
      </c>
      <c r="BZ18" s="21">
        <f t="shared" si="53"/>
        <v>54588</v>
      </c>
      <c r="CA18" s="21">
        <f t="shared" ref="CA18" si="54">CA9+CA12+CA15</f>
        <v>61350</v>
      </c>
      <c r="CB18" s="21">
        <f t="shared" si="12"/>
        <v>669378</v>
      </c>
      <c r="CC18" s="21">
        <f>CC9+CC12+CC15</f>
        <v>63239</v>
      </c>
      <c r="CD18" s="21">
        <f>CD9+CD12+CD15</f>
        <v>53706</v>
      </c>
      <c r="CE18" s="21">
        <f t="shared" ref="CE18:CN19" si="55">CE9+CE12+CE15</f>
        <v>60251</v>
      </c>
      <c r="CF18" s="21">
        <f t="shared" si="55"/>
        <v>56654</v>
      </c>
      <c r="CG18" s="21">
        <f t="shared" si="55"/>
        <v>59703</v>
      </c>
      <c r="CH18" s="21">
        <f t="shared" si="55"/>
        <v>59283</v>
      </c>
      <c r="CI18" s="21">
        <f t="shared" si="55"/>
        <v>66721</v>
      </c>
      <c r="CJ18" s="21">
        <f t="shared" si="55"/>
        <v>68844</v>
      </c>
      <c r="CK18" s="21">
        <f t="shared" si="55"/>
        <v>62717</v>
      </c>
      <c r="CL18" s="21">
        <f t="shared" si="55"/>
        <v>62850</v>
      </c>
      <c r="CM18" s="21">
        <f t="shared" si="55"/>
        <v>55748</v>
      </c>
      <c r="CN18" s="21">
        <f t="shared" si="55"/>
        <v>67747</v>
      </c>
      <c r="CO18" s="21">
        <f t="shared" si="13"/>
        <v>737463</v>
      </c>
      <c r="CP18" s="21">
        <f>CP9+CP12+CP15</f>
        <v>64717</v>
      </c>
      <c r="CQ18" s="21">
        <f>CQ9+CQ12+CQ15</f>
        <v>53652</v>
      </c>
      <c r="CR18" s="21">
        <f t="shared" ref="CR18:CZ18" si="56">CR9+CR12+CR15</f>
        <v>55028</v>
      </c>
      <c r="CS18" s="21">
        <f t="shared" si="56"/>
        <v>52062</v>
      </c>
      <c r="CT18" s="21">
        <f t="shared" si="56"/>
        <v>53975</v>
      </c>
      <c r="CU18" s="21">
        <f t="shared" si="56"/>
        <v>54586</v>
      </c>
      <c r="CV18" s="21">
        <f t="shared" si="56"/>
        <v>60117</v>
      </c>
      <c r="CW18" s="21">
        <f t="shared" si="56"/>
        <v>62502</v>
      </c>
      <c r="CX18" s="21">
        <f t="shared" si="56"/>
        <v>57058</v>
      </c>
      <c r="CY18" s="21">
        <v>59172</v>
      </c>
      <c r="CZ18" s="21">
        <f t="shared" si="56"/>
        <v>57522</v>
      </c>
      <c r="DA18" s="21">
        <f>DA9+DA12+DA15</f>
        <v>61455</v>
      </c>
      <c r="DB18" s="21">
        <f t="shared" si="21"/>
        <v>691846</v>
      </c>
      <c r="DC18" s="21">
        <f>DC9+DC12+DC15</f>
        <v>60578</v>
      </c>
      <c r="DD18" s="21">
        <f>DD9+DD12+DD15</f>
        <v>53225</v>
      </c>
      <c r="DE18" s="21">
        <f t="shared" ref="DE18:DF18" si="57">DE9+DE12+DE15</f>
        <v>34700</v>
      </c>
      <c r="DF18" s="21">
        <f t="shared" si="57"/>
        <v>7402</v>
      </c>
      <c r="DG18" s="21">
        <f t="shared" ref="DG18:DI18" si="58">DG9+DG12+DG15</f>
        <v>16469</v>
      </c>
      <c r="DH18" s="21">
        <f t="shared" si="58"/>
        <v>28881</v>
      </c>
      <c r="DI18" s="21">
        <f t="shared" si="58"/>
        <v>43240</v>
      </c>
      <c r="DJ18" s="21">
        <f t="shared" ref="DJ18:DK18" si="59">DJ9+DJ12+DJ15</f>
        <v>50325</v>
      </c>
      <c r="DK18" s="21">
        <f t="shared" si="59"/>
        <v>58219</v>
      </c>
      <c r="DL18" s="21">
        <f t="shared" ref="DL18:DN18" si="60">DL9+DL12+DL15</f>
        <v>69317</v>
      </c>
      <c r="DM18" s="21">
        <f t="shared" si="60"/>
        <v>67903</v>
      </c>
      <c r="DN18" s="21">
        <f t="shared" si="60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>
        <f>+SUM(DP18:EA18)</f>
        <v>119773</v>
      </c>
    </row>
    <row r="19" spans="2:132" x14ac:dyDescent="0.2">
      <c r="B19" s="15" t="s">
        <v>3</v>
      </c>
      <c r="C19" s="21">
        <f>C10+C13+C16</f>
        <v>0</v>
      </c>
      <c r="D19" s="21">
        <f t="shared" si="46"/>
        <v>0</v>
      </c>
      <c r="E19" s="21">
        <f t="shared" si="46"/>
        <v>522</v>
      </c>
      <c r="F19" s="21">
        <f t="shared" si="46"/>
        <v>8710</v>
      </c>
      <c r="G19" s="21">
        <f t="shared" si="46"/>
        <v>8520</v>
      </c>
      <c r="H19" s="21">
        <f t="shared" si="46"/>
        <v>8732</v>
      </c>
      <c r="I19" s="21">
        <f t="shared" si="46"/>
        <v>9947</v>
      </c>
      <c r="J19" s="21">
        <f t="shared" si="46"/>
        <v>11495</v>
      </c>
      <c r="K19" s="21">
        <f t="shared" si="46"/>
        <v>12439</v>
      </c>
      <c r="L19" s="21">
        <f t="shared" si="46"/>
        <v>13784</v>
      </c>
      <c r="M19" s="21">
        <f t="shared" si="46"/>
        <v>13739</v>
      </c>
      <c r="N19" s="21">
        <f t="shared" si="46"/>
        <v>12251</v>
      </c>
      <c r="O19" s="21">
        <f t="shared" si="46"/>
        <v>100139</v>
      </c>
      <c r="P19" s="21">
        <f>P10+P13+P16</f>
        <v>11403</v>
      </c>
      <c r="Q19" s="21">
        <f t="shared" si="47"/>
        <v>9441</v>
      </c>
      <c r="R19" s="21">
        <f t="shared" si="47"/>
        <v>10279</v>
      </c>
      <c r="S19" s="21">
        <f t="shared" si="47"/>
        <v>11074</v>
      </c>
      <c r="T19" s="21">
        <f t="shared" si="47"/>
        <v>12283</v>
      </c>
      <c r="U19" s="21">
        <f t="shared" si="47"/>
        <v>12385</v>
      </c>
      <c r="V19" s="21">
        <f t="shared" si="47"/>
        <v>13410</v>
      </c>
      <c r="W19" s="21">
        <f t="shared" si="47"/>
        <v>14667</v>
      </c>
      <c r="X19" s="21">
        <f t="shared" si="47"/>
        <v>13515</v>
      </c>
      <c r="Y19" s="21">
        <f t="shared" si="47"/>
        <v>12214</v>
      </c>
      <c r="Z19" s="21">
        <f t="shared" si="47"/>
        <v>13972</v>
      </c>
      <c r="AA19" s="21">
        <f t="shared" si="47"/>
        <v>12736</v>
      </c>
      <c r="AB19" s="21">
        <f t="shared" si="47"/>
        <v>147379</v>
      </c>
      <c r="AC19" s="21">
        <f>AC10+AC13+AC16</f>
        <v>9497</v>
      </c>
      <c r="AD19" s="21">
        <f t="shared" si="48"/>
        <v>9067</v>
      </c>
      <c r="AE19" s="21">
        <f t="shared" si="48"/>
        <v>10949</v>
      </c>
      <c r="AF19" s="21">
        <f t="shared" si="48"/>
        <v>11099</v>
      </c>
      <c r="AG19" s="21">
        <f t="shared" si="48"/>
        <v>12162</v>
      </c>
      <c r="AH19" s="21">
        <f t="shared" si="48"/>
        <v>11490</v>
      </c>
      <c r="AI19" s="21">
        <f t="shared" si="48"/>
        <v>13270</v>
      </c>
      <c r="AJ19" s="21">
        <f t="shared" si="48"/>
        <v>14029</v>
      </c>
      <c r="AK19" s="21">
        <f t="shared" si="48"/>
        <v>13913</v>
      </c>
      <c r="AL19" s="21">
        <f t="shared" si="48"/>
        <v>13768</v>
      </c>
      <c r="AM19" s="21">
        <f t="shared" si="48"/>
        <v>13796</v>
      </c>
      <c r="AN19" s="21">
        <f t="shared" si="48"/>
        <v>12365</v>
      </c>
      <c r="AO19" s="21">
        <f t="shared" si="48"/>
        <v>145405</v>
      </c>
      <c r="AP19" s="21">
        <f>AP10+AP13+AP16</f>
        <v>10259</v>
      </c>
      <c r="AQ19" s="21">
        <f t="shared" ref="AQ19:BN19" si="61">AQ10+AQ13+AQ16</f>
        <v>9787</v>
      </c>
      <c r="AR19" s="21">
        <f t="shared" si="61"/>
        <v>12002</v>
      </c>
      <c r="AS19" s="21">
        <f t="shared" si="61"/>
        <v>12142</v>
      </c>
      <c r="AT19" s="21">
        <f t="shared" si="61"/>
        <v>12611</v>
      </c>
      <c r="AU19" s="21">
        <f t="shared" si="61"/>
        <v>12571</v>
      </c>
      <c r="AV19" s="21">
        <f t="shared" si="61"/>
        <v>13591</v>
      </c>
      <c r="AW19" s="21">
        <f t="shared" si="61"/>
        <v>14435</v>
      </c>
      <c r="AX19" s="21">
        <f t="shared" si="61"/>
        <v>13988</v>
      </c>
      <c r="AY19" s="21">
        <f t="shared" si="61"/>
        <v>13868</v>
      </c>
      <c r="AZ19" s="21">
        <f t="shared" si="61"/>
        <v>10175</v>
      </c>
      <c r="BA19" s="21">
        <f t="shared" si="61"/>
        <v>13772</v>
      </c>
      <c r="BB19" s="21">
        <f t="shared" si="49"/>
        <v>149201</v>
      </c>
      <c r="BC19" s="21">
        <f t="shared" si="61"/>
        <v>11338</v>
      </c>
      <c r="BD19" s="21">
        <f t="shared" si="61"/>
        <v>12040</v>
      </c>
      <c r="BE19" s="21">
        <f t="shared" si="61"/>
        <v>14235</v>
      </c>
      <c r="BF19" s="21">
        <f t="shared" si="61"/>
        <v>14497</v>
      </c>
      <c r="BG19" s="21">
        <f t="shared" si="61"/>
        <v>15948</v>
      </c>
      <c r="BH19" s="21">
        <f t="shared" si="61"/>
        <v>16251</v>
      </c>
      <c r="BI19" s="21">
        <f t="shared" si="61"/>
        <v>16801</v>
      </c>
      <c r="BJ19" s="21">
        <f t="shared" si="61"/>
        <v>16359</v>
      </c>
      <c r="BK19" s="21">
        <f t="shared" si="61"/>
        <v>16242</v>
      </c>
      <c r="BL19" s="21">
        <f t="shared" si="61"/>
        <v>16554</v>
      </c>
      <c r="BM19" s="21">
        <v>15467</v>
      </c>
      <c r="BN19" s="21">
        <f t="shared" si="61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 t="shared" si="50"/>
        <v>14800</v>
      </c>
      <c r="BS19" s="21">
        <f t="shared" si="50"/>
        <v>14488</v>
      </c>
      <c r="BT19" s="21">
        <f t="shared" ref="BT19:BU19" si="62">BT10+BT13+BT16</f>
        <v>15645</v>
      </c>
      <c r="BU19" s="21">
        <f t="shared" si="62"/>
        <v>15447</v>
      </c>
      <c r="BV19" s="21">
        <f t="shared" si="51"/>
        <v>17377</v>
      </c>
      <c r="BW19" s="21">
        <f t="shared" ref="BW19:BX19" si="63">BW10+BW13+BW16</f>
        <v>17971</v>
      </c>
      <c r="BX19" s="21">
        <f t="shared" si="63"/>
        <v>17945</v>
      </c>
      <c r="BY19" s="21">
        <f t="shared" ref="BY19:BZ19" si="64">BY10+BY13+BY16</f>
        <v>18658</v>
      </c>
      <c r="BZ19" s="21">
        <f t="shared" si="64"/>
        <v>16929</v>
      </c>
      <c r="CA19" s="21">
        <f t="shared" ref="CA19" si="65">CA10+CA13+CA16</f>
        <v>16565</v>
      </c>
      <c r="CB19" s="21">
        <f t="shared" si="12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66">CE10+CE13+CE16</f>
        <v>16589</v>
      </c>
      <c r="CF19" s="21">
        <f t="shared" si="66"/>
        <v>17111</v>
      </c>
      <c r="CG19" s="21">
        <f t="shared" si="66"/>
        <v>20135</v>
      </c>
      <c r="CH19" s="21">
        <f t="shared" si="66"/>
        <v>19818</v>
      </c>
      <c r="CI19" s="21">
        <f t="shared" si="66"/>
        <v>21421</v>
      </c>
      <c r="CJ19" s="21">
        <f t="shared" si="66"/>
        <v>19962</v>
      </c>
      <c r="CK19" s="21">
        <f t="shared" si="66"/>
        <v>18870</v>
      </c>
      <c r="CL19" s="21">
        <f t="shared" si="66"/>
        <v>18332</v>
      </c>
      <c r="CM19" s="21">
        <f t="shared" si="66"/>
        <v>16221</v>
      </c>
      <c r="CN19" s="21">
        <f t="shared" si="55"/>
        <v>16177</v>
      </c>
      <c r="CO19" s="21">
        <f t="shared" si="13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67">CR10+CR13+CR16</f>
        <v>15242</v>
      </c>
      <c r="CS19" s="21">
        <f t="shared" si="67"/>
        <v>14980</v>
      </c>
      <c r="CT19" s="21">
        <f t="shared" si="67"/>
        <v>16596</v>
      </c>
      <c r="CU19" s="21">
        <f t="shared" si="67"/>
        <v>16611</v>
      </c>
      <c r="CV19" s="21">
        <f t="shared" si="67"/>
        <v>19907</v>
      </c>
      <c r="CW19" s="21">
        <f t="shared" si="67"/>
        <v>21055</v>
      </c>
      <c r="CX19" s="21">
        <f t="shared" si="67"/>
        <v>19529</v>
      </c>
      <c r="CY19" s="21">
        <v>19982</v>
      </c>
      <c r="CZ19" s="21">
        <f t="shared" si="67"/>
        <v>16371</v>
      </c>
      <c r="DA19" s="21">
        <f t="shared" si="67"/>
        <v>18047</v>
      </c>
      <c r="DB19" s="21">
        <f t="shared" si="21"/>
        <v>206311</v>
      </c>
      <c r="DC19" s="21">
        <f t="shared" ref="DC19:DD19" si="68">DC10+DC13+DC16</f>
        <v>15102</v>
      </c>
      <c r="DD19" s="21">
        <f t="shared" si="68"/>
        <v>13872</v>
      </c>
      <c r="DE19" s="21">
        <f t="shared" ref="DE19:DF19" si="69">DE10+DE13+DE16</f>
        <v>11724</v>
      </c>
      <c r="DF19" s="21">
        <f t="shared" si="69"/>
        <v>5760</v>
      </c>
      <c r="DG19" s="21">
        <f t="shared" ref="DG19:DI19" si="70">DG10+DG13+DG16</f>
        <v>9859</v>
      </c>
      <c r="DH19" s="21">
        <f t="shared" si="70"/>
        <v>12335</v>
      </c>
      <c r="DI19" s="21">
        <f t="shared" si="70"/>
        <v>15470</v>
      </c>
      <c r="DJ19" s="21">
        <f t="shared" ref="DJ19:DK19" si="71">DJ10+DJ13+DJ16</f>
        <v>16016</v>
      </c>
      <c r="DK19" s="21">
        <f t="shared" si="71"/>
        <v>19242</v>
      </c>
      <c r="DL19" s="21">
        <f t="shared" ref="DL19:DN19" si="72">DL10+DL13+DL16</f>
        <v>21849</v>
      </c>
      <c r="DM19" s="21">
        <f t="shared" si="72"/>
        <v>19394</v>
      </c>
      <c r="DN19" s="21">
        <f t="shared" si="72"/>
        <v>20180</v>
      </c>
      <c r="DO19" s="21">
        <f t="shared" ref="DO19" si="73">+SUM(DC19:DN19)</f>
        <v>180803</v>
      </c>
      <c r="DP19" s="21">
        <f t="shared" ref="DP19" si="74">DP10+DP13+DP16</f>
        <v>17105</v>
      </c>
      <c r="DQ19" s="21">
        <v>15780</v>
      </c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>
        <f t="shared" ref="EB19" si="75">+SUM(DP19:EA19)</f>
        <v>32885</v>
      </c>
    </row>
    <row r="22" spans="2:132" ht="15" x14ac:dyDescent="0.25">
      <c r="B22" s="5" t="s">
        <v>68</v>
      </c>
    </row>
    <row r="23" spans="2:132" ht="15" customHeight="1" x14ac:dyDescent="0.25">
      <c r="B23" s="171" t="s">
        <v>0</v>
      </c>
      <c r="C23" s="165">
        <v>2012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7"/>
      <c r="O23" s="163" t="s">
        <v>89</v>
      </c>
      <c r="P23" s="165">
        <v>2013</v>
      </c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7"/>
      <c r="AB23" s="163" t="s">
        <v>90</v>
      </c>
      <c r="AC23" s="165">
        <v>2014</v>
      </c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7"/>
      <c r="AO23" s="163" t="s">
        <v>91</v>
      </c>
      <c r="AP23" s="165">
        <v>2015</v>
      </c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7"/>
      <c r="BB23" s="163" t="s">
        <v>92</v>
      </c>
      <c r="BC23" s="165">
        <v>2016</v>
      </c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7"/>
      <c r="BO23" s="163" t="s">
        <v>93</v>
      </c>
      <c r="BP23" s="165">
        <v>2017</v>
      </c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7"/>
      <c r="CB23" s="163" t="s">
        <v>104</v>
      </c>
      <c r="CC23" s="165">
        <v>2018</v>
      </c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7"/>
      <c r="CO23" s="163" t="s">
        <v>137</v>
      </c>
      <c r="CP23" s="165">
        <v>2019</v>
      </c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7"/>
      <c r="DB23" s="163" t="s">
        <v>161</v>
      </c>
      <c r="DC23" s="128">
        <v>2020</v>
      </c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30"/>
      <c r="DO23" s="163" t="s">
        <v>169</v>
      </c>
      <c r="DP23" s="128">
        <v>2021</v>
      </c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30"/>
      <c r="EB23" s="163" t="s">
        <v>170</v>
      </c>
    </row>
    <row r="24" spans="2:132" ht="15" customHeight="1" x14ac:dyDescent="0.25">
      <c r="B24" s="172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64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64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64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64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64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64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64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64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64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64"/>
    </row>
    <row r="25" spans="2:132" ht="15" x14ac:dyDescent="0.25">
      <c r="B25" s="13" t="s">
        <v>28</v>
      </c>
      <c r="C25" s="14">
        <f>SUM(C26:C27)</f>
        <v>0</v>
      </c>
      <c r="D25" s="14">
        <f t="shared" ref="D25:N25" si="76">SUM(D26:D27)</f>
        <v>0</v>
      </c>
      <c r="E25" s="14">
        <f t="shared" si="76"/>
        <v>1173</v>
      </c>
      <c r="F25" s="14">
        <f t="shared" si="76"/>
        <v>22961</v>
      </c>
      <c r="G25" s="14">
        <f t="shared" si="76"/>
        <v>23761</v>
      </c>
      <c r="H25" s="14">
        <f t="shared" si="76"/>
        <v>24087</v>
      </c>
      <c r="I25" s="14">
        <f t="shared" si="76"/>
        <v>28092</v>
      </c>
      <c r="J25" s="14">
        <f t="shared" si="76"/>
        <v>32034</v>
      </c>
      <c r="K25" s="14">
        <f t="shared" si="76"/>
        <v>32449</v>
      </c>
      <c r="L25" s="14">
        <f t="shared" si="76"/>
        <v>35685</v>
      </c>
      <c r="M25" s="14">
        <f t="shared" si="76"/>
        <v>35030</v>
      </c>
      <c r="N25" s="14">
        <f t="shared" si="76"/>
        <v>29944</v>
      </c>
      <c r="O25" s="14">
        <f>SUM(C25:N25)</f>
        <v>265216</v>
      </c>
      <c r="P25" s="14">
        <f>SUM(P26:P27)</f>
        <v>27558</v>
      </c>
      <c r="Q25" s="14">
        <f t="shared" ref="Q25:AA25" si="77">SUM(Q26:Q27)</f>
        <v>22096</v>
      </c>
      <c r="R25" s="14">
        <f t="shared" si="77"/>
        <v>24527</v>
      </c>
      <c r="S25" s="14">
        <f t="shared" si="77"/>
        <v>25834</v>
      </c>
      <c r="T25" s="14">
        <f t="shared" si="77"/>
        <v>29631</v>
      </c>
      <c r="U25" s="14">
        <f t="shared" si="77"/>
        <v>28978</v>
      </c>
      <c r="V25" s="14">
        <f t="shared" si="77"/>
        <v>33159</v>
      </c>
      <c r="W25" s="14">
        <f t="shared" si="77"/>
        <v>33457</v>
      </c>
      <c r="X25" s="14">
        <f t="shared" si="77"/>
        <v>31997</v>
      </c>
      <c r="Y25" s="14">
        <f t="shared" si="77"/>
        <v>30464</v>
      </c>
      <c r="Z25" s="14">
        <f t="shared" si="77"/>
        <v>31882</v>
      </c>
      <c r="AA25" s="14">
        <f t="shared" si="77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78">SUM(AD26:AD27)</f>
        <v>24388</v>
      </c>
      <c r="AE25" s="14">
        <f t="shared" si="78"/>
        <v>28909</v>
      </c>
      <c r="AF25" s="14">
        <f t="shared" si="78"/>
        <v>31134</v>
      </c>
      <c r="AG25" s="14">
        <f t="shared" si="78"/>
        <v>31744</v>
      </c>
      <c r="AH25" s="14">
        <f t="shared" si="78"/>
        <v>31205</v>
      </c>
      <c r="AI25" s="14">
        <f t="shared" si="78"/>
        <v>35218</v>
      </c>
      <c r="AJ25" s="14">
        <f t="shared" si="78"/>
        <v>36843</v>
      </c>
      <c r="AK25" s="14">
        <f t="shared" si="78"/>
        <v>36014</v>
      </c>
      <c r="AL25" s="14">
        <f t="shared" si="78"/>
        <v>36451</v>
      </c>
      <c r="AM25" s="14">
        <f t="shared" si="78"/>
        <v>33119</v>
      </c>
      <c r="AN25" s="14">
        <f t="shared" si="78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 t="shared" ref="BR25:BU25" si="79">SUM(BR26:BR27)</f>
        <v>37582</v>
      </c>
      <c r="BS25" s="14">
        <f t="shared" si="79"/>
        <v>36311</v>
      </c>
      <c r="BT25" s="14">
        <f t="shared" si="79"/>
        <v>38016</v>
      </c>
      <c r="BU25" s="14">
        <f t="shared" si="79"/>
        <v>38295</v>
      </c>
      <c r="BV25" s="14">
        <f t="shared" ref="BV25:CA25" si="80">SUM(BV26:BV27)</f>
        <v>45249</v>
      </c>
      <c r="BW25" s="14">
        <f t="shared" si="80"/>
        <v>45889</v>
      </c>
      <c r="BX25" s="14">
        <f t="shared" si="80"/>
        <v>43511</v>
      </c>
      <c r="BY25" s="14">
        <f t="shared" si="80"/>
        <v>43551</v>
      </c>
      <c r="BZ25" s="14">
        <f t="shared" si="80"/>
        <v>40182</v>
      </c>
      <c r="CA25" s="14">
        <f t="shared" si="8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81">SUM(CE26:CE27)</f>
        <v>39195</v>
      </c>
      <c r="CF25" s="14">
        <f t="shared" si="81"/>
        <v>39055</v>
      </c>
      <c r="CG25" s="14">
        <f t="shared" si="81"/>
        <v>42875</v>
      </c>
      <c r="CH25" s="14">
        <f t="shared" si="81"/>
        <v>42163</v>
      </c>
      <c r="CI25" s="14">
        <f t="shared" si="81"/>
        <v>47680</v>
      </c>
      <c r="CJ25" s="14">
        <f t="shared" si="81"/>
        <v>49644</v>
      </c>
      <c r="CK25" s="14">
        <f t="shared" si="81"/>
        <v>46475</v>
      </c>
      <c r="CL25" s="14">
        <f t="shared" si="81"/>
        <v>46092</v>
      </c>
      <c r="CM25" s="14">
        <f t="shared" si="81"/>
        <v>41815</v>
      </c>
      <c r="CN25" s="14">
        <f t="shared" si="8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82">SUM(CR26:CR27)</f>
        <v>39927</v>
      </c>
      <c r="CS25" s="14">
        <f t="shared" si="82"/>
        <v>37743</v>
      </c>
      <c r="CT25" s="14">
        <f t="shared" si="82"/>
        <v>41171</v>
      </c>
      <c r="CU25" s="14">
        <f t="shared" si="82"/>
        <v>40925</v>
      </c>
      <c r="CV25" s="14">
        <f t="shared" si="82"/>
        <v>49550</v>
      </c>
      <c r="CW25" s="14">
        <f t="shared" si="82"/>
        <v>51991</v>
      </c>
      <c r="CX25" s="14">
        <f t="shared" si="8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>
        <f>+SUM(DP25:EA25)</f>
        <v>77048</v>
      </c>
    </row>
    <row r="26" spans="2:132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8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8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8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8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8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</row>
    <row r="27" spans="2:132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8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8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8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8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8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</row>
    <row r="28" spans="2:132" ht="15" x14ac:dyDescent="0.25">
      <c r="B28" s="13" t="s">
        <v>143</v>
      </c>
      <c r="C28" s="14">
        <f>SUM(C29:C30)</f>
        <v>0</v>
      </c>
      <c r="D28" s="14">
        <f t="shared" ref="D28:N28" si="88">SUM(D29:D30)</f>
        <v>0</v>
      </c>
      <c r="E28" s="14">
        <f t="shared" si="88"/>
        <v>404</v>
      </c>
      <c r="F28" s="14">
        <f t="shared" si="88"/>
        <v>9603</v>
      </c>
      <c r="G28" s="14">
        <f t="shared" si="88"/>
        <v>9226</v>
      </c>
      <c r="H28" s="14">
        <f t="shared" si="88"/>
        <v>9581</v>
      </c>
      <c r="I28" s="14">
        <f t="shared" si="88"/>
        <v>10935</v>
      </c>
      <c r="J28" s="14">
        <f t="shared" si="88"/>
        <v>10889</v>
      </c>
      <c r="K28" s="14">
        <f t="shared" si="88"/>
        <v>11224</v>
      </c>
      <c r="L28" s="14">
        <f t="shared" si="88"/>
        <v>14330</v>
      </c>
      <c r="M28" s="14">
        <f t="shared" si="88"/>
        <v>12295</v>
      </c>
      <c r="N28" s="14">
        <f t="shared" si="88"/>
        <v>12664</v>
      </c>
      <c r="O28" s="14">
        <f t="shared" ref="O28:O33" si="89">SUM(C28:N28)</f>
        <v>101151</v>
      </c>
      <c r="P28" s="14">
        <f>SUM(P29:P30)</f>
        <v>11363</v>
      </c>
      <c r="Q28" s="14">
        <f t="shared" ref="Q28:AA28" si="90">SUM(Q29:Q30)</f>
        <v>9549</v>
      </c>
      <c r="R28" s="14">
        <f t="shared" si="90"/>
        <v>9742</v>
      </c>
      <c r="S28" s="14">
        <f t="shared" si="90"/>
        <v>9694</v>
      </c>
      <c r="T28" s="14">
        <f t="shared" si="90"/>
        <v>11558</v>
      </c>
      <c r="U28" s="14">
        <f t="shared" si="90"/>
        <v>13668</v>
      </c>
      <c r="V28" s="14">
        <f t="shared" si="90"/>
        <v>14540</v>
      </c>
      <c r="W28" s="14">
        <f t="shared" si="90"/>
        <v>14089</v>
      </c>
      <c r="X28" s="14">
        <f t="shared" si="90"/>
        <v>14080</v>
      </c>
      <c r="Y28" s="14">
        <f t="shared" si="90"/>
        <v>13582</v>
      </c>
      <c r="Z28" s="14">
        <f t="shared" si="90"/>
        <v>14760</v>
      </c>
      <c r="AA28" s="14">
        <f t="shared" si="90"/>
        <v>13547</v>
      </c>
      <c r="AB28" s="14">
        <f t="shared" ref="AB28:AB33" si="91">SUM(P28:AA28)</f>
        <v>150172</v>
      </c>
      <c r="AC28" s="14">
        <f>SUM(AC29:AC30)</f>
        <v>10957</v>
      </c>
      <c r="AD28" s="14">
        <f t="shared" ref="AD28:AN28" si="92">SUM(AD29:AD30)</f>
        <v>9321</v>
      </c>
      <c r="AE28" s="14">
        <f t="shared" si="92"/>
        <v>11048</v>
      </c>
      <c r="AF28" s="14">
        <f t="shared" si="92"/>
        <v>13692</v>
      </c>
      <c r="AG28" s="14">
        <f t="shared" si="92"/>
        <v>12449</v>
      </c>
      <c r="AH28" s="14">
        <f t="shared" si="92"/>
        <v>12313</v>
      </c>
      <c r="AI28" s="14">
        <f t="shared" si="92"/>
        <v>14809</v>
      </c>
      <c r="AJ28" s="14">
        <f t="shared" si="92"/>
        <v>16448</v>
      </c>
      <c r="AK28" s="14">
        <f t="shared" si="92"/>
        <v>15518</v>
      </c>
      <c r="AL28" s="14">
        <f t="shared" si="92"/>
        <v>15314</v>
      </c>
      <c r="AM28" s="14">
        <f t="shared" si="92"/>
        <v>17687</v>
      </c>
      <c r="AN28" s="14">
        <f t="shared" si="92"/>
        <v>14296</v>
      </c>
      <c r="AO28" s="14">
        <f t="shared" si="8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8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85"/>
        <v>179889</v>
      </c>
      <c r="BP28" s="14">
        <f>SUM(BP29:BP30)</f>
        <v>13047</v>
      </c>
      <c r="BQ28" s="14">
        <v>13056</v>
      </c>
      <c r="BR28" s="14">
        <f t="shared" ref="BR28:BU28" si="93">SUM(BR29:BR30)</f>
        <v>13368</v>
      </c>
      <c r="BS28" s="14">
        <f t="shared" si="93"/>
        <v>12767</v>
      </c>
      <c r="BT28" s="14">
        <f t="shared" si="93"/>
        <v>14329</v>
      </c>
      <c r="BU28" s="14">
        <f t="shared" si="93"/>
        <v>14572</v>
      </c>
      <c r="BV28" s="14">
        <f t="shared" ref="BV28:CA28" si="94">SUM(BV29:BV30)</f>
        <v>18655</v>
      </c>
      <c r="BW28" s="14">
        <f t="shared" si="94"/>
        <v>18426</v>
      </c>
      <c r="BX28" s="14">
        <f t="shared" si="94"/>
        <v>18682</v>
      </c>
      <c r="BY28" s="14">
        <f t="shared" si="94"/>
        <v>21029</v>
      </c>
      <c r="BZ28" s="14">
        <f t="shared" si="94"/>
        <v>17834</v>
      </c>
      <c r="CA28" s="14">
        <f t="shared" si="94"/>
        <v>18768</v>
      </c>
      <c r="CB28" s="14">
        <f t="shared" si="8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95">SUM(CE29:CE30)</f>
        <v>16451</v>
      </c>
      <c r="CF28" s="14">
        <f t="shared" si="95"/>
        <v>15070</v>
      </c>
      <c r="CG28" s="14">
        <f t="shared" si="95"/>
        <v>18794</v>
      </c>
      <c r="CH28" s="14">
        <f t="shared" si="95"/>
        <v>18157</v>
      </c>
      <c r="CI28" s="14">
        <f t="shared" si="95"/>
        <v>24003</v>
      </c>
      <c r="CJ28" s="14">
        <f t="shared" si="95"/>
        <v>20639</v>
      </c>
      <c r="CK28" s="14">
        <f t="shared" si="95"/>
        <v>19959</v>
      </c>
      <c r="CL28" s="14">
        <f t="shared" si="95"/>
        <v>19597</v>
      </c>
      <c r="CM28" s="14">
        <f t="shared" si="95"/>
        <v>18128</v>
      </c>
      <c r="CN28" s="14">
        <f t="shared" si="95"/>
        <v>17260</v>
      </c>
      <c r="CO28" s="14">
        <f t="shared" si="8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96">SUM(CR29:CR30)</f>
        <v>16521</v>
      </c>
      <c r="CS28" s="14">
        <f t="shared" si="96"/>
        <v>16419</v>
      </c>
      <c r="CT28" s="14">
        <f t="shared" si="96"/>
        <v>18892</v>
      </c>
      <c r="CU28" s="14">
        <f t="shared" si="96"/>
        <v>20296</v>
      </c>
      <c r="CV28" s="14">
        <f t="shared" si="96"/>
        <v>25437</v>
      </c>
      <c r="CW28" s="14">
        <f t="shared" si="96"/>
        <v>26747</v>
      </c>
      <c r="CX28" s="14">
        <f t="shared" si="96"/>
        <v>23649</v>
      </c>
      <c r="CY28" s="14">
        <v>23205</v>
      </c>
      <c r="CZ28" s="14">
        <v>18345</v>
      </c>
      <c r="DA28" s="14">
        <v>22001</v>
      </c>
      <c r="DB28" s="14">
        <f t="shared" ref="DB28:DB36" si="97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98">+SUM(DC28:DN28)</f>
        <v>193898</v>
      </c>
      <c r="DP28" s="14">
        <f>DP29+DP30</f>
        <v>16628</v>
      </c>
      <c r="DQ28" s="14">
        <v>14954</v>
      </c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>
        <f t="shared" ref="EB28" si="99">+SUM(DP28:EA28)</f>
        <v>31582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8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9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8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8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8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8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8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8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9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8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8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8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8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8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</row>
    <row r="31" spans="2:132" ht="15" x14ac:dyDescent="0.25">
      <c r="B31" s="13" t="s">
        <v>144</v>
      </c>
      <c r="C31" s="14">
        <f>SUM(C32:C33)</f>
        <v>0</v>
      </c>
      <c r="D31" s="14">
        <f t="shared" ref="D31:N31" si="100">SUM(D32:D33)</f>
        <v>0</v>
      </c>
      <c r="E31" s="14">
        <f t="shared" si="100"/>
        <v>2205</v>
      </c>
      <c r="F31" s="14">
        <f t="shared" si="100"/>
        <v>38050</v>
      </c>
      <c r="G31" s="14">
        <f t="shared" si="100"/>
        <v>35732</v>
      </c>
      <c r="H31" s="14">
        <f t="shared" si="100"/>
        <v>37517</v>
      </c>
      <c r="I31" s="14">
        <f t="shared" si="100"/>
        <v>42668</v>
      </c>
      <c r="J31" s="14">
        <f t="shared" si="100"/>
        <v>45556</v>
      </c>
      <c r="K31" s="14">
        <f t="shared" si="100"/>
        <v>46341</v>
      </c>
      <c r="L31" s="14">
        <f t="shared" si="100"/>
        <v>46235</v>
      </c>
      <c r="M31" s="14">
        <f t="shared" si="100"/>
        <v>49382</v>
      </c>
      <c r="N31" s="14">
        <f t="shared" si="100"/>
        <v>51437</v>
      </c>
      <c r="O31" s="14">
        <f t="shared" si="89"/>
        <v>395123</v>
      </c>
      <c r="P31" s="14">
        <f>SUM(P32:P33)</f>
        <v>49982</v>
      </c>
      <c r="Q31" s="14">
        <f t="shared" ref="Q31:AA31" si="101">SUM(Q32:Q33)</f>
        <v>44612</v>
      </c>
      <c r="R31" s="14">
        <f t="shared" si="101"/>
        <v>47397</v>
      </c>
      <c r="S31" s="14">
        <f t="shared" si="101"/>
        <v>48313</v>
      </c>
      <c r="T31" s="14">
        <f t="shared" si="101"/>
        <v>50072</v>
      </c>
      <c r="U31" s="14">
        <f t="shared" si="101"/>
        <v>49326</v>
      </c>
      <c r="V31" s="14">
        <f t="shared" si="101"/>
        <v>50500</v>
      </c>
      <c r="W31" s="14">
        <f t="shared" si="101"/>
        <v>57319</v>
      </c>
      <c r="X31" s="14">
        <f t="shared" si="101"/>
        <v>50628</v>
      </c>
      <c r="Y31" s="14">
        <f t="shared" si="101"/>
        <v>45033</v>
      </c>
      <c r="Z31" s="14">
        <f t="shared" si="101"/>
        <v>51779</v>
      </c>
      <c r="AA31" s="14">
        <f t="shared" si="101"/>
        <v>52381</v>
      </c>
      <c r="AB31" s="14">
        <f t="shared" si="91"/>
        <v>597342</v>
      </c>
      <c r="AC31" s="14">
        <f>SUM(AC32:AC33)</f>
        <v>43548</v>
      </c>
      <c r="AD31" s="14">
        <f t="shared" ref="AD31:AN31" si="102">SUM(AD32:AD33)</f>
        <v>38609</v>
      </c>
      <c r="AE31" s="14">
        <f t="shared" si="102"/>
        <v>43161</v>
      </c>
      <c r="AF31" s="14">
        <f t="shared" si="102"/>
        <v>37910</v>
      </c>
      <c r="AG31" s="14">
        <f t="shared" si="102"/>
        <v>46444</v>
      </c>
      <c r="AH31" s="14">
        <f t="shared" si="102"/>
        <v>41631</v>
      </c>
      <c r="AI31" s="14">
        <f t="shared" si="102"/>
        <v>47009</v>
      </c>
      <c r="AJ31" s="14">
        <f t="shared" si="102"/>
        <v>49088</v>
      </c>
      <c r="AK31" s="14">
        <f t="shared" si="102"/>
        <v>48844</v>
      </c>
      <c r="AL31" s="14">
        <f t="shared" si="102"/>
        <v>50230</v>
      </c>
      <c r="AM31" s="14">
        <f t="shared" si="102"/>
        <v>46849</v>
      </c>
      <c r="AN31" s="14">
        <f t="shared" si="102"/>
        <v>48882</v>
      </c>
      <c r="AO31" s="14">
        <f t="shared" si="8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8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85"/>
        <v>712823</v>
      </c>
      <c r="BP31" s="14">
        <f>SUM(BP32:BP33)</f>
        <v>57236</v>
      </c>
      <c r="BQ31" s="14">
        <v>52951</v>
      </c>
      <c r="BR31" s="14">
        <f t="shared" ref="BR31:BU31" si="103">SUM(BR32:BR33)</f>
        <v>59248</v>
      </c>
      <c r="BS31" s="14">
        <f t="shared" si="103"/>
        <v>58492</v>
      </c>
      <c r="BT31" s="14">
        <f t="shared" si="103"/>
        <v>60759</v>
      </c>
      <c r="BU31" s="14">
        <f t="shared" si="103"/>
        <v>59808</v>
      </c>
      <c r="BV31" s="14">
        <f t="shared" ref="BV31:CA31" si="104">SUM(BV32:BV33)</f>
        <v>65123</v>
      </c>
      <c r="BW31" s="14">
        <f t="shared" si="104"/>
        <v>66628</v>
      </c>
      <c r="BX31" s="14">
        <f t="shared" si="104"/>
        <v>66885</v>
      </c>
      <c r="BY31" s="14">
        <f t="shared" si="104"/>
        <v>67653</v>
      </c>
      <c r="BZ31" s="14">
        <f t="shared" si="104"/>
        <v>64496</v>
      </c>
      <c r="CA31" s="14">
        <f t="shared" si="104"/>
        <v>66682</v>
      </c>
      <c r="CB31" s="14">
        <f t="shared" si="8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105">SUM(CE32:CE33)</f>
        <v>67757</v>
      </c>
      <c r="CF31" s="14">
        <f t="shared" si="105"/>
        <v>66478</v>
      </c>
      <c r="CG31" s="14">
        <f t="shared" si="105"/>
        <v>73347</v>
      </c>
      <c r="CH31" s="14">
        <f t="shared" si="105"/>
        <v>72421</v>
      </c>
      <c r="CI31" s="14">
        <f t="shared" si="105"/>
        <v>76732</v>
      </c>
      <c r="CJ31" s="14">
        <f t="shared" si="105"/>
        <v>76082</v>
      </c>
      <c r="CK31" s="14">
        <f t="shared" si="105"/>
        <v>70839</v>
      </c>
      <c r="CL31" s="14">
        <f t="shared" si="105"/>
        <v>71373</v>
      </c>
      <c r="CM31" s="14">
        <f t="shared" si="105"/>
        <v>62994</v>
      </c>
      <c r="CN31" s="14">
        <f t="shared" si="105"/>
        <v>71438</v>
      </c>
      <c r="CO31" s="14">
        <f t="shared" si="8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106">SUM(CR32:CR33)</f>
        <v>58764</v>
      </c>
      <c r="CS31" s="14">
        <f t="shared" si="106"/>
        <v>57562</v>
      </c>
      <c r="CT31" s="14">
        <f t="shared" si="106"/>
        <v>61695</v>
      </c>
      <c r="CU31" s="14">
        <f t="shared" si="106"/>
        <v>61999</v>
      </c>
      <c r="CV31" s="14">
        <f t="shared" si="106"/>
        <v>66978</v>
      </c>
      <c r="CW31" s="14">
        <f t="shared" si="106"/>
        <v>71769</v>
      </c>
      <c r="CX31" s="14">
        <f t="shared" si="106"/>
        <v>68014</v>
      </c>
      <c r="CY31" s="14">
        <v>70613</v>
      </c>
      <c r="CZ31" s="14">
        <v>66000</v>
      </c>
      <c r="DA31" s="14">
        <v>69640</v>
      </c>
      <c r="DB31" s="14">
        <f t="shared" si="97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98"/>
        <v>694222</v>
      </c>
      <c r="DP31" s="14">
        <f>DP32+DP33</f>
        <v>74144</v>
      </c>
      <c r="DQ31" s="14">
        <v>67354</v>
      </c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>
        <f t="shared" ref="EB31" si="107">+SUM(DP31:EA31)</f>
        <v>141498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8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9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8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8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8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8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8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8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9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8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8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8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8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8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</row>
    <row r="34" spans="2:132" ht="15" x14ac:dyDescent="0.2">
      <c r="B34" s="18" t="s">
        <v>10</v>
      </c>
      <c r="C34" s="19">
        <f>SUM(C35:C36)</f>
        <v>0</v>
      </c>
      <c r="D34" s="19">
        <f t="shared" ref="D34:N34" si="108">SUM(D35:D36)</f>
        <v>0</v>
      </c>
      <c r="E34" s="19">
        <f t="shared" si="108"/>
        <v>3782</v>
      </c>
      <c r="F34" s="19">
        <f t="shared" si="108"/>
        <v>70614</v>
      </c>
      <c r="G34" s="19">
        <f t="shared" si="108"/>
        <v>68719</v>
      </c>
      <c r="H34" s="19">
        <f t="shared" si="108"/>
        <v>71185</v>
      </c>
      <c r="I34" s="19">
        <f t="shared" si="108"/>
        <v>81695</v>
      </c>
      <c r="J34" s="19">
        <f t="shared" si="108"/>
        <v>88479</v>
      </c>
      <c r="K34" s="19">
        <f t="shared" si="108"/>
        <v>90014</v>
      </c>
      <c r="L34" s="19">
        <f t="shared" si="108"/>
        <v>96250</v>
      </c>
      <c r="M34" s="19">
        <f t="shared" si="108"/>
        <v>96707</v>
      </c>
      <c r="N34" s="19">
        <f t="shared" si="108"/>
        <v>94045</v>
      </c>
      <c r="O34" s="19">
        <f>SUM(O35:O36)</f>
        <v>761490</v>
      </c>
      <c r="P34" s="19">
        <f>SUM(P35:P36)</f>
        <v>88903</v>
      </c>
      <c r="Q34" s="19">
        <f t="shared" ref="Q34:AA34" si="109">SUM(Q35:Q36)</f>
        <v>76257</v>
      </c>
      <c r="R34" s="19">
        <f t="shared" si="109"/>
        <v>81666</v>
      </c>
      <c r="S34" s="19">
        <f t="shared" si="109"/>
        <v>83841</v>
      </c>
      <c r="T34" s="19">
        <f t="shared" si="109"/>
        <v>91261</v>
      </c>
      <c r="U34" s="19">
        <f t="shared" si="109"/>
        <v>91972</v>
      </c>
      <c r="V34" s="19">
        <f t="shared" si="109"/>
        <v>98199</v>
      </c>
      <c r="W34" s="19">
        <f t="shared" si="109"/>
        <v>104865</v>
      </c>
      <c r="X34" s="19">
        <f t="shared" si="109"/>
        <v>96705</v>
      </c>
      <c r="Y34" s="19">
        <f t="shared" si="109"/>
        <v>89079</v>
      </c>
      <c r="Z34" s="19">
        <f t="shared" si="109"/>
        <v>98421</v>
      </c>
      <c r="AA34" s="19">
        <f t="shared" si="109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110">SUM(AD35:AD36)</f>
        <v>72318</v>
      </c>
      <c r="AE34" s="19">
        <f t="shared" si="110"/>
        <v>83118</v>
      </c>
      <c r="AF34" s="19">
        <f t="shared" si="110"/>
        <v>82736</v>
      </c>
      <c r="AG34" s="19">
        <f t="shared" si="110"/>
        <v>90637</v>
      </c>
      <c r="AH34" s="19">
        <f t="shared" si="110"/>
        <v>85149</v>
      </c>
      <c r="AI34" s="19">
        <f t="shared" si="110"/>
        <v>97036</v>
      </c>
      <c r="AJ34" s="19">
        <f t="shared" si="110"/>
        <v>102379</v>
      </c>
      <c r="AK34" s="19">
        <f t="shared" si="110"/>
        <v>100376</v>
      </c>
      <c r="AL34" s="19">
        <f t="shared" si="110"/>
        <v>101995</v>
      </c>
      <c r="AM34" s="19">
        <f t="shared" si="110"/>
        <v>97655</v>
      </c>
      <c r="AN34" s="19">
        <f t="shared" si="110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111">SUM(AQ35:AQ36)</f>
        <v>80114</v>
      </c>
      <c r="AR34" s="19">
        <f t="shared" si="111"/>
        <v>91374</v>
      </c>
      <c r="AS34" s="19">
        <f t="shared" si="111"/>
        <v>91478</v>
      </c>
      <c r="AT34" s="19">
        <f t="shared" si="111"/>
        <v>95321</v>
      </c>
      <c r="AU34" s="19">
        <f t="shared" si="111"/>
        <v>96403</v>
      </c>
      <c r="AV34" s="19">
        <f t="shared" si="111"/>
        <v>107070</v>
      </c>
      <c r="AW34" s="19">
        <f t="shared" si="111"/>
        <v>109823</v>
      </c>
      <c r="AX34" s="19">
        <f t="shared" si="111"/>
        <v>103967</v>
      </c>
      <c r="AY34" s="19">
        <f t="shared" si="111"/>
        <v>104547</v>
      </c>
      <c r="AZ34" s="19">
        <f t="shared" si="111"/>
        <v>76247</v>
      </c>
      <c r="BA34" s="19">
        <f t="shared" si="111"/>
        <v>103805</v>
      </c>
      <c r="BB34" s="19">
        <f>SUM(BB35:BB36)</f>
        <v>1145992</v>
      </c>
      <c r="BC34" s="19">
        <f t="shared" si="111"/>
        <v>94325</v>
      </c>
      <c r="BD34" s="19">
        <f t="shared" si="111"/>
        <v>95292</v>
      </c>
      <c r="BE34" s="19">
        <f t="shared" si="111"/>
        <v>106151</v>
      </c>
      <c r="BF34" s="19">
        <f t="shared" si="111"/>
        <v>108355</v>
      </c>
      <c r="BG34" s="19">
        <f t="shared" si="111"/>
        <v>115068</v>
      </c>
      <c r="BH34" s="19">
        <f t="shared" si="111"/>
        <v>116210</v>
      </c>
      <c r="BI34" s="19">
        <f t="shared" si="111"/>
        <v>125960</v>
      </c>
      <c r="BJ34" s="19">
        <f t="shared" si="111"/>
        <v>124551</v>
      </c>
      <c r="BK34" s="19">
        <f t="shared" si="111"/>
        <v>120570</v>
      </c>
      <c r="BL34" s="19">
        <f t="shared" si="111"/>
        <v>124293</v>
      </c>
      <c r="BM34" s="19">
        <v>116106</v>
      </c>
      <c r="BN34" s="19">
        <f t="shared" si="111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BS34" si="112">SUM(BR35:BR36)</f>
        <v>110198</v>
      </c>
      <c r="BS34" s="19">
        <f t="shared" si="112"/>
        <v>107570</v>
      </c>
      <c r="BT34" s="19">
        <f t="shared" ref="BT34:BU34" si="113">SUM(BT35:BT36)</f>
        <v>113104</v>
      </c>
      <c r="BU34" s="19">
        <f t="shared" si="113"/>
        <v>112675</v>
      </c>
      <c r="BV34" s="19">
        <f t="shared" ref="BV34:BW34" si="114">SUM(BV35:BV36)</f>
        <v>129027</v>
      </c>
      <c r="BW34" s="19">
        <f t="shared" si="114"/>
        <v>130943</v>
      </c>
      <c r="BX34" s="19">
        <f t="shared" ref="BX34:BY34" si="115">SUM(BX35:BX36)</f>
        <v>129078</v>
      </c>
      <c r="BY34" s="19">
        <f t="shared" si="115"/>
        <v>132233</v>
      </c>
      <c r="BZ34" s="19">
        <f t="shared" ref="BZ34:CA34" si="116">SUM(BZ35:BZ36)</f>
        <v>122512</v>
      </c>
      <c r="CA34" s="19">
        <f t="shared" si="116"/>
        <v>126914</v>
      </c>
      <c r="CB34" s="19">
        <f t="shared" si="8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117">SUM(CE35:CE36)</f>
        <v>123403</v>
      </c>
      <c r="CF34" s="19">
        <f t="shared" si="117"/>
        <v>120603</v>
      </c>
      <c r="CG34" s="19">
        <f t="shared" si="117"/>
        <v>135016</v>
      </c>
      <c r="CH34" s="19">
        <f t="shared" si="117"/>
        <v>132741</v>
      </c>
      <c r="CI34" s="19">
        <f t="shared" si="117"/>
        <v>148415</v>
      </c>
      <c r="CJ34" s="19">
        <f t="shared" si="117"/>
        <v>146365</v>
      </c>
      <c r="CK34" s="19">
        <f t="shared" si="117"/>
        <v>137273</v>
      </c>
      <c r="CL34" s="19">
        <f t="shared" si="117"/>
        <v>137062</v>
      </c>
      <c r="CM34" s="19">
        <f t="shared" si="117"/>
        <v>122937</v>
      </c>
      <c r="CN34" s="19">
        <f t="shared" si="117"/>
        <v>132022</v>
      </c>
      <c r="CO34" s="19">
        <f t="shared" si="8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118">SUM(CR35:CR36)</f>
        <v>115212</v>
      </c>
      <c r="CS34" s="19">
        <f t="shared" si="118"/>
        <v>111724</v>
      </c>
      <c r="CT34" s="19">
        <f t="shared" si="118"/>
        <v>121758</v>
      </c>
      <c r="CU34" s="19">
        <f t="shared" si="118"/>
        <v>123220</v>
      </c>
      <c r="CV34" s="19">
        <f t="shared" si="118"/>
        <v>141965</v>
      </c>
      <c r="CW34" s="19">
        <f t="shared" si="118"/>
        <v>150507</v>
      </c>
      <c r="CX34" s="19">
        <f t="shared" si="118"/>
        <v>137770</v>
      </c>
      <c r="CY34" s="19">
        <v>140352</v>
      </c>
      <c r="CZ34" s="19">
        <f t="shared" si="118"/>
        <v>125747</v>
      </c>
      <c r="DA34" s="19">
        <f t="shared" si="118"/>
        <v>135862</v>
      </c>
      <c r="DB34" s="19">
        <f t="shared" si="97"/>
        <v>1533561</v>
      </c>
      <c r="DC34" s="19">
        <f t="shared" ref="DC34:DD34" si="119">SUM(DC35:DC36)</f>
        <v>122547</v>
      </c>
      <c r="DD34" s="19">
        <f t="shared" si="119"/>
        <v>109289</v>
      </c>
      <c r="DE34" s="19">
        <f t="shared" ref="DE34:DF34" si="120">SUM(DE35:DE36)</f>
        <v>81390</v>
      </c>
      <c r="DF34" s="19">
        <f t="shared" si="120"/>
        <v>28643</v>
      </c>
      <c r="DG34" s="19">
        <f t="shared" ref="DG34:DI34" si="121">SUM(DG35:DG36)</f>
        <v>55533</v>
      </c>
      <c r="DH34" s="19">
        <f t="shared" si="121"/>
        <v>79700</v>
      </c>
      <c r="DI34" s="19">
        <f t="shared" si="121"/>
        <v>106068</v>
      </c>
      <c r="DJ34" s="19">
        <f t="shared" ref="DJ34:DK34" si="122">SUM(DJ35:DJ36)</f>
        <v>116156</v>
      </c>
      <c r="DK34" s="19">
        <f t="shared" si="122"/>
        <v>134723</v>
      </c>
      <c r="DL34" s="19">
        <f t="shared" ref="DL34:DN34" si="123">SUM(DL35:DL36)</f>
        <v>156579</v>
      </c>
      <c r="DM34" s="19">
        <f t="shared" si="123"/>
        <v>145864</v>
      </c>
      <c r="DN34" s="19">
        <f t="shared" si="123"/>
        <v>150838</v>
      </c>
      <c r="DO34" s="19">
        <f>+SUM(DC34:DN34)</f>
        <v>1287330</v>
      </c>
      <c r="DP34" s="19">
        <f t="shared" ref="DP34" si="124">SUM(DP35:DP36)</f>
        <v>131582</v>
      </c>
      <c r="DQ34" s="19">
        <v>118546</v>
      </c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>
        <f>+SUM(DP34:EA34)</f>
        <v>250128</v>
      </c>
    </row>
    <row r="35" spans="2:132" x14ac:dyDescent="0.2">
      <c r="B35" s="15" t="s">
        <v>2</v>
      </c>
      <c r="C35" s="21">
        <f>C26+C29+C32</f>
        <v>0</v>
      </c>
      <c r="D35" s="21">
        <f t="shared" ref="D35:O36" si="125">D26+D29+D32</f>
        <v>0</v>
      </c>
      <c r="E35" s="21">
        <f t="shared" si="125"/>
        <v>2129</v>
      </c>
      <c r="F35" s="21">
        <f t="shared" si="125"/>
        <v>41109</v>
      </c>
      <c r="G35" s="21">
        <f t="shared" si="125"/>
        <v>38455</v>
      </c>
      <c r="H35" s="21">
        <f t="shared" si="125"/>
        <v>39993</v>
      </c>
      <c r="I35" s="21">
        <f t="shared" si="125"/>
        <v>46255</v>
      </c>
      <c r="J35" s="21">
        <f t="shared" si="125"/>
        <v>47664</v>
      </c>
      <c r="K35" s="21">
        <f t="shared" si="125"/>
        <v>45841</v>
      </c>
      <c r="L35" s="21">
        <f t="shared" si="125"/>
        <v>46946</v>
      </c>
      <c r="M35" s="21">
        <f t="shared" si="125"/>
        <v>45415</v>
      </c>
      <c r="N35" s="21">
        <f t="shared" si="125"/>
        <v>47283</v>
      </c>
      <c r="O35" s="21">
        <f t="shared" si="125"/>
        <v>401090</v>
      </c>
      <c r="P35" s="21">
        <f>P26+P29+P32</f>
        <v>46659</v>
      </c>
      <c r="Q35" s="21">
        <f t="shared" ref="Q35:AB36" si="126">Q26+Q29+Q32</f>
        <v>40849</v>
      </c>
      <c r="R35" s="21">
        <f t="shared" si="126"/>
        <v>43533</v>
      </c>
      <c r="S35" s="21">
        <f t="shared" si="126"/>
        <v>42615</v>
      </c>
      <c r="T35" s="21">
        <f t="shared" si="126"/>
        <v>45182</v>
      </c>
      <c r="U35" s="21">
        <f t="shared" si="126"/>
        <v>45483</v>
      </c>
      <c r="V35" s="21">
        <f t="shared" si="126"/>
        <v>48629</v>
      </c>
      <c r="W35" s="21">
        <f t="shared" si="126"/>
        <v>50289</v>
      </c>
      <c r="X35" s="21">
        <f t="shared" si="126"/>
        <v>46216</v>
      </c>
      <c r="Y35" s="21">
        <f t="shared" si="126"/>
        <v>42662</v>
      </c>
      <c r="Z35" s="21">
        <f t="shared" si="126"/>
        <v>45311</v>
      </c>
      <c r="AA35" s="21">
        <f t="shared" si="126"/>
        <v>48354</v>
      </c>
      <c r="AB35" s="21">
        <f t="shared" si="126"/>
        <v>545782</v>
      </c>
      <c r="AC35" s="21">
        <f>AC26+AC29+AC32</f>
        <v>44373</v>
      </c>
      <c r="AD35" s="21">
        <f t="shared" ref="AD35:AO36" si="127">AD26+AD29+AD32</f>
        <v>37425</v>
      </c>
      <c r="AE35" s="21">
        <f t="shared" si="127"/>
        <v>41041</v>
      </c>
      <c r="AF35" s="21">
        <f t="shared" si="127"/>
        <v>37010</v>
      </c>
      <c r="AG35" s="21">
        <f t="shared" si="127"/>
        <v>43413</v>
      </c>
      <c r="AH35" s="21">
        <f t="shared" si="127"/>
        <v>41087</v>
      </c>
      <c r="AI35" s="21">
        <f t="shared" si="127"/>
        <v>45228</v>
      </c>
      <c r="AJ35" s="21">
        <f t="shared" si="127"/>
        <v>46717</v>
      </c>
      <c r="AK35" s="21">
        <f t="shared" si="127"/>
        <v>44590</v>
      </c>
      <c r="AL35" s="21">
        <f t="shared" si="127"/>
        <v>46837</v>
      </c>
      <c r="AM35" s="21">
        <f t="shared" si="127"/>
        <v>42797</v>
      </c>
      <c r="AN35" s="21">
        <f t="shared" si="127"/>
        <v>47820</v>
      </c>
      <c r="AO35" s="21">
        <f t="shared" si="127"/>
        <v>518338</v>
      </c>
      <c r="AP35" s="21">
        <f>AP26+AP29+AP32</f>
        <v>45431</v>
      </c>
      <c r="AQ35" s="21">
        <f t="shared" ref="AQ35:BN36" si="128">AQ26+AQ29+AQ32</f>
        <v>41801</v>
      </c>
      <c r="AR35" s="21">
        <f t="shared" si="128"/>
        <v>45607</v>
      </c>
      <c r="AS35" s="21">
        <f t="shared" si="128"/>
        <v>45290</v>
      </c>
      <c r="AT35" s="21">
        <f t="shared" si="128"/>
        <v>47780</v>
      </c>
      <c r="AU35" s="21">
        <f t="shared" si="128"/>
        <v>47999</v>
      </c>
      <c r="AV35" s="21">
        <f t="shared" si="128"/>
        <v>54086</v>
      </c>
      <c r="AW35" s="21">
        <f t="shared" si="128"/>
        <v>53651</v>
      </c>
      <c r="AX35" s="21">
        <f t="shared" si="128"/>
        <v>48336</v>
      </c>
      <c r="AY35" s="21">
        <f t="shared" si="128"/>
        <v>49561</v>
      </c>
      <c r="AZ35" s="21">
        <f t="shared" si="128"/>
        <v>36078</v>
      </c>
      <c r="BA35" s="21">
        <f t="shared" si="128"/>
        <v>47697</v>
      </c>
      <c r="BB35" s="21">
        <f t="shared" si="128"/>
        <v>563317</v>
      </c>
      <c r="BC35" s="21">
        <f t="shared" si="128"/>
        <v>50863</v>
      </c>
      <c r="BD35" s="21">
        <f t="shared" si="128"/>
        <v>48269</v>
      </c>
      <c r="BE35" s="21">
        <f t="shared" si="128"/>
        <v>53160</v>
      </c>
      <c r="BF35" s="21">
        <f t="shared" si="128"/>
        <v>54436</v>
      </c>
      <c r="BG35" s="21">
        <f t="shared" si="128"/>
        <v>55377</v>
      </c>
      <c r="BH35" s="21">
        <f t="shared" si="128"/>
        <v>54190</v>
      </c>
      <c r="BI35" s="21">
        <f t="shared" si="128"/>
        <v>61899</v>
      </c>
      <c r="BJ35" s="21">
        <f t="shared" si="128"/>
        <v>61185</v>
      </c>
      <c r="BK35" s="21">
        <f t="shared" si="128"/>
        <v>56590</v>
      </c>
      <c r="BL35" s="21">
        <f t="shared" si="128"/>
        <v>58185</v>
      </c>
      <c r="BM35" s="21">
        <v>53948</v>
      </c>
      <c r="BN35" s="21">
        <f t="shared" si="128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 t="shared" ref="BR35:BS36" si="129">BR26+BR29+BR32</f>
        <v>53983</v>
      </c>
      <c r="BS35" s="21">
        <f t="shared" si="129"/>
        <v>52845</v>
      </c>
      <c r="BT35" s="21">
        <f t="shared" ref="BT35:BV36" si="130">BT26+BT29+BT32</f>
        <v>53084</v>
      </c>
      <c r="BU35" s="21">
        <f t="shared" si="130"/>
        <v>52988</v>
      </c>
      <c r="BV35" s="21">
        <f t="shared" si="130"/>
        <v>60507</v>
      </c>
      <c r="BW35" s="21">
        <f t="shared" ref="BW35:BX35" si="131">BW26+BW29+BW32</f>
        <v>58727</v>
      </c>
      <c r="BX35" s="21">
        <f t="shared" si="131"/>
        <v>56117</v>
      </c>
      <c r="BY35" s="21">
        <f t="shared" ref="BY35:BZ35" si="132">BY26+BY29+BY32</f>
        <v>57037</v>
      </c>
      <c r="BZ35" s="21">
        <f t="shared" si="132"/>
        <v>54588</v>
      </c>
      <c r="CA35" s="21">
        <f t="shared" ref="CA35" si="133">CA26+CA29+CA32</f>
        <v>61350</v>
      </c>
      <c r="CB35" s="21">
        <f t="shared" si="8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134">CE26+CE29+CE32</f>
        <v>60251</v>
      </c>
      <c r="CF35" s="21">
        <f t="shared" si="134"/>
        <v>56654</v>
      </c>
      <c r="CG35" s="21">
        <f t="shared" si="134"/>
        <v>59703</v>
      </c>
      <c r="CH35" s="21">
        <f t="shared" si="134"/>
        <v>59283</v>
      </c>
      <c r="CI35" s="21">
        <f t="shared" si="134"/>
        <v>66721</v>
      </c>
      <c r="CJ35" s="21">
        <f t="shared" si="134"/>
        <v>68844</v>
      </c>
      <c r="CK35" s="21">
        <f t="shared" si="134"/>
        <v>62717</v>
      </c>
      <c r="CL35" s="21">
        <f t="shared" si="134"/>
        <v>62850</v>
      </c>
      <c r="CM35" s="21">
        <f t="shared" si="134"/>
        <v>55748</v>
      </c>
      <c r="CN35" s="21">
        <f t="shared" si="134"/>
        <v>67747</v>
      </c>
      <c r="CO35" s="21">
        <f t="shared" si="8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135">CR26+CR29+CR32</f>
        <v>55028</v>
      </c>
      <c r="CS35" s="21">
        <f t="shared" si="135"/>
        <v>52062</v>
      </c>
      <c r="CT35" s="21">
        <f t="shared" si="135"/>
        <v>53975</v>
      </c>
      <c r="CU35" s="21">
        <f t="shared" si="135"/>
        <v>54586</v>
      </c>
      <c r="CV35" s="21">
        <f t="shared" si="135"/>
        <v>60117</v>
      </c>
      <c r="CW35" s="21">
        <f t="shared" si="135"/>
        <v>62502</v>
      </c>
      <c r="CX35" s="21">
        <f t="shared" si="135"/>
        <v>57058</v>
      </c>
      <c r="CY35" s="21">
        <v>59172</v>
      </c>
      <c r="CZ35" s="21">
        <f t="shared" si="135"/>
        <v>57522</v>
      </c>
      <c r="DA35" s="21">
        <f t="shared" si="135"/>
        <v>61455</v>
      </c>
      <c r="DB35" s="21">
        <f t="shared" si="97"/>
        <v>691846</v>
      </c>
      <c r="DC35" s="21">
        <f t="shared" ref="DC35:DD35" si="136">DC26+DC29+DC32</f>
        <v>60578</v>
      </c>
      <c r="DD35" s="21">
        <f t="shared" si="136"/>
        <v>53225</v>
      </c>
      <c r="DE35" s="21">
        <f t="shared" ref="DE35:DF35" si="137">DE26+DE29+DE32</f>
        <v>34700</v>
      </c>
      <c r="DF35" s="21">
        <f t="shared" si="137"/>
        <v>7402</v>
      </c>
      <c r="DG35" s="21">
        <f t="shared" ref="DG35:DI35" si="138">DG26+DG29+DG32</f>
        <v>16469</v>
      </c>
      <c r="DH35" s="21">
        <f t="shared" si="138"/>
        <v>28881</v>
      </c>
      <c r="DI35" s="21">
        <f t="shared" si="138"/>
        <v>43240</v>
      </c>
      <c r="DJ35" s="21">
        <f t="shared" ref="DJ35:DK35" si="139">DJ26+DJ29+DJ32</f>
        <v>50325</v>
      </c>
      <c r="DK35" s="21">
        <f t="shared" si="139"/>
        <v>58219</v>
      </c>
      <c r="DL35" s="21">
        <f t="shared" ref="DL35:DN35" si="140">DL26+DL29+DL32</f>
        <v>69317</v>
      </c>
      <c r="DM35" s="21">
        <f t="shared" si="140"/>
        <v>67903</v>
      </c>
      <c r="DN35" s="21">
        <f t="shared" si="140"/>
        <v>70413</v>
      </c>
      <c r="DO35" s="21">
        <f t="shared" si="98"/>
        <v>560672</v>
      </c>
      <c r="DP35" s="21">
        <f t="shared" ref="DP35" si="141">DP26+DP29+DP32</f>
        <v>63574</v>
      </c>
      <c r="DQ35" s="21">
        <v>56199</v>
      </c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>
        <f t="shared" ref="EB35:EB36" si="142">+SUM(DP35:EA35)</f>
        <v>119773</v>
      </c>
    </row>
    <row r="36" spans="2:132" x14ac:dyDescent="0.2">
      <c r="B36" s="15" t="s">
        <v>3</v>
      </c>
      <c r="C36" s="21">
        <f>C27+C30+C33</f>
        <v>0</v>
      </c>
      <c r="D36" s="21">
        <f t="shared" si="125"/>
        <v>0</v>
      </c>
      <c r="E36" s="21">
        <f t="shared" si="125"/>
        <v>1653</v>
      </c>
      <c r="F36" s="21">
        <f t="shared" si="125"/>
        <v>29505</v>
      </c>
      <c r="G36" s="21">
        <f t="shared" si="125"/>
        <v>30264</v>
      </c>
      <c r="H36" s="21">
        <f t="shared" si="125"/>
        <v>31192</v>
      </c>
      <c r="I36" s="21">
        <f t="shared" si="125"/>
        <v>35440</v>
      </c>
      <c r="J36" s="21">
        <f t="shared" si="125"/>
        <v>40815</v>
      </c>
      <c r="K36" s="21">
        <f t="shared" si="125"/>
        <v>44173</v>
      </c>
      <c r="L36" s="21">
        <f t="shared" si="125"/>
        <v>49304</v>
      </c>
      <c r="M36" s="21">
        <f t="shared" si="125"/>
        <v>51292</v>
      </c>
      <c r="N36" s="21">
        <f t="shared" si="125"/>
        <v>46762</v>
      </c>
      <c r="O36" s="21">
        <f t="shared" si="125"/>
        <v>360400</v>
      </c>
      <c r="P36" s="21">
        <f>P27+P30+P33</f>
        <v>42244</v>
      </c>
      <c r="Q36" s="21">
        <f t="shared" si="126"/>
        <v>35408</v>
      </c>
      <c r="R36" s="21">
        <f t="shared" si="126"/>
        <v>38133</v>
      </c>
      <c r="S36" s="21">
        <f t="shared" si="126"/>
        <v>41226</v>
      </c>
      <c r="T36" s="21">
        <f t="shared" si="126"/>
        <v>46079</v>
      </c>
      <c r="U36" s="21">
        <f t="shared" si="126"/>
        <v>46489</v>
      </c>
      <c r="V36" s="21">
        <f t="shared" si="126"/>
        <v>49570</v>
      </c>
      <c r="W36" s="21">
        <f t="shared" si="126"/>
        <v>54576</v>
      </c>
      <c r="X36" s="21">
        <f t="shared" si="126"/>
        <v>50489</v>
      </c>
      <c r="Y36" s="21">
        <f t="shared" si="126"/>
        <v>46417</v>
      </c>
      <c r="Z36" s="21">
        <f t="shared" si="126"/>
        <v>53110</v>
      </c>
      <c r="AA36" s="21">
        <f t="shared" si="126"/>
        <v>48287</v>
      </c>
      <c r="AB36" s="21">
        <f t="shared" si="126"/>
        <v>552028</v>
      </c>
      <c r="AC36" s="21">
        <f>AC27+AC30+AC33</f>
        <v>36582</v>
      </c>
      <c r="AD36" s="21">
        <f t="shared" si="127"/>
        <v>34893</v>
      </c>
      <c r="AE36" s="21">
        <f t="shared" si="127"/>
        <v>42077</v>
      </c>
      <c r="AF36" s="21">
        <f t="shared" si="127"/>
        <v>45726</v>
      </c>
      <c r="AG36" s="21">
        <f t="shared" si="127"/>
        <v>47224</v>
      </c>
      <c r="AH36" s="21">
        <f t="shared" si="127"/>
        <v>44062</v>
      </c>
      <c r="AI36" s="21">
        <f t="shared" si="127"/>
        <v>51808</v>
      </c>
      <c r="AJ36" s="21">
        <f t="shared" si="127"/>
        <v>55662</v>
      </c>
      <c r="AK36" s="21">
        <f t="shared" si="127"/>
        <v>55786</v>
      </c>
      <c r="AL36" s="21">
        <f t="shared" si="127"/>
        <v>55158</v>
      </c>
      <c r="AM36" s="21">
        <f t="shared" si="127"/>
        <v>54858</v>
      </c>
      <c r="AN36" s="21">
        <f t="shared" si="127"/>
        <v>49220</v>
      </c>
      <c r="AO36" s="21">
        <f t="shared" si="127"/>
        <v>573056</v>
      </c>
      <c r="AP36" s="21">
        <f>AP27+AP30+AP33</f>
        <v>40412</v>
      </c>
      <c r="AQ36" s="21">
        <f t="shared" ref="AQ36:BN36" si="143">AQ27+AQ30+AQ33</f>
        <v>38313</v>
      </c>
      <c r="AR36" s="21">
        <f t="shared" si="143"/>
        <v>45767</v>
      </c>
      <c r="AS36" s="21">
        <f t="shared" si="143"/>
        <v>46188</v>
      </c>
      <c r="AT36" s="21">
        <f t="shared" si="143"/>
        <v>47541</v>
      </c>
      <c r="AU36" s="21">
        <f t="shared" si="143"/>
        <v>48404</v>
      </c>
      <c r="AV36" s="21">
        <f t="shared" si="143"/>
        <v>52984</v>
      </c>
      <c r="AW36" s="21">
        <f t="shared" si="143"/>
        <v>56172</v>
      </c>
      <c r="AX36" s="21">
        <f t="shared" si="143"/>
        <v>55631</v>
      </c>
      <c r="AY36" s="21">
        <f t="shared" si="143"/>
        <v>54986</v>
      </c>
      <c r="AZ36" s="21">
        <f t="shared" si="143"/>
        <v>40169</v>
      </c>
      <c r="BA36" s="21">
        <f t="shared" si="143"/>
        <v>56108</v>
      </c>
      <c r="BB36" s="21">
        <f t="shared" si="128"/>
        <v>582675</v>
      </c>
      <c r="BC36" s="21">
        <f t="shared" si="143"/>
        <v>43462</v>
      </c>
      <c r="BD36" s="21">
        <f t="shared" si="143"/>
        <v>47023</v>
      </c>
      <c r="BE36" s="21">
        <f t="shared" si="143"/>
        <v>52991</v>
      </c>
      <c r="BF36" s="21">
        <f t="shared" si="143"/>
        <v>53919</v>
      </c>
      <c r="BG36" s="21">
        <f t="shared" si="143"/>
        <v>59691</v>
      </c>
      <c r="BH36" s="21">
        <f t="shared" si="143"/>
        <v>62020</v>
      </c>
      <c r="BI36" s="21">
        <f t="shared" si="143"/>
        <v>64061</v>
      </c>
      <c r="BJ36" s="21">
        <f t="shared" si="143"/>
        <v>63366</v>
      </c>
      <c r="BK36" s="21">
        <f t="shared" si="143"/>
        <v>63980</v>
      </c>
      <c r="BL36" s="21">
        <f t="shared" si="143"/>
        <v>66108</v>
      </c>
      <c r="BM36" s="21">
        <v>62158</v>
      </c>
      <c r="BN36" s="21">
        <f t="shared" si="143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 t="shared" si="129"/>
        <v>56215</v>
      </c>
      <c r="BS36" s="21">
        <f t="shared" si="129"/>
        <v>54725</v>
      </c>
      <c r="BT36" s="21">
        <f t="shared" ref="BT36:BU36" si="144">BT27+BT30+BT33</f>
        <v>60020</v>
      </c>
      <c r="BU36" s="21">
        <f t="shared" si="144"/>
        <v>59687</v>
      </c>
      <c r="BV36" s="21">
        <f t="shared" si="130"/>
        <v>68520</v>
      </c>
      <c r="BW36" s="21">
        <f t="shared" ref="BW36:BX36" si="145">BW27+BW30+BW33</f>
        <v>72216</v>
      </c>
      <c r="BX36" s="21">
        <f t="shared" si="145"/>
        <v>72961</v>
      </c>
      <c r="BY36" s="21">
        <f t="shared" ref="BY36:BZ36" si="146">BY27+BY30+BY33</f>
        <v>75196</v>
      </c>
      <c r="BZ36" s="21">
        <f t="shared" si="146"/>
        <v>67924</v>
      </c>
      <c r="CA36" s="21">
        <f t="shared" ref="CA36" si="147">CA27+CA30+CA33</f>
        <v>65564</v>
      </c>
      <c r="CB36" s="21">
        <f t="shared" si="8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148">CE27+CE30+CE33</f>
        <v>63152</v>
      </c>
      <c r="CF36" s="21">
        <f t="shared" si="148"/>
        <v>63949</v>
      </c>
      <c r="CG36" s="21">
        <f t="shared" si="148"/>
        <v>75313</v>
      </c>
      <c r="CH36" s="21">
        <f t="shared" si="148"/>
        <v>73458</v>
      </c>
      <c r="CI36" s="21">
        <f t="shared" si="148"/>
        <v>81694</v>
      </c>
      <c r="CJ36" s="21">
        <f t="shared" si="148"/>
        <v>77521</v>
      </c>
      <c r="CK36" s="21">
        <f t="shared" si="148"/>
        <v>74556</v>
      </c>
      <c r="CL36" s="21">
        <f t="shared" si="148"/>
        <v>74212</v>
      </c>
      <c r="CM36" s="21">
        <f t="shared" si="148"/>
        <v>67189</v>
      </c>
      <c r="CN36" s="21">
        <f t="shared" si="134"/>
        <v>64275</v>
      </c>
      <c r="CO36" s="21">
        <f t="shared" si="8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149">CR27+CR30+CR33</f>
        <v>60184</v>
      </c>
      <c r="CS36" s="21">
        <f t="shared" si="149"/>
        <v>59662</v>
      </c>
      <c r="CT36" s="21">
        <f t="shared" si="149"/>
        <v>67783</v>
      </c>
      <c r="CU36" s="21">
        <f t="shared" si="149"/>
        <v>68634</v>
      </c>
      <c r="CV36" s="21">
        <f t="shared" si="149"/>
        <v>81848</v>
      </c>
      <c r="CW36" s="21">
        <f t="shared" si="149"/>
        <v>88005</v>
      </c>
      <c r="CX36" s="21">
        <f t="shared" si="149"/>
        <v>80712</v>
      </c>
      <c r="CY36" s="21">
        <v>81180</v>
      </c>
      <c r="CZ36" s="21">
        <f t="shared" si="149"/>
        <v>68225</v>
      </c>
      <c r="DA36" s="21">
        <f t="shared" si="149"/>
        <v>74407</v>
      </c>
      <c r="DB36" s="21">
        <f t="shared" si="97"/>
        <v>841715</v>
      </c>
      <c r="DC36" s="21">
        <f t="shared" ref="DC36:DD36" si="150">DC27+DC30+DC33</f>
        <v>61969</v>
      </c>
      <c r="DD36" s="21">
        <f t="shared" si="150"/>
        <v>56064</v>
      </c>
      <c r="DE36" s="21">
        <f t="shared" ref="DE36:DF36" si="151">DE27+DE30+DE33</f>
        <v>46690</v>
      </c>
      <c r="DF36" s="21">
        <f t="shared" si="151"/>
        <v>21241</v>
      </c>
      <c r="DG36" s="21">
        <f t="shared" ref="DG36:DI36" si="152">DG27+DG30+DG33</f>
        <v>39064</v>
      </c>
      <c r="DH36" s="21">
        <f t="shared" si="152"/>
        <v>50819</v>
      </c>
      <c r="DI36" s="21">
        <f t="shared" si="152"/>
        <v>62828</v>
      </c>
      <c r="DJ36" s="21">
        <f t="shared" ref="DJ36:DK36" si="153">DJ27+DJ30+DJ33</f>
        <v>65831</v>
      </c>
      <c r="DK36" s="21">
        <f t="shared" si="153"/>
        <v>76504</v>
      </c>
      <c r="DL36" s="21">
        <f t="shared" ref="DL36:DN36" si="154">DL27+DL30+DL33</f>
        <v>87262</v>
      </c>
      <c r="DM36" s="21">
        <f t="shared" si="154"/>
        <v>77961</v>
      </c>
      <c r="DN36" s="21">
        <f t="shared" si="154"/>
        <v>80425</v>
      </c>
      <c r="DO36" s="21">
        <f t="shared" si="98"/>
        <v>726658</v>
      </c>
      <c r="DP36" s="21">
        <f t="shared" ref="DP36" si="155">DP27+DP30+DP33</f>
        <v>68008</v>
      </c>
      <c r="DQ36" s="21">
        <v>62347</v>
      </c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>
        <f t="shared" si="142"/>
        <v>130355</v>
      </c>
    </row>
    <row r="39" spans="2:132" ht="15" x14ac:dyDescent="0.25">
      <c r="B39" s="5" t="s">
        <v>82</v>
      </c>
    </row>
    <row r="40" spans="2:132" ht="15" x14ac:dyDescent="0.25">
      <c r="B40" s="23" t="s">
        <v>158</v>
      </c>
      <c r="C40" s="165">
        <v>2012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3" t="s">
        <v>89</v>
      </c>
      <c r="P40" s="165">
        <v>2013</v>
      </c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7"/>
      <c r="AB40" s="163" t="s">
        <v>90</v>
      </c>
      <c r="AC40" s="165">
        <v>2014</v>
      </c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7"/>
      <c r="AO40" s="163" t="s">
        <v>91</v>
      </c>
      <c r="AP40" s="165">
        <v>2015</v>
      </c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7"/>
      <c r="BB40" s="163" t="s">
        <v>92</v>
      </c>
      <c r="BC40" s="165">
        <v>2016</v>
      </c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7"/>
      <c r="BO40" s="163" t="s">
        <v>93</v>
      </c>
      <c r="BP40" s="165">
        <v>2017</v>
      </c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7"/>
      <c r="CB40" s="163" t="s">
        <v>104</v>
      </c>
      <c r="CC40" s="165">
        <v>2018</v>
      </c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7"/>
      <c r="CO40" s="163" t="s">
        <v>137</v>
      </c>
      <c r="CP40" s="165">
        <v>2019</v>
      </c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7"/>
      <c r="DB40" s="163" t="s">
        <v>161</v>
      </c>
      <c r="DC40" s="128">
        <v>2020</v>
      </c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30"/>
      <c r="DO40" s="163" t="s">
        <v>169</v>
      </c>
      <c r="DP40" s="128">
        <v>2021</v>
      </c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30"/>
      <c r="EB40" s="163" t="s">
        <v>170</v>
      </c>
    </row>
    <row r="41" spans="2:132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64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64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64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64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64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64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64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64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64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64"/>
    </row>
    <row r="42" spans="2:132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156">SUM(F43:F44)</f>
        <v>353070</v>
      </c>
      <c r="G42" s="19">
        <f t="shared" si="156"/>
        <v>343595</v>
      </c>
      <c r="H42" s="19">
        <f t="shared" si="156"/>
        <v>355925</v>
      </c>
      <c r="I42" s="19">
        <f t="shared" si="156"/>
        <v>408475</v>
      </c>
      <c r="J42" s="19">
        <f t="shared" si="156"/>
        <v>442395</v>
      </c>
      <c r="K42" s="19">
        <f t="shared" si="156"/>
        <v>450070</v>
      </c>
      <c r="L42" s="19">
        <f t="shared" si="156"/>
        <v>481250</v>
      </c>
      <c r="M42" s="19">
        <f t="shared" si="156"/>
        <v>483535</v>
      </c>
      <c r="N42" s="19">
        <f t="shared" si="156"/>
        <v>470225</v>
      </c>
      <c r="O42" s="19">
        <f>SUM(C42:N42)</f>
        <v>3807450</v>
      </c>
      <c r="P42" s="19">
        <f t="shared" si="156"/>
        <v>451108.69999999995</v>
      </c>
      <c r="Q42" s="19">
        <f t="shared" si="156"/>
        <v>388910.69999999995</v>
      </c>
      <c r="R42" s="19">
        <f t="shared" si="156"/>
        <v>416496.6</v>
      </c>
      <c r="S42" s="19">
        <f t="shared" si="156"/>
        <v>427589.1</v>
      </c>
      <c r="T42" s="19">
        <f t="shared" si="156"/>
        <v>465431.1</v>
      </c>
      <c r="U42" s="19">
        <f t="shared" si="156"/>
        <v>469057.2</v>
      </c>
      <c r="V42" s="19">
        <f t="shared" si="156"/>
        <v>500814.9</v>
      </c>
      <c r="W42" s="19">
        <f t="shared" si="156"/>
        <v>534811.5</v>
      </c>
      <c r="X42" s="19">
        <f t="shared" si="156"/>
        <v>493195.5</v>
      </c>
      <c r="Y42" s="19">
        <f t="shared" si="156"/>
        <v>454302.89999999997</v>
      </c>
      <c r="Z42" s="19">
        <f t="shared" si="156"/>
        <v>501947.1</v>
      </c>
      <c r="AA42" s="19">
        <f t="shared" si="156"/>
        <v>492869.1</v>
      </c>
      <c r="AB42" s="19">
        <f>SUM(P42:AA42)</f>
        <v>5596534.3999999994</v>
      </c>
      <c r="AC42" s="19">
        <f t="shared" si="156"/>
        <v>430629.9</v>
      </c>
      <c r="AD42" s="19">
        <f t="shared" si="156"/>
        <v>390517.2</v>
      </c>
      <c r="AE42" s="19">
        <f t="shared" si="156"/>
        <v>448837.2</v>
      </c>
      <c r="AF42" s="19">
        <f t="shared" si="156"/>
        <v>446774.4</v>
      </c>
      <c r="AG42" s="19">
        <f t="shared" si="156"/>
        <v>489439.8</v>
      </c>
      <c r="AH42" s="19">
        <f t="shared" si="156"/>
        <v>459804.60000000003</v>
      </c>
      <c r="AI42" s="19">
        <f t="shared" si="156"/>
        <v>523994.39999999997</v>
      </c>
      <c r="AJ42" s="19">
        <f t="shared" si="156"/>
        <v>552846.6</v>
      </c>
      <c r="AK42" s="19">
        <f t="shared" si="156"/>
        <v>542030.4</v>
      </c>
      <c r="AL42" s="19">
        <f t="shared" si="156"/>
        <v>550773</v>
      </c>
      <c r="AM42" s="19">
        <f t="shared" si="156"/>
        <v>527337</v>
      </c>
      <c r="AN42" s="19">
        <f t="shared" si="156"/>
        <v>524016</v>
      </c>
      <c r="AO42" s="19">
        <f>SUM(AC42:AN42)</f>
        <v>5887000.5</v>
      </c>
      <c r="AP42" s="19">
        <f t="shared" si="156"/>
        <v>475982.80000000005</v>
      </c>
      <c r="AQ42" s="19">
        <f t="shared" si="156"/>
        <v>448638.4</v>
      </c>
      <c r="AR42" s="19">
        <f t="shared" si="156"/>
        <v>511694.4</v>
      </c>
      <c r="AS42" s="19">
        <f>SUM(AS43:AS44)</f>
        <v>512276.8</v>
      </c>
      <c r="AT42" s="19">
        <f t="shared" si="156"/>
        <v>533797.6</v>
      </c>
      <c r="AU42" s="19">
        <f t="shared" si="156"/>
        <v>539856.80000000005</v>
      </c>
      <c r="AV42" s="19">
        <f t="shared" si="156"/>
        <v>599592</v>
      </c>
      <c r="AW42" s="19">
        <f t="shared" si="156"/>
        <v>615008.80000000005</v>
      </c>
      <c r="AX42" s="19">
        <f t="shared" si="156"/>
        <v>582215.19999999995</v>
      </c>
      <c r="AY42" s="19">
        <f t="shared" si="156"/>
        <v>585463.19999999995</v>
      </c>
      <c r="AZ42" s="19">
        <f t="shared" si="156"/>
        <v>426983.19999999995</v>
      </c>
      <c r="BA42" s="19">
        <f t="shared" si="156"/>
        <v>581308</v>
      </c>
      <c r="BB42" s="19">
        <f>SUM(AP42:BA42)</f>
        <v>6412817.2000000002</v>
      </c>
      <c r="BC42" s="19">
        <f t="shared" si="156"/>
        <v>569449</v>
      </c>
      <c r="BD42" s="19">
        <f t="shared" si="156"/>
        <v>590810.39999999991</v>
      </c>
      <c r="BE42" s="19">
        <f t="shared" si="156"/>
        <v>658136.19999999995</v>
      </c>
      <c r="BF42" s="19">
        <f t="shared" si="156"/>
        <v>671801</v>
      </c>
      <c r="BG42" s="19">
        <f t="shared" si="156"/>
        <v>713421.60000000009</v>
      </c>
      <c r="BH42" s="19">
        <f t="shared" si="156"/>
        <v>720502</v>
      </c>
      <c r="BI42" s="19">
        <f t="shared" si="156"/>
        <v>780952</v>
      </c>
      <c r="BJ42" s="19">
        <f t="shared" si="156"/>
        <v>772216.2</v>
      </c>
      <c r="BK42" s="19">
        <f t="shared" si="156"/>
        <v>747534</v>
      </c>
      <c r="BL42" s="19">
        <f t="shared" si="156"/>
        <v>770616.6</v>
      </c>
      <c r="BM42" s="19">
        <f t="shared" si="156"/>
        <v>719857.2</v>
      </c>
      <c r="BN42" s="19">
        <f t="shared" si="156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157">SUM(BR43:BR44)</f>
        <v>705267.19999999995</v>
      </c>
      <c r="BS42" s="19">
        <f t="shared" si="157"/>
        <v>688448</v>
      </c>
      <c r="BT42" s="19">
        <f t="shared" si="157"/>
        <v>723865.60000000009</v>
      </c>
      <c r="BU42" s="19">
        <f t="shared" si="157"/>
        <v>721120</v>
      </c>
      <c r="BV42" s="19">
        <f t="shared" si="157"/>
        <v>825772.8</v>
      </c>
      <c r="BW42" s="19">
        <f t="shared" si="157"/>
        <v>838035.2</v>
      </c>
      <c r="BX42" s="19">
        <f t="shared" si="157"/>
        <v>826099.20000000007</v>
      </c>
      <c r="BY42" s="19">
        <f t="shared" si="157"/>
        <v>846291.20000000019</v>
      </c>
      <c r="BZ42" s="19">
        <f t="shared" si="157"/>
        <v>784076.80000000005</v>
      </c>
      <c r="CA42" s="19">
        <f t="shared" si="157"/>
        <v>812249.60000000009</v>
      </c>
      <c r="CB42" s="19">
        <f t="shared" ref="CB42:CB44" si="158"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159">SUM(CE43:CE44)</f>
        <v>777438.89999999991</v>
      </c>
      <c r="CF42" s="19">
        <f t="shared" si="159"/>
        <v>759798.89999999991</v>
      </c>
      <c r="CG42" s="19">
        <f t="shared" si="159"/>
        <v>850600.8</v>
      </c>
      <c r="CH42" s="19">
        <f t="shared" si="159"/>
        <v>836268.29999999993</v>
      </c>
      <c r="CI42" s="19">
        <f t="shared" si="159"/>
        <v>935014.5</v>
      </c>
      <c r="CJ42" s="19">
        <f t="shared" si="159"/>
        <v>922099.5</v>
      </c>
      <c r="CK42" s="19">
        <f t="shared" si="159"/>
        <v>864819.89999999991</v>
      </c>
      <c r="CL42" s="19">
        <f t="shared" si="159"/>
        <v>863490.60000000009</v>
      </c>
      <c r="CM42" s="19">
        <f t="shared" si="159"/>
        <v>774503.1</v>
      </c>
      <c r="CN42" s="19">
        <f t="shared" si="159"/>
        <v>831738.6</v>
      </c>
      <c r="CO42" s="19">
        <f t="shared" ref="CO42:CO44" si="160"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161">SUM(CR43:CR44)</f>
        <v>760399.2</v>
      </c>
      <c r="CS42" s="19">
        <f t="shared" si="161"/>
        <v>737378.39999999991</v>
      </c>
      <c r="CT42" s="19">
        <f t="shared" si="161"/>
        <v>803602.8</v>
      </c>
      <c r="CU42" s="19">
        <f t="shared" si="161"/>
        <v>813252</v>
      </c>
      <c r="CV42" s="19">
        <f t="shared" si="161"/>
        <v>936968.99999999988</v>
      </c>
      <c r="CW42" s="19">
        <f t="shared" si="161"/>
        <v>993346.2</v>
      </c>
      <c r="CX42" s="19">
        <f t="shared" si="161"/>
        <v>909282</v>
      </c>
      <c r="CY42" s="19">
        <f>SUM(CY43:CY44)</f>
        <v>926323.19999999995</v>
      </c>
      <c r="CZ42" s="19">
        <f t="shared" si="161"/>
        <v>829930.2</v>
      </c>
      <c r="DA42" s="19">
        <f t="shared" si="161"/>
        <v>896689.2</v>
      </c>
      <c r="DB42" s="19">
        <f>+SUM(CP42:DA42)</f>
        <v>10111083.899999999</v>
      </c>
      <c r="DC42" s="19">
        <f t="shared" si="161"/>
        <v>817791.4</v>
      </c>
      <c r="DD42" s="19">
        <f t="shared" si="161"/>
        <v>732236.3</v>
      </c>
      <c r="DE42" s="19">
        <f t="shared" si="161"/>
        <v>545313</v>
      </c>
      <c r="DF42" s="19">
        <f t="shared" si="161"/>
        <v>14036.500000000002</v>
      </c>
      <c r="DG42" s="19">
        <f t="shared" si="161"/>
        <v>0</v>
      </c>
      <c r="DH42" s="19">
        <f t="shared" si="161"/>
        <v>0</v>
      </c>
      <c r="DI42" s="19">
        <f t="shared" si="161"/>
        <v>710655.60000000009</v>
      </c>
      <c r="DJ42" s="19">
        <f t="shared" si="161"/>
        <v>778245.2</v>
      </c>
      <c r="DK42" s="19">
        <f t="shared" si="161"/>
        <v>902644.1</v>
      </c>
      <c r="DL42" s="19">
        <f t="shared" si="161"/>
        <v>1049079.2999999998</v>
      </c>
      <c r="DM42" s="19">
        <f t="shared" si="161"/>
        <v>977288.8</v>
      </c>
      <c r="DN42" s="19">
        <f t="shared" si="161"/>
        <v>1010614.6000000001</v>
      </c>
      <c r="DO42" s="19">
        <f>+SUM(DC42:DN42)</f>
        <v>7537904.7999999989</v>
      </c>
      <c r="DP42" s="19">
        <f t="shared" ref="DP42" si="162">SUM(DP43:DP44)</f>
        <v>920430.60000000009</v>
      </c>
      <c r="DQ42" s="19">
        <v>841676.59999999986</v>
      </c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>
        <f>+SUM(DP42:EA42)</f>
        <v>1762107.2</v>
      </c>
    </row>
    <row r="43" spans="2:132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 t="shared" si="158"/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 t="shared" si="160"/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</row>
    <row r="44" spans="2:132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 t="shared" si="158"/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 t="shared" si="160"/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</row>
    <row r="45" spans="2:132" x14ac:dyDescent="0.2">
      <c r="O45" s="85"/>
      <c r="AB45" s="85"/>
      <c r="AO45" s="86">
        <f>SUM(AC45:AN45)</f>
        <v>0</v>
      </c>
      <c r="BB45" s="87"/>
      <c r="BO45" s="87"/>
    </row>
    <row r="48" spans="2:132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58"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EO50"/>
  <sheetViews>
    <sheetView showGridLines="0" zoomScale="90" zoomScaleNormal="90" workbookViewId="0">
      <pane xSplit="2" ySplit="3" topLeftCell="EC28" activePane="bottomRight" state="frozen"/>
      <selection pane="topRight" activeCell="C1" sqref="C1"/>
      <selection pane="bottomLeft" activeCell="A4" sqref="A4"/>
      <selection pane="bottomRight" activeCell="ED42" sqref="ED42:ED44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45" ht="15" x14ac:dyDescent="0.2">
      <c r="A1" s="176" t="s">
        <v>136</v>
      </c>
      <c r="B1" s="176"/>
    </row>
    <row r="2" spans="1:145" ht="30" customHeight="1" x14ac:dyDescent="0.2">
      <c r="A2" s="169" t="s">
        <v>163</v>
      </c>
      <c r="B2" s="170"/>
    </row>
    <row r="3" spans="1:145" x14ac:dyDescent="0.2">
      <c r="A3" s="99" t="s">
        <v>70</v>
      </c>
    </row>
    <row r="5" spans="1:145" ht="15" x14ac:dyDescent="0.25">
      <c r="B5" s="5" t="s">
        <v>67</v>
      </c>
    </row>
    <row r="6" spans="1:145" ht="15" customHeight="1" x14ac:dyDescent="0.25">
      <c r="B6" s="171" t="s">
        <v>0</v>
      </c>
      <c r="C6" s="165">
        <v>2011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3" t="s">
        <v>88</v>
      </c>
      <c r="P6" s="165">
        <v>2012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89</v>
      </c>
      <c r="AC6" s="165">
        <v>2013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90</v>
      </c>
      <c r="AP6" s="165">
        <v>2014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91</v>
      </c>
      <c r="BC6" s="165">
        <v>2015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92</v>
      </c>
      <c r="BP6" s="165">
        <v>2016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93</v>
      </c>
      <c r="CC6" s="165">
        <v>2017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104</v>
      </c>
      <c r="CP6" s="165">
        <v>2018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137</v>
      </c>
      <c r="DC6" s="165">
        <v>2019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161</v>
      </c>
      <c r="DP6" s="160">
        <v>2020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163" t="s">
        <v>169</v>
      </c>
      <c r="EC6" s="160">
        <v>2021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163" t="s">
        <v>170</v>
      </c>
    </row>
    <row r="7" spans="1:145" ht="15" x14ac:dyDescent="0.25">
      <c r="B7" s="172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4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64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64"/>
    </row>
    <row r="8" spans="1:145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 t="shared" ref="CE8:CH8" si="4">SUM(CE9:CE10)</f>
        <v>11520</v>
      </c>
      <c r="CF8" s="14">
        <f t="shared" si="4"/>
        <v>11024</v>
      </c>
      <c r="CG8" s="14">
        <f t="shared" si="4"/>
        <v>10922</v>
      </c>
      <c r="CH8" s="14">
        <f t="shared" si="4"/>
        <v>10821</v>
      </c>
      <c r="CI8" s="14">
        <f t="shared" ref="CI8:CN8" si="5">SUM(CI9:CI10)</f>
        <v>12465</v>
      </c>
      <c r="CJ8" s="14">
        <f t="shared" si="5"/>
        <v>14108</v>
      </c>
      <c r="CK8" s="14">
        <f t="shared" si="5"/>
        <v>13915</v>
      </c>
      <c r="CL8" s="14">
        <f t="shared" si="5"/>
        <v>13838</v>
      </c>
      <c r="CM8" s="14">
        <f t="shared" si="5"/>
        <v>14595</v>
      </c>
      <c r="CN8" s="14">
        <f t="shared" si="5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6">SUM(CR9:CR10)</f>
        <v>16827</v>
      </c>
      <c r="CS8" s="14">
        <f t="shared" si="6"/>
        <v>15794</v>
      </c>
      <c r="CT8" s="14">
        <f t="shared" si="6"/>
        <v>16117</v>
      </c>
      <c r="CU8" s="14">
        <f t="shared" si="6"/>
        <v>16460</v>
      </c>
      <c r="CV8" s="14">
        <f t="shared" si="6"/>
        <v>17953</v>
      </c>
      <c r="CW8" s="14">
        <f t="shared" si="6"/>
        <v>19363</v>
      </c>
      <c r="CX8" s="14">
        <f t="shared" si="6"/>
        <v>18328</v>
      </c>
      <c r="CY8" s="14">
        <f t="shared" si="6"/>
        <v>14055</v>
      </c>
      <c r="CZ8" s="14">
        <f t="shared" si="6"/>
        <v>16321</v>
      </c>
      <c r="DA8" s="14">
        <f t="shared" si="6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7">SUM(DE9:DE10)</f>
        <v>18337</v>
      </c>
      <c r="DF8" s="14">
        <f t="shared" si="7"/>
        <v>15144</v>
      </c>
      <c r="DG8" s="14">
        <f t="shared" si="7"/>
        <v>19839</v>
      </c>
      <c r="DH8" s="14">
        <f t="shared" si="7"/>
        <v>18492</v>
      </c>
      <c r="DI8" s="14">
        <f t="shared" si="7"/>
        <v>20189</v>
      </c>
      <c r="DJ8" s="14">
        <f t="shared" si="7"/>
        <v>21763</v>
      </c>
      <c r="DK8" s="14">
        <f t="shared" si="7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1">
        <v>17608</v>
      </c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>
        <f>+SUM(EC8:EN8)</f>
        <v>37501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8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9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10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1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2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3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4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5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7">
        <v>12298</v>
      </c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8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9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10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1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2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3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4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5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40">
        <v>5310</v>
      </c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</row>
    <row r="11" spans="1:145" ht="15" x14ac:dyDescent="0.25">
      <c r="B11" s="13" t="s">
        <v>27</v>
      </c>
      <c r="C11" s="14">
        <f>SUM(C12:C13)</f>
        <v>0</v>
      </c>
      <c r="D11" s="14">
        <f t="shared" ref="D11:N11" si="16">SUM(D12:D13)</f>
        <v>0</v>
      </c>
      <c r="E11" s="14">
        <f t="shared" si="16"/>
        <v>0</v>
      </c>
      <c r="F11" s="14">
        <f t="shared" si="16"/>
        <v>0</v>
      </c>
      <c r="G11" s="14">
        <f t="shared" si="16"/>
        <v>0</v>
      </c>
      <c r="H11" s="14">
        <f t="shared" si="16"/>
        <v>0</v>
      </c>
      <c r="I11" s="14">
        <f t="shared" si="16"/>
        <v>0</v>
      </c>
      <c r="J11" s="14">
        <f t="shared" si="16"/>
        <v>0</v>
      </c>
      <c r="K11" s="14">
        <f t="shared" si="16"/>
        <v>0</v>
      </c>
      <c r="L11" s="14">
        <f t="shared" si="16"/>
        <v>7928</v>
      </c>
      <c r="M11" s="14">
        <f t="shared" si="16"/>
        <v>7221</v>
      </c>
      <c r="N11" s="14">
        <f t="shared" si="16"/>
        <v>5872</v>
      </c>
      <c r="O11" s="14">
        <f t="shared" si="8"/>
        <v>21021</v>
      </c>
      <c r="P11" s="14">
        <f>SUM(P12:P13)</f>
        <v>1651</v>
      </c>
      <c r="Q11" s="14">
        <f t="shared" ref="Q11:AA11" si="17">SUM(Q12:Q13)</f>
        <v>5216</v>
      </c>
      <c r="R11" s="14">
        <f t="shared" si="17"/>
        <v>5835</v>
      </c>
      <c r="S11" s="14">
        <f t="shared" si="17"/>
        <v>5869</v>
      </c>
      <c r="T11" s="14">
        <f t="shared" si="17"/>
        <v>4681</v>
      </c>
      <c r="U11" s="14">
        <f t="shared" si="17"/>
        <v>5813</v>
      </c>
      <c r="V11" s="14">
        <f t="shared" si="17"/>
        <v>6438</v>
      </c>
      <c r="W11" s="14">
        <f t="shared" si="17"/>
        <v>7042</v>
      </c>
      <c r="X11" s="14">
        <f t="shared" si="17"/>
        <v>6880</v>
      </c>
      <c r="Y11" s="14">
        <f t="shared" si="17"/>
        <v>7240</v>
      </c>
      <c r="Z11" s="14">
        <f t="shared" si="17"/>
        <v>7028</v>
      </c>
      <c r="AA11" s="14">
        <f t="shared" si="17"/>
        <v>7636</v>
      </c>
      <c r="AB11" s="14">
        <f t="shared" si="9"/>
        <v>71329</v>
      </c>
      <c r="AC11" s="14">
        <f>SUM(AC12:AC13)</f>
        <v>8220</v>
      </c>
      <c r="AD11" s="14">
        <f t="shared" ref="AD11:AN11" si="18">SUM(AD12:AD13)</f>
        <v>10043</v>
      </c>
      <c r="AE11" s="14">
        <f t="shared" si="18"/>
        <v>8467</v>
      </c>
      <c r="AF11" s="14">
        <f t="shared" si="18"/>
        <v>6797</v>
      </c>
      <c r="AG11" s="14">
        <f t="shared" si="18"/>
        <v>6651</v>
      </c>
      <c r="AH11" s="14">
        <f t="shared" si="18"/>
        <v>6175</v>
      </c>
      <c r="AI11" s="14">
        <f t="shared" si="18"/>
        <v>7105</v>
      </c>
      <c r="AJ11" s="14">
        <f t="shared" si="18"/>
        <v>8066</v>
      </c>
      <c r="AK11" s="14">
        <f t="shared" si="18"/>
        <v>6948</v>
      </c>
      <c r="AL11" s="14">
        <f t="shared" si="18"/>
        <v>6632</v>
      </c>
      <c r="AM11" s="14">
        <f t="shared" si="18"/>
        <v>7111</v>
      </c>
      <c r="AN11" s="14">
        <f t="shared" si="18"/>
        <v>7761</v>
      </c>
      <c r="AO11" s="14">
        <f t="shared" si="10"/>
        <v>89976</v>
      </c>
      <c r="AP11" s="14">
        <f>SUM(AP12:AP13)</f>
        <v>7108</v>
      </c>
      <c r="AQ11" s="14">
        <f t="shared" ref="AQ11:BA11" si="19">SUM(AQ12:AQ13)</f>
        <v>6170</v>
      </c>
      <c r="AR11" s="14">
        <f t="shared" si="19"/>
        <v>6875</v>
      </c>
      <c r="AS11" s="14">
        <f t="shared" si="19"/>
        <v>6961</v>
      </c>
      <c r="AT11" s="14">
        <f t="shared" si="19"/>
        <v>7672</v>
      </c>
      <c r="AU11" s="14">
        <f t="shared" si="19"/>
        <v>6301</v>
      </c>
      <c r="AV11" s="14">
        <f t="shared" si="19"/>
        <v>5214</v>
      </c>
      <c r="AW11" s="14">
        <f t="shared" si="19"/>
        <v>7497</v>
      </c>
      <c r="AX11" s="14">
        <f t="shared" si="19"/>
        <v>7056</v>
      </c>
      <c r="AY11" s="14">
        <f t="shared" si="19"/>
        <v>7644</v>
      </c>
      <c r="AZ11" s="14">
        <f t="shared" si="19"/>
        <v>6973</v>
      </c>
      <c r="BA11" s="14">
        <f t="shared" si="19"/>
        <v>8353</v>
      </c>
      <c r="BB11" s="14">
        <f t="shared" si="11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2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3"/>
        <v>126524</v>
      </c>
      <c r="CC11" s="14">
        <f>SUM(CC12:CC13)</f>
        <v>10544</v>
      </c>
      <c r="CD11" s="14">
        <v>9937</v>
      </c>
      <c r="CE11" s="14">
        <f t="shared" ref="CE11:CH11" si="20">SUM(CE12:CE13)</f>
        <v>11619</v>
      </c>
      <c r="CF11" s="14">
        <f t="shared" si="20"/>
        <v>10708</v>
      </c>
      <c r="CG11" s="14">
        <f t="shared" si="20"/>
        <v>11606</v>
      </c>
      <c r="CH11" s="14">
        <f t="shared" si="20"/>
        <v>11282</v>
      </c>
      <c r="CI11" s="14">
        <f t="shared" ref="CI11:CN11" si="21">SUM(CI12:CI13)</f>
        <v>12283</v>
      </c>
      <c r="CJ11" s="14">
        <f t="shared" si="21"/>
        <v>12441</v>
      </c>
      <c r="CK11" s="14">
        <f t="shared" si="21"/>
        <v>12085</v>
      </c>
      <c r="CL11" s="14">
        <f t="shared" si="21"/>
        <v>12587</v>
      </c>
      <c r="CM11" s="14">
        <f t="shared" si="21"/>
        <v>12423</v>
      </c>
      <c r="CN11" s="14">
        <f t="shared" si="21"/>
        <v>14821</v>
      </c>
      <c r="CO11" s="14">
        <f t="shared" si="14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2">SUM(CR12:CR13)</f>
        <v>15180</v>
      </c>
      <c r="CS11" s="14">
        <f t="shared" si="22"/>
        <v>13529</v>
      </c>
      <c r="CT11" s="14">
        <f t="shared" si="22"/>
        <v>14039</v>
      </c>
      <c r="CU11" s="14">
        <f t="shared" si="22"/>
        <v>13843</v>
      </c>
      <c r="CV11" s="14">
        <f t="shared" si="22"/>
        <v>14989</v>
      </c>
      <c r="CW11" s="14">
        <f t="shared" si="22"/>
        <v>16110</v>
      </c>
      <c r="CX11" s="14">
        <f t="shared" si="22"/>
        <v>14292</v>
      </c>
      <c r="CY11" s="14">
        <f t="shared" si="22"/>
        <v>15027</v>
      </c>
      <c r="CZ11" s="14">
        <f t="shared" si="22"/>
        <v>14188</v>
      </c>
      <c r="DA11" s="14">
        <f t="shared" si="22"/>
        <v>16085</v>
      </c>
      <c r="DB11" s="14">
        <f t="shared" si="15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3">SUM(DE12:DE13)</f>
        <v>15853</v>
      </c>
      <c r="DF11" s="14">
        <f t="shared" si="23"/>
        <v>13269</v>
      </c>
      <c r="DG11" s="14">
        <f t="shared" si="23"/>
        <v>15697</v>
      </c>
      <c r="DH11" s="14">
        <f t="shared" si="23"/>
        <v>15115</v>
      </c>
      <c r="DI11" s="14">
        <f t="shared" si="23"/>
        <v>15854</v>
      </c>
      <c r="DJ11" s="14">
        <f t="shared" si="23"/>
        <v>16661</v>
      </c>
      <c r="DK11" s="14">
        <f t="shared" si="23"/>
        <v>14479</v>
      </c>
      <c r="DL11" s="14">
        <v>15598</v>
      </c>
      <c r="DM11" s="14">
        <v>13882</v>
      </c>
      <c r="DN11" s="14">
        <v>17721</v>
      </c>
      <c r="DO11" s="14">
        <f t="shared" ref="DO11:DO19" si="24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5">+SUM(DP11:EA11)</f>
        <v>217523</v>
      </c>
      <c r="EC11" s="14">
        <v>25795</v>
      </c>
      <c r="ED11" s="131">
        <v>22332</v>
      </c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>
        <f t="shared" ref="EO11:EO19" si="26">+SUM(EC11:EN11)</f>
        <v>48127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8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9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10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1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2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3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4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5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7">
        <v>16059</v>
      </c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9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10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1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2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3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4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5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40">
        <v>6273</v>
      </c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</row>
    <row r="14" spans="1:145" ht="15" x14ac:dyDescent="0.25">
      <c r="B14" s="13" t="s">
        <v>102</v>
      </c>
      <c r="C14" s="14">
        <f>SUM(C15:C16)</f>
        <v>0</v>
      </c>
      <c r="D14" s="14">
        <f t="shared" ref="D14:K14" si="27">SUM(D15:D16)</f>
        <v>0</v>
      </c>
      <c r="E14" s="14">
        <f t="shared" si="27"/>
        <v>0</v>
      </c>
      <c r="F14" s="14">
        <f t="shared" si="27"/>
        <v>0</v>
      </c>
      <c r="G14" s="14">
        <f t="shared" si="27"/>
        <v>0</v>
      </c>
      <c r="H14" s="14">
        <f t="shared" si="27"/>
        <v>0</v>
      </c>
      <c r="I14" s="14">
        <f t="shared" si="27"/>
        <v>0</v>
      </c>
      <c r="J14" s="14">
        <f t="shared" si="27"/>
        <v>0</v>
      </c>
      <c r="K14" s="14">
        <f t="shared" si="27"/>
        <v>0</v>
      </c>
      <c r="L14" s="14">
        <f>SUM(L15:L16)</f>
        <v>0</v>
      </c>
      <c r="M14" s="14">
        <f t="shared" ref="M14:BA14" si="28">SUM(M15:M16)</f>
        <v>0</v>
      </c>
      <c r="N14" s="14">
        <f>SUM(N15:N16)</f>
        <v>0</v>
      </c>
      <c r="O14" s="14">
        <f t="shared" si="8"/>
        <v>0</v>
      </c>
      <c r="P14" s="14">
        <f t="shared" si="28"/>
        <v>0</v>
      </c>
      <c r="Q14" s="14">
        <f t="shared" si="28"/>
        <v>0</v>
      </c>
      <c r="R14" s="14">
        <f t="shared" si="28"/>
        <v>0</v>
      </c>
      <c r="S14" s="14">
        <f t="shared" si="28"/>
        <v>0</v>
      </c>
      <c r="T14" s="14">
        <f t="shared" si="28"/>
        <v>0</v>
      </c>
      <c r="U14" s="14">
        <f t="shared" si="28"/>
        <v>0</v>
      </c>
      <c r="V14" s="14">
        <f t="shared" si="28"/>
        <v>0</v>
      </c>
      <c r="W14" s="14">
        <f t="shared" si="28"/>
        <v>0</v>
      </c>
      <c r="X14" s="14">
        <f t="shared" si="28"/>
        <v>0</v>
      </c>
      <c r="Y14" s="14">
        <f t="shared" si="28"/>
        <v>0</v>
      </c>
      <c r="Z14" s="14">
        <f t="shared" si="28"/>
        <v>0</v>
      </c>
      <c r="AA14" s="14">
        <f t="shared" si="28"/>
        <v>0</v>
      </c>
      <c r="AB14" s="14">
        <f t="shared" si="9"/>
        <v>0</v>
      </c>
      <c r="AC14" s="14">
        <f t="shared" si="28"/>
        <v>0</v>
      </c>
      <c r="AD14" s="14">
        <f t="shared" si="28"/>
        <v>0</v>
      </c>
      <c r="AE14" s="14">
        <f t="shared" si="28"/>
        <v>0</v>
      </c>
      <c r="AF14" s="14">
        <f t="shared" si="28"/>
        <v>0</v>
      </c>
      <c r="AG14" s="14">
        <f t="shared" si="28"/>
        <v>0</v>
      </c>
      <c r="AH14" s="14">
        <f t="shared" si="28"/>
        <v>0</v>
      </c>
      <c r="AI14" s="14">
        <f t="shared" si="28"/>
        <v>0</v>
      </c>
      <c r="AJ14" s="14">
        <f t="shared" si="28"/>
        <v>0</v>
      </c>
      <c r="AK14" s="14">
        <f t="shared" si="28"/>
        <v>0</v>
      </c>
      <c r="AL14" s="14">
        <f t="shared" si="28"/>
        <v>0</v>
      </c>
      <c r="AM14" s="14">
        <f t="shared" si="28"/>
        <v>0</v>
      </c>
      <c r="AN14" s="14">
        <f t="shared" si="28"/>
        <v>0</v>
      </c>
      <c r="AO14" s="14">
        <f t="shared" si="10"/>
        <v>0</v>
      </c>
      <c r="AP14" s="14">
        <f t="shared" si="28"/>
        <v>0</v>
      </c>
      <c r="AQ14" s="14">
        <f t="shared" si="28"/>
        <v>0</v>
      </c>
      <c r="AR14" s="14">
        <f t="shared" si="28"/>
        <v>0</v>
      </c>
      <c r="AS14" s="14">
        <f t="shared" si="28"/>
        <v>0</v>
      </c>
      <c r="AT14" s="14">
        <f t="shared" si="28"/>
        <v>0</v>
      </c>
      <c r="AU14" s="14">
        <f t="shared" si="28"/>
        <v>0</v>
      </c>
      <c r="AV14" s="14">
        <f t="shared" si="28"/>
        <v>0</v>
      </c>
      <c r="AW14" s="14">
        <f t="shared" si="28"/>
        <v>0</v>
      </c>
      <c r="AX14" s="14">
        <f t="shared" si="28"/>
        <v>0</v>
      </c>
      <c r="AY14" s="14">
        <f t="shared" si="28"/>
        <v>0</v>
      </c>
      <c r="AZ14" s="14">
        <f t="shared" si="28"/>
        <v>0</v>
      </c>
      <c r="BA14" s="14">
        <f t="shared" si="28"/>
        <v>0</v>
      </c>
      <c r="BB14" s="14">
        <f t="shared" si="11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2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3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 t="shared" ref="CF14:CH14" si="29">SUM(CF15:CF16)</f>
        <v>30680</v>
      </c>
      <c r="CG14" s="14">
        <f t="shared" si="29"/>
        <v>36053</v>
      </c>
      <c r="CH14" s="14">
        <f t="shared" si="29"/>
        <v>32821</v>
      </c>
      <c r="CI14" s="14">
        <f t="shared" ref="CI14:CN14" si="30">SUM(CI15:CI16)</f>
        <v>34042</v>
      </c>
      <c r="CJ14" s="14">
        <f t="shared" si="30"/>
        <v>37903</v>
      </c>
      <c r="CK14" s="14">
        <f t="shared" si="30"/>
        <v>37847</v>
      </c>
      <c r="CL14" s="14">
        <f t="shared" si="30"/>
        <v>39675</v>
      </c>
      <c r="CM14" s="14">
        <f t="shared" si="30"/>
        <v>36798</v>
      </c>
      <c r="CN14" s="14">
        <f t="shared" si="30"/>
        <v>41359</v>
      </c>
      <c r="CO14" s="14">
        <f t="shared" si="14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31">SUM(CS15:CS16)</f>
        <v>34598</v>
      </c>
      <c r="CT14" s="14">
        <f t="shared" si="31"/>
        <v>37393</v>
      </c>
      <c r="CU14" s="14">
        <f t="shared" si="31"/>
        <v>34085</v>
      </c>
      <c r="CV14" s="14">
        <f t="shared" si="31"/>
        <v>36882</v>
      </c>
      <c r="CW14" s="14">
        <f t="shared" si="31"/>
        <v>40592</v>
      </c>
      <c r="CX14" s="14">
        <f t="shared" si="31"/>
        <v>38127</v>
      </c>
      <c r="CY14" s="14">
        <f t="shared" si="31"/>
        <v>42824</v>
      </c>
      <c r="CZ14" s="14">
        <f t="shared" si="31"/>
        <v>36876</v>
      </c>
      <c r="DA14" s="14">
        <f t="shared" si="31"/>
        <v>45654</v>
      </c>
      <c r="DB14" s="14">
        <f t="shared" si="15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32">SUM(DF15:DF16)</f>
        <v>34985</v>
      </c>
      <c r="DG14" s="14">
        <f t="shared" si="32"/>
        <v>39542</v>
      </c>
      <c r="DH14" s="14">
        <f t="shared" si="32"/>
        <v>36160</v>
      </c>
      <c r="DI14" s="14">
        <f t="shared" si="32"/>
        <v>37929</v>
      </c>
      <c r="DJ14" s="14">
        <f t="shared" si="32"/>
        <v>41627</v>
      </c>
      <c r="DK14" s="14">
        <f t="shared" si="32"/>
        <v>38543</v>
      </c>
      <c r="DL14" s="14">
        <v>42697</v>
      </c>
      <c r="DM14" s="14">
        <v>38951</v>
      </c>
      <c r="DN14" s="14">
        <v>43755</v>
      </c>
      <c r="DO14" s="14">
        <f t="shared" si="24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5"/>
        <v>420755</v>
      </c>
      <c r="EC14" s="14">
        <v>45533</v>
      </c>
      <c r="ED14" s="131">
        <v>39023</v>
      </c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>
        <f t="shared" si="26"/>
        <v>84556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8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9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10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1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2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3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4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5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7">
        <v>26409</v>
      </c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8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9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10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1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2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3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4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5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40">
        <v>12614</v>
      </c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33">SUM(D18:D19)</f>
        <v>0</v>
      </c>
      <c r="E17" s="19">
        <f t="shared" si="33"/>
        <v>0</v>
      </c>
      <c r="F17" s="19">
        <f t="shared" si="33"/>
        <v>0</v>
      </c>
      <c r="G17" s="19">
        <f t="shared" si="33"/>
        <v>0</v>
      </c>
      <c r="H17" s="19">
        <f t="shared" si="33"/>
        <v>0</v>
      </c>
      <c r="I17" s="19">
        <f t="shared" si="33"/>
        <v>0</v>
      </c>
      <c r="J17" s="19">
        <f t="shared" si="33"/>
        <v>0</v>
      </c>
      <c r="K17" s="19">
        <f t="shared" si="33"/>
        <v>0</v>
      </c>
      <c r="L17" s="19">
        <f t="shared" si="33"/>
        <v>18624</v>
      </c>
      <c r="M17" s="19">
        <f t="shared" si="33"/>
        <v>17317</v>
      </c>
      <c r="N17" s="19">
        <f t="shared" si="33"/>
        <v>15211</v>
      </c>
      <c r="O17" s="19">
        <f>SUM(O18:O19)</f>
        <v>51152</v>
      </c>
      <c r="P17" s="19">
        <f>SUM(P18:P19)</f>
        <v>10446</v>
      </c>
      <c r="Q17" s="19">
        <f t="shared" ref="Q17:AA17" si="34">SUM(Q18:Q19)</f>
        <v>12582</v>
      </c>
      <c r="R17" s="19">
        <f t="shared" si="34"/>
        <v>13596</v>
      </c>
      <c r="S17" s="19">
        <f t="shared" si="34"/>
        <v>13404</v>
      </c>
      <c r="T17" s="19">
        <f t="shared" si="34"/>
        <v>11238</v>
      </c>
      <c r="U17" s="19">
        <f t="shared" si="34"/>
        <v>13304</v>
      </c>
      <c r="V17" s="19">
        <f t="shared" si="34"/>
        <v>15486</v>
      </c>
      <c r="W17" s="19">
        <f t="shared" si="34"/>
        <v>17584</v>
      </c>
      <c r="X17" s="19">
        <f t="shared" si="34"/>
        <v>16295</v>
      </c>
      <c r="Y17" s="19">
        <f t="shared" si="34"/>
        <v>16444</v>
      </c>
      <c r="Z17" s="19">
        <f t="shared" si="34"/>
        <v>15662</v>
      </c>
      <c r="AA17" s="19">
        <f t="shared" si="34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5">SUM(AD18:AD19)</f>
        <v>16520</v>
      </c>
      <c r="AE17" s="19">
        <f t="shared" si="35"/>
        <v>15278</v>
      </c>
      <c r="AF17" s="19">
        <f t="shared" si="35"/>
        <v>13369</v>
      </c>
      <c r="AG17" s="19">
        <f t="shared" si="35"/>
        <v>13107</v>
      </c>
      <c r="AH17" s="19">
        <f t="shared" si="35"/>
        <v>12674</v>
      </c>
      <c r="AI17" s="19">
        <f t="shared" si="35"/>
        <v>14723</v>
      </c>
      <c r="AJ17" s="19">
        <f t="shared" si="35"/>
        <v>17631</v>
      </c>
      <c r="AK17" s="19">
        <f t="shared" si="35"/>
        <v>16857</v>
      </c>
      <c r="AL17" s="19">
        <f t="shared" si="35"/>
        <v>16400</v>
      </c>
      <c r="AM17" s="19">
        <f t="shared" si="35"/>
        <v>15495</v>
      </c>
      <c r="AN17" s="19">
        <f t="shared" si="35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6">SUM(AQ18:AQ19)</f>
        <v>13559</v>
      </c>
      <c r="AR17" s="19">
        <f t="shared" si="36"/>
        <v>15356</v>
      </c>
      <c r="AS17" s="19">
        <f t="shared" si="36"/>
        <v>15073</v>
      </c>
      <c r="AT17" s="19">
        <f t="shared" si="36"/>
        <v>16213</v>
      </c>
      <c r="AU17" s="19">
        <f t="shared" si="36"/>
        <v>13842</v>
      </c>
      <c r="AV17" s="19">
        <f t="shared" si="36"/>
        <v>12080</v>
      </c>
      <c r="AW17" s="19">
        <f t="shared" si="36"/>
        <v>16835</v>
      </c>
      <c r="AX17" s="19">
        <f t="shared" si="36"/>
        <v>15844</v>
      </c>
      <c r="AY17" s="19">
        <f t="shared" si="36"/>
        <v>17956</v>
      </c>
      <c r="AZ17" s="19">
        <f t="shared" si="36"/>
        <v>16339</v>
      </c>
      <c r="BA17" s="19">
        <f t="shared" si="36"/>
        <v>17645</v>
      </c>
      <c r="BB17" s="19">
        <f t="shared" ref="BB17:BG17" si="37">SUM(BB18:BB19)</f>
        <v>186083</v>
      </c>
      <c r="BC17" s="19">
        <f t="shared" si="37"/>
        <v>18071</v>
      </c>
      <c r="BD17" s="19">
        <f t="shared" si="37"/>
        <v>15584</v>
      </c>
      <c r="BE17" s="19">
        <f t="shared" si="37"/>
        <v>16674</v>
      </c>
      <c r="BF17" s="19">
        <f t="shared" si="37"/>
        <v>17073</v>
      </c>
      <c r="BG17" s="19">
        <f t="shared" si="37"/>
        <v>17306</v>
      </c>
      <c r="BH17" s="19">
        <f t="shared" ref="BH17:CA17" si="38">SUM(BH18:BH19)</f>
        <v>16857</v>
      </c>
      <c r="BI17" s="19">
        <f t="shared" si="38"/>
        <v>19664</v>
      </c>
      <c r="BJ17" s="19">
        <f t="shared" si="38"/>
        <v>20048</v>
      </c>
      <c r="BK17" s="19">
        <f t="shared" si="38"/>
        <v>20020</v>
      </c>
      <c r="BL17" s="19">
        <f t="shared" si="38"/>
        <v>21749</v>
      </c>
      <c r="BM17" s="19">
        <f t="shared" si="38"/>
        <v>17876</v>
      </c>
      <c r="BN17" s="19">
        <f t="shared" si="38"/>
        <v>19350</v>
      </c>
      <c r="BO17" s="19">
        <f t="shared" si="38"/>
        <v>220272</v>
      </c>
      <c r="BP17" s="19">
        <f t="shared" si="38"/>
        <v>18127</v>
      </c>
      <c r="BQ17" s="19">
        <f t="shared" si="38"/>
        <v>18544</v>
      </c>
      <c r="BR17" s="19">
        <f t="shared" si="38"/>
        <v>18258</v>
      </c>
      <c r="BS17" s="19">
        <f t="shared" si="38"/>
        <v>18926</v>
      </c>
      <c r="BT17" s="19">
        <f t="shared" si="38"/>
        <v>20295</v>
      </c>
      <c r="BU17" s="19">
        <f t="shared" si="38"/>
        <v>20192</v>
      </c>
      <c r="BV17" s="19">
        <f t="shared" si="38"/>
        <v>22405</v>
      </c>
      <c r="BW17" s="19">
        <f t="shared" si="38"/>
        <v>22613</v>
      </c>
      <c r="BX17" s="19">
        <f t="shared" si="38"/>
        <v>20901</v>
      </c>
      <c r="BY17" s="19">
        <f t="shared" si="38"/>
        <v>23854</v>
      </c>
      <c r="BZ17" s="19">
        <v>52951</v>
      </c>
      <c r="CA17" s="19">
        <f t="shared" si="38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G17" si="39">SUM(CE18:CE19)</f>
        <v>57311</v>
      </c>
      <c r="CF17" s="19">
        <f t="shared" si="39"/>
        <v>52412</v>
      </c>
      <c r="CG17" s="19">
        <f t="shared" si="39"/>
        <v>58581</v>
      </c>
      <c r="CH17" s="19">
        <f t="shared" ref="CH17" si="40">SUM(CH18:CH19)</f>
        <v>54924</v>
      </c>
      <c r="CI17" s="19">
        <f t="shared" ref="CI17:CJ17" si="41">SUM(CI18:CI19)</f>
        <v>58790</v>
      </c>
      <c r="CJ17" s="19">
        <f t="shared" si="41"/>
        <v>64452</v>
      </c>
      <c r="CK17" s="19">
        <f t="shared" ref="CK17:CL17" si="42">SUM(CK18:CK19)</f>
        <v>63847</v>
      </c>
      <c r="CL17" s="19">
        <f t="shared" si="42"/>
        <v>66100</v>
      </c>
      <c r="CM17" s="19">
        <f t="shared" ref="CM17:CN17" si="43">SUM(CM18:CM19)</f>
        <v>63816</v>
      </c>
      <c r="CN17" s="19">
        <f t="shared" si="43"/>
        <v>71494</v>
      </c>
      <c r="CO17" s="19">
        <f t="shared" si="14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44">SUM(CR18:CR19)</f>
        <v>67864</v>
      </c>
      <c r="CS17" s="19">
        <f t="shared" si="44"/>
        <v>63921</v>
      </c>
      <c r="CT17" s="19">
        <f t="shared" si="44"/>
        <v>67549</v>
      </c>
      <c r="CU17" s="19">
        <f t="shared" si="44"/>
        <v>64388</v>
      </c>
      <c r="CV17" s="19">
        <f t="shared" si="44"/>
        <v>69824</v>
      </c>
      <c r="CW17" s="19">
        <f t="shared" si="44"/>
        <v>76065</v>
      </c>
      <c r="CX17" s="19">
        <f t="shared" si="44"/>
        <v>70747</v>
      </c>
      <c r="CY17" s="19">
        <f t="shared" si="44"/>
        <v>71906</v>
      </c>
      <c r="CZ17" s="19">
        <f t="shared" si="44"/>
        <v>67385</v>
      </c>
      <c r="DA17" s="19">
        <f t="shared" si="44"/>
        <v>79409</v>
      </c>
      <c r="DB17" s="19">
        <f t="shared" si="15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45">SUM(DE18:DE19)</f>
        <v>76095</v>
      </c>
      <c r="DF17" s="19">
        <f t="shared" si="45"/>
        <v>63398</v>
      </c>
      <c r="DG17" s="19">
        <f t="shared" si="45"/>
        <v>75078</v>
      </c>
      <c r="DH17" s="19">
        <f t="shared" si="45"/>
        <v>69767</v>
      </c>
      <c r="DI17" s="19">
        <f t="shared" si="45"/>
        <v>73972</v>
      </c>
      <c r="DJ17" s="19">
        <f t="shared" si="45"/>
        <v>80051</v>
      </c>
      <c r="DK17" s="19">
        <f t="shared" si="45"/>
        <v>72456</v>
      </c>
      <c r="DL17" s="19">
        <f t="shared" si="45"/>
        <v>77967</v>
      </c>
      <c r="DM17" s="19">
        <f t="shared" si="45"/>
        <v>70105</v>
      </c>
      <c r="DN17" s="19">
        <f t="shared" si="45"/>
        <v>79852</v>
      </c>
      <c r="DO17" s="19">
        <f t="shared" si="24"/>
        <v>871459</v>
      </c>
      <c r="DP17" s="19">
        <f t="shared" ref="DP17:DQ17" si="46">SUM(DP18:DP19)</f>
        <v>73881</v>
      </c>
      <c r="DQ17" s="19">
        <f t="shared" si="46"/>
        <v>71904</v>
      </c>
      <c r="DR17" s="19">
        <f t="shared" ref="DR17:DS17" si="47">SUM(DR18:DR19)</f>
        <v>53441</v>
      </c>
      <c r="DS17" s="19">
        <f t="shared" si="47"/>
        <v>22094</v>
      </c>
      <c r="DT17" s="19">
        <f t="shared" ref="DT17:DV17" si="48">SUM(DT18:DT19)</f>
        <v>39345</v>
      </c>
      <c r="DU17" s="19">
        <f t="shared" si="48"/>
        <v>55073</v>
      </c>
      <c r="DV17" s="19">
        <f t="shared" si="48"/>
        <v>71401</v>
      </c>
      <c r="DW17" s="19">
        <f t="shared" ref="DW17:DY17" si="49">SUM(DW18:DW19)</f>
        <v>66925</v>
      </c>
      <c r="DX17" s="19">
        <f t="shared" si="49"/>
        <v>74184</v>
      </c>
      <c r="DY17" s="19">
        <f t="shared" si="49"/>
        <v>93549</v>
      </c>
      <c r="DZ17" s="19">
        <f t="shared" ref="DZ17:EA17" si="50">SUM(DZ18:DZ19)</f>
        <v>93624</v>
      </c>
      <c r="EA17" s="19">
        <f t="shared" si="50"/>
        <v>108451</v>
      </c>
      <c r="EB17" s="19">
        <f t="shared" si="25"/>
        <v>823872</v>
      </c>
      <c r="EC17" s="19">
        <f t="shared" ref="EC17" si="51">SUM(EC18:EC19)</f>
        <v>91221</v>
      </c>
      <c r="ED17" s="141">
        <v>78963</v>
      </c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>
        <f t="shared" si="26"/>
        <v>170184</v>
      </c>
    </row>
    <row r="18" spans="2:145" x14ac:dyDescent="0.2">
      <c r="B18" s="15" t="s">
        <v>2</v>
      </c>
      <c r="C18" s="21">
        <f t="shared" ref="C18:N18" si="52">C9+C12</f>
        <v>0</v>
      </c>
      <c r="D18" s="21">
        <f t="shared" si="52"/>
        <v>0</v>
      </c>
      <c r="E18" s="21">
        <f t="shared" si="52"/>
        <v>0</v>
      </c>
      <c r="F18" s="21">
        <f t="shared" si="52"/>
        <v>0</v>
      </c>
      <c r="G18" s="21">
        <f t="shared" si="52"/>
        <v>0</v>
      </c>
      <c r="H18" s="21">
        <f t="shared" si="52"/>
        <v>0</v>
      </c>
      <c r="I18" s="21">
        <f t="shared" si="52"/>
        <v>0</v>
      </c>
      <c r="J18" s="21">
        <f t="shared" si="52"/>
        <v>0</v>
      </c>
      <c r="K18" s="21">
        <f t="shared" si="52"/>
        <v>0</v>
      </c>
      <c r="L18" s="21">
        <f t="shared" si="52"/>
        <v>8951</v>
      </c>
      <c r="M18" s="21">
        <f t="shared" si="52"/>
        <v>8566</v>
      </c>
      <c r="N18" s="21">
        <f t="shared" si="52"/>
        <v>7921</v>
      </c>
      <c r="O18" s="21">
        <f>O9+O12+O15</f>
        <v>25438</v>
      </c>
      <c r="P18" s="21">
        <f t="shared" ref="P18:AA18" si="53">P9+P12</f>
        <v>5422</v>
      </c>
      <c r="Q18" s="21">
        <f t="shared" si="53"/>
        <v>6599</v>
      </c>
      <c r="R18" s="21">
        <f t="shared" si="53"/>
        <v>7241</v>
      </c>
      <c r="S18" s="21">
        <f t="shared" si="53"/>
        <v>7351</v>
      </c>
      <c r="T18" s="21">
        <f t="shared" si="53"/>
        <v>6677</v>
      </c>
      <c r="U18" s="21">
        <f t="shared" si="53"/>
        <v>7001</v>
      </c>
      <c r="V18" s="21">
        <f t="shared" si="53"/>
        <v>8069</v>
      </c>
      <c r="W18" s="21">
        <f t="shared" si="53"/>
        <v>9025</v>
      </c>
      <c r="X18" s="21">
        <f t="shared" si="53"/>
        <v>8330</v>
      </c>
      <c r="Y18" s="21">
        <f t="shared" si="53"/>
        <v>8812</v>
      </c>
      <c r="Z18" s="21">
        <f t="shared" si="53"/>
        <v>8127</v>
      </c>
      <c r="AA18" s="21">
        <f t="shared" si="53"/>
        <v>8275</v>
      </c>
      <c r="AB18" s="21">
        <f>AB9+AB12+AB15</f>
        <v>90929</v>
      </c>
      <c r="AC18" s="21">
        <f t="shared" ref="AC18:AN18" si="54">AC9+AC12</f>
        <v>8453</v>
      </c>
      <c r="AD18" s="21">
        <f t="shared" si="54"/>
        <v>10082</v>
      </c>
      <c r="AE18" s="21">
        <f t="shared" si="54"/>
        <v>8558</v>
      </c>
      <c r="AF18" s="21">
        <f t="shared" si="54"/>
        <v>6681</v>
      </c>
      <c r="AG18" s="21">
        <f t="shared" si="54"/>
        <v>6085</v>
      </c>
      <c r="AH18" s="21">
        <f t="shared" si="54"/>
        <v>5620</v>
      </c>
      <c r="AI18" s="21">
        <f t="shared" si="54"/>
        <v>7522</v>
      </c>
      <c r="AJ18" s="21">
        <f t="shared" si="54"/>
        <v>8534</v>
      </c>
      <c r="AK18" s="21">
        <f t="shared" si="54"/>
        <v>7642</v>
      </c>
      <c r="AL18" s="21">
        <f t="shared" si="54"/>
        <v>7268</v>
      </c>
      <c r="AM18" s="21">
        <f t="shared" si="54"/>
        <v>7188</v>
      </c>
      <c r="AN18" s="21">
        <f t="shared" si="54"/>
        <v>7922</v>
      </c>
      <c r="AO18" s="21">
        <f>AO9+AO12+AO15</f>
        <v>91555</v>
      </c>
      <c r="AP18" s="21">
        <f t="shared" ref="AP18:BA18" si="55">AP9+AP12</f>
        <v>8182</v>
      </c>
      <c r="AQ18" s="21">
        <f t="shared" si="55"/>
        <v>7134</v>
      </c>
      <c r="AR18" s="21">
        <f t="shared" si="55"/>
        <v>8305</v>
      </c>
      <c r="AS18" s="21">
        <f t="shared" si="55"/>
        <v>7906</v>
      </c>
      <c r="AT18" s="21">
        <f t="shared" si="55"/>
        <v>8390</v>
      </c>
      <c r="AU18" s="21">
        <f t="shared" si="55"/>
        <v>7424</v>
      </c>
      <c r="AV18" s="21">
        <f t="shared" si="55"/>
        <v>8413</v>
      </c>
      <c r="AW18" s="21">
        <f t="shared" si="55"/>
        <v>8932</v>
      </c>
      <c r="AX18" s="21">
        <f t="shared" si="55"/>
        <v>8000</v>
      </c>
      <c r="AY18" s="21">
        <f t="shared" si="55"/>
        <v>9330</v>
      </c>
      <c r="AZ18" s="21">
        <f t="shared" si="55"/>
        <v>8080</v>
      </c>
      <c r="BA18" s="21">
        <f t="shared" si="55"/>
        <v>9986</v>
      </c>
      <c r="BB18" s="21">
        <f>BB9+BB12+BB15</f>
        <v>100082</v>
      </c>
      <c r="BC18" s="21">
        <f t="shared" ref="BC18:BG19" si="56">BC9+BC12</f>
        <v>10762</v>
      </c>
      <c r="BD18" s="21">
        <f t="shared" si="56"/>
        <v>9113</v>
      </c>
      <c r="BE18" s="21">
        <f t="shared" si="56"/>
        <v>9791</v>
      </c>
      <c r="BF18" s="21">
        <f t="shared" si="56"/>
        <v>9573</v>
      </c>
      <c r="BG18" s="21">
        <f t="shared" si="56"/>
        <v>9442</v>
      </c>
      <c r="BH18" s="21">
        <f t="shared" ref="BH18:CA18" si="57">BH9+BH12</f>
        <v>9329</v>
      </c>
      <c r="BI18" s="21">
        <f t="shared" si="57"/>
        <v>11479</v>
      </c>
      <c r="BJ18" s="21">
        <f t="shared" si="57"/>
        <v>11466</v>
      </c>
      <c r="BK18" s="21">
        <f t="shared" si="57"/>
        <v>10852</v>
      </c>
      <c r="BL18" s="21">
        <f t="shared" si="57"/>
        <v>11266</v>
      </c>
      <c r="BM18" s="21">
        <f t="shared" si="57"/>
        <v>10016</v>
      </c>
      <c r="BN18" s="21">
        <f t="shared" si="57"/>
        <v>10990</v>
      </c>
      <c r="BO18" s="21">
        <f t="shared" si="57"/>
        <v>124079</v>
      </c>
      <c r="BP18" s="21">
        <f t="shared" si="57"/>
        <v>10731</v>
      </c>
      <c r="BQ18" s="21">
        <f t="shared" si="57"/>
        <v>10855</v>
      </c>
      <c r="BR18" s="21">
        <f t="shared" si="57"/>
        <v>10982</v>
      </c>
      <c r="BS18" s="21">
        <f t="shared" si="57"/>
        <v>11023</v>
      </c>
      <c r="BT18" s="21">
        <f t="shared" si="57"/>
        <v>11279</v>
      </c>
      <c r="BU18" s="21">
        <f t="shared" si="57"/>
        <v>11321</v>
      </c>
      <c r="BV18" s="21">
        <f t="shared" si="57"/>
        <v>13135</v>
      </c>
      <c r="BW18" s="21">
        <f t="shared" si="57"/>
        <v>13022</v>
      </c>
      <c r="BX18" s="21">
        <f t="shared" si="57"/>
        <v>11693</v>
      </c>
      <c r="BY18" s="21">
        <f t="shared" si="57"/>
        <v>13693</v>
      </c>
      <c r="BZ18" s="21">
        <v>33556</v>
      </c>
      <c r="CA18" s="21">
        <f t="shared" si="57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58">CE9+CE12+CE15</f>
        <v>37312</v>
      </c>
      <c r="CF18" s="21">
        <f t="shared" si="58"/>
        <v>32736</v>
      </c>
      <c r="CG18" s="21">
        <f t="shared" si="58"/>
        <v>37753</v>
      </c>
      <c r="CH18" s="21">
        <f t="shared" ref="CH18:CI19" si="59">CH9+CH12+CH15</f>
        <v>35073</v>
      </c>
      <c r="CI18" s="21">
        <f t="shared" si="59"/>
        <v>37689</v>
      </c>
      <c r="CJ18" s="21">
        <f t="shared" ref="CJ18:CK18" si="60">CJ9+CJ12+CJ15</f>
        <v>41137</v>
      </c>
      <c r="CK18" s="21">
        <f t="shared" si="60"/>
        <v>39782</v>
      </c>
      <c r="CL18" s="21">
        <f t="shared" ref="CL18:CM18" si="61">CL9+CL12+CL15</f>
        <v>42324</v>
      </c>
      <c r="CM18" s="21">
        <f t="shared" si="61"/>
        <v>40603</v>
      </c>
      <c r="CN18" s="21">
        <f t="shared" ref="CN18" si="62">CN9+CN12+CN15</f>
        <v>47728</v>
      </c>
      <c r="CO18" s="21">
        <f t="shared" si="14"/>
        <v>459427</v>
      </c>
      <c r="CP18" s="21">
        <f>CP9+CP12+CP15</f>
        <v>46550</v>
      </c>
      <c r="CQ18" s="21">
        <f>CQ9+CQ12+CQ15</f>
        <v>44508</v>
      </c>
      <c r="CR18" s="21">
        <f t="shared" ref="CR18:DA19" si="63">CR9+CR12+CR15</f>
        <v>45110</v>
      </c>
      <c r="CS18" s="21">
        <f t="shared" si="63"/>
        <v>42089</v>
      </c>
      <c r="CT18" s="21">
        <f t="shared" si="63"/>
        <v>45363</v>
      </c>
      <c r="CU18" s="21">
        <f t="shared" si="63"/>
        <v>42385</v>
      </c>
      <c r="CV18" s="21">
        <f t="shared" si="63"/>
        <v>47275</v>
      </c>
      <c r="CW18" s="21">
        <f t="shared" si="63"/>
        <v>51560</v>
      </c>
      <c r="CX18" s="21">
        <f t="shared" si="63"/>
        <v>47777</v>
      </c>
      <c r="CY18" s="21">
        <f t="shared" si="63"/>
        <v>50228</v>
      </c>
      <c r="CZ18" s="21">
        <f t="shared" si="63"/>
        <v>46190</v>
      </c>
      <c r="DA18" s="21">
        <f t="shared" si="63"/>
        <v>56567</v>
      </c>
      <c r="DB18" s="21">
        <f t="shared" si="15"/>
        <v>565602</v>
      </c>
      <c r="DC18" s="21">
        <f>DC9+DC12+DC15</f>
        <v>48875</v>
      </c>
      <c r="DD18" s="21">
        <f>DD9+DD12+DD15</f>
        <v>41787</v>
      </c>
      <c r="DE18" s="21">
        <f t="shared" ref="DE18:DN18" si="64">DE9+DE12+DE15</f>
        <v>52856</v>
      </c>
      <c r="DF18" s="21">
        <f t="shared" si="64"/>
        <v>42540</v>
      </c>
      <c r="DG18" s="21">
        <f t="shared" si="64"/>
        <v>49596</v>
      </c>
      <c r="DH18" s="21">
        <f t="shared" si="64"/>
        <v>44546</v>
      </c>
      <c r="DI18" s="21">
        <f t="shared" si="64"/>
        <v>48200</v>
      </c>
      <c r="DJ18" s="21">
        <f t="shared" si="64"/>
        <v>51365</v>
      </c>
      <c r="DK18" s="21">
        <f t="shared" si="64"/>
        <v>45864</v>
      </c>
      <c r="DL18" s="21">
        <f t="shared" si="64"/>
        <v>50330</v>
      </c>
      <c r="DM18" s="21">
        <f t="shared" si="64"/>
        <v>45988</v>
      </c>
      <c r="DN18" s="21">
        <f t="shared" si="64"/>
        <v>54089</v>
      </c>
      <c r="DO18" s="21">
        <f t="shared" si="24"/>
        <v>576036</v>
      </c>
      <c r="DP18" s="21">
        <f t="shared" ref="DP18:DQ18" si="65">DP9+DP12+DP15</f>
        <v>51660</v>
      </c>
      <c r="DQ18" s="21">
        <f t="shared" si="65"/>
        <v>48676</v>
      </c>
      <c r="DR18" s="21">
        <f t="shared" ref="DR18:DS18" si="66">DR9+DR12+DR15</f>
        <v>35635</v>
      </c>
      <c r="DS18" s="21">
        <f t="shared" si="66"/>
        <v>14562</v>
      </c>
      <c r="DT18" s="21">
        <f t="shared" ref="DT18:DV18" si="67">DT9+DT12+DT15</f>
        <v>27170</v>
      </c>
      <c r="DU18" s="21">
        <f t="shared" si="67"/>
        <v>38955</v>
      </c>
      <c r="DV18" s="21">
        <f t="shared" si="67"/>
        <v>50302</v>
      </c>
      <c r="DW18" s="21">
        <f t="shared" ref="DW18:DY18" si="68">DW9+DW12+DW15</f>
        <v>44895</v>
      </c>
      <c r="DX18" s="21">
        <f t="shared" si="68"/>
        <v>50323</v>
      </c>
      <c r="DY18" s="21">
        <f t="shared" si="68"/>
        <v>63400</v>
      </c>
      <c r="DZ18" s="21">
        <f t="shared" ref="DZ18:EA18" si="69">DZ9+DZ12+DZ15</f>
        <v>64004</v>
      </c>
      <c r="EA18" s="21">
        <f t="shared" si="69"/>
        <v>73693</v>
      </c>
      <c r="EB18" s="21">
        <f t="shared" si="25"/>
        <v>563275</v>
      </c>
      <c r="EC18" s="21">
        <f t="shared" ref="EC18" si="70">EC9+EC12+EC15</f>
        <v>62770</v>
      </c>
      <c r="ED18" s="142">
        <v>54766</v>
      </c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>
        <f t="shared" si="26"/>
        <v>117536</v>
      </c>
    </row>
    <row r="19" spans="2:145" x14ac:dyDescent="0.2">
      <c r="B19" s="15" t="s">
        <v>3</v>
      </c>
      <c r="C19" s="21">
        <f t="shared" ref="C19:N19" si="71">C10+C13</f>
        <v>0</v>
      </c>
      <c r="D19" s="21">
        <f t="shared" si="71"/>
        <v>0</v>
      </c>
      <c r="E19" s="21">
        <f t="shared" si="71"/>
        <v>0</v>
      </c>
      <c r="F19" s="21">
        <f t="shared" si="71"/>
        <v>0</v>
      </c>
      <c r="G19" s="21">
        <f t="shared" si="71"/>
        <v>0</v>
      </c>
      <c r="H19" s="21">
        <f t="shared" si="71"/>
        <v>0</v>
      </c>
      <c r="I19" s="21">
        <f t="shared" si="71"/>
        <v>0</v>
      </c>
      <c r="J19" s="21">
        <f t="shared" si="71"/>
        <v>0</v>
      </c>
      <c r="K19" s="21">
        <f t="shared" si="71"/>
        <v>0</v>
      </c>
      <c r="L19" s="21">
        <f t="shared" si="71"/>
        <v>9673</v>
      </c>
      <c r="M19" s="21">
        <f t="shared" si="71"/>
        <v>8751</v>
      </c>
      <c r="N19" s="21">
        <f t="shared" si="71"/>
        <v>7290</v>
      </c>
      <c r="O19" s="21">
        <f>O10+O13+O16</f>
        <v>25714</v>
      </c>
      <c r="P19" s="21">
        <f t="shared" ref="P19:AA19" si="72">P10+P13</f>
        <v>5024</v>
      </c>
      <c r="Q19" s="21">
        <f t="shared" si="72"/>
        <v>5983</v>
      </c>
      <c r="R19" s="21">
        <f t="shared" si="72"/>
        <v>6355</v>
      </c>
      <c r="S19" s="21">
        <f t="shared" si="72"/>
        <v>6053</v>
      </c>
      <c r="T19" s="21">
        <f t="shared" si="72"/>
        <v>4561</v>
      </c>
      <c r="U19" s="21">
        <f t="shared" si="72"/>
        <v>6303</v>
      </c>
      <c r="V19" s="21">
        <f t="shared" si="72"/>
        <v>7417</v>
      </c>
      <c r="W19" s="21">
        <f t="shared" si="72"/>
        <v>8559</v>
      </c>
      <c r="X19" s="21">
        <f t="shared" si="72"/>
        <v>7965</v>
      </c>
      <c r="Y19" s="21">
        <f t="shared" si="72"/>
        <v>7632</v>
      </c>
      <c r="Z19" s="21">
        <f t="shared" si="72"/>
        <v>7535</v>
      </c>
      <c r="AA19" s="21">
        <f t="shared" si="72"/>
        <v>7528</v>
      </c>
      <c r="AB19" s="21">
        <f>AB10+AB13+AB16</f>
        <v>80915</v>
      </c>
      <c r="AC19" s="21">
        <f t="shared" ref="AC19:AN19" si="73">AC10+AC13</f>
        <v>7393</v>
      </c>
      <c r="AD19" s="21">
        <f t="shared" si="73"/>
        <v>6438</v>
      </c>
      <c r="AE19" s="21">
        <f t="shared" si="73"/>
        <v>6720</v>
      </c>
      <c r="AF19" s="21">
        <f t="shared" si="73"/>
        <v>6688</v>
      </c>
      <c r="AG19" s="21">
        <f t="shared" si="73"/>
        <v>7022</v>
      </c>
      <c r="AH19" s="21">
        <f t="shared" si="73"/>
        <v>7054</v>
      </c>
      <c r="AI19" s="21">
        <f t="shared" si="73"/>
        <v>7201</v>
      </c>
      <c r="AJ19" s="21">
        <f t="shared" si="73"/>
        <v>9097</v>
      </c>
      <c r="AK19" s="21">
        <f t="shared" si="73"/>
        <v>9215</v>
      </c>
      <c r="AL19" s="21">
        <f t="shared" si="73"/>
        <v>9132</v>
      </c>
      <c r="AM19" s="21">
        <f t="shared" si="73"/>
        <v>8307</v>
      </c>
      <c r="AN19" s="21">
        <f t="shared" si="73"/>
        <v>7926</v>
      </c>
      <c r="AO19" s="21">
        <f>AO10+AO13+AO16</f>
        <v>92193</v>
      </c>
      <c r="AP19" s="21">
        <f t="shared" ref="AP19:BA19" si="74">AP10+AP13</f>
        <v>7159</v>
      </c>
      <c r="AQ19" s="21">
        <f t="shared" si="74"/>
        <v>6425</v>
      </c>
      <c r="AR19" s="21">
        <f t="shared" si="74"/>
        <v>7051</v>
      </c>
      <c r="AS19" s="21">
        <f t="shared" si="74"/>
        <v>7167</v>
      </c>
      <c r="AT19" s="21">
        <f t="shared" si="74"/>
        <v>7823</v>
      </c>
      <c r="AU19" s="21">
        <f t="shared" si="74"/>
        <v>6418</v>
      </c>
      <c r="AV19" s="21">
        <f t="shared" si="74"/>
        <v>3667</v>
      </c>
      <c r="AW19" s="21">
        <f t="shared" si="74"/>
        <v>7903</v>
      </c>
      <c r="AX19" s="21">
        <f t="shared" si="74"/>
        <v>7844</v>
      </c>
      <c r="AY19" s="21">
        <f t="shared" si="74"/>
        <v>8626</v>
      </c>
      <c r="AZ19" s="21">
        <f t="shared" si="74"/>
        <v>8259</v>
      </c>
      <c r="BA19" s="21">
        <f t="shared" si="74"/>
        <v>7659</v>
      </c>
      <c r="BB19" s="21">
        <f>BB10+BB13+BB16</f>
        <v>86001</v>
      </c>
      <c r="BC19" s="21">
        <f t="shared" si="56"/>
        <v>7309</v>
      </c>
      <c r="BD19" s="21">
        <f t="shared" si="56"/>
        <v>6471</v>
      </c>
      <c r="BE19" s="21">
        <f t="shared" si="56"/>
        <v>6883</v>
      </c>
      <c r="BF19" s="21">
        <f t="shared" si="56"/>
        <v>7500</v>
      </c>
      <c r="BG19" s="21">
        <f t="shared" si="56"/>
        <v>7864</v>
      </c>
      <c r="BH19" s="21">
        <f t="shared" ref="BH19:CA19" si="75">BH10+BH13</f>
        <v>7528</v>
      </c>
      <c r="BI19" s="21">
        <f t="shared" si="75"/>
        <v>8185</v>
      </c>
      <c r="BJ19" s="21">
        <f t="shared" si="75"/>
        <v>8582</v>
      </c>
      <c r="BK19" s="21">
        <f t="shared" si="75"/>
        <v>9168</v>
      </c>
      <c r="BL19" s="21">
        <f t="shared" si="75"/>
        <v>10483</v>
      </c>
      <c r="BM19" s="21">
        <f t="shared" si="75"/>
        <v>7860</v>
      </c>
      <c r="BN19" s="21">
        <f t="shared" si="75"/>
        <v>8360</v>
      </c>
      <c r="BO19" s="21">
        <f t="shared" si="75"/>
        <v>96193</v>
      </c>
      <c r="BP19" s="21">
        <f t="shared" si="75"/>
        <v>7396</v>
      </c>
      <c r="BQ19" s="21">
        <f t="shared" si="75"/>
        <v>7689</v>
      </c>
      <c r="BR19" s="21">
        <f t="shared" si="75"/>
        <v>7276</v>
      </c>
      <c r="BS19" s="21">
        <f t="shared" si="75"/>
        <v>7903</v>
      </c>
      <c r="BT19" s="21">
        <f t="shared" si="75"/>
        <v>9016</v>
      </c>
      <c r="BU19" s="21">
        <f t="shared" si="75"/>
        <v>8871</v>
      </c>
      <c r="BV19" s="21">
        <f t="shared" si="75"/>
        <v>9270</v>
      </c>
      <c r="BW19" s="21">
        <f t="shared" si="75"/>
        <v>9591</v>
      </c>
      <c r="BX19" s="21">
        <f t="shared" si="75"/>
        <v>9208</v>
      </c>
      <c r="BY19" s="21">
        <f t="shared" si="75"/>
        <v>10161</v>
      </c>
      <c r="BZ19" s="21">
        <v>19395</v>
      </c>
      <c r="CA19" s="21">
        <f t="shared" si="75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58"/>
        <v>19999</v>
      </c>
      <c r="CF19" s="21">
        <f t="shared" si="58"/>
        <v>19676</v>
      </c>
      <c r="CG19" s="21">
        <f t="shared" si="58"/>
        <v>20828</v>
      </c>
      <c r="CH19" s="21">
        <f t="shared" ref="CH19" si="76">CH10+CH13+CH16</f>
        <v>19851</v>
      </c>
      <c r="CI19" s="21">
        <f t="shared" si="59"/>
        <v>21101</v>
      </c>
      <c r="CJ19" s="21">
        <f t="shared" ref="CJ19:CK19" si="77">CJ10+CJ13+CJ16</f>
        <v>23315</v>
      </c>
      <c r="CK19" s="21">
        <f t="shared" si="77"/>
        <v>24065</v>
      </c>
      <c r="CL19" s="21">
        <f t="shared" ref="CL19:CM19" si="78">CL10+CL13+CL16</f>
        <v>23776</v>
      </c>
      <c r="CM19" s="21">
        <f t="shared" si="78"/>
        <v>23213</v>
      </c>
      <c r="CN19" s="21">
        <f t="shared" ref="CN19" si="79">CN10+CN13+CN16</f>
        <v>23766</v>
      </c>
      <c r="CO19" s="21">
        <f t="shared" si="14"/>
        <v>252694</v>
      </c>
      <c r="CP19" s="21">
        <f>CP10+CP13+CP16</f>
        <v>20880</v>
      </c>
      <c r="CQ19" s="21">
        <f>CQ10+CQ13+CQ16</f>
        <v>19605</v>
      </c>
      <c r="CR19" s="21">
        <f t="shared" ref="CR19:CT19" si="80">CR10+CR13+CR16</f>
        <v>22754</v>
      </c>
      <c r="CS19" s="21">
        <f t="shared" si="80"/>
        <v>21832</v>
      </c>
      <c r="CT19" s="21">
        <f t="shared" si="80"/>
        <v>22186</v>
      </c>
      <c r="CU19" s="21">
        <f t="shared" si="63"/>
        <v>22003</v>
      </c>
      <c r="CV19" s="21">
        <f t="shared" si="63"/>
        <v>22549</v>
      </c>
      <c r="CW19" s="21">
        <f t="shared" si="63"/>
        <v>24505</v>
      </c>
      <c r="CX19" s="21">
        <f t="shared" si="63"/>
        <v>22970</v>
      </c>
      <c r="CY19" s="21">
        <f t="shared" si="63"/>
        <v>21678</v>
      </c>
      <c r="CZ19" s="21">
        <f t="shared" si="63"/>
        <v>21195</v>
      </c>
      <c r="DA19" s="21">
        <f t="shared" si="63"/>
        <v>22842</v>
      </c>
      <c r="DB19" s="21">
        <f t="shared" si="15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81">DE10+DE13+DE16</f>
        <v>23239</v>
      </c>
      <c r="DF19" s="21">
        <f t="shared" si="81"/>
        <v>20858</v>
      </c>
      <c r="DG19" s="21">
        <f t="shared" si="81"/>
        <v>25482</v>
      </c>
      <c r="DH19" s="21">
        <f t="shared" si="81"/>
        <v>25221</v>
      </c>
      <c r="DI19" s="21">
        <f t="shared" si="81"/>
        <v>25772</v>
      </c>
      <c r="DJ19" s="21">
        <f t="shared" si="81"/>
        <v>28686</v>
      </c>
      <c r="DK19" s="21">
        <f t="shared" si="81"/>
        <v>26592</v>
      </c>
      <c r="DL19" s="21">
        <f t="shared" si="81"/>
        <v>27637</v>
      </c>
      <c r="DM19" s="21">
        <f t="shared" si="81"/>
        <v>24117</v>
      </c>
      <c r="DN19" s="21">
        <f t="shared" si="81"/>
        <v>25763</v>
      </c>
      <c r="DO19" s="21">
        <f t="shared" si="24"/>
        <v>295423</v>
      </c>
      <c r="DP19" s="21">
        <f t="shared" ref="DP19:DQ19" si="82">DP10+DP13+DP16</f>
        <v>22221</v>
      </c>
      <c r="DQ19" s="21">
        <f t="shared" si="82"/>
        <v>23228</v>
      </c>
      <c r="DR19" s="21">
        <f t="shared" ref="DR19:DS19" si="83">DR10+DR13+DR16</f>
        <v>17806</v>
      </c>
      <c r="DS19" s="21">
        <f t="shared" si="83"/>
        <v>7532</v>
      </c>
      <c r="DT19" s="21">
        <f t="shared" ref="DT19:DV19" si="84">DT10+DT13+DT16</f>
        <v>12175</v>
      </c>
      <c r="DU19" s="21">
        <f t="shared" si="84"/>
        <v>16118</v>
      </c>
      <c r="DV19" s="21">
        <f t="shared" si="84"/>
        <v>21099</v>
      </c>
      <c r="DW19" s="21">
        <f t="shared" ref="DW19:DY19" si="85">DW10+DW13+DW16</f>
        <v>22030</v>
      </c>
      <c r="DX19" s="21">
        <f t="shared" si="85"/>
        <v>23861</v>
      </c>
      <c r="DY19" s="21">
        <f t="shared" si="85"/>
        <v>30149</v>
      </c>
      <c r="DZ19" s="21">
        <f t="shared" ref="DZ19:EA19" si="86">DZ10+DZ13+DZ16</f>
        <v>29620</v>
      </c>
      <c r="EA19" s="21">
        <f t="shared" si="86"/>
        <v>34758</v>
      </c>
      <c r="EB19" s="21">
        <f t="shared" si="25"/>
        <v>260597</v>
      </c>
      <c r="EC19" s="21">
        <f t="shared" ref="EC19" si="87">EC10+EC13+EC16</f>
        <v>28451</v>
      </c>
      <c r="ED19" s="142">
        <v>24197</v>
      </c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>
        <f t="shared" si="26"/>
        <v>52648</v>
      </c>
    </row>
    <row r="22" spans="2:145" ht="15" x14ac:dyDescent="0.25">
      <c r="B22" s="5" t="s">
        <v>68</v>
      </c>
    </row>
    <row r="23" spans="2:145" ht="15" customHeight="1" x14ac:dyDescent="0.25">
      <c r="B23" s="171" t="s">
        <v>0</v>
      </c>
      <c r="C23" s="165">
        <v>2011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7"/>
      <c r="O23" s="163" t="s">
        <v>88</v>
      </c>
      <c r="P23" s="165">
        <v>2012</v>
      </c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7"/>
      <c r="AB23" s="163" t="s">
        <v>89</v>
      </c>
      <c r="AC23" s="165">
        <v>2013</v>
      </c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7"/>
      <c r="AO23" s="163" t="s">
        <v>90</v>
      </c>
      <c r="AP23" s="165">
        <v>2014</v>
      </c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7"/>
      <c r="BB23" s="163" t="s">
        <v>91</v>
      </c>
      <c r="BC23" s="165">
        <v>2015</v>
      </c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7"/>
      <c r="BO23" s="163" t="s">
        <v>92</v>
      </c>
      <c r="BP23" s="165">
        <v>2016</v>
      </c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7"/>
      <c r="CB23" s="163" t="s">
        <v>93</v>
      </c>
      <c r="CC23" s="165">
        <v>2017</v>
      </c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7"/>
      <c r="CO23" s="163" t="s">
        <v>104</v>
      </c>
      <c r="CP23" s="165">
        <v>2018</v>
      </c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7"/>
      <c r="DB23" s="163" t="s">
        <v>137</v>
      </c>
      <c r="DC23" s="165">
        <v>2019</v>
      </c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7"/>
      <c r="DO23" s="163" t="s">
        <v>161</v>
      </c>
      <c r="DP23" s="160">
        <v>2020</v>
      </c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2"/>
      <c r="EB23" s="163" t="s">
        <v>169</v>
      </c>
      <c r="EC23" s="160">
        <v>2021</v>
      </c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2"/>
      <c r="EO23" s="163" t="s">
        <v>170</v>
      </c>
    </row>
    <row r="24" spans="2:145" ht="15" x14ac:dyDescent="0.25">
      <c r="B24" s="172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64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64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64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64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64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64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64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64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64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64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64"/>
    </row>
    <row r="25" spans="2:145" ht="15" x14ac:dyDescent="0.25">
      <c r="B25" s="13" t="s">
        <v>26</v>
      </c>
      <c r="C25" s="14">
        <f>SUM(C26:C27)</f>
        <v>0</v>
      </c>
      <c r="D25" s="14">
        <f t="shared" ref="D25:N25" si="88">SUM(D26:D27)</f>
        <v>0</v>
      </c>
      <c r="E25" s="14">
        <f t="shared" si="88"/>
        <v>0</v>
      </c>
      <c r="F25" s="14">
        <f t="shared" si="88"/>
        <v>0</v>
      </c>
      <c r="G25" s="14">
        <f t="shared" si="88"/>
        <v>0</v>
      </c>
      <c r="H25" s="14">
        <f t="shared" si="88"/>
        <v>0</v>
      </c>
      <c r="I25" s="14">
        <f t="shared" si="88"/>
        <v>0</v>
      </c>
      <c r="J25" s="14">
        <f t="shared" si="88"/>
        <v>0</v>
      </c>
      <c r="K25" s="14">
        <f t="shared" si="88"/>
        <v>0</v>
      </c>
      <c r="L25" s="14">
        <f t="shared" si="88"/>
        <v>24970</v>
      </c>
      <c r="M25" s="14">
        <f t="shared" si="88"/>
        <v>22893</v>
      </c>
      <c r="N25" s="14">
        <f t="shared" si="88"/>
        <v>20613</v>
      </c>
      <c r="O25" s="14">
        <f>SUM(C25:N25)</f>
        <v>68476</v>
      </c>
      <c r="P25" s="14">
        <f>SUM(P26:P27)</f>
        <v>19520</v>
      </c>
      <c r="Q25" s="14">
        <f t="shared" ref="Q25:AA25" si="89">SUM(Q26:Q27)</f>
        <v>16192</v>
      </c>
      <c r="R25" s="14">
        <f t="shared" si="89"/>
        <v>16810</v>
      </c>
      <c r="S25" s="14">
        <f t="shared" si="89"/>
        <v>16546</v>
      </c>
      <c r="T25" s="14">
        <f t="shared" si="89"/>
        <v>13343</v>
      </c>
      <c r="U25" s="14">
        <f t="shared" si="89"/>
        <v>17079</v>
      </c>
      <c r="V25" s="14">
        <f t="shared" si="89"/>
        <v>20866</v>
      </c>
      <c r="W25" s="14">
        <f t="shared" si="89"/>
        <v>24714</v>
      </c>
      <c r="X25" s="14">
        <f t="shared" si="89"/>
        <v>22037</v>
      </c>
      <c r="Y25" s="14">
        <f t="shared" si="89"/>
        <v>21171</v>
      </c>
      <c r="Z25" s="14">
        <f t="shared" si="89"/>
        <v>20511</v>
      </c>
      <c r="AA25" s="14">
        <f t="shared" si="89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90">SUM(AD26:AD27)</f>
        <v>15131</v>
      </c>
      <c r="AE25" s="14">
        <f t="shared" si="90"/>
        <v>16495</v>
      </c>
      <c r="AF25" s="14">
        <f t="shared" si="90"/>
        <v>16936</v>
      </c>
      <c r="AG25" s="14">
        <f t="shared" si="90"/>
        <v>17349</v>
      </c>
      <c r="AH25" s="14">
        <f t="shared" si="90"/>
        <v>17348</v>
      </c>
      <c r="AI25" s="14">
        <f t="shared" si="90"/>
        <v>18674</v>
      </c>
      <c r="AJ25" s="14">
        <f t="shared" si="90"/>
        <v>24206</v>
      </c>
      <c r="AK25" s="14">
        <f t="shared" si="90"/>
        <v>25059</v>
      </c>
      <c r="AL25" s="14">
        <f t="shared" si="90"/>
        <v>25085</v>
      </c>
      <c r="AM25" s="14">
        <f t="shared" si="90"/>
        <v>21895</v>
      </c>
      <c r="AN25" s="14">
        <f t="shared" si="90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91">SUM(AQ26:AQ27)</f>
        <v>17520</v>
      </c>
      <c r="AR25" s="14">
        <f t="shared" si="91"/>
        <v>19886</v>
      </c>
      <c r="AS25" s="14">
        <f t="shared" si="91"/>
        <v>19883</v>
      </c>
      <c r="AT25" s="14">
        <f t="shared" si="91"/>
        <v>20416</v>
      </c>
      <c r="AU25" s="14">
        <f t="shared" si="91"/>
        <v>17116</v>
      </c>
      <c r="AV25" s="14">
        <f t="shared" si="91"/>
        <v>10396</v>
      </c>
      <c r="AW25" s="14">
        <f t="shared" si="91"/>
        <v>22381</v>
      </c>
      <c r="AX25" s="14">
        <f t="shared" si="91"/>
        <v>21850</v>
      </c>
      <c r="AY25" s="14">
        <f t="shared" si="91"/>
        <v>24404</v>
      </c>
      <c r="AZ25" s="14">
        <f t="shared" si="91"/>
        <v>22922</v>
      </c>
      <c r="BA25" s="14">
        <f t="shared" si="91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 t="shared" ref="CE25:CH25" si="92">SUM(CE26:CE27)</f>
        <v>25331</v>
      </c>
      <c r="CF25" s="14">
        <f t="shared" si="92"/>
        <v>25879</v>
      </c>
      <c r="CG25" s="14">
        <f t="shared" si="92"/>
        <v>25412</v>
      </c>
      <c r="CH25" s="14">
        <f t="shared" si="92"/>
        <v>24867</v>
      </c>
      <c r="CI25" s="14">
        <f t="shared" ref="CI25:CN25" si="93">SUM(CI26:CI27)</f>
        <v>28067</v>
      </c>
      <c r="CJ25" s="14">
        <f t="shared" si="93"/>
        <v>31919</v>
      </c>
      <c r="CK25" s="14">
        <f t="shared" si="93"/>
        <v>31630</v>
      </c>
      <c r="CL25" s="14">
        <f t="shared" si="93"/>
        <v>31192</v>
      </c>
      <c r="CM25" s="14">
        <f t="shared" si="93"/>
        <v>32491</v>
      </c>
      <c r="CN25" s="14">
        <f t="shared" si="93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94">SUM(CR26:CR27)</f>
        <v>34419</v>
      </c>
      <c r="CS25" s="14">
        <f t="shared" si="94"/>
        <v>31719</v>
      </c>
      <c r="CT25" s="14">
        <f t="shared" si="94"/>
        <v>32565</v>
      </c>
      <c r="CU25" s="14">
        <f t="shared" si="94"/>
        <v>33841</v>
      </c>
      <c r="CV25" s="14">
        <f t="shared" si="94"/>
        <v>35710</v>
      </c>
      <c r="CW25" s="14">
        <f t="shared" si="94"/>
        <v>38364</v>
      </c>
      <c r="CX25" s="14">
        <f t="shared" si="94"/>
        <v>36289</v>
      </c>
      <c r="CY25" s="14">
        <f t="shared" si="94"/>
        <v>26940</v>
      </c>
      <c r="CZ25" s="14">
        <f t="shared" si="94"/>
        <v>32470</v>
      </c>
      <c r="DA25" s="14">
        <f t="shared" si="94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95">SUM(DE26:DE27)</f>
        <v>33644</v>
      </c>
      <c r="DF25" s="14">
        <f t="shared" si="95"/>
        <v>29245</v>
      </c>
      <c r="DG25" s="14">
        <f t="shared" si="95"/>
        <v>40229</v>
      </c>
      <c r="DH25" s="14">
        <f t="shared" si="95"/>
        <v>38431</v>
      </c>
      <c r="DI25" s="14">
        <f t="shared" si="95"/>
        <v>40168</v>
      </c>
      <c r="DJ25" s="14">
        <f t="shared" si="95"/>
        <v>44469</v>
      </c>
      <c r="DK25" s="14">
        <f t="shared" si="95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f>SUM(EC26:EC27)</f>
        <v>38406</v>
      </c>
      <c r="ED25" s="131">
        <v>33472</v>
      </c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>
        <f>+SUM(EC25:EN25)</f>
        <v>71878</v>
      </c>
    </row>
    <row r="26" spans="2:145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96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97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98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99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100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101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102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103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7">
        <v>12298</v>
      </c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</row>
    <row r="27" spans="2:145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96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97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98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99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100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101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102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103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40">
        <v>21174</v>
      </c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</row>
    <row r="28" spans="2:145" ht="15" x14ac:dyDescent="0.25">
      <c r="B28" s="13" t="s">
        <v>27</v>
      </c>
      <c r="C28" s="14">
        <f>SUM(C29:C30)</f>
        <v>0</v>
      </c>
      <c r="D28" s="14">
        <f t="shared" ref="D28:N28" si="104">SUM(D29:D30)</f>
        <v>0</v>
      </c>
      <c r="E28" s="14">
        <f t="shared" si="104"/>
        <v>0</v>
      </c>
      <c r="F28" s="14">
        <f t="shared" si="104"/>
        <v>0</v>
      </c>
      <c r="G28" s="14">
        <f t="shared" si="104"/>
        <v>0</v>
      </c>
      <c r="H28" s="14">
        <f t="shared" si="104"/>
        <v>0</v>
      </c>
      <c r="I28" s="14">
        <f t="shared" si="104"/>
        <v>0</v>
      </c>
      <c r="J28" s="14">
        <f t="shared" si="104"/>
        <v>0</v>
      </c>
      <c r="K28" s="14">
        <f t="shared" si="104"/>
        <v>0</v>
      </c>
      <c r="L28" s="14">
        <f t="shared" si="104"/>
        <v>19554</v>
      </c>
      <c r="M28" s="14">
        <f t="shared" si="104"/>
        <v>17617</v>
      </c>
      <c r="N28" s="14">
        <f t="shared" si="104"/>
        <v>13099</v>
      </c>
      <c r="O28" s="14">
        <f t="shared" si="96"/>
        <v>50270</v>
      </c>
      <c r="P28" s="14">
        <f>SUM(P29:P30)</f>
        <v>4081</v>
      </c>
      <c r="Q28" s="14">
        <f t="shared" ref="Q28:AA28" si="105">SUM(Q29:Q30)</f>
        <v>13012</v>
      </c>
      <c r="R28" s="14">
        <f t="shared" si="105"/>
        <v>14199</v>
      </c>
      <c r="S28" s="14">
        <f t="shared" si="105"/>
        <v>14100</v>
      </c>
      <c r="T28" s="14">
        <f t="shared" si="105"/>
        <v>10657</v>
      </c>
      <c r="U28" s="14">
        <f t="shared" si="105"/>
        <v>15502</v>
      </c>
      <c r="V28" s="14">
        <f t="shared" si="105"/>
        <v>16890</v>
      </c>
      <c r="W28" s="14">
        <f t="shared" si="105"/>
        <v>17793</v>
      </c>
      <c r="X28" s="14">
        <f t="shared" si="105"/>
        <v>18419</v>
      </c>
      <c r="Y28" s="14">
        <f t="shared" si="105"/>
        <v>18961</v>
      </c>
      <c r="Z28" s="14">
        <f t="shared" si="105"/>
        <v>19002</v>
      </c>
      <c r="AA28" s="14">
        <f t="shared" si="105"/>
        <v>19096</v>
      </c>
      <c r="AB28" s="14">
        <f t="shared" si="97"/>
        <v>181712</v>
      </c>
      <c r="AC28" s="14">
        <f>SUM(AC29:AC30)</f>
        <v>19216</v>
      </c>
      <c r="AD28" s="14">
        <f t="shared" ref="AD28:AN28" si="106">SUM(AD29:AD30)</f>
        <v>19942</v>
      </c>
      <c r="AE28" s="14">
        <f t="shared" si="106"/>
        <v>18831</v>
      </c>
      <c r="AF28" s="14">
        <f t="shared" si="106"/>
        <v>17241</v>
      </c>
      <c r="AG28" s="14">
        <f t="shared" si="106"/>
        <v>18100</v>
      </c>
      <c r="AH28" s="14">
        <f t="shared" si="106"/>
        <v>17427</v>
      </c>
      <c r="AI28" s="14">
        <f t="shared" si="106"/>
        <v>18223</v>
      </c>
      <c r="AJ28" s="14">
        <f t="shared" si="106"/>
        <v>21930</v>
      </c>
      <c r="AK28" s="14">
        <f t="shared" si="106"/>
        <v>19145</v>
      </c>
      <c r="AL28" s="14">
        <f t="shared" si="106"/>
        <v>17915</v>
      </c>
      <c r="AM28" s="14">
        <f t="shared" si="106"/>
        <v>19970</v>
      </c>
      <c r="AN28" s="14">
        <f t="shared" si="106"/>
        <v>20033</v>
      </c>
      <c r="AO28" s="14">
        <f t="shared" si="98"/>
        <v>227973</v>
      </c>
      <c r="AP28" s="14">
        <f>SUM(AP29:AP30)</f>
        <v>17781</v>
      </c>
      <c r="AQ28" s="14">
        <f t="shared" ref="AQ28:BA28" si="107">SUM(AQ29:AQ30)</f>
        <v>15241</v>
      </c>
      <c r="AR28" s="14">
        <f t="shared" si="107"/>
        <v>16974</v>
      </c>
      <c r="AS28" s="14">
        <f t="shared" si="107"/>
        <v>18601</v>
      </c>
      <c r="AT28" s="14">
        <f t="shared" si="107"/>
        <v>19728</v>
      </c>
      <c r="AU28" s="14">
        <f t="shared" si="107"/>
        <v>15476</v>
      </c>
      <c r="AV28" s="14">
        <f t="shared" si="107"/>
        <v>8101</v>
      </c>
      <c r="AW28" s="14">
        <f t="shared" si="107"/>
        <v>19130</v>
      </c>
      <c r="AX28" s="14">
        <f t="shared" si="107"/>
        <v>19021</v>
      </c>
      <c r="AY28" s="14">
        <f t="shared" si="107"/>
        <v>19983</v>
      </c>
      <c r="AZ28" s="14">
        <f t="shared" si="107"/>
        <v>19027</v>
      </c>
      <c r="BA28" s="14">
        <f t="shared" si="107"/>
        <v>19987</v>
      </c>
      <c r="BB28" s="14">
        <f t="shared" si="99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100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101"/>
        <v>281902</v>
      </c>
      <c r="CC28" s="14">
        <f>SUM(CC29:CC30)</f>
        <v>21869</v>
      </c>
      <c r="CD28" s="14">
        <v>20819</v>
      </c>
      <c r="CE28" s="14">
        <f t="shared" ref="CE28:CH28" si="108">SUM(CE29:CE30)</f>
        <v>24621</v>
      </c>
      <c r="CF28" s="14">
        <f t="shared" si="108"/>
        <v>24097</v>
      </c>
      <c r="CG28" s="14">
        <f t="shared" si="108"/>
        <v>25733</v>
      </c>
      <c r="CH28" s="14">
        <f t="shared" si="108"/>
        <v>25366</v>
      </c>
      <c r="CI28" s="14">
        <f t="shared" ref="CI28:CN28" si="109">SUM(CI29:CI30)</f>
        <v>27376</v>
      </c>
      <c r="CJ28" s="14">
        <f t="shared" si="109"/>
        <v>28958</v>
      </c>
      <c r="CK28" s="14">
        <f t="shared" si="109"/>
        <v>28885</v>
      </c>
      <c r="CL28" s="14">
        <f t="shared" si="109"/>
        <v>29373</v>
      </c>
      <c r="CM28" s="14">
        <f t="shared" si="109"/>
        <v>29322</v>
      </c>
      <c r="CN28" s="14">
        <f t="shared" si="109"/>
        <v>32638</v>
      </c>
      <c r="CO28" s="14">
        <f t="shared" si="102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110">SUM(CR29:CR30)</f>
        <v>31356</v>
      </c>
      <c r="CS28" s="14">
        <f t="shared" si="110"/>
        <v>29077</v>
      </c>
      <c r="CT28" s="14">
        <f t="shared" si="110"/>
        <v>30465</v>
      </c>
      <c r="CU28" s="14">
        <f t="shared" si="110"/>
        <v>30113</v>
      </c>
      <c r="CV28" s="14">
        <f t="shared" si="110"/>
        <v>32262</v>
      </c>
      <c r="CW28" s="14">
        <f t="shared" si="110"/>
        <v>34689</v>
      </c>
      <c r="CX28" s="14">
        <f t="shared" si="110"/>
        <v>30985</v>
      </c>
      <c r="CY28" s="14">
        <f t="shared" si="110"/>
        <v>30197</v>
      </c>
      <c r="CZ28" s="14">
        <f t="shared" si="110"/>
        <v>29417</v>
      </c>
      <c r="DA28" s="14">
        <f t="shared" si="110"/>
        <v>31119</v>
      </c>
      <c r="DB28" s="14">
        <f t="shared" si="103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111">SUM(DE29:DE30)</f>
        <v>30354</v>
      </c>
      <c r="DF28" s="14">
        <f t="shared" si="111"/>
        <v>25235</v>
      </c>
      <c r="DG28" s="14">
        <f t="shared" si="111"/>
        <v>30564</v>
      </c>
      <c r="DH28" s="14">
        <f t="shared" si="111"/>
        <v>30930</v>
      </c>
      <c r="DI28" s="14">
        <f t="shared" si="111"/>
        <v>31805</v>
      </c>
      <c r="DJ28" s="14">
        <f t="shared" si="111"/>
        <v>34796</v>
      </c>
      <c r="DK28" s="14">
        <f t="shared" si="111"/>
        <v>31102</v>
      </c>
      <c r="DL28" s="14">
        <v>32762</v>
      </c>
      <c r="DM28" s="14">
        <v>29226</v>
      </c>
      <c r="DN28" s="14">
        <v>34642</v>
      </c>
      <c r="DO28" s="14">
        <f t="shared" ref="DO28:DO36" si="112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113">+SUM(DP28:EA28)</f>
        <v>403168</v>
      </c>
      <c r="EC28" s="104">
        <f>SUM(EC29:EC30)</f>
        <v>46278</v>
      </c>
      <c r="ED28" s="131">
        <v>39941</v>
      </c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>
        <f t="shared" ref="EO28:EO36" si="114">+SUM(EC28:EN28)</f>
        <v>86219</v>
      </c>
    </row>
    <row r="29" spans="2:145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96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97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98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99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100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101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102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103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7">
        <v>16059</v>
      </c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</row>
    <row r="30" spans="2:145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96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97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98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99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100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101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102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103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40">
        <v>23882</v>
      </c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</row>
    <row r="31" spans="2:145" ht="15" x14ac:dyDescent="0.25">
      <c r="B31" s="13" t="s">
        <v>102</v>
      </c>
      <c r="C31" s="14">
        <f>SUM(C32:C33)</f>
        <v>0</v>
      </c>
      <c r="D31" s="14">
        <f t="shared" ref="D31:K31" si="115">SUM(D32:D33)</f>
        <v>0</v>
      </c>
      <c r="E31" s="14">
        <f t="shared" si="115"/>
        <v>0</v>
      </c>
      <c r="F31" s="14">
        <f t="shared" si="115"/>
        <v>0</v>
      </c>
      <c r="G31" s="14">
        <f t="shared" si="115"/>
        <v>0</v>
      </c>
      <c r="H31" s="14">
        <f t="shared" si="115"/>
        <v>0</v>
      </c>
      <c r="I31" s="14">
        <f t="shared" si="115"/>
        <v>0</v>
      </c>
      <c r="J31" s="14">
        <f t="shared" si="115"/>
        <v>0</v>
      </c>
      <c r="K31" s="14">
        <f t="shared" si="115"/>
        <v>0</v>
      </c>
      <c r="L31" s="14">
        <f>SUM(L32:L33)</f>
        <v>0</v>
      </c>
      <c r="M31" s="14">
        <f t="shared" ref="M31:AC31" si="116">SUM(M32:M33)</f>
        <v>0</v>
      </c>
      <c r="N31" s="14">
        <f t="shared" si="116"/>
        <v>0</v>
      </c>
      <c r="O31" s="14">
        <f t="shared" si="96"/>
        <v>0</v>
      </c>
      <c r="P31" s="14">
        <f t="shared" si="116"/>
        <v>0</v>
      </c>
      <c r="Q31" s="14">
        <f t="shared" si="116"/>
        <v>0</v>
      </c>
      <c r="R31" s="14">
        <f t="shared" si="116"/>
        <v>0</v>
      </c>
      <c r="S31" s="14">
        <f t="shared" si="116"/>
        <v>0</v>
      </c>
      <c r="T31" s="14">
        <f t="shared" si="116"/>
        <v>0</v>
      </c>
      <c r="U31" s="14">
        <f t="shared" si="116"/>
        <v>0</v>
      </c>
      <c r="V31" s="14">
        <f t="shared" si="116"/>
        <v>0</v>
      </c>
      <c r="W31" s="14">
        <f t="shared" si="116"/>
        <v>0</v>
      </c>
      <c r="X31" s="14">
        <f t="shared" si="116"/>
        <v>0</v>
      </c>
      <c r="Y31" s="14">
        <f t="shared" si="116"/>
        <v>0</v>
      </c>
      <c r="Z31" s="14">
        <f t="shared" si="116"/>
        <v>0</v>
      </c>
      <c r="AA31" s="14">
        <f t="shared" si="116"/>
        <v>0</v>
      </c>
      <c r="AB31" s="14">
        <f t="shared" si="97"/>
        <v>0</v>
      </c>
      <c r="AC31" s="14">
        <f t="shared" si="116"/>
        <v>0</v>
      </c>
      <c r="AD31" s="14">
        <f t="shared" ref="AD31:BA31" si="117">SUM(AD32:AD33)</f>
        <v>0</v>
      </c>
      <c r="AE31" s="14">
        <f t="shared" si="117"/>
        <v>0</v>
      </c>
      <c r="AF31" s="14">
        <f t="shared" si="117"/>
        <v>0</v>
      </c>
      <c r="AG31" s="14">
        <f t="shared" si="117"/>
        <v>0</v>
      </c>
      <c r="AH31" s="14">
        <f t="shared" si="117"/>
        <v>0</v>
      </c>
      <c r="AI31" s="14">
        <f t="shared" si="117"/>
        <v>0</v>
      </c>
      <c r="AJ31" s="14">
        <f t="shared" si="117"/>
        <v>0</v>
      </c>
      <c r="AK31" s="14">
        <f t="shared" si="117"/>
        <v>0</v>
      </c>
      <c r="AL31" s="14">
        <f t="shared" si="117"/>
        <v>0</v>
      </c>
      <c r="AM31" s="14">
        <f t="shared" si="117"/>
        <v>0</v>
      </c>
      <c r="AN31" s="14">
        <f t="shared" si="117"/>
        <v>0</v>
      </c>
      <c r="AO31" s="14">
        <f t="shared" si="98"/>
        <v>0</v>
      </c>
      <c r="AP31" s="14">
        <f t="shared" si="117"/>
        <v>0</v>
      </c>
      <c r="AQ31" s="14">
        <f t="shared" si="117"/>
        <v>0</v>
      </c>
      <c r="AR31" s="14">
        <f t="shared" si="117"/>
        <v>0</v>
      </c>
      <c r="AS31" s="14">
        <f t="shared" si="117"/>
        <v>0</v>
      </c>
      <c r="AT31" s="14">
        <f t="shared" si="117"/>
        <v>0</v>
      </c>
      <c r="AU31" s="14">
        <f t="shared" si="117"/>
        <v>0</v>
      </c>
      <c r="AV31" s="14">
        <f t="shared" si="117"/>
        <v>0</v>
      </c>
      <c r="AW31" s="14">
        <f t="shared" si="117"/>
        <v>0</v>
      </c>
      <c r="AX31" s="14">
        <f t="shared" si="117"/>
        <v>0</v>
      </c>
      <c r="AY31" s="14">
        <f t="shared" si="117"/>
        <v>0</v>
      </c>
      <c r="AZ31" s="14">
        <f t="shared" si="117"/>
        <v>0</v>
      </c>
      <c r="BA31" s="14">
        <f t="shared" si="117"/>
        <v>0</v>
      </c>
      <c r="BB31" s="14">
        <f t="shared" si="99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100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101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 t="shared" ref="CF31:CH31" si="118">SUM(CF32:CF33)</f>
        <v>54207</v>
      </c>
      <c r="CG31" s="14">
        <f t="shared" si="118"/>
        <v>60498</v>
      </c>
      <c r="CH31" s="14">
        <f t="shared" si="118"/>
        <v>57137</v>
      </c>
      <c r="CI31" s="14">
        <f t="shared" ref="CI31:CN31" si="119">SUM(CI32:CI33)</f>
        <v>59502</v>
      </c>
      <c r="CJ31" s="14">
        <f t="shared" si="119"/>
        <v>67343</v>
      </c>
      <c r="CK31" s="14">
        <f t="shared" si="119"/>
        <v>70731</v>
      </c>
      <c r="CL31" s="14">
        <f t="shared" si="119"/>
        <v>72695</v>
      </c>
      <c r="CM31" s="14">
        <f t="shared" si="119"/>
        <v>66507</v>
      </c>
      <c r="CN31" s="14">
        <f t="shared" si="119"/>
        <v>70975</v>
      </c>
      <c r="CO31" s="14">
        <f t="shared" si="102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120">SUM(CS32:CS33)</f>
        <v>59619</v>
      </c>
      <c r="CT31" s="14">
        <f t="shared" si="120"/>
        <v>63989</v>
      </c>
      <c r="CU31" s="14">
        <f t="shared" si="120"/>
        <v>59916</v>
      </c>
      <c r="CV31" s="14">
        <f t="shared" si="120"/>
        <v>64146</v>
      </c>
      <c r="CW31" s="14">
        <f t="shared" si="120"/>
        <v>70324</v>
      </c>
      <c r="CX31" s="14">
        <f t="shared" si="120"/>
        <v>65642</v>
      </c>
      <c r="CY31" s="14">
        <f t="shared" si="120"/>
        <v>70562</v>
      </c>
      <c r="CZ31" s="14">
        <f t="shared" si="120"/>
        <v>62933</v>
      </c>
      <c r="DA31" s="14">
        <f t="shared" si="120"/>
        <v>73623</v>
      </c>
      <c r="DB31" s="14">
        <f t="shared" si="103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121">SUM(DF32:DF33)</f>
        <v>58256</v>
      </c>
      <c r="DG31" s="14">
        <f t="shared" si="121"/>
        <v>66958</v>
      </c>
      <c r="DH31" s="14">
        <f t="shared" si="121"/>
        <v>66747</v>
      </c>
      <c r="DI31" s="14">
        <f t="shared" si="121"/>
        <v>68315</v>
      </c>
      <c r="DJ31" s="14">
        <f t="shared" si="121"/>
        <v>74491</v>
      </c>
      <c r="DK31" s="14">
        <f t="shared" si="121"/>
        <v>71381</v>
      </c>
      <c r="DL31" s="14">
        <v>77769</v>
      </c>
      <c r="DM31" s="14">
        <v>69591</v>
      </c>
      <c r="DN31" s="14">
        <v>74148</v>
      </c>
      <c r="DO31" s="14">
        <f t="shared" si="112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113"/>
        <v>717244</v>
      </c>
      <c r="EC31" s="104">
        <f>SUM(EC32:EC33)</f>
        <v>78366</v>
      </c>
      <c r="ED31" s="131">
        <v>67241</v>
      </c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>
        <f t="shared" si="114"/>
        <v>145607</v>
      </c>
    </row>
    <row r="32" spans="2:145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96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97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98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99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100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101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102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103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7">
        <v>26409</v>
      </c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</row>
    <row r="33" spans="2:145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96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97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98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99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100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101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102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103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40">
        <v>40832</v>
      </c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</row>
    <row r="34" spans="2:145" ht="15" x14ac:dyDescent="0.2">
      <c r="B34" s="18" t="s">
        <v>10</v>
      </c>
      <c r="C34" s="19">
        <f>SUM(C35:C36)</f>
        <v>0</v>
      </c>
      <c r="D34" s="19">
        <f t="shared" ref="D34:N34" si="122">SUM(D35:D36)</f>
        <v>0</v>
      </c>
      <c r="E34" s="19">
        <f t="shared" si="122"/>
        <v>0</v>
      </c>
      <c r="F34" s="19">
        <f t="shared" si="122"/>
        <v>0</v>
      </c>
      <c r="G34" s="19">
        <f t="shared" si="122"/>
        <v>0</v>
      </c>
      <c r="H34" s="19">
        <f t="shared" si="122"/>
        <v>0</v>
      </c>
      <c r="I34" s="19">
        <f t="shared" si="122"/>
        <v>0</v>
      </c>
      <c r="J34" s="19">
        <f t="shared" si="122"/>
        <v>0</v>
      </c>
      <c r="K34" s="19">
        <f t="shared" si="122"/>
        <v>0</v>
      </c>
      <c r="L34" s="19">
        <f t="shared" si="122"/>
        <v>44524</v>
      </c>
      <c r="M34" s="19">
        <f t="shared" si="122"/>
        <v>40510</v>
      </c>
      <c r="N34" s="19">
        <f t="shared" si="122"/>
        <v>33712</v>
      </c>
      <c r="O34" s="19">
        <f>SUM(O35:O36)</f>
        <v>118746</v>
      </c>
      <c r="P34" s="19">
        <f>SUM(P35:P36)</f>
        <v>23601</v>
      </c>
      <c r="Q34" s="19">
        <f t="shared" ref="Q34:AA34" si="123">SUM(Q35:Q36)</f>
        <v>29204</v>
      </c>
      <c r="R34" s="19">
        <f t="shared" si="123"/>
        <v>31009</v>
      </c>
      <c r="S34" s="19">
        <f t="shared" si="123"/>
        <v>30646</v>
      </c>
      <c r="T34" s="19">
        <f t="shared" si="123"/>
        <v>24000</v>
      </c>
      <c r="U34" s="19">
        <f t="shared" si="123"/>
        <v>32581</v>
      </c>
      <c r="V34" s="19">
        <f t="shared" si="123"/>
        <v>37756</v>
      </c>
      <c r="W34" s="19">
        <f t="shared" si="123"/>
        <v>42507</v>
      </c>
      <c r="X34" s="19">
        <f t="shared" si="123"/>
        <v>40456</v>
      </c>
      <c r="Y34" s="19">
        <f t="shared" si="123"/>
        <v>40132</v>
      </c>
      <c r="Z34" s="19">
        <f t="shared" si="123"/>
        <v>39513</v>
      </c>
      <c r="AA34" s="19">
        <f t="shared" si="123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124">SUM(AD35:AD36)</f>
        <v>35073</v>
      </c>
      <c r="AE34" s="19">
        <f t="shared" si="124"/>
        <v>35326</v>
      </c>
      <c r="AF34" s="19">
        <f t="shared" si="124"/>
        <v>34177</v>
      </c>
      <c r="AG34" s="19">
        <f t="shared" si="124"/>
        <v>35449</v>
      </c>
      <c r="AH34" s="19">
        <f t="shared" si="124"/>
        <v>34775</v>
      </c>
      <c r="AI34" s="19">
        <f t="shared" si="124"/>
        <v>36897</v>
      </c>
      <c r="AJ34" s="19">
        <f t="shared" si="124"/>
        <v>46136</v>
      </c>
      <c r="AK34" s="19">
        <f t="shared" si="124"/>
        <v>44204</v>
      </c>
      <c r="AL34" s="19">
        <f t="shared" si="124"/>
        <v>43000</v>
      </c>
      <c r="AM34" s="19">
        <f t="shared" si="124"/>
        <v>41865</v>
      </c>
      <c r="AN34" s="19">
        <f t="shared" si="124"/>
        <v>40636</v>
      </c>
      <c r="AO34" s="19">
        <f t="shared" ref="AO34:AU34" si="125">SUM(AO35:AO36)</f>
        <v>465205</v>
      </c>
      <c r="AP34" s="19">
        <f t="shared" si="125"/>
        <v>37092</v>
      </c>
      <c r="AQ34" s="19">
        <f t="shared" si="125"/>
        <v>32761</v>
      </c>
      <c r="AR34" s="19">
        <f t="shared" si="125"/>
        <v>36860</v>
      </c>
      <c r="AS34" s="19">
        <f t="shared" si="125"/>
        <v>38484</v>
      </c>
      <c r="AT34" s="19">
        <f t="shared" si="125"/>
        <v>40144</v>
      </c>
      <c r="AU34" s="19">
        <f t="shared" si="125"/>
        <v>32592</v>
      </c>
      <c r="AV34" s="19">
        <f t="shared" ref="AV34:CA34" si="126">SUM(AV35:AV36)</f>
        <v>18497</v>
      </c>
      <c r="AW34" s="19">
        <f t="shared" si="126"/>
        <v>41511</v>
      </c>
      <c r="AX34" s="19">
        <f t="shared" si="126"/>
        <v>40871</v>
      </c>
      <c r="AY34" s="19">
        <f t="shared" si="126"/>
        <v>44387</v>
      </c>
      <c r="AZ34" s="19">
        <f t="shared" si="126"/>
        <v>41949</v>
      </c>
      <c r="BA34" s="19">
        <f t="shared" si="126"/>
        <v>41545</v>
      </c>
      <c r="BB34" s="19">
        <f t="shared" si="126"/>
        <v>446693</v>
      </c>
      <c r="BC34" s="19">
        <f t="shared" si="126"/>
        <v>39440</v>
      </c>
      <c r="BD34" s="19">
        <f t="shared" si="126"/>
        <v>35039</v>
      </c>
      <c r="BE34" s="19">
        <f t="shared" si="126"/>
        <v>37088</v>
      </c>
      <c r="BF34" s="19">
        <f t="shared" si="126"/>
        <v>39469</v>
      </c>
      <c r="BG34" s="19">
        <f t="shared" si="126"/>
        <v>40809</v>
      </c>
      <c r="BH34" s="19">
        <f t="shared" si="126"/>
        <v>39092</v>
      </c>
      <c r="BI34" s="19">
        <f t="shared" si="126"/>
        <v>43666</v>
      </c>
      <c r="BJ34" s="19">
        <f t="shared" si="126"/>
        <v>44804</v>
      </c>
      <c r="BK34" s="19">
        <f t="shared" si="126"/>
        <v>46189</v>
      </c>
      <c r="BL34" s="19">
        <f t="shared" si="126"/>
        <v>51296</v>
      </c>
      <c r="BM34" s="19">
        <f t="shared" si="126"/>
        <v>39726</v>
      </c>
      <c r="BN34" s="19">
        <f t="shared" si="126"/>
        <v>45237</v>
      </c>
      <c r="BO34" s="19">
        <f t="shared" si="126"/>
        <v>501855</v>
      </c>
      <c r="BP34" s="19">
        <f t="shared" si="126"/>
        <v>39531</v>
      </c>
      <c r="BQ34" s="19">
        <f t="shared" si="126"/>
        <v>39974</v>
      </c>
      <c r="BR34" s="19">
        <f t="shared" si="126"/>
        <v>39048</v>
      </c>
      <c r="BS34" s="19">
        <f t="shared" si="126"/>
        <v>42014</v>
      </c>
      <c r="BT34" s="19">
        <f t="shared" si="126"/>
        <v>46618</v>
      </c>
      <c r="BU34" s="19">
        <f t="shared" si="126"/>
        <v>45993</v>
      </c>
      <c r="BV34" s="19">
        <f t="shared" si="126"/>
        <v>50061</v>
      </c>
      <c r="BW34" s="19">
        <f t="shared" si="126"/>
        <v>93996</v>
      </c>
      <c r="BX34" s="19">
        <f t="shared" si="126"/>
        <v>104543</v>
      </c>
      <c r="BY34" s="19">
        <f t="shared" si="126"/>
        <v>116342</v>
      </c>
      <c r="BZ34" s="19">
        <f t="shared" si="126"/>
        <v>106715</v>
      </c>
      <c r="CA34" s="19">
        <f t="shared" si="126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G34" si="127">SUM(CE35:CE36)</f>
        <v>108899</v>
      </c>
      <c r="CF34" s="19">
        <f t="shared" si="127"/>
        <v>104183</v>
      </c>
      <c r="CG34" s="19">
        <f t="shared" si="127"/>
        <v>111643</v>
      </c>
      <c r="CH34" s="19">
        <f t="shared" ref="CH34" si="128">SUM(CH35:CH36)</f>
        <v>107370</v>
      </c>
      <c r="CI34" s="19">
        <f t="shared" ref="CI34:CJ34" si="129">SUM(CI35:CI36)</f>
        <v>114945</v>
      </c>
      <c r="CJ34" s="19">
        <f t="shared" si="129"/>
        <v>128220</v>
      </c>
      <c r="CK34" s="19">
        <f t="shared" ref="CK34:CL34" si="130">SUM(CK35:CK36)</f>
        <v>131246</v>
      </c>
      <c r="CL34" s="19">
        <f t="shared" si="130"/>
        <v>133260</v>
      </c>
      <c r="CM34" s="19">
        <f t="shared" ref="CM34:CN34" si="131">SUM(CM35:CM36)</f>
        <v>128320</v>
      </c>
      <c r="CN34" s="19">
        <f t="shared" si="131"/>
        <v>136358</v>
      </c>
      <c r="CO34" s="19">
        <f t="shared" si="102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132">SUM(CR35:CR36)</f>
        <v>127345</v>
      </c>
      <c r="CS34" s="19">
        <f t="shared" si="132"/>
        <v>120415</v>
      </c>
      <c r="CT34" s="19">
        <f t="shared" si="132"/>
        <v>127019</v>
      </c>
      <c r="CU34" s="19">
        <f t="shared" si="132"/>
        <v>123870</v>
      </c>
      <c r="CV34" s="19">
        <f t="shared" si="132"/>
        <v>132118</v>
      </c>
      <c r="CW34" s="19">
        <f t="shared" si="132"/>
        <v>143377</v>
      </c>
      <c r="CX34" s="19">
        <f t="shared" si="132"/>
        <v>132916</v>
      </c>
      <c r="CY34" s="19">
        <f t="shared" si="132"/>
        <v>127699</v>
      </c>
      <c r="CZ34" s="19">
        <f t="shared" si="132"/>
        <v>124820</v>
      </c>
      <c r="DA34" s="19">
        <f t="shared" si="132"/>
        <v>138882</v>
      </c>
      <c r="DB34" s="19">
        <f t="shared" si="103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133">SUM(DE35:DE36)</f>
        <v>131770</v>
      </c>
      <c r="DF34" s="19">
        <f t="shared" si="133"/>
        <v>112736</v>
      </c>
      <c r="DG34" s="19">
        <f t="shared" si="133"/>
        <v>137751</v>
      </c>
      <c r="DH34" s="19">
        <f t="shared" si="133"/>
        <v>136108</v>
      </c>
      <c r="DI34" s="19">
        <f t="shared" si="133"/>
        <v>140288</v>
      </c>
      <c r="DJ34" s="19">
        <f t="shared" si="133"/>
        <v>153756</v>
      </c>
      <c r="DK34" s="19">
        <f t="shared" si="133"/>
        <v>141649</v>
      </c>
      <c r="DL34" s="19">
        <f t="shared" si="133"/>
        <v>149102</v>
      </c>
      <c r="DM34" s="19">
        <f t="shared" si="133"/>
        <v>132460</v>
      </c>
      <c r="DN34" s="19">
        <f t="shared" si="133"/>
        <v>144383</v>
      </c>
      <c r="DO34" s="19">
        <f t="shared" si="112"/>
        <v>1620880</v>
      </c>
      <c r="DP34" s="19">
        <f t="shared" ref="DP34:DQ34" si="134">SUM(DP35:DP36)</f>
        <v>128843</v>
      </c>
      <c r="DQ34" s="19">
        <f t="shared" si="134"/>
        <v>129480</v>
      </c>
      <c r="DR34" s="19">
        <f t="shared" ref="DR34:DS34" si="135">SUM(DR35:DR36)</f>
        <v>97992</v>
      </c>
      <c r="DS34" s="19">
        <f t="shared" si="135"/>
        <v>39483</v>
      </c>
      <c r="DT34" s="19">
        <f t="shared" ref="DT34:DV34" si="136">SUM(DT35:DT36)</f>
        <v>70383</v>
      </c>
      <c r="DU34" s="19">
        <f t="shared" si="136"/>
        <v>95515</v>
      </c>
      <c r="DV34" s="19">
        <f t="shared" si="136"/>
        <v>125925</v>
      </c>
      <c r="DW34" s="19">
        <f t="shared" ref="DW34:DY34" si="137">SUM(DW35:DW36)</f>
        <v>124671</v>
      </c>
      <c r="DX34" s="19">
        <f t="shared" si="137"/>
        <v>135559</v>
      </c>
      <c r="DY34" s="19">
        <f t="shared" si="137"/>
        <v>169304</v>
      </c>
      <c r="DZ34" s="19">
        <f t="shared" ref="DZ34:EA34" si="138">SUM(DZ35:DZ36)</f>
        <v>168104</v>
      </c>
      <c r="EA34" s="19">
        <f t="shared" si="138"/>
        <v>196393</v>
      </c>
      <c r="EB34" s="19">
        <f t="shared" si="113"/>
        <v>1481652</v>
      </c>
      <c r="EC34" s="19">
        <f t="shared" ref="EC34" si="139">SUM(EC35:EC36)</f>
        <v>163050</v>
      </c>
      <c r="ED34" s="141">
        <v>140654</v>
      </c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>
        <f t="shared" si="114"/>
        <v>303704</v>
      </c>
    </row>
    <row r="35" spans="2:145" x14ac:dyDescent="0.2">
      <c r="B35" s="15" t="s">
        <v>2</v>
      </c>
      <c r="C35" s="21">
        <f t="shared" ref="C35:N35" si="140">C26+C29</f>
        <v>0</v>
      </c>
      <c r="D35" s="21">
        <f t="shared" si="140"/>
        <v>0</v>
      </c>
      <c r="E35" s="21">
        <f t="shared" si="140"/>
        <v>0</v>
      </c>
      <c r="F35" s="21">
        <f t="shared" si="140"/>
        <v>0</v>
      </c>
      <c r="G35" s="21">
        <f t="shared" si="140"/>
        <v>0</v>
      </c>
      <c r="H35" s="21">
        <f t="shared" si="140"/>
        <v>0</v>
      </c>
      <c r="I35" s="21">
        <f t="shared" si="140"/>
        <v>0</v>
      </c>
      <c r="J35" s="21">
        <f t="shared" si="140"/>
        <v>0</v>
      </c>
      <c r="K35" s="21">
        <f t="shared" si="140"/>
        <v>0</v>
      </c>
      <c r="L35" s="21">
        <f t="shared" si="140"/>
        <v>8951</v>
      </c>
      <c r="M35" s="21">
        <f t="shared" si="140"/>
        <v>8566</v>
      </c>
      <c r="N35" s="21">
        <f t="shared" si="140"/>
        <v>7921</v>
      </c>
      <c r="O35" s="21">
        <f>O26+O29+O32</f>
        <v>25438</v>
      </c>
      <c r="P35" s="21">
        <f t="shared" ref="P35:AA35" si="141">P26+P29</f>
        <v>5422</v>
      </c>
      <c r="Q35" s="21">
        <f t="shared" si="141"/>
        <v>6599</v>
      </c>
      <c r="R35" s="21">
        <f t="shared" si="141"/>
        <v>7241</v>
      </c>
      <c r="S35" s="21">
        <f t="shared" si="141"/>
        <v>7351</v>
      </c>
      <c r="T35" s="21">
        <f t="shared" si="141"/>
        <v>6677</v>
      </c>
      <c r="U35" s="21">
        <f t="shared" si="141"/>
        <v>7001</v>
      </c>
      <c r="V35" s="21">
        <f t="shared" si="141"/>
        <v>8069</v>
      </c>
      <c r="W35" s="21">
        <f t="shared" si="141"/>
        <v>9025</v>
      </c>
      <c r="X35" s="21">
        <f t="shared" si="141"/>
        <v>8330</v>
      </c>
      <c r="Y35" s="21">
        <f t="shared" si="141"/>
        <v>8812</v>
      </c>
      <c r="Z35" s="21">
        <f t="shared" si="141"/>
        <v>8127</v>
      </c>
      <c r="AA35" s="21">
        <f t="shared" si="141"/>
        <v>8275</v>
      </c>
      <c r="AB35" s="21">
        <f>AB26+AB29+AB32</f>
        <v>90929</v>
      </c>
      <c r="AC35" s="21">
        <f t="shared" ref="AC35:AN35" si="142">AC26+AC29</f>
        <v>8453</v>
      </c>
      <c r="AD35" s="21">
        <f t="shared" si="142"/>
        <v>10082</v>
      </c>
      <c r="AE35" s="21">
        <f t="shared" si="142"/>
        <v>8558</v>
      </c>
      <c r="AF35" s="21">
        <f t="shared" si="142"/>
        <v>6681</v>
      </c>
      <c r="AG35" s="21">
        <f t="shared" si="142"/>
        <v>6085</v>
      </c>
      <c r="AH35" s="21">
        <f t="shared" si="142"/>
        <v>5620</v>
      </c>
      <c r="AI35" s="21">
        <f t="shared" si="142"/>
        <v>7522</v>
      </c>
      <c r="AJ35" s="21">
        <f t="shared" si="142"/>
        <v>8534</v>
      </c>
      <c r="AK35" s="21">
        <f t="shared" si="142"/>
        <v>7642</v>
      </c>
      <c r="AL35" s="21">
        <f t="shared" si="142"/>
        <v>7268</v>
      </c>
      <c r="AM35" s="21">
        <f t="shared" si="142"/>
        <v>7188</v>
      </c>
      <c r="AN35" s="21">
        <f t="shared" si="142"/>
        <v>7922</v>
      </c>
      <c r="AO35" s="21">
        <f>AO26+AO29+AO32</f>
        <v>91555</v>
      </c>
      <c r="AP35" s="21">
        <f t="shared" ref="AP35:AU36" si="143">AP26+AP29</f>
        <v>8182</v>
      </c>
      <c r="AQ35" s="21">
        <f t="shared" si="143"/>
        <v>7134</v>
      </c>
      <c r="AR35" s="21">
        <f t="shared" si="143"/>
        <v>8305</v>
      </c>
      <c r="AS35" s="21">
        <f t="shared" si="143"/>
        <v>7906</v>
      </c>
      <c r="AT35" s="21">
        <f t="shared" si="143"/>
        <v>8390</v>
      </c>
      <c r="AU35" s="21">
        <f t="shared" si="143"/>
        <v>7424</v>
      </c>
      <c r="AV35" s="21">
        <f t="shared" ref="AV35:BU35" si="144">AV26+AV29</f>
        <v>8413</v>
      </c>
      <c r="AW35" s="21">
        <f t="shared" si="144"/>
        <v>8932</v>
      </c>
      <c r="AX35" s="21">
        <f t="shared" si="144"/>
        <v>8000</v>
      </c>
      <c r="AY35" s="21">
        <f t="shared" si="144"/>
        <v>9330</v>
      </c>
      <c r="AZ35" s="21">
        <f t="shared" si="144"/>
        <v>8080</v>
      </c>
      <c r="BA35" s="21">
        <f t="shared" si="144"/>
        <v>9986</v>
      </c>
      <c r="BB35" s="21">
        <f t="shared" si="144"/>
        <v>100082</v>
      </c>
      <c r="BC35" s="21">
        <f t="shared" si="144"/>
        <v>10762</v>
      </c>
      <c r="BD35" s="21">
        <f t="shared" si="144"/>
        <v>9113</v>
      </c>
      <c r="BE35" s="21">
        <f t="shared" si="144"/>
        <v>9791</v>
      </c>
      <c r="BF35" s="21">
        <f t="shared" si="144"/>
        <v>9573</v>
      </c>
      <c r="BG35" s="21">
        <f t="shared" si="144"/>
        <v>9442</v>
      </c>
      <c r="BH35" s="21">
        <f t="shared" si="144"/>
        <v>9329</v>
      </c>
      <c r="BI35" s="21">
        <f t="shared" si="144"/>
        <v>11479</v>
      </c>
      <c r="BJ35" s="21">
        <f t="shared" si="144"/>
        <v>11466</v>
      </c>
      <c r="BK35" s="21">
        <f t="shared" si="144"/>
        <v>10852</v>
      </c>
      <c r="BL35" s="21">
        <f t="shared" si="144"/>
        <v>11266</v>
      </c>
      <c r="BM35" s="21">
        <f t="shared" si="144"/>
        <v>10016</v>
      </c>
      <c r="BN35" s="21">
        <f t="shared" si="144"/>
        <v>10990</v>
      </c>
      <c r="BO35" s="21">
        <f t="shared" si="144"/>
        <v>124079</v>
      </c>
      <c r="BP35" s="21">
        <f t="shared" si="144"/>
        <v>10731</v>
      </c>
      <c r="BQ35" s="21">
        <f t="shared" si="144"/>
        <v>10855</v>
      </c>
      <c r="BR35" s="21">
        <f t="shared" si="144"/>
        <v>10982</v>
      </c>
      <c r="BS35" s="21">
        <f t="shared" si="144"/>
        <v>11023</v>
      </c>
      <c r="BT35" s="21">
        <f t="shared" si="144"/>
        <v>11279</v>
      </c>
      <c r="BU35" s="21">
        <f t="shared" si="144"/>
        <v>11321</v>
      </c>
      <c r="BV35" s="21">
        <f>BV26+BV29+BV32</f>
        <v>13135</v>
      </c>
      <c r="BW35" s="21">
        <f t="shared" ref="BW35:CA35" si="145">BW26+BW29+BW32</f>
        <v>29726</v>
      </c>
      <c r="BX35" s="21">
        <f t="shared" si="145"/>
        <v>33028</v>
      </c>
      <c r="BY35" s="21">
        <f t="shared" si="145"/>
        <v>37741</v>
      </c>
      <c r="BZ35" s="21">
        <f t="shared" si="145"/>
        <v>33556</v>
      </c>
      <c r="CA35" s="21">
        <f t="shared" si="145"/>
        <v>40636</v>
      </c>
      <c r="CB35" s="21">
        <f>CB26+CB29+CB32</f>
        <v>254013</v>
      </c>
      <c r="CC35" s="21">
        <f>CC26+CC29+CC32</f>
        <v>35462</v>
      </c>
      <c r="CD35" s="21">
        <v>31828</v>
      </c>
      <c r="CE35" s="21">
        <f t="shared" ref="CE35:CG36" si="146">CE26+CE29+CE32</f>
        <v>37312</v>
      </c>
      <c r="CF35" s="21">
        <f t="shared" si="146"/>
        <v>32736</v>
      </c>
      <c r="CG35" s="21">
        <f t="shared" si="146"/>
        <v>37753</v>
      </c>
      <c r="CH35" s="21">
        <f t="shared" ref="CH35:CI36" si="147">CH26+CH29+CH32</f>
        <v>35073</v>
      </c>
      <c r="CI35" s="21">
        <f t="shared" si="147"/>
        <v>37689</v>
      </c>
      <c r="CJ35" s="21">
        <f t="shared" ref="CJ35:CK35" si="148">CJ26+CJ29+CJ32</f>
        <v>41137</v>
      </c>
      <c r="CK35" s="21">
        <f t="shared" si="148"/>
        <v>39782</v>
      </c>
      <c r="CL35" s="21">
        <f t="shared" ref="CL35:CM35" si="149">CL26+CL29+CL32</f>
        <v>42324</v>
      </c>
      <c r="CM35" s="21">
        <f t="shared" si="149"/>
        <v>40603</v>
      </c>
      <c r="CN35" s="21">
        <f t="shared" ref="CN35" si="150">CN26+CN29+CN32</f>
        <v>47728</v>
      </c>
      <c r="CO35" s="21">
        <f t="shared" si="102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51">CR26+CR29+CR32</f>
        <v>45110</v>
      </c>
      <c r="CS35" s="21">
        <f t="shared" si="151"/>
        <v>42089</v>
      </c>
      <c r="CT35" s="21">
        <f t="shared" si="151"/>
        <v>45363</v>
      </c>
      <c r="CU35" s="21">
        <f t="shared" si="151"/>
        <v>42385</v>
      </c>
      <c r="CV35" s="21">
        <f t="shared" si="151"/>
        <v>47275</v>
      </c>
      <c r="CW35" s="21">
        <f t="shared" si="151"/>
        <v>51560</v>
      </c>
      <c r="CX35" s="21">
        <f t="shared" si="151"/>
        <v>47777</v>
      </c>
      <c r="CY35" s="21">
        <f t="shared" si="151"/>
        <v>50228</v>
      </c>
      <c r="CZ35" s="21">
        <f t="shared" si="151"/>
        <v>46190</v>
      </c>
      <c r="DA35" s="21">
        <f t="shared" si="151"/>
        <v>56567</v>
      </c>
      <c r="DB35" s="21">
        <f t="shared" si="103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52">DE26+DE29+DE32</f>
        <v>52856</v>
      </c>
      <c r="DF35" s="21">
        <f t="shared" si="152"/>
        <v>42540</v>
      </c>
      <c r="DG35" s="21">
        <f t="shared" si="152"/>
        <v>49596</v>
      </c>
      <c r="DH35" s="21">
        <f t="shared" si="152"/>
        <v>44546</v>
      </c>
      <c r="DI35" s="21">
        <f t="shared" si="152"/>
        <v>48200</v>
      </c>
      <c r="DJ35" s="21">
        <f t="shared" si="152"/>
        <v>51365</v>
      </c>
      <c r="DK35" s="21">
        <f t="shared" si="152"/>
        <v>45864</v>
      </c>
      <c r="DL35" s="21">
        <f t="shared" si="152"/>
        <v>50330</v>
      </c>
      <c r="DM35" s="21">
        <f t="shared" si="152"/>
        <v>45988</v>
      </c>
      <c r="DN35" s="21">
        <f t="shared" si="152"/>
        <v>54089</v>
      </c>
      <c r="DO35" s="21">
        <f t="shared" si="112"/>
        <v>576036</v>
      </c>
      <c r="DP35" s="21">
        <f t="shared" ref="DP35:DQ35" si="153">DP26+DP29+DP32</f>
        <v>51660</v>
      </c>
      <c r="DQ35" s="21">
        <f t="shared" si="153"/>
        <v>48676</v>
      </c>
      <c r="DR35" s="21">
        <f t="shared" ref="DR35:DS35" si="154">DR26+DR29+DR32</f>
        <v>35635</v>
      </c>
      <c r="DS35" s="21">
        <f t="shared" si="154"/>
        <v>14562</v>
      </c>
      <c r="DT35" s="21">
        <f t="shared" ref="DT35:DV35" si="155">DT26+DT29+DT32</f>
        <v>27170</v>
      </c>
      <c r="DU35" s="21">
        <f t="shared" si="155"/>
        <v>38955</v>
      </c>
      <c r="DV35" s="21">
        <f t="shared" si="155"/>
        <v>50302</v>
      </c>
      <c r="DW35" s="21">
        <f t="shared" ref="DW35:DY35" si="156">DW26+DW29+DW32</f>
        <v>44895</v>
      </c>
      <c r="DX35" s="21">
        <f t="shared" si="156"/>
        <v>50323</v>
      </c>
      <c r="DY35" s="21">
        <f t="shared" si="156"/>
        <v>63400</v>
      </c>
      <c r="DZ35" s="21">
        <f t="shared" ref="DZ35:EA35" si="157">DZ26+DZ29+DZ32</f>
        <v>64004</v>
      </c>
      <c r="EA35" s="21">
        <f t="shared" si="157"/>
        <v>73693</v>
      </c>
      <c r="EB35" s="21">
        <f t="shared" si="113"/>
        <v>563275</v>
      </c>
      <c r="EC35" s="21">
        <f t="shared" ref="EC35" si="158">EC26+EC29+EC32</f>
        <v>62770</v>
      </c>
      <c r="ED35" s="142">
        <v>54766</v>
      </c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>
        <f t="shared" si="114"/>
        <v>117536</v>
      </c>
    </row>
    <row r="36" spans="2:145" x14ac:dyDescent="0.2">
      <c r="B36" s="15" t="s">
        <v>3</v>
      </c>
      <c r="C36" s="21">
        <f t="shared" ref="C36:N36" si="159">C27+C30</f>
        <v>0</v>
      </c>
      <c r="D36" s="21">
        <f t="shared" si="159"/>
        <v>0</v>
      </c>
      <c r="E36" s="21">
        <f t="shared" si="159"/>
        <v>0</v>
      </c>
      <c r="F36" s="21">
        <f t="shared" si="159"/>
        <v>0</v>
      </c>
      <c r="G36" s="21">
        <f t="shared" si="159"/>
        <v>0</v>
      </c>
      <c r="H36" s="21">
        <f t="shared" si="159"/>
        <v>0</v>
      </c>
      <c r="I36" s="21">
        <f t="shared" si="159"/>
        <v>0</v>
      </c>
      <c r="J36" s="21">
        <f t="shared" si="159"/>
        <v>0</v>
      </c>
      <c r="K36" s="21">
        <f t="shared" si="159"/>
        <v>0</v>
      </c>
      <c r="L36" s="21">
        <f t="shared" si="159"/>
        <v>35573</v>
      </c>
      <c r="M36" s="21">
        <f t="shared" si="159"/>
        <v>31944</v>
      </c>
      <c r="N36" s="21">
        <f t="shared" si="159"/>
        <v>25791</v>
      </c>
      <c r="O36" s="21">
        <f>O27+O30+O33</f>
        <v>93308</v>
      </c>
      <c r="P36" s="21">
        <f t="shared" ref="P36:AA36" si="160">P27+P30</f>
        <v>18179</v>
      </c>
      <c r="Q36" s="21">
        <f t="shared" si="160"/>
        <v>22605</v>
      </c>
      <c r="R36" s="21">
        <f t="shared" si="160"/>
        <v>23768</v>
      </c>
      <c r="S36" s="21">
        <f t="shared" si="160"/>
        <v>23295</v>
      </c>
      <c r="T36" s="21">
        <f t="shared" si="160"/>
        <v>17323</v>
      </c>
      <c r="U36" s="21">
        <f t="shared" si="160"/>
        <v>25580</v>
      </c>
      <c r="V36" s="21">
        <f t="shared" si="160"/>
        <v>29687</v>
      </c>
      <c r="W36" s="21">
        <f t="shared" si="160"/>
        <v>33482</v>
      </c>
      <c r="X36" s="21">
        <f t="shared" si="160"/>
        <v>32126</v>
      </c>
      <c r="Y36" s="21">
        <f t="shared" si="160"/>
        <v>31320</v>
      </c>
      <c r="Z36" s="21">
        <f t="shared" si="160"/>
        <v>31386</v>
      </c>
      <c r="AA36" s="21">
        <f t="shared" si="160"/>
        <v>30843</v>
      </c>
      <c r="AB36" s="21">
        <f>AB27+AB30+AB33</f>
        <v>319594</v>
      </c>
      <c r="AC36" s="21">
        <f t="shared" ref="AC36:AN36" si="161">AC27+AC30</f>
        <v>29214</v>
      </c>
      <c r="AD36" s="21">
        <f t="shared" si="161"/>
        <v>24991</v>
      </c>
      <c r="AE36" s="21">
        <f t="shared" si="161"/>
        <v>26768</v>
      </c>
      <c r="AF36" s="21">
        <f t="shared" si="161"/>
        <v>27496</v>
      </c>
      <c r="AG36" s="21">
        <f t="shared" si="161"/>
        <v>29364</v>
      </c>
      <c r="AH36" s="21">
        <f t="shared" si="161"/>
        <v>29155</v>
      </c>
      <c r="AI36" s="21">
        <f t="shared" si="161"/>
        <v>29375</v>
      </c>
      <c r="AJ36" s="21">
        <f t="shared" si="161"/>
        <v>37602</v>
      </c>
      <c r="AK36" s="21">
        <f t="shared" si="161"/>
        <v>36562</v>
      </c>
      <c r="AL36" s="21">
        <f t="shared" si="161"/>
        <v>35732</v>
      </c>
      <c r="AM36" s="21">
        <f t="shared" si="161"/>
        <v>34677</v>
      </c>
      <c r="AN36" s="21">
        <f t="shared" si="161"/>
        <v>32714</v>
      </c>
      <c r="AO36" s="21">
        <f>AO27+AO30+AO33</f>
        <v>373650</v>
      </c>
      <c r="AP36" s="21">
        <f t="shared" si="143"/>
        <v>28910</v>
      </c>
      <c r="AQ36" s="21">
        <f t="shared" si="143"/>
        <v>25627</v>
      </c>
      <c r="AR36" s="21">
        <f t="shared" si="143"/>
        <v>28555</v>
      </c>
      <c r="AS36" s="21">
        <f t="shared" si="143"/>
        <v>30578</v>
      </c>
      <c r="AT36" s="21">
        <f t="shared" si="143"/>
        <v>31754</v>
      </c>
      <c r="AU36" s="21">
        <f t="shared" si="143"/>
        <v>25168</v>
      </c>
      <c r="AV36" s="21">
        <f t="shared" ref="AV36:BV36" si="162">AV27+AV30</f>
        <v>10084</v>
      </c>
      <c r="AW36" s="21">
        <f t="shared" si="162"/>
        <v>32579</v>
      </c>
      <c r="AX36" s="21">
        <f t="shared" si="162"/>
        <v>32871</v>
      </c>
      <c r="AY36" s="21">
        <f t="shared" si="162"/>
        <v>35057</v>
      </c>
      <c r="AZ36" s="21">
        <f t="shared" si="162"/>
        <v>33869</v>
      </c>
      <c r="BA36" s="21">
        <f t="shared" si="162"/>
        <v>31559</v>
      </c>
      <c r="BB36" s="21">
        <f t="shared" si="162"/>
        <v>346611</v>
      </c>
      <c r="BC36" s="21">
        <f t="shared" si="162"/>
        <v>28678</v>
      </c>
      <c r="BD36" s="21">
        <f t="shared" si="162"/>
        <v>25926</v>
      </c>
      <c r="BE36" s="21">
        <f t="shared" si="162"/>
        <v>27297</v>
      </c>
      <c r="BF36" s="21">
        <f t="shared" si="162"/>
        <v>29896</v>
      </c>
      <c r="BG36" s="21">
        <f t="shared" si="162"/>
        <v>31367</v>
      </c>
      <c r="BH36" s="21">
        <f t="shared" si="162"/>
        <v>29763</v>
      </c>
      <c r="BI36" s="21">
        <f t="shared" si="162"/>
        <v>32187</v>
      </c>
      <c r="BJ36" s="21">
        <f t="shared" si="162"/>
        <v>33338</v>
      </c>
      <c r="BK36" s="21">
        <f t="shared" si="162"/>
        <v>35337</v>
      </c>
      <c r="BL36" s="21">
        <f t="shared" si="162"/>
        <v>40030</v>
      </c>
      <c r="BM36" s="21">
        <f t="shared" si="162"/>
        <v>29710</v>
      </c>
      <c r="BN36" s="21">
        <f t="shared" si="162"/>
        <v>34247</v>
      </c>
      <c r="BO36" s="21">
        <f t="shared" si="162"/>
        <v>377776</v>
      </c>
      <c r="BP36" s="21">
        <f t="shared" si="162"/>
        <v>28800</v>
      </c>
      <c r="BQ36" s="21">
        <f t="shared" si="162"/>
        <v>29119</v>
      </c>
      <c r="BR36" s="21">
        <f t="shared" si="162"/>
        <v>28066</v>
      </c>
      <c r="BS36" s="21">
        <f t="shared" si="162"/>
        <v>30991</v>
      </c>
      <c r="BT36" s="21">
        <f t="shared" si="162"/>
        <v>35339</v>
      </c>
      <c r="BU36" s="21">
        <f t="shared" si="162"/>
        <v>34672</v>
      </c>
      <c r="BV36" s="21">
        <f t="shared" si="162"/>
        <v>36926</v>
      </c>
      <c r="BW36" s="21">
        <f>BW27+BW30+BW33</f>
        <v>64270</v>
      </c>
      <c r="BX36" s="21">
        <f t="shared" ref="BX36:CB36" si="163">BX27+BX30+BX33</f>
        <v>71515</v>
      </c>
      <c r="BY36" s="21">
        <f t="shared" si="163"/>
        <v>78601</v>
      </c>
      <c r="BZ36" s="21">
        <f t="shared" si="163"/>
        <v>73159</v>
      </c>
      <c r="CA36" s="21">
        <f t="shared" si="163"/>
        <v>74329</v>
      </c>
      <c r="CB36" s="21">
        <f t="shared" si="163"/>
        <v>585787</v>
      </c>
      <c r="CC36" s="21">
        <f t="shared" ref="CC36" si="164">CC27+CC30+CC33</f>
        <v>59876</v>
      </c>
      <c r="CD36" s="21">
        <v>59940</v>
      </c>
      <c r="CE36" s="21">
        <f t="shared" si="146"/>
        <v>71587</v>
      </c>
      <c r="CF36" s="21">
        <f t="shared" si="146"/>
        <v>71447</v>
      </c>
      <c r="CG36" s="21">
        <f t="shared" si="146"/>
        <v>73890</v>
      </c>
      <c r="CH36" s="21">
        <f t="shared" ref="CH36" si="165">CH27+CH30+CH33</f>
        <v>72297</v>
      </c>
      <c r="CI36" s="21">
        <f t="shared" si="147"/>
        <v>77256</v>
      </c>
      <c r="CJ36" s="21">
        <f t="shared" ref="CJ36:CK36" si="166">CJ27+CJ30+CJ33</f>
        <v>87083</v>
      </c>
      <c r="CK36" s="21">
        <f t="shared" si="166"/>
        <v>91464</v>
      </c>
      <c r="CL36" s="21">
        <f t="shared" ref="CL36:CM36" si="167">CL27+CL30+CL33</f>
        <v>90936</v>
      </c>
      <c r="CM36" s="21">
        <f t="shared" si="167"/>
        <v>87717</v>
      </c>
      <c r="CN36" s="21">
        <f t="shared" ref="CN36" si="168">CN27+CN30+CN33</f>
        <v>88630</v>
      </c>
      <c r="CO36" s="21">
        <f t="shared" si="102"/>
        <v>932123</v>
      </c>
      <c r="CP36" s="21">
        <f t="shared" ref="CP36:CQ36" si="169">CP27+CP30+CP33</f>
        <v>75122</v>
      </c>
      <c r="CQ36" s="21">
        <f t="shared" si="169"/>
        <v>69520</v>
      </c>
      <c r="CR36" s="21">
        <f t="shared" ref="CR36:CT36" si="170">CR27+CR30+CR33</f>
        <v>82235</v>
      </c>
      <c r="CS36" s="21">
        <f t="shared" si="170"/>
        <v>78326</v>
      </c>
      <c r="CT36" s="21">
        <f t="shared" si="170"/>
        <v>81656</v>
      </c>
      <c r="CU36" s="21">
        <f t="shared" si="151"/>
        <v>81485</v>
      </c>
      <c r="CV36" s="21">
        <f t="shared" si="151"/>
        <v>84843</v>
      </c>
      <c r="CW36" s="21">
        <f t="shared" si="151"/>
        <v>91817</v>
      </c>
      <c r="CX36" s="21">
        <f t="shared" si="151"/>
        <v>85139</v>
      </c>
      <c r="CY36" s="21">
        <f t="shared" si="151"/>
        <v>77471</v>
      </c>
      <c r="CZ36" s="21">
        <f t="shared" si="151"/>
        <v>78630</v>
      </c>
      <c r="DA36" s="21">
        <f t="shared" si="151"/>
        <v>82315</v>
      </c>
      <c r="DB36" s="21">
        <f t="shared" si="103"/>
        <v>968559</v>
      </c>
      <c r="DC36" s="21">
        <f t="shared" ref="DC36:DN36" si="171">DC27+DC30+DC33</f>
        <v>75267</v>
      </c>
      <c r="DD36" s="21">
        <f t="shared" si="171"/>
        <v>74948</v>
      </c>
      <c r="DE36" s="21">
        <f t="shared" si="171"/>
        <v>78914</v>
      </c>
      <c r="DF36" s="21">
        <f t="shared" si="171"/>
        <v>70196</v>
      </c>
      <c r="DG36" s="21">
        <f t="shared" si="171"/>
        <v>88155</v>
      </c>
      <c r="DH36" s="21">
        <f t="shared" si="171"/>
        <v>91562</v>
      </c>
      <c r="DI36" s="21">
        <f t="shared" si="171"/>
        <v>92088</v>
      </c>
      <c r="DJ36" s="21">
        <f t="shared" si="171"/>
        <v>102391</v>
      </c>
      <c r="DK36" s="21">
        <f t="shared" si="171"/>
        <v>95785</v>
      </c>
      <c r="DL36" s="21">
        <f t="shared" si="171"/>
        <v>98772</v>
      </c>
      <c r="DM36" s="21">
        <f t="shared" si="171"/>
        <v>86472</v>
      </c>
      <c r="DN36" s="21">
        <f t="shared" si="171"/>
        <v>90294</v>
      </c>
      <c r="DO36" s="21">
        <f t="shared" si="112"/>
        <v>1044844</v>
      </c>
      <c r="DP36" s="21">
        <f t="shared" ref="DP36:DQ36" si="172">DP27+DP30+DP33</f>
        <v>77183</v>
      </c>
      <c r="DQ36" s="21">
        <f t="shared" si="172"/>
        <v>80804</v>
      </c>
      <c r="DR36" s="21">
        <f t="shared" ref="DR36:DS36" si="173">DR27+DR30+DR33</f>
        <v>62357</v>
      </c>
      <c r="DS36" s="21">
        <f t="shared" si="173"/>
        <v>24921</v>
      </c>
      <c r="DT36" s="21">
        <f t="shared" ref="DT36:DV36" si="174">DT27+DT30+DT33</f>
        <v>43213</v>
      </c>
      <c r="DU36" s="21">
        <f t="shared" si="174"/>
        <v>56560</v>
      </c>
      <c r="DV36" s="21">
        <f t="shared" si="174"/>
        <v>75623</v>
      </c>
      <c r="DW36" s="21">
        <f t="shared" ref="DW36:DY36" si="175">DW27+DW30+DW33</f>
        <v>79776</v>
      </c>
      <c r="DX36" s="21">
        <f t="shared" si="175"/>
        <v>85236</v>
      </c>
      <c r="DY36" s="21">
        <f t="shared" si="175"/>
        <v>105904</v>
      </c>
      <c r="DZ36" s="21">
        <f t="shared" ref="DZ36:EA36" si="176">DZ27+DZ30+DZ33</f>
        <v>104100</v>
      </c>
      <c r="EA36" s="21">
        <f t="shared" si="176"/>
        <v>122700</v>
      </c>
      <c r="EB36" s="21">
        <f t="shared" si="113"/>
        <v>918377</v>
      </c>
      <c r="EC36" s="21">
        <f t="shared" ref="EC36" si="177">EC27+EC30+EC33</f>
        <v>100280</v>
      </c>
      <c r="ED36" s="142">
        <v>85888</v>
      </c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>
        <f t="shared" si="114"/>
        <v>186168</v>
      </c>
    </row>
    <row r="39" spans="2:145" ht="15" x14ac:dyDescent="0.25">
      <c r="B39" s="5" t="s">
        <v>82</v>
      </c>
    </row>
    <row r="40" spans="2:145" ht="15" x14ac:dyDescent="0.25">
      <c r="B40" s="23" t="s">
        <v>158</v>
      </c>
      <c r="C40" s="165">
        <v>2011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3" t="s">
        <v>88</v>
      </c>
      <c r="P40" s="165">
        <v>2012</v>
      </c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7"/>
      <c r="AB40" s="163" t="s">
        <v>89</v>
      </c>
      <c r="AC40" s="165">
        <v>2013</v>
      </c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7"/>
      <c r="AO40" s="163" t="s">
        <v>90</v>
      </c>
      <c r="AP40" s="165">
        <v>2014</v>
      </c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7"/>
      <c r="BB40" s="163" t="s">
        <v>91</v>
      </c>
      <c r="BC40" s="165">
        <v>2015</v>
      </c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7"/>
      <c r="BO40" s="163" t="s">
        <v>92</v>
      </c>
      <c r="BP40" s="165">
        <v>2016</v>
      </c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7"/>
      <c r="CB40" s="163" t="s">
        <v>93</v>
      </c>
      <c r="CC40" s="165">
        <v>2017</v>
      </c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7"/>
      <c r="CO40" s="163" t="s">
        <v>104</v>
      </c>
      <c r="CP40" s="165">
        <v>2018</v>
      </c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7"/>
      <c r="DB40" s="163" t="s">
        <v>137</v>
      </c>
      <c r="DC40" s="165">
        <v>2019</v>
      </c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7"/>
      <c r="DO40" s="163" t="s">
        <v>161</v>
      </c>
      <c r="DP40" s="160">
        <v>2020</v>
      </c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2"/>
      <c r="EB40" s="163" t="s">
        <v>169</v>
      </c>
      <c r="EC40" s="160">
        <v>2021</v>
      </c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2"/>
      <c r="EO40" s="163" t="s">
        <v>170</v>
      </c>
    </row>
    <row r="41" spans="2:145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64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64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64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64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64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64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64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64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64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64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64"/>
    </row>
    <row r="42" spans="2:145" s="5" customFormat="1" ht="16.5" customHeight="1" x14ac:dyDescent="0.25">
      <c r="B42" s="100" t="s">
        <v>103</v>
      </c>
      <c r="C42" s="19">
        <f t="shared" ref="C42:BS42" si="178">SUM(C43:C44)</f>
        <v>0</v>
      </c>
      <c r="D42" s="19">
        <f t="shared" si="178"/>
        <v>0</v>
      </c>
      <c r="E42" s="19">
        <f t="shared" si="178"/>
        <v>0</v>
      </c>
      <c r="F42" s="19">
        <f t="shared" si="178"/>
        <v>0</v>
      </c>
      <c r="G42" s="19">
        <f t="shared" si="178"/>
        <v>0</v>
      </c>
      <c r="H42" s="19">
        <f t="shared" si="178"/>
        <v>0</v>
      </c>
      <c r="I42" s="19">
        <f t="shared" si="178"/>
        <v>0</v>
      </c>
      <c r="J42" s="19">
        <f t="shared" si="178"/>
        <v>0</v>
      </c>
      <c r="K42" s="19">
        <f t="shared" si="178"/>
        <v>0</v>
      </c>
      <c r="L42" s="19">
        <f t="shared" si="178"/>
        <v>218167.59999999998</v>
      </c>
      <c r="M42" s="19">
        <f t="shared" si="178"/>
        <v>198499</v>
      </c>
      <c r="N42" s="19">
        <f t="shared" si="178"/>
        <v>165188.80000000002</v>
      </c>
      <c r="O42" s="19">
        <f>SUM(C42:N42)</f>
        <v>581855.4</v>
      </c>
      <c r="P42" s="19">
        <f t="shared" si="178"/>
        <v>115644.90000000001</v>
      </c>
      <c r="Q42" s="19">
        <f t="shared" si="178"/>
        <v>143099.6</v>
      </c>
      <c r="R42" s="19">
        <f t="shared" si="178"/>
        <v>151944.1</v>
      </c>
      <c r="S42" s="19">
        <f t="shared" si="178"/>
        <v>149784.80000000002</v>
      </c>
      <c r="T42" s="19">
        <f t="shared" si="178"/>
        <v>115201</v>
      </c>
      <c r="U42" s="19">
        <f t="shared" si="178"/>
        <v>155986.5</v>
      </c>
      <c r="V42" s="19">
        <f t="shared" si="178"/>
        <v>179995.40000000002</v>
      </c>
      <c r="W42" s="19">
        <f t="shared" si="178"/>
        <v>201646.7</v>
      </c>
      <c r="X42" s="19">
        <f t="shared" si="178"/>
        <v>190231.29999999996</v>
      </c>
      <c r="Y42" s="19">
        <f t="shared" si="178"/>
        <v>187998.39999999997</v>
      </c>
      <c r="Z42" s="19">
        <f t="shared" si="178"/>
        <v>185502.3</v>
      </c>
      <c r="AA42" s="19">
        <f t="shared" si="178"/>
        <v>183183.2</v>
      </c>
      <c r="AB42" s="19">
        <f>SUM(P42:AA42)</f>
        <v>1960218.2</v>
      </c>
      <c r="AC42" s="19">
        <f t="shared" si="178"/>
        <v>165814.70000000001</v>
      </c>
      <c r="AD42" s="19">
        <f t="shared" si="178"/>
        <v>151796.4</v>
      </c>
      <c r="AE42" s="19">
        <f t="shared" si="178"/>
        <v>154752.20000000001</v>
      </c>
      <c r="AF42" s="19">
        <f t="shared" si="178"/>
        <v>151411.1</v>
      </c>
      <c r="AG42" s="19">
        <f t="shared" si="178"/>
        <v>164823.5</v>
      </c>
      <c r="AH42" s="19">
        <f t="shared" si="178"/>
        <v>162332.29999999999</v>
      </c>
      <c r="AI42" s="19">
        <f t="shared" si="178"/>
        <v>173537.9</v>
      </c>
      <c r="AJ42" s="19">
        <f t="shared" si="178"/>
        <v>218368.80000000002</v>
      </c>
      <c r="AK42" s="19">
        <f t="shared" si="178"/>
        <v>208106.80000000002</v>
      </c>
      <c r="AL42" s="19">
        <f t="shared" si="178"/>
        <v>200544.60000000003</v>
      </c>
      <c r="AM42" s="19">
        <f t="shared" si="178"/>
        <v>196528.3</v>
      </c>
      <c r="AN42" s="19">
        <f t="shared" si="178"/>
        <v>189356.2</v>
      </c>
      <c r="AO42" s="19">
        <f>SUM(AC42:AN42)</f>
        <v>2137372.8000000003</v>
      </c>
      <c r="AP42" s="19">
        <f t="shared" si="178"/>
        <v>178296.80000000002</v>
      </c>
      <c r="AQ42" s="19">
        <f t="shared" si="178"/>
        <v>158640.1</v>
      </c>
      <c r="AR42" s="19">
        <f t="shared" si="178"/>
        <v>177343</v>
      </c>
      <c r="AS42" s="19">
        <f t="shared" si="178"/>
        <v>185370.59999999998</v>
      </c>
      <c r="AT42" s="19">
        <f t="shared" si="178"/>
        <v>193619.4</v>
      </c>
      <c r="AU42" s="19">
        <f t="shared" si="178"/>
        <v>155217.20000000001</v>
      </c>
      <c r="AV42" s="19">
        <f t="shared" si="178"/>
        <v>82458.3</v>
      </c>
      <c r="AW42" s="19">
        <f t="shared" si="178"/>
        <v>199068.7</v>
      </c>
      <c r="AX42" s="19">
        <f t="shared" si="178"/>
        <v>197107.90000000002</v>
      </c>
      <c r="AY42" s="19">
        <f t="shared" si="178"/>
        <v>212093.69999999998</v>
      </c>
      <c r="AZ42" s="19">
        <f t="shared" si="178"/>
        <v>203425.90000000002</v>
      </c>
      <c r="BA42" s="19">
        <f t="shared" si="178"/>
        <v>197340.1</v>
      </c>
      <c r="BB42" s="19">
        <f>SUM(AP42:BA42)</f>
        <v>2139981.7000000002</v>
      </c>
      <c r="BC42" s="19">
        <f t="shared" si="178"/>
        <v>196159.09999999998</v>
      </c>
      <c r="BD42" s="19">
        <f t="shared" si="178"/>
        <v>174728.05</v>
      </c>
      <c r="BE42" s="19">
        <f t="shared" si="178"/>
        <v>183372.44999999998</v>
      </c>
      <c r="BF42" s="19">
        <f t="shared" si="178"/>
        <v>195640.34999999998</v>
      </c>
      <c r="BG42" s="19">
        <f t="shared" si="178"/>
        <v>200293.35</v>
      </c>
      <c r="BH42" s="19">
        <f t="shared" si="178"/>
        <v>191603.55</v>
      </c>
      <c r="BI42" s="19">
        <f t="shared" si="178"/>
        <v>212465.34999999998</v>
      </c>
      <c r="BJ42" s="19">
        <f t="shared" si="178"/>
        <v>219753.1</v>
      </c>
      <c r="BK42" s="19">
        <f t="shared" si="178"/>
        <v>226348</v>
      </c>
      <c r="BL42" s="19">
        <f t="shared" si="178"/>
        <v>247595.14999999997</v>
      </c>
      <c r="BM42" s="19">
        <f t="shared" si="178"/>
        <v>189656.49999999997</v>
      </c>
      <c r="BN42" s="19">
        <f t="shared" si="178"/>
        <v>220173.5</v>
      </c>
      <c r="BO42" s="19">
        <f>SUM(BC42:BN42)</f>
        <v>2457788.4499999997</v>
      </c>
      <c r="BP42" s="19">
        <f t="shared" si="178"/>
        <v>207975.95</v>
      </c>
      <c r="BQ42" s="19">
        <f t="shared" si="178"/>
        <v>214651.80000000002</v>
      </c>
      <c r="BR42" s="19">
        <f t="shared" si="178"/>
        <v>205925</v>
      </c>
      <c r="BS42" s="19">
        <f t="shared" si="178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79">SUM(BV43:BV44)</f>
        <v>263996.90000000002</v>
      </c>
      <c r="BW42" s="19">
        <f t="shared" si="179"/>
        <v>446563.79999999993</v>
      </c>
      <c r="BX42" s="19">
        <f t="shared" si="179"/>
        <v>493683.19999999995</v>
      </c>
      <c r="BY42" s="19">
        <f t="shared" si="179"/>
        <v>537131</v>
      </c>
      <c r="BZ42" s="19">
        <f t="shared" si="179"/>
        <v>497013.7</v>
      </c>
      <c r="CA42" s="19">
        <f t="shared" si="179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80">SUM(CE43:CE44)</f>
        <v>550873.4</v>
      </c>
      <c r="CF42" s="19">
        <f t="shared" si="180"/>
        <v>533264.5</v>
      </c>
      <c r="CG42" s="19">
        <f t="shared" si="180"/>
        <v>564076.19999999995</v>
      </c>
      <c r="CH42" s="19">
        <f t="shared" si="180"/>
        <v>545236</v>
      </c>
      <c r="CI42" s="19">
        <f t="shared" si="180"/>
        <v>592369.30000000005</v>
      </c>
      <c r="CJ42" s="19">
        <f t="shared" si="180"/>
        <v>656067.5</v>
      </c>
      <c r="CK42" s="19">
        <f t="shared" si="180"/>
        <v>655069.39999999991</v>
      </c>
      <c r="CL42" s="19">
        <f t="shared" si="180"/>
        <v>676573.1</v>
      </c>
      <c r="CM42" s="19">
        <f t="shared" si="180"/>
        <v>660131.19999999995</v>
      </c>
      <c r="CN42" s="19">
        <f t="shared" si="180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81">SUM(CR43:CR44)</f>
        <v>638287.5</v>
      </c>
      <c r="CS42" s="19">
        <f t="shared" si="181"/>
        <v>601652.5</v>
      </c>
      <c r="CT42" s="19">
        <f t="shared" si="181"/>
        <v>627795.5</v>
      </c>
      <c r="CU42" s="19">
        <f t="shared" si="181"/>
        <v>608184</v>
      </c>
      <c r="CV42" s="19">
        <f t="shared" si="181"/>
        <v>665601</v>
      </c>
      <c r="CW42" s="19">
        <f t="shared" si="181"/>
        <v>719523.5</v>
      </c>
      <c r="CX42" s="19">
        <f t="shared" si="181"/>
        <v>655018</v>
      </c>
      <c r="CY42" s="19">
        <f t="shared" si="181"/>
        <v>617750</v>
      </c>
      <c r="CZ42" s="19">
        <f t="shared" si="181"/>
        <v>614286.5</v>
      </c>
      <c r="DA42" s="19">
        <f t="shared" si="181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C42" si="182">SUM(DE43:DE44)</f>
        <v>690921.39999999991</v>
      </c>
      <c r="DF42" s="19">
        <f t="shared" si="182"/>
        <v>579800.79999999993</v>
      </c>
      <c r="DG42" s="19">
        <f t="shared" si="182"/>
        <v>715757.7</v>
      </c>
      <c r="DH42" s="19">
        <f t="shared" si="182"/>
        <v>714600.8</v>
      </c>
      <c r="DI42" s="19">
        <f t="shared" si="182"/>
        <v>736035.6</v>
      </c>
      <c r="DJ42" s="19">
        <f t="shared" si="182"/>
        <v>805538.20000000007</v>
      </c>
      <c r="DK42" s="19">
        <f t="shared" si="182"/>
        <v>737850.3</v>
      </c>
      <c r="DL42" s="19">
        <f>SUM(DL43:DL44)</f>
        <v>764755.79999999993</v>
      </c>
      <c r="DM42" s="19">
        <f t="shared" si="182"/>
        <v>678296.39999999991</v>
      </c>
      <c r="DN42" s="19">
        <f t="shared" si="182"/>
        <v>743799.7</v>
      </c>
      <c r="DO42" s="19">
        <f>+SUM(DC42:DN42)</f>
        <v>8451996.4999999981</v>
      </c>
      <c r="DP42" s="19">
        <f t="shared" si="182"/>
        <v>657318.29999999993</v>
      </c>
      <c r="DQ42" s="19">
        <f t="shared" si="182"/>
        <v>654392.4</v>
      </c>
      <c r="DR42" s="19">
        <f t="shared" si="182"/>
        <v>508767.39999999997</v>
      </c>
      <c r="DS42" s="19">
        <f>SUM(DS43:DS44)</f>
        <v>14286.600000000002</v>
      </c>
      <c r="DT42" s="19">
        <f t="shared" si="182"/>
        <v>0</v>
      </c>
      <c r="DU42" s="19">
        <f t="shared" si="182"/>
        <v>0</v>
      </c>
      <c r="DV42" s="19">
        <f t="shared" si="182"/>
        <v>685381.5</v>
      </c>
      <c r="DW42" s="19">
        <f t="shared" si="182"/>
        <v>685864.10000000009</v>
      </c>
      <c r="DX42" s="19">
        <f t="shared" si="182"/>
        <v>743989</v>
      </c>
      <c r="DY42" s="19">
        <f t="shared" si="182"/>
        <v>921776.40000000014</v>
      </c>
      <c r="DZ42" s="19">
        <f t="shared" si="182"/>
        <v>912111.3</v>
      </c>
      <c r="EA42" s="19">
        <f t="shared" si="182"/>
        <v>1076740.1000000001</v>
      </c>
      <c r="EB42" s="19">
        <f>+SUM(DP42:EA42)</f>
        <v>6860627.0999999996</v>
      </c>
      <c r="EC42" s="19">
        <f t="shared" si="182"/>
        <v>919414.1</v>
      </c>
      <c r="ED42" s="141">
        <v>781831.8</v>
      </c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>
        <f>+SUM(EC42:EN42)</f>
        <v>1701245.9</v>
      </c>
    </row>
    <row r="43" spans="2:145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 t="shared" ref="CO43:CO44" si="183"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 t="shared" ref="DB43:DB44" si="184"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2">
        <v>276453</v>
      </c>
      <c r="EE43" s="21"/>
      <c r="EF43" s="105"/>
      <c r="EG43" s="112"/>
      <c r="EH43" s="21"/>
      <c r="EI43" s="21"/>
      <c r="EJ43" s="21"/>
      <c r="EK43" s="21"/>
      <c r="EL43" s="21"/>
      <c r="EM43" s="21"/>
      <c r="EN43" s="21"/>
      <c r="EO43" s="21"/>
    </row>
    <row r="44" spans="2:145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 t="shared" si="183"/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 t="shared" si="184"/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2">
        <v>505378.8</v>
      </c>
      <c r="EE44" s="21"/>
      <c r="EF44" s="105"/>
      <c r="EG44" s="21"/>
      <c r="EH44" s="21"/>
      <c r="EI44" s="21"/>
      <c r="EJ44" s="21"/>
      <c r="EK44" s="21"/>
      <c r="EL44" s="21"/>
      <c r="EM44" s="21"/>
      <c r="EN44" s="21"/>
      <c r="EO44" s="21"/>
    </row>
    <row r="45" spans="2:145" x14ac:dyDescent="0.2">
      <c r="B45" s="88"/>
    </row>
    <row r="46" spans="2:145" x14ac:dyDescent="0.2">
      <c r="B46" s="88"/>
    </row>
    <row r="48" spans="2:145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70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GO73"/>
  <sheetViews>
    <sheetView showGridLines="0" zoomScale="84" zoomScaleNormal="84" workbookViewId="0">
      <pane xSplit="2" ySplit="3" topLeftCell="FZ49" activePane="bottomRight" state="frozen"/>
      <selection pane="topRight" activeCell="C1" sqref="C1"/>
      <selection pane="bottomLeft" activeCell="A4" sqref="A4"/>
      <selection pane="bottomRight" activeCell="GD66" sqref="GD66:GD6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112"/>
    <col min="197" max="197" width="12.28515625" style="112" customWidth="1"/>
    <col min="198" max="16384" width="11.42578125" style="2"/>
  </cols>
  <sheetData>
    <row r="1" spans="1:197" ht="15" x14ac:dyDescent="0.2">
      <c r="A1" s="176">
        <v>14</v>
      </c>
      <c r="B1" s="176"/>
    </row>
    <row r="2" spans="1:197" ht="30" customHeight="1" x14ac:dyDescent="0.2">
      <c r="A2" s="169" t="s">
        <v>162</v>
      </c>
      <c r="B2" s="17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97" x14ac:dyDescent="0.2">
      <c r="A3" s="99" t="s">
        <v>66</v>
      </c>
    </row>
    <row r="4" spans="1:197" x14ac:dyDescent="0.2">
      <c r="A4" s="91"/>
    </row>
    <row r="5" spans="1:197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97" ht="15" x14ac:dyDescent="0.25">
      <c r="B6" s="171" t="s">
        <v>0</v>
      </c>
      <c r="C6" s="177">
        <v>2007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63" t="s">
        <v>100</v>
      </c>
      <c r="P6" s="165">
        <v>2008</v>
      </c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3" t="s">
        <v>101</v>
      </c>
      <c r="AC6" s="165">
        <v>2009</v>
      </c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7"/>
      <c r="AO6" s="163" t="s">
        <v>86</v>
      </c>
      <c r="AP6" s="165">
        <v>2010</v>
      </c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7"/>
      <c r="BB6" s="163" t="s">
        <v>87</v>
      </c>
      <c r="BC6" s="165">
        <v>2011</v>
      </c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7"/>
      <c r="BO6" s="163" t="s">
        <v>88</v>
      </c>
      <c r="BP6" s="165">
        <v>2012</v>
      </c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7"/>
      <c r="CB6" s="163" t="s">
        <v>89</v>
      </c>
      <c r="CC6" s="165">
        <v>2013</v>
      </c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7"/>
      <c r="CO6" s="163" t="s">
        <v>90</v>
      </c>
      <c r="CP6" s="165">
        <v>2014</v>
      </c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7"/>
      <c r="DB6" s="163" t="s">
        <v>91</v>
      </c>
      <c r="DC6" s="165">
        <v>2015</v>
      </c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7"/>
      <c r="DO6" s="163" t="s">
        <v>92</v>
      </c>
      <c r="DP6" s="165">
        <v>2016</v>
      </c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7"/>
      <c r="EB6" s="163" t="s">
        <v>93</v>
      </c>
      <c r="EC6" s="165">
        <v>2017</v>
      </c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7"/>
      <c r="EO6" s="163" t="s">
        <v>104</v>
      </c>
      <c r="EP6" s="165">
        <v>2018</v>
      </c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7"/>
      <c r="FB6" s="163" t="s">
        <v>137</v>
      </c>
      <c r="FC6" s="165">
        <v>2019</v>
      </c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7"/>
      <c r="FO6" s="163" t="s">
        <v>161</v>
      </c>
      <c r="FP6" s="160">
        <v>2020</v>
      </c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2"/>
      <c r="GB6" s="163" t="s">
        <v>169</v>
      </c>
      <c r="GC6" s="160">
        <v>2021</v>
      </c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2"/>
      <c r="GO6" s="163" t="s">
        <v>170</v>
      </c>
    </row>
    <row r="7" spans="1:197" ht="15" x14ac:dyDescent="0.25">
      <c r="B7" s="172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64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4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4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4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64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64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64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64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64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64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64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64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64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64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64"/>
    </row>
    <row r="8" spans="1:197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 t="shared" ref="EP8:EQ8" si="8">+EP9+EP10</f>
        <v>206412</v>
      </c>
      <c r="EQ8" s="14">
        <f t="shared" si="8"/>
        <v>205244</v>
      </c>
      <c r="ER8" s="14">
        <f t="shared" ref="ER8:FA8" si="9">+ER9+ER10</f>
        <v>200106</v>
      </c>
      <c r="ES8" s="14">
        <f t="shared" si="9"/>
        <v>201215</v>
      </c>
      <c r="ET8" s="14">
        <f t="shared" si="9"/>
        <v>203288</v>
      </c>
      <c r="EU8" s="14">
        <f t="shared" si="9"/>
        <v>196809</v>
      </c>
      <c r="EV8" s="14">
        <f t="shared" si="9"/>
        <v>212729</v>
      </c>
      <c r="EW8" s="14">
        <f t="shared" si="9"/>
        <v>237324</v>
      </c>
      <c r="EX8" s="14">
        <f t="shared" si="9"/>
        <v>207963</v>
      </c>
      <c r="EY8" s="14">
        <f t="shared" si="9"/>
        <v>220464</v>
      </c>
      <c r="EZ8" s="14">
        <f t="shared" si="9"/>
        <v>208798</v>
      </c>
      <c r="FA8" s="14">
        <f t="shared" si="9"/>
        <v>240486</v>
      </c>
      <c r="FB8" s="14">
        <f>+SUM(EP8:FA8)</f>
        <v>2540838</v>
      </c>
      <c r="FC8" s="14">
        <f t="shared" ref="FC8:FK8" si="10">+FC9+FC10</f>
        <v>215322</v>
      </c>
      <c r="FD8" s="14">
        <f t="shared" si="10"/>
        <v>208681</v>
      </c>
      <c r="FE8" s="14">
        <f t="shared" si="10"/>
        <v>214962</v>
      </c>
      <c r="FF8" s="14">
        <f t="shared" si="10"/>
        <v>207923</v>
      </c>
      <c r="FG8" s="14">
        <f t="shared" si="10"/>
        <v>219013</v>
      </c>
      <c r="FH8" s="14">
        <f t="shared" si="10"/>
        <v>207383</v>
      </c>
      <c r="FI8" s="14">
        <f t="shared" si="10"/>
        <v>224484</v>
      </c>
      <c r="FJ8" s="14">
        <f t="shared" si="10"/>
        <v>251679</v>
      </c>
      <c r="FK8" s="14">
        <f t="shared" si="10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1">
        <v>178096</v>
      </c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>
        <f>+SUM(GC8:GN8)</f>
        <v>430393</v>
      </c>
    </row>
    <row r="9" spans="1:197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1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2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7">
        <v>154191</v>
      </c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</row>
    <row r="10" spans="1:197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3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4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5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6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7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8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9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20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1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2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1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2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40">
        <v>23905</v>
      </c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</row>
    <row r="11" spans="1:197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3"/>
        <v>19772</v>
      </c>
      <c r="P11" s="14">
        <f>SUM(P12:P13)</f>
        <v>28298</v>
      </c>
      <c r="Q11" s="14">
        <f t="shared" ref="Q11:AA11" si="23">SUM(Q12:Q13)</f>
        <v>29387</v>
      </c>
      <c r="R11" s="14">
        <f t="shared" si="23"/>
        <v>27161</v>
      </c>
      <c r="S11" s="14">
        <f t="shared" si="23"/>
        <v>23364</v>
      </c>
      <c r="T11" s="14">
        <f t="shared" si="23"/>
        <v>25866</v>
      </c>
      <c r="U11" s="14">
        <f t="shared" si="23"/>
        <v>17284</v>
      </c>
      <c r="V11" s="14">
        <f t="shared" si="23"/>
        <v>26277</v>
      </c>
      <c r="W11" s="14">
        <f t="shared" si="23"/>
        <v>26598</v>
      </c>
      <c r="X11" s="14">
        <f t="shared" si="23"/>
        <v>26668</v>
      </c>
      <c r="Y11" s="14">
        <f t="shared" si="23"/>
        <v>23514</v>
      </c>
      <c r="Z11" s="14">
        <f t="shared" si="23"/>
        <v>26310</v>
      </c>
      <c r="AA11" s="14">
        <f t="shared" si="23"/>
        <v>28726</v>
      </c>
      <c r="AB11" s="14">
        <f t="shared" si="14"/>
        <v>309453</v>
      </c>
      <c r="AC11" s="14">
        <f>SUM(AC12:AC13)</f>
        <v>31975</v>
      </c>
      <c r="AD11" s="14">
        <f t="shared" ref="AD11:AN11" si="24">SUM(AD12:AD13)</f>
        <v>30686</v>
      </c>
      <c r="AE11" s="14">
        <f t="shared" si="24"/>
        <v>26910</v>
      </c>
      <c r="AF11" s="14">
        <f t="shared" si="24"/>
        <v>25367</v>
      </c>
      <c r="AG11" s="14">
        <f t="shared" si="24"/>
        <v>27222</v>
      </c>
      <c r="AH11" s="14">
        <f t="shared" si="24"/>
        <v>26427</v>
      </c>
      <c r="AI11" s="14">
        <f t="shared" si="24"/>
        <v>28090</v>
      </c>
      <c r="AJ11" s="14">
        <f t="shared" si="24"/>
        <v>28137</v>
      </c>
      <c r="AK11" s="14">
        <f t="shared" si="24"/>
        <v>28568</v>
      </c>
      <c r="AL11" s="14">
        <f t="shared" si="24"/>
        <v>27904</v>
      </c>
      <c r="AM11" s="14">
        <f t="shared" si="24"/>
        <v>27362</v>
      </c>
      <c r="AN11" s="14">
        <f t="shared" si="24"/>
        <v>30408</v>
      </c>
      <c r="AO11" s="14">
        <f t="shared" si="15"/>
        <v>339056</v>
      </c>
      <c r="AP11" s="14">
        <f>SUM(AP12:AP13)</f>
        <v>34776</v>
      </c>
      <c r="AQ11" s="14">
        <f t="shared" ref="AQ11:BA11" si="25">SUM(AQ12:AQ13)</f>
        <v>33459</v>
      </c>
      <c r="AR11" s="14">
        <f t="shared" si="25"/>
        <v>30361</v>
      </c>
      <c r="AS11" s="14">
        <f t="shared" si="25"/>
        <v>27246</v>
      </c>
      <c r="AT11" s="14">
        <f t="shared" si="25"/>
        <v>29867</v>
      </c>
      <c r="AU11" s="14">
        <f t="shared" si="25"/>
        <v>27123</v>
      </c>
      <c r="AV11" s="14">
        <f t="shared" si="25"/>
        <v>29707</v>
      </c>
      <c r="AW11" s="14">
        <f t="shared" si="25"/>
        <v>30262</v>
      </c>
      <c r="AX11" s="14">
        <f t="shared" si="25"/>
        <v>30858</v>
      </c>
      <c r="AY11" s="14">
        <f t="shared" si="25"/>
        <v>30998</v>
      </c>
      <c r="AZ11" s="14">
        <f t="shared" si="25"/>
        <v>29779</v>
      </c>
      <c r="BA11" s="14">
        <f t="shared" si="25"/>
        <v>33434</v>
      </c>
      <c r="BB11" s="14">
        <f t="shared" si="16"/>
        <v>367870</v>
      </c>
      <c r="BC11" s="14">
        <f>SUM(BC12:BC13)</f>
        <v>36319</v>
      </c>
      <c r="BD11" s="14">
        <f t="shared" ref="BD11:BN11" si="26">SUM(BD12:BD13)</f>
        <v>34645</v>
      </c>
      <c r="BE11" s="14">
        <f t="shared" si="26"/>
        <v>31618</v>
      </c>
      <c r="BF11" s="14">
        <f t="shared" si="26"/>
        <v>30808</v>
      </c>
      <c r="BG11" s="14">
        <f t="shared" si="26"/>
        <v>28027</v>
      </c>
      <c r="BH11" s="14">
        <f t="shared" si="26"/>
        <v>27736</v>
      </c>
      <c r="BI11" s="14">
        <f t="shared" si="26"/>
        <v>29499</v>
      </c>
      <c r="BJ11" s="14">
        <f t="shared" si="26"/>
        <v>29557</v>
      </c>
      <c r="BK11" s="14">
        <f t="shared" si="26"/>
        <v>30271</v>
      </c>
      <c r="BL11" s="14">
        <f t="shared" si="26"/>
        <v>27485</v>
      </c>
      <c r="BM11" s="14">
        <f t="shared" si="26"/>
        <v>26076</v>
      </c>
      <c r="BN11" s="14">
        <f t="shared" si="26"/>
        <v>28245</v>
      </c>
      <c r="BO11" s="14">
        <f t="shared" si="17"/>
        <v>360286</v>
      </c>
      <c r="BP11" s="14">
        <f>SUM(BP12:BP13)</f>
        <v>33735</v>
      </c>
      <c r="BQ11" s="14">
        <f t="shared" ref="BQ11:CA11" si="27">SUM(BQ12:BQ13)</f>
        <v>30794</v>
      </c>
      <c r="BR11" s="14">
        <f t="shared" si="27"/>
        <v>28369</v>
      </c>
      <c r="BS11" s="14">
        <f t="shared" si="27"/>
        <v>25966</v>
      </c>
      <c r="BT11" s="14">
        <f t="shared" si="27"/>
        <v>26776</v>
      </c>
      <c r="BU11" s="14">
        <f t="shared" si="27"/>
        <v>25412</v>
      </c>
      <c r="BV11" s="14">
        <f t="shared" si="27"/>
        <v>27267</v>
      </c>
      <c r="BW11" s="14">
        <f t="shared" si="27"/>
        <v>28584</v>
      </c>
      <c r="BX11" s="14">
        <f t="shared" si="27"/>
        <v>31681</v>
      </c>
      <c r="BY11" s="14">
        <f t="shared" si="27"/>
        <v>32528</v>
      </c>
      <c r="BZ11" s="14">
        <f t="shared" si="27"/>
        <v>30930</v>
      </c>
      <c r="CA11" s="14">
        <f t="shared" si="27"/>
        <v>31561</v>
      </c>
      <c r="CB11" s="14">
        <f t="shared" si="18"/>
        <v>353603</v>
      </c>
      <c r="CC11" s="14">
        <f>SUM(CC12:CC13)</f>
        <v>37417</v>
      </c>
      <c r="CD11" s="14">
        <f t="shared" ref="CD11:CN11" si="28">SUM(CD12:CD13)</f>
        <v>34708</v>
      </c>
      <c r="CE11" s="14">
        <f t="shared" si="28"/>
        <v>31242</v>
      </c>
      <c r="CF11" s="14">
        <f t="shared" si="28"/>
        <v>27305</v>
      </c>
      <c r="CG11" s="14">
        <f t="shared" si="28"/>
        <v>28815</v>
      </c>
      <c r="CH11" s="14">
        <f t="shared" si="28"/>
        <v>27428</v>
      </c>
      <c r="CI11" s="14">
        <f t="shared" si="28"/>
        <v>27576</v>
      </c>
      <c r="CJ11" s="14">
        <f t="shared" si="28"/>
        <v>28013</v>
      </c>
      <c r="CK11" s="14">
        <f t="shared" si="28"/>
        <v>29136</v>
      </c>
      <c r="CL11" s="14">
        <f t="shared" si="28"/>
        <v>28191</v>
      </c>
      <c r="CM11" s="14">
        <f t="shared" si="28"/>
        <v>28954</v>
      </c>
      <c r="CN11" s="14">
        <f t="shared" si="28"/>
        <v>31405</v>
      </c>
      <c r="CO11" s="14">
        <f t="shared" si="19"/>
        <v>360190</v>
      </c>
      <c r="CP11" s="14">
        <f>SUM(CP12:CP13)</f>
        <v>36212</v>
      </c>
      <c r="CQ11" s="14">
        <f t="shared" ref="CQ11:DA11" si="29">SUM(CQ12:CQ13)</f>
        <v>32681</v>
      </c>
      <c r="CR11" s="14">
        <f t="shared" si="29"/>
        <v>29217</v>
      </c>
      <c r="CS11" s="14">
        <f t="shared" si="29"/>
        <v>26926</v>
      </c>
      <c r="CT11" s="14">
        <f t="shared" si="29"/>
        <v>28885</v>
      </c>
      <c r="CU11" s="14">
        <f t="shared" si="29"/>
        <v>27183</v>
      </c>
      <c r="CV11" s="14">
        <f t="shared" si="29"/>
        <v>29572</v>
      </c>
      <c r="CW11" s="14">
        <f t="shared" si="29"/>
        <v>32414</v>
      </c>
      <c r="CX11" s="14">
        <f t="shared" si="29"/>
        <v>33146</v>
      </c>
      <c r="CY11" s="14">
        <f t="shared" si="29"/>
        <v>32219</v>
      </c>
      <c r="CZ11" s="14">
        <f t="shared" si="29"/>
        <v>31807</v>
      </c>
      <c r="DA11" s="14">
        <f t="shared" si="29"/>
        <v>34072</v>
      </c>
      <c r="DB11" s="14">
        <f t="shared" si="20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1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2"/>
        <v>471594</v>
      </c>
      <c r="EC11" s="14">
        <f>+EC12+EC13</f>
        <v>47653</v>
      </c>
      <c r="ED11" s="14">
        <f t="shared" ref="ED11" si="30">+ED12+ED13</f>
        <v>44578</v>
      </c>
      <c r="EE11" s="14">
        <f t="shared" ref="EE11" si="31">+EE12+EE13</f>
        <v>39504</v>
      </c>
      <c r="EF11" s="14">
        <f t="shared" ref="EF11:EN11" si="32">+EF12+EF13</f>
        <v>37342</v>
      </c>
      <c r="EG11" s="14">
        <f t="shared" si="32"/>
        <v>37662</v>
      </c>
      <c r="EH11" s="14">
        <f t="shared" si="32"/>
        <v>35609</v>
      </c>
      <c r="EI11" s="14">
        <f t="shared" si="32"/>
        <v>37635</v>
      </c>
      <c r="EJ11" s="14">
        <f t="shared" si="32"/>
        <v>38452</v>
      </c>
      <c r="EK11" s="14">
        <f t="shared" si="32"/>
        <v>38643</v>
      </c>
      <c r="EL11" s="14">
        <f t="shared" si="32"/>
        <v>37356</v>
      </c>
      <c r="EM11" s="14">
        <f t="shared" si="32"/>
        <v>38424</v>
      </c>
      <c r="EN11" s="14">
        <f t="shared" si="32"/>
        <v>45727</v>
      </c>
      <c r="EO11" s="14">
        <f t="shared" si="11"/>
        <v>478585</v>
      </c>
      <c r="EP11" s="14">
        <f t="shared" ref="EP11:EQ11" si="33">+EP12+EP13</f>
        <v>51106</v>
      </c>
      <c r="EQ11" s="14">
        <f t="shared" si="33"/>
        <v>45910</v>
      </c>
      <c r="ER11" s="14">
        <f t="shared" ref="ER11:FA11" si="34">+ER12+ER13</f>
        <v>43928</v>
      </c>
      <c r="ES11" s="14">
        <f t="shared" si="34"/>
        <v>39496</v>
      </c>
      <c r="ET11" s="14">
        <f t="shared" si="34"/>
        <v>40426</v>
      </c>
      <c r="EU11" s="14">
        <f t="shared" si="34"/>
        <v>37856</v>
      </c>
      <c r="EV11" s="14">
        <f t="shared" si="34"/>
        <v>38962</v>
      </c>
      <c r="EW11" s="14">
        <f t="shared" si="34"/>
        <v>39933</v>
      </c>
      <c r="EX11" s="14">
        <f t="shared" si="34"/>
        <v>41592</v>
      </c>
      <c r="EY11" s="14">
        <f t="shared" si="34"/>
        <v>40993</v>
      </c>
      <c r="EZ11" s="14">
        <f t="shared" si="34"/>
        <v>40627</v>
      </c>
      <c r="FA11" s="14">
        <f t="shared" si="34"/>
        <v>43799</v>
      </c>
      <c r="FB11" s="14">
        <f t="shared" si="12"/>
        <v>504628</v>
      </c>
      <c r="FC11" s="14">
        <f t="shared" ref="FC11:FK11" si="35">+FC12+FC13</f>
        <v>53508</v>
      </c>
      <c r="FD11" s="14">
        <f t="shared" si="35"/>
        <v>52618</v>
      </c>
      <c r="FE11" s="14">
        <f t="shared" si="35"/>
        <v>43790</v>
      </c>
      <c r="FF11" s="14">
        <f t="shared" si="35"/>
        <v>38667</v>
      </c>
      <c r="FG11" s="14">
        <f t="shared" si="35"/>
        <v>39878</v>
      </c>
      <c r="FH11" s="14">
        <f t="shared" si="35"/>
        <v>38607</v>
      </c>
      <c r="FI11" s="14">
        <f t="shared" si="35"/>
        <v>42656</v>
      </c>
      <c r="FJ11" s="14">
        <f t="shared" si="35"/>
        <v>49698</v>
      </c>
      <c r="FK11" s="14">
        <f t="shared" si="35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1">
        <v>28968</v>
      </c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>
        <f>+SUM(GC11:GN11)</f>
        <v>66826</v>
      </c>
    </row>
    <row r="12" spans="1:197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3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4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5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6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7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8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9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20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1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2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1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2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7">
        <v>19241</v>
      </c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</row>
    <row r="13" spans="1:197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3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4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5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6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7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8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9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20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1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2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1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2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40">
        <v>9727</v>
      </c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</row>
    <row r="14" spans="1:197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3"/>
        <v>21994</v>
      </c>
      <c r="P14" s="14">
        <f>SUM(P15:P16)</f>
        <v>42139</v>
      </c>
      <c r="Q14" s="14">
        <f t="shared" ref="Q14:AA14" si="36">SUM(Q15:Q16)</f>
        <v>52777</v>
      </c>
      <c r="R14" s="14">
        <f t="shared" si="36"/>
        <v>31531</v>
      </c>
      <c r="S14" s="14">
        <f t="shared" si="36"/>
        <v>21950</v>
      </c>
      <c r="T14" s="14">
        <f t="shared" si="36"/>
        <v>22389</v>
      </c>
      <c r="U14" s="14">
        <f t="shared" si="36"/>
        <v>21871</v>
      </c>
      <c r="V14" s="14">
        <f t="shared" si="36"/>
        <v>23689</v>
      </c>
      <c r="W14" s="14">
        <f t="shared" si="36"/>
        <v>25359</v>
      </c>
      <c r="X14" s="14">
        <f t="shared" si="36"/>
        <v>24036</v>
      </c>
      <c r="Y14" s="14">
        <f t="shared" si="36"/>
        <v>25452</v>
      </c>
      <c r="Z14" s="14">
        <f t="shared" si="36"/>
        <v>24821</v>
      </c>
      <c r="AA14" s="14">
        <f t="shared" si="36"/>
        <v>31780</v>
      </c>
      <c r="AB14" s="14">
        <f t="shared" si="14"/>
        <v>347794</v>
      </c>
      <c r="AC14" s="14">
        <f>SUM(AC15:AC16)</f>
        <v>47875</v>
      </c>
      <c r="AD14" s="14">
        <f t="shared" ref="AD14:AN14" si="37">SUM(AD15:AD16)</f>
        <v>54274</v>
      </c>
      <c r="AE14" s="14">
        <f t="shared" si="37"/>
        <v>32272</v>
      </c>
      <c r="AF14" s="14">
        <f t="shared" si="37"/>
        <v>27530</v>
      </c>
      <c r="AG14" s="14">
        <f t="shared" si="37"/>
        <v>26234</v>
      </c>
      <c r="AH14" s="14">
        <f t="shared" si="37"/>
        <v>23330</v>
      </c>
      <c r="AI14" s="14">
        <f t="shared" si="37"/>
        <v>24147</v>
      </c>
      <c r="AJ14" s="14">
        <f t="shared" si="37"/>
        <v>26076</v>
      </c>
      <c r="AK14" s="14">
        <f t="shared" si="37"/>
        <v>25366</v>
      </c>
      <c r="AL14" s="14">
        <f t="shared" si="37"/>
        <v>27076</v>
      </c>
      <c r="AM14" s="14">
        <f t="shared" si="37"/>
        <v>25666</v>
      </c>
      <c r="AN14" s="14">
        <f t="shared" si="37"/>
        <v>35325</v>
      </c>
      <c r="AO14" s="14">
        <f t="shared" si="15"/>
        <v>375171</v>
      </c>
      <c r="AP14" s="14">
        <f>SUM(AP15:AP16)</f>
        <v>56287</v>
      </c>
      <c r="AQ14" s="14">
        <f t="shared" ref="AQ14:BA14" si="38">SUM(AQ15:AQ16)</f>
        <v>62708</v>
      </c>
      <c r="AR14" s="14">
        <f t="shared" si="38"/>
        <v>33713</v>
      </c>
      <c r="AS14" s="14">
        <f t="shared" si="38"/>
        <v>27760</v>
      </c>
      <c r="AT14" s="14">
        <f t="shared" si="38"/>
        <v>26423</v>
      </c>
      <c r="AU14" s="14">
        <f t="shared" si="38"/>
        <v>27351</v>
      </c>
      <c r="AV14" s="14">
        <f t="shared" si="38"/>
        <v>27778</v>
      </c>
      <c r="AW14" s="14">
        <f t="shared" si="38"/>
        <v>30154</v>
      </c>
      <c r="AX14" s="14">
        <f t="shared" si="38"/>
        <v>30650</v>
      </c>
      <c r="AY14" s="14">
        <f t="shared" si="38"/>
        <v>32154</v>
      </c>
      <c r="AZ14" s="14">
        <f t="shared" si="38"/>
        <v>32450</v>
      </c>
      <c r="BA14" s="14">
        <f t="shared" si="38"/>
        <v>39789</v>
      </c>
      <c r="BB14" s="14">
        <f t="shared" si="16"/>
        <v>427217</v>
      </c>
      <c r="BC14" s="14">
        <f>SUM(BC15:BC16)</f>
        <v>63345</v>
      </c>
      <c r="BD14" s="14">
        <f t="shared" ref="BD14:BN14" si="39">SUM(BD15:BD16)</f>
        <v>69916</v>
      </c>
      <c r="BE14" s="14">
        <f t="shared" si="39"/>
        <v>39605</v>
      </c>
      <c r="BF14" s="14">
        <f t="shared" si="39"/>
        <v>29564</v>
      </c>
      <c r="BG14" s="14">
        <f t="shared" si="39"/>
        <v>34214</v>
      </c>
      <c r="BH14" s="14">
        <f t="shared" si="39"/>
        <v>32604</v>
      </c>
      <c r="BI14" s="14">
        <f t="shared" si="39"/>
        <v>32530</v>
      </c>
      <c r="BJ14" s="14">
        <f t="shared" si="39"/>
        <v>29703</v>
      </c>
      <c r="BK14" s="14">
        <f t="shared" si="39"/>
        <v>32476</v>
      </c>
      <c r="BL14" s="14">
        <f t="shared" si="39"/>
        <v>33628</v>
      </c>
      <c r="BM14" s="14">
        <f t="shared" si="39"/>
        <v>33082</v>
      </c>
      <c r="BN14" s="14">
        <f t="shared" si="39"/>
        <v>40455</v>
      </c>
      <c r="BO14" s="14">
        <f t="shared" si="17"/>
        <v>471122</v>
      </c>
      <c r="BP14" s="14">
        <f>SUM(BP15:BP16)</f>
        <v>66123</v>
      </c>
      <c r="BQ14" s="14">
        <f t="shared" ref="BQ14:CA14" si="40">SUM(BQ15:BQ16)</f>
        <v>71974</v>
      </c>
      <c r="BR14" s="14">
        <f t="shared" si="40"/>
        <v>41407</v>
      </c>
      <c r="BS14" s="14">
        <f t="shared" si="40"/>
        <v>35342</v>
      </c>
      <c r="BT14" s="14">
        <f t="shared" si="40"/>
        <v>31698</v>
      </c>
      <c r="BU14" s="14">
        <f t="shared" si="40"/>
        <v>32845</v>
      </c>
      <c r="BV14" s="14">
        <f t="shared" si="40"/>
        <v>34408</v>
      </c>
      <c r="BW14" s="14">
        <f t="shared" si="40"/>
        <v>32559</v>
      </c>
      <c r="BX14" s="14">
        <f t="shared" si="40"/>
        <v>32628</v>
      </c>
      <c r="BY14" s="14">
        <f t="shared" si="40"/>
        <v>35375</v>
      </c>
      <c r="BZ14" s="14">
        <f t="shared" si="40"/>
        <v>36287</v>
      </c>
      <c r="CA14" s="14">
        <f t="shared" si="40"/>
        <v>46125</v>
      </c>
      <c r="CB14" s="14">
        <f t="shared" si="18"/>
        <v>496771</v>
      </c>
      <c r="CC14" s="14">
        <f>SUM(CC15:CC16)</f>
        <v>71285</v>
      </c>
      <c r="CD14" s="14">
        <f t="shared" ref="CD14:CN14" si="41">SUM(CD15:CD16)</f>
        <v>76832</v>
      </c>
      <c r="CE14" s="14">
        <f t="shared" si="41"/>
        <v>46524</v>
      </c>
      <c r="CF14" s="14">
        <f t="shared" si="41"/>
        <v>34307</v>
      </c>
      <c r="CG14" s="14">
        <f t="shared" si="41"/>
        <v>35167</v>
      </c>
      <c r="CH14" s="14">
        <f t="shared" si="41"/>
        <v>35347</v>
      </c>
      <c r="CI14" s="14">
        <f t="shared" si="41"/>
        <v>38348</v>
      </c>
      <c r="CJ14" s="14">
        <f t="shared" si="41"/>
        <v>39853</v>
      </c>
      <c r="CK14" s="14">
        <f t="shared" si="41"/>
        <v>37902</v>
      </c>
      <c r="CL14" s="14">
        <f t="shared" si="41"/>
        <v>40169</v>
      </c>
      <c r="CM14" s="14">
        <f t="shared" si="41"/>
        <v>41033</v>
      </c>
      <c r="CN14" s="14">
        <f t="shared" si="41"/>
        <v>47649</v>
      </c>
      <c r="CO14" s="14">
        <f t="shared" si="19"/>
        <v>544416</v>
      </c>
      <c r="CP14" s="14">
        <f>SUM(CP15:CP16)</f>
        <v>70337</v>
      </c>
      <c r="CQ14" s="14">
        <f t="shared" ref="CQ14:DA14" si="42">SUM(CQ15:CQ16)</f>
        <v>76901</v>
      </c>
      <c r="CR14" s="14">
        <f t="shared" si="42"/>
        <v>47779</v>
      </c>
      <c r="CS14" s="14">
        <f t="shared" si="42"/>
        <v>39726</v>
      </c>
      <c r="CT14" s="14">
        <f t="shared" si="42"/>
        <v>40468</v>
      </c>
      <c r="CU14" s="14">
        <f t="shared" si="42"/>
        <v>38963</v>
      </c>
      <c r="CV14" s="14">
        <f t="shared" si="42"/>
        <v>42769</v>
      </c>
      <c r="CW14" s="14">
        <f t="shared" si="42"/>
        <v>42415</v>
      </c>
      <c r="CX14" s="14">
        <f t="shared" si="42"/>
        <v>41479</v>
      </c>
      <c r="CY14" s="14">
        <f t="shared" si="42"/>
        <v>43106</v>
      </c>
      <c r="CZ14" s="14">
        <f t="shared" si="42"/>
        <v>42131</v>
      </c>
      <c r="DA14" s="14">
        <f t="shared" si="42"/>
        <v>52856</v>
      </c>
      <c r="DB14" s="14">
        <f t="shared" si="20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1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2"/>
        <v>805340</v>
      </c>
      <c r="EC14" s="14">
        <f>+EC15+EC16</f>
        <v>97041</v>
      </c>
      <c r="ED14" s="14">
        <f t="shared" ref="ED14" si="43">+ED15+ED16</f>
        <v>106939</v>
      </c>
      <c r="EE14" s="14">
        <f t="shared" ref="EE14" si="44">+EE15+EE16</f>
        <v>67664</v>
      </c>
      <c r="EF14" s="14">
        <f t="shared" ref="EF14:EN14" si="45">+EF15+EF16</f>
        <v>54461</v>
      </c>
      <c r="EG14" s="14">
        <f t="shared" si="45"/>
        <v>53560</v>
      </c>
      <c r="EH14" s="14">
        <f t="shared" si="45"/>
        <v>50430</v>
      </c>
      <c r="EI14" s="14">
        <f t="shared" si="45"/>
        <v>52605</v>
      </c>
      <c r="EJ14" s="14">
        <f t="shared" si="45"/>
        <v>54805</v>
      </c>
      <c r="EK14" s="14">
        <f t="shared" si="45"/>
        <v>54717</v>
      </c>
      <c r="EL14" s="14">
        <f t="shared" si="45"/>
        <v>55331</v>
      </c>
      <c r="EM14" s="14">
        <f t="shared" si="45"/>
        <v>58417</v>
      </c>
      <c r="EN14" s="14">
        <f t="shared" si="45"/>
        <v>69419</v>
      </c>
      <c r="EO14" s="14">
        <f t="shared" si="11"/>
        <v>775389</v>
      </c>
      <c r="EP14" s="14">
        <f t="shared" ref="EP14:EQ14" si="46">+EP15+EP16</f>
        <v>105480</v>
      </c>
      <c r="EQ14" s="14">
        <f t="shared" si="46"/>
        <v>106852</v>
      </c>
      <c r="ER14" s="14">
        <f t="shared" ref="ER14:FA14" si="47">+ER15+ER16</f>
        <v>76333</v>
      </c>
      <c r="ES14" s="14">
        <f t="shared" si="47"/>
        <v>45903</v>
      </c>
      <c r="ET14" s="14">
        <f t="shared" si="47"/>
        <v>54381</v>
      </c>
      <c r="EU14" s="14">
        <f t="shared" si="47"/>
        <v>51734</v>
      </c>
      <c r="EV14" s="14">
        <f t="shared" si="47"/>
        <v>53458</v>
      </c>
      <c r="EW14" s="14">
        <f t="shared" si="47"/>
        <v>54072</v>
      </c>
      <c r="EX14" s="14">
        <f t="shared" si="47"/>
        <v>54589</v>
      </c>
      <c r="EY14" s="14">
        <f t="shared" si="47"/>
        <v>61213</v>
      </c>
      <c r="EZ14" s="14">
        <f t="shared" si="47"/>
        <v>61688</v>
      </c>
      <c r="FA14" s="14">
        <f t="shared" si="47"/>
        <v>78813</v>
      </c>
      <c r="FB14" s="14">
        <f t="shared" si="12"/>
        <v>804516</v>
      </c>
      <c r="FC14" s="14">
        <f t="shared" ref="FC14:FK14" si="48">+FC15+FC16</f>
        <v>121609</v>
      </c>
      <c r="FD14" s="14">
        <f t="shared" si="48"/>
        <v>107626</v>
      </c>
      <c r="FE14" s="14">
        <f t="shared" si="48"/>
        <v>81502</v>
      </c>
      <c r="FF14" s="14">
        <f t="shared" si="48"/>
        <v>56345</v>
      </c>
      <c r="FG14" s="14">
        <f t="shared" si="48"/>
        <v>56195</v>
      </c>
      <c r="FH14" s="14">
        <f t="shared" si="48"/>
        <v>54594</v>
      </c>
      <c r="FI14" s="14">
        <f t="shared" si="48"/>
        <v>33549</v>
      </c>
      <c r="FJ14" s="14">
        <f t="shared" si="48"/>
        <v>55485</v>
      </c>
      <c r="FK14" s="14">
        <f t="shared" si="48"/>
        <v>69009</v>
      </c>
      <c r="FL14" s="14">
        <v>69909</v>
      </c>
      <c r="FM14" s="14">
        <v>63136</v>
      </c>
      <c r="FN14" s="14">
        <v>83616</v>
      </c>
      <c r="FO14" s="14">
        <f t="shared" ref="FO14:FO31" si="49"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 t="shared" ref="GB14:GB31" si="50">+SUM(FP14:GA14)</f>
        <v>757519</v>
      </c>
      <c r="GC14" s="14">
        <f>GC15+GC16</f>
        <v>81780</v>
      </c>
      <c r="GD14" s="131">
        <v>62249</v>
      </c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>
        <f t="shared" ref="GO14" si="51">+SUM(GC14:GN14)</f>
        <v>144029</v>
      </c>
    </row>
    <row r="15" spans="1:197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3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4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5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6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7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8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9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20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1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2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1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2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7">
        <v>35022</v>
      </c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</row>
    <row r="16" spans="1:197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3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4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5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6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7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8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9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20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1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2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1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2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40">
        <v>27227</v>
      </c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</row>
    <row r="17" spans="2:197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3"/>
        <v>9691</v>
      </c>
      <c r="P17" s="14">
        <f>SUM(P18:P19)</f>
        <v>11819</v>
      </c>
      <c r="Q17" s="14">
        <f t="shared" ref="Q17:AA17" si="52">SUM(Q18:Q19)</f>
        <v>12674</v>
      </c>
      <c r="R17" s="14">
        <f t="shared" si="52"/>
        <v>11619</v>
      </c>
      <c r="S17" s="14">
        <f t="shared" si="52"/>
        <v>10714</v>
      </c>
      <c r="T17" s="14">
        <f t="shared" si="52"/>
        <v>12875</v>
      </c>
      <c r="U17" s="14">
        <f t="shared" si="52"/>
        <v>8077</v>
      </c>
      <c r="V17" s="14">
        <f t="shared" si="52"/>
        <v>13607</v>
      </c>
      <c r="W17" s="14">
        <f t="shared" si="52"/>
        <v>15561</v>
      </c>
      <c r="X17" s="14">
        <f t="shared" si="52"/>
        <v>11819</v>
      </c>
      <c r="Y17" s="14">
        <f t="shared" si="52"/>
        <v>11778</v>
      </c>
      <c r="Z17" s="14">
        <f t="shared" si="52"/>
        <v>13029</v>
      </c>
      <c r="AA17" s="14">
        <f t="shared" si="52"/>
        <v>13628</v>
      </c>
      <c r="AB17" s="14">
        <f t="shared" si="14"/>
        <v>147200</v>
      </c>
      <c r="AC17" s="14">
        <f>SUM(AC18:AC19)</f>
        <v>12419</v>
      </c>
      <c r="AD17" s="14">
        <f t="shared" ref="AD17:AN17" si="53">SUM(AD18:AD19)</f>
        <v>12252</v>
      </c>
      <c r="AE17" s="14">
        <f t="shared" si="53"/>
        <v>12580</v>
      </c>
      <c r="AF17" s="14">
        <f t="shared" si="53"/>
        <v>12752</v>
      </c>
      <c r="AG17" s="14">
        <f t="shared" si="53"/>
        <v>13178</v>
      </c>
      <c r="AH17" s="14">
        <f t="shared" si="53"/>
        <v>12828</v>
      </c>
      <c r="AI17" s="14">
        <f t="shared" si="53"/>
        <v>15213</v>
      </c>
      <c r="AJ17" s="14">
        <f t="shared" si="53"/>
        <v>16603</v>
      </c>
      <c r="AK17" s="14">
        <f t="shared" si="53"/>
        <v>14005</v>
      </c>
      <c r="AL17" s="14">
        <f t="shared" si="53"/>
        <v>14875</v>
      </c>
      <c r="AM17" s="14">
        <f t="shared" si="53"/>
        <v>14618</v>
      </c>
      <c r="AN17" s="14">
        <f t="shared" si="53"/>
        <v>14691</v>
      </c>
      <c r="AO17" s="14">
        <f t="shared" si="15"/>
        <v>166014</v>
      </c>
      <c r="AP17" s="14">
        <f>SUM(AP18:AP19)</f>
        <v>14343</v>
      </c>
      <c r="AQ17" s="14">
        <f t="shared" ref="AQ17:BA17" si="54">SUM(AQ18:AQ19)</f>
        <v>15581</v>
      </c>
      <c r="AR17" s="14">
        <f t="shared" si="54"/>
        <v>14858</v>
      </c>
      <c r="AS17" s="14">
        <f t="shared" si="54"/>
        <v>16027</v>
      </c>
      <c r="AT17" s="14">
        <f t="shared" si="54"/>
        <v>15764</v>
      </c>
      <c r="AU17" s="14">
        <f t="shared" si="54"/>
        <v>15279</v>
      </c>
      <c r="AV17" s="14">
        <f t="shared" si="54"/>
        <v>18165</v>
      </c>
      <c r="AW17" s="14">
        <f t="shared" si="54"/>
        <v>19974</v>
      </c>
      <c r="AX17" s="14">
        <f t="shared" si="54"/>
        <v>17420</v>
      </c>
      <c r="AY17" s="14">
        <f t="shared" si="54"/>
        <v>18335</v>
      </c>
      <c r="AZ17" s="14">
        <f t="shared" si="54"/>
        <v>16216</v>
      </c>
      <c r="BA17" s="14">
        <f t="shared" si="54"/>
        <v>17337</v>
      </c>
      <c r="BB17" s="14">
        <f t="shared" si="16"/>
        <v>199299</v>
      </c>
      <c r="BC17" s="14">
        <f>SUM(BC18:BC19)</f>
        <v>14982</v>
      </c>
      <c r="BD17" s="14">
        <f t="shared" ref="BD17:BN17" si="55">SUM(BD18:BD19)</f>
        <v>13984</v>
      </c>
      <c r="BE17" s="14">
        <f t="shared" si="55"/>
        <v>16608</v>
      </c>
      <c r="BF17" s="14">
        <f t="shared" si="55"/>
        <v>17250</v>
      </c>
      <c r="BG17" s="14">
        <f t="shared" si="55"/>
        <v>11806</v>
      </c>
      <c r="BH17" s="14">
        <f t="shared" si="55"/>
        <v>13404</v>
      </c>
      <c r="BI17" s="14">
        <f t="shared" si="55"/>
        <v>18615</v>
      </c>
      <c r="BJ17" s="14">
        <f t="shared" si="55"/>
        <v>21050</v>
      </c>
      <c r="BK17" s="14">
        <f t="shared" si="55"/>
        <v>16917</v>
      </c>
      <c r="BL17" s="14">
        <f t="shared" si="55"/>
        <v>17826</v>
      </c>
      <c r="BM17" s="14">
        <f t="shared" si="55"/>
        <v>17111</v>
      </c>
      <c r="BN17" s="14">
        <f t="shared" si="55"/>
        <v>17610</v>
      </c>
      <c r="BO17" s="14">
        <f t="shared" si="17"/>
        <v>197163</v>
      </c>
      <c r="BP17" s="14">
        <f>SUM(BP18:BP19)</f>
        <v>17133</v>
      </c>
      <c r="BQ17" s="14">
        <f t="shared" ref="BQ17:CA17" si="56">SUM(BQ18:BQ19)</f>
        <v>18105</v>
      </c>
      <c r="BR17" s="14">
        <f t="shared" si="56"/>
        <v>16987</v>
      </c>
      <c r="BS17" s="14">
        <f t="shared" si="56"/>
        <v>17117</v>
      </c>
      <c r="BT17" s="14">
        <f t="shared" si="56"/>
        <v>17712</v>
      </c>
      <c r="BU17" s="14">
        <f t="shared" si="56"/>
        <v>17472</v>
      </c>
      <c r="BV17" s="14">
        <f t="shared" si="56"/>
        <v>20068</v>
      </c>
      <c r="BW17" s="14">
        <f t="shared" si="56"/>
        <v>22591</v>
      </c>
      <c r="BX17" s="14">
        <f t="shared" si="56"/>
        <v>18431</v>
      </c>
      <c r="BY17" s="14">
        <f t="shared" si="56"/>
        <v>19985</v>
      </c>
      <c r="BZ17" s="14">
        <f t="shared" si="56"/>
        <v>19608</v>
      </c>
      <c r="CA17" s="14">
        <f t="shared" si="56"/>
        <v>19314</v>
      </c>
      <c r="CB17" s="14">
        <f t="shared" si="18"/>
        <v>224523</v>
      </c>
      <c r="CC17" s="14">
        <f>SUM(CC18:CC19)</f>
        <v>18722</v>
      </c>
      <c r="CD17" s="14">
        <f t="shared" ref="CD17:CN17" si="57">SUM(CD18:CD19)</f>
        <v>20719</v>
      </c>
      <c r="CE17" s="14">
        <f t="shared" si="57"/>
        <v>18804</v>
      </c>
      <c r="CF17" s="14">
        <f t="shared" si="57"/>
        <v>17638</v>
      </c>
      <c r="CG17" s="14">
        <f t="shared" si="57"/>
        <v>19148</v>
      </c>
      <c r="CH17" s="14">
        <f t="shared" si="57"/>
        <v>17865</v>
      </c>
      <c r="CI17" s="14">
        <f t="shared" si="57"/>
        <v>21006</v>
      </c>
      <c r="CJ17" s="14">
        <f t="shared" si="57"/>
        <v>24084</v>
      </c>
      <c r="CK17" s="14">
        <f t="shared" si="57"/>
        <v>20310</v>
      </c>
      <c r="CL17" s="14">
        <f t="shared" si="57"/>
        <v>20989</v>
      </c>
      <c r="CM17" s="14">
        <f t="shared" si="57"/>
        <v>21342</v>
      </c>
      <c r="CN17" s="14">
        <f t="shared" si="57"/>
        <v>20936</v>
      </c>
      <c r="CO17" s="14">
        <f t="shared" si="19"/>
        <v>241563</v>
      </c>
      <c r="CP17" s="14">
        <f>SUM(CP18:CP19)</f>
        <v>20395</v>
      </c>
      <c r="CQ17" s="14">
        <f t="shared" ref="CQ17:DA17" si="58">SUM(CQ18:CQ19)</f>
        <v>21173</v>
      </c>
      <c r="CR17" s="14">
        <f t="shared" si="58"/>
        <v>21841</v>
      </c>
      <c r="CS17" s="14">
        <f t="shared" si="58"/>
        <v>19991</v>
      </c>
      <c r="CT17" s="14">
        <f t="shared" si="58"/>
        <v>19147</v>
      </c>
      <c r="CU17" s="14">
        <f t="shared" si="58"/>
        <v>17257</v>
      </c>
      <c r="CV17" s="14">
        <f t="shared" si="58"/>
        <v>20648</v>
      </c>
      <c r="CW17" s="14">
        <f t="shared" si="58"/>
        <v>23758</v>
      </c>
      <c r="CX17" s="14">
        <f t="shared" si="58"/>
        <v>19552</v>
      </c>
      <c r="CY17" s="14">
        <f t="shared" si="58"/>
        <v>23007</v>
      </c>
      <c r="CZ17" s="14">
        <f t="shared" si="58"/>
        <v>20174</v>
      </c>
      <c r="DA17" s="14">
        <f t="shared" si="58"/>
        <v>22519</v>
      </c>
      <c r="DB17" s="14">
        <f t="shared" si="20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1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2"/>
        <v>270887</v>
      </c>
      <c r="EC17" s="14">
        <f>+EC18+EC19</f>
        <v>23308</v>
      </c>
      <c r="ED17" s="14">
        <f t="shared" ref="ED17" si="59">+ED18+ED19</f>
        <v>25080</v>
      </c>
      <c r="EE17" s="14">
        <f t="shared" ref="EE17" si="60">+EE18+EE19</f>
        <v>23365</v>
      </c>
      <c r="EF17" s="14">
        <f t="shared" ref="EF17:EN17" si="61">+EF18+EF19</f>
        <v>22607</v>
      </c>
      <c r="EG17" s="14">
        <f t="shared" si="61"/>
        <v>21151</v>
      </c>
      <c r="EH17" s="14">
        <f t="shared" si="61"/>
        <v>19059</v>
      </c>
      <c r="EI17" s="14">
        <f t="shared" si="61"/>
        <v>23821</v>
      </c>
      <c r="EJ17" s="14">
        <f t="shared" si="61"/>
        <v>25700</v>
      </c>
      <c r="EK17" s="14">
        <f t="shared" si="61"/>
        <v>20752</v>
      </c>
      <c r="EL17" s="14">
        <f t="shared" si="61"/>
        <v>21494</v>
      </c>
      <c r="EM17" s="14">
        <f t="shared" si="61"/>
        <v>20502</v>
      </c>
      <c r="EN17" s="14">
        <f t="shared" si="61"/>
        <v>23543</v>
      </c>
      <c r="EO17" s="14">
        <f t="shared" si="11"/>
        <v>270382</v>
      </c>
      <c r="EP17" s="14">
        <f t="shared" ref="EP17:EQ17" si="62">+EP18+EP19</f>
        <v>25086</v>
      </c>
      <c r="EQ17" s="14">
        <f t="shared" si="62"/>
        <v>28391</v>
      </c>
      <c r="ER17" s="14">
        <f t="shared" ref="ER17:FA17" si="63">+ER18+ER19</f>
        <v>23597</v>
      </c>
      <c r="ES17" s="14">
        <f t="shared" si="63"/>
        <v>22244</v>
      </c>
      <c r="ET17" s="14">
        <f t="shared" si="63"/>
        <v>21996</v>
      </c>
      <c r="EU17" s="14">
        <f t="shared" si="63"/>
        <v>20286</v>
      </c>
      <c r="EV17" s="14">
        <f t="shared" si="63"/>
        <v>23725</v>
      </c>
      <c r="EW17" s="14">
        <f t="shared" si="63"/>
        <v>28955</v>
      </c>
      <c r="EX17" s="14">
        <f t="shared" si="63"/>
        <v>24297</v>
      </c>
      <c r="EY17" s="14">
        <f t="shared" si="63"/>
        <v>26678</v>
      </c>
      <c r="EZ17" s="14">
        <f t="shared" si="63"/>
        <v>24504</v>
      </c>
      <c r="FA17" s="14">
        <f t="shared" si="63"/>
        <v>26339</v>
      </c>
      <c r="FB17" s="14">
        <f t="shared" si="12"/>
        <v>296098</v>
      </c>
      <c r="FC17" s="14">
        <f t="shared" ref="FC17:FK17" si="64">+FC18+FC19</f>
        <v>28129</v>
      </c>
      <c r="FD17" s="14">
        <f t="shared" si="64"/>
        <v>25029</v>
      </c>
      <c r="FE17" s="14">
        <f t="shared" si="64"/>
        <v>28604</v>
      </c>
      <c r="FF17" s="14">
        <f t="shared" si="64"/>
        <v>25752</v>
      </c>
      <c r="FG17" s="14">
        <f t="shared" si="64"/>
        <v>25423</v>
      </c>
      <c r="FH17" s="14">
        <f t="shared" si="64"/>
        <v>23852</v>
      </c>
      <c r="FI17" s="14">
        <f t="shared" si="64"/>
        <v>26004</v>
      </c>
      <c r="FJ17" s="14">
        <f t="shared" si="64"/>
        <v>26472</v>
      </c>
      <c r="FK17" s="14">
        <f t="shared" si="64"/>
        <v>25083</v>
      </c>
      <c r="FL17" s="14">
        <v>26892</v>
      </c>
      <c r="FM17" s="14">
        <v>22290</v>
      </c>
      <c r="FN17" s="14">
        <v>30121</v>
      </c>
      <c r="FO17" s="14">
        <f t="shared" si="49"/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 t="shared" si="50"/>
        <v>255897</v>
      </c>
      <c r="GC17" s="14">
        <f>GC18+GC19</f>
        <v>28043</v>
      </c>
      <c r="GD17" s="131">
        <v>22716</v>
      </c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>
        <f t="shared" ref="GO17" si="65">+SUM(GC17:GN17)</f>
        <v>50759</v>
      </c>
    </row>
    <row r="18" spans="2:197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3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4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5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6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7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8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9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20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1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2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1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2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7">
        <v>11418</v>
      </c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</row>
    <row r="19" spans="2:197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3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4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5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6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7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8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9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20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1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2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1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2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40">
        <v>11298</v>
      </c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</row>
    <row r="20" spans="2:197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3"/>
        <v>30939</v>
      </c>
      <c r="P20" s="14">
        <f>SUM(P21:P22)</f>
        <v>39970</v>
      </c>
      <c r="Q20" s="14">
        <f t="shared" ref="Q20:AA20" si="66">SUM(Q21:Q22)</f>
        <v>39236</v>
      </c>
      <c r="R20" s="14">
        <f t="shared" si="66"/>
        <v>40374</v>
      </c>
      <c r="S20" s="14">
        <f t="shared" si="66"/>
        <v>39200</v>
      </c>
      <c r="T20" s="14">
        <f t="shared" si="66"/>
        <v>41961</v>
      </c>
      <c r="U20" s="14">
        <f t="shared" si="66"/>
        <v>41314</v>
      </c>
      <c r="V20" s="14">
        <f t="shared" si="66"/>
        <v>47646</v>
      </c>
      <c r="W20" s="14">
        <f t="shared" si="66"/>
        <v>51171</v>
      </c>
      <c r="X20" s="14">
        <f t="shared" si="66"/>
        <v>45909</v>
      </c>
      <c r="Y20" s="14">
        <f t="shared" si="66"/>
        <v>47965</v>
      </c>
      <c r="Z20" s="14">
        <f t="shared" si="66"/>
        <v>45675</v>
      </c>
      <c r="AA20" s="14">
        <f t="shared" si="66"/>
        <v>45761</v>
      </c>
      <c r="AB20" s="14">
        <f t="shared" si="14"/>
        <v>526182</v>
      </c>
      <c r="AC20" s="14">
        <f>SUM(AC21:AC22)</f>
        <v>66270</v>
      </c>
      <c r="AD20" s="14">
        <f t="shared" ref="AD20:AN20" si="67">SUM(AD21:AD22)</f>
        <v>42813</v>
      </c>
      <c r="AE20" s="14">
        <f t="shared" si="67"/>
        <v>43359</v>
      </c>
      <c r="AF20" s="14">
        <f t="shared" si="67"/>
        <v>45260</v>
      </c>
      <c r="AG20" s="14">
        <f t="shared" si="67"/>
        <v>46055</v>
      </c>
      <c r="AH20" s="14">
        <f t="shared" si="67"/>
        <v>42404</v>
      </c>
      <c r="AI20" s="14">
        <f t="shared" si="67"/>
        <v>50646</v>
      </c>
      <c r="AJ20" s="14">
        <f t="shared" si="67"/>
        <v>55549</v>
      </c>
      <c r="AK20" s="14">
        <f t="shared" si="67"/>
        <v>48989</v>
      </c>
      <c r="AL20" s="14">
        <f t="shared" si="67"/>
        <v>53946</v>
      </c>
      <c r="AM20" s="14">
        <f t="shared" si="67"/>
        <v>49638</v>
      </c>
      <c r="AN20" s="14">
        <f t="shared" si="67"/>
        <v>53281</v>
      </c>
      <c r="AO20" s="14">
        <f t="shared" si="15"/>
        <v>598210</v>
      </c>
      <c r="AP20" s="14">
        <f>SUM(AP21:AP22)</f>
        <v>52826</v>
      </c>
      <c r="AQ20" s="14">
        <f t="shared" ref="AQ20:BA20" si="68">SUM(AQ21:AQ22)</f>
        <v>51435</v>
      </c>
      <c r="AR20" s="14">
        <f t="shared" si="68"/>
        <v>50225</v>
      </c>
      <c r="AS20" s="14">
        <f t="shared" si="68"/>
        <v>51093</v>
      </c>
      <c r="AT20" s="14">
        <f t="shared" si="68"/>
        <v>52760</v>
      </c>
      <c r="AU20" s="14">
        <f t="shared" si="68"/>
        <v>50664</v>
      </c>
      <c r="AV20" s="14">
        <f t="shared" si="68"/>
        <v>57618</v>
      </c>
      <c r="AW20" s="14">
        <f t="shared" si="68"/>
        <v>66539</v>
      </c>
      <c r="AX20" s="14">
        <f t="shared" si="68"/>
        <v>59116</v>
      </c>
      <c r="AY20" s="14">
        <f t="shared" si="68"/>
        <v>66922</v>
      </c>
      <c r="AZ20" s="14">
        <f t="shared" si="68"/>
        <v>60834</v>
      </c>
      <c r="BA20" s="14">
        <f t="shared" si="68"/>
        <v>63056</v>
      </c>
      <c r="BB20" s="14">
        <f t="shared" si="16"/>
        <v>683088</v>
      </c>
      <c r="BC20" s="14">
        <f>SUM(BC21:BC22)</f>
        <v>60581</v>
      </c>
      <c r="BD20" s="14">
        <f t="shared" ref="BD20:BN20" si="69">SUM(BD21:BD22)</f>
        <v>53757</v>
      </c>
      <c r="BE20" s="14">
        <f t="shared" si="69"/>
        <v>58903</v>
      </c>
      <c r="BF20" s="14">
        <f t="shared" si="69"/>
        <v>60386</v>
      </c>
      <c r="BG20" s="14">
        <f t="shared" si="69"/>
        <v>59105</v>
      </c>
      <c r="BH20" s="14">
        <f t="shared" si="69"/>
        <v>59101</v>
      </c>
      <c r="BI20" s="14">
        <f t="shared" si="69"/>
        <v>70611</v>
      </c>
      <c r="BJ20" s="14">
        <f t="shared" si="69"/>
        <v>76874</v>
      </c>
      <c r="BK20" s="14">
        <f t="shared" si="69"/>
        <v>67026</v>
      </c>
      <c r="BL20" s="14">
        <f t="shared" si="69"/>
        <v>74229</v>
      </c>
      <c r="BM20" s="14">
        <f t="shared" si="69"/>
        <v>68952</v>
      </c>
      <c r="BN20" s="14">
        <f t="shared" si="69"/>
        <v>71459</v>
      </c>
      <c r="BO20" s="14">
        <f t="shared" si="17"/>
        <v>780984</v>
      </c>
      <c r="BP20" s="14">
        <f>SUM(BP21:BP22)</f>
        <v>68688</v>
      </c>
      <c r="BQ20" s="14">
        <f t="shared" ref="BQ20:CA20" si="70">SUM(BQ21:BQ22)</f>
        <v>66888</v>
      </c>
      <c r="BR20" s="14">
        <f t="shared" si="70"/>
        <v>64499</v>
      </c>
      <c r="BS20" s="14">
        <f t="shared" si="70"/>
        <v>65978</v>
      </c>
      <c r="BT20" s="14">
        <f t="shared" si="70"/>
        <v>66226</v>
      </c>
      <c r="BU20" s="14">
        <f t="shared" si="70"/>
        <v>66456</v>
      </c>
      <c r="BV20" s="14">
        <f t="shared" si="70"/>
        <v>76390</v>
      </c>
      <c r="BW20" s="14">
        <f t="shared" si="70"/>
        <v>88306</v>
      </c>
      <c r="BX20" s="14">
        <f t="shared" si="70"/>
        <v>77309</v>
      </c>
      <c r="BY20" s="14">
        <f t="shared" si="70"/>
        <v>83172</v>
      </c>
      <c r="BZ20" s="14">
        <f t="shared" si="70"/>
        <v>79114</v>
      </c>
      <c r="CA20" s="14">
        <f t="shared" si="70"/>
        <v>81604</v>
      </c>
      <c r="CB20" s="14">
        <f t="shared" si="18"/>
        <v>884630</v>
      </c>
      <c r="CC20" s="14">
        <f>SUM(CC21:CC22)</f>
        <v>78403</v>
      </c>
      <c r="CD20" s="14">
        <f t="shared" ref="CD20:CN20" si="71">SUM(CD21:CD22)</f>
        <v>76278</v>
      </c>
      <c r="CE20" s="14">
        <f t="shared" si="71"/>
        <v>77130</v>
      </c>
      <c r="CF20" s="14">
        <f t="shared" si="71"/>
        <v>74302</v>
      </c>
      <c r="CG20" s="14">
        <f t="shared" si="71"/>
        <v>79785</v>
      </c>
      <c r="CH20" s="14">
        <f t="shared" si="71"/>
        <v>76850</v>
      </c>
      <c r="CI20" s="14">
        <f t="shared" si="71"/>
        <v>85453</v>
      </c>
      <c r="CJ20" s="14">
        <f t="shared" si="71"/>
        <v>91965</v>
      </c>
      <c r="CK20" s="14">
        <f t="shared" si="71"/>
        <v>79819</v>
      </c>
      <c r="CL20" s="14">
        <f t="shared" si="71"/>
        <v>84583</v>
      </c>
      <c r="CM20" s="14">
        <f t="shared" si="71"/>
        <v>84509</v>
      </c>
      <c r="CN20" s="14">
        <f t="shared" si="71"/>
        <v>86921</v>
      </c>
      <c r="CO20" s="14">
        <f t="shared" si="19"/>
        <v>975998</v>
      </c>
      <c r="CP20" s="14">
        <f>SUM(CP21:CP22)</f>
        <v>83091</v>
      </c>
      <c r="CQ20" s="14">
        <f t="shared" ref="CQ20:DA20" si="72">SUM(CQ21:CQ22)</f>
        <v>81294</v>
      </c>
      <c r="CR20" s="14">
        <f t="shared" si="72"/>
        <v>84371</v>
      </c>
      <c r="CS20" s="14">
        <f t="shared" si="72"/>
        <v>82702</v>
      </c>
      <c r="CT20" s="14">
        <f t="shared" si="72"/>
        <v>85395</v>
      </c>
      <c r="CU20" s="14">
        <f t="shared" si="72"/>
        <v>80568</v>
      </c>
      <c r="CV20" s="14">
        <f t="shared" si="72"/>
        <v>93813</v>
      </c>
      <c r="CW20" s="14">
        <f t="shared" si="72"/>
        <v>102805</v>
      </c>
      <c r="CX20" s="14">
        <f t="shared" si="72"/>
        <v>86181</v>
      </c>
      <c r="CY20" s="14">
        <f t="shared" si="72"/>
        <v>93424</v>
      </c>
      <c r="CZ20" s="14">
        <f t="shared" si="72"/>
        <v>87510</v>
      </c>
      <c r="DA20" s="14">
        <f t="shared" si="72"/>
        <v>94390</v>
      </c>
      <c r="DB20" s="14">
        <f t="shared" si="20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1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2"/>
        <v>1352846</v>
      </c>
      <c r="EC20" s="14">
        <f>+EC21+EC22</f>
        <v>114127</v>
      </c>
      <c r="ED20" s="14">
        <f t="shared" ref="ED20" si="73">+ED21+ED22</f>
        <v>109508</v>
      </c>
      <c r="EE20" s="14">
        <f t="shared" ref="EE20" si="74">+EE21+EE22</f>
        <v>108193</v>
      </c>
      <c r="EF20" s="14">
        <f t="shared" ref="EF20:EN20" si="75">+EF21+EF22</f>
        <v>109476</v>
      </c>
      <c r="EG20" s="14">
        <f t="shared" si="75"/>
        <v>109431</v>
      </c>
      <c r="EH20" s="14">
        <f t="shared" si="75"/>
        <v>105969</v>
      </c>
      <c r="EI20" s="14">
        <f t="shared" si="75"/>
        <v>123935</v>
      </c>
      <c r="EJ20" s="14">
        <f t="shared" si="75"/>
        <v>126859</v>
      </c>
      <c r="EK20" s="14">
        <f t="shared" si="75"/>
        <v>112339</v>
      </c>
      <c r="EL20" s="14">
        <f t="shared" si="75"/>
        <v>118467</v>
      </c>
      <c r="EM20" s="14">
        <f t="shared" si="75"/>
        <v>114851</v>
      </c>
      <c r="EN20" s="14">
        <f t="shared" si="75"/>
        <v>123461</v>
      </c>
      <c r="EO20" s="14">
        <f t="shared" si="11"/>
        <v>1376616</v>
      </c>
      <c r="EP20" s="14">
        <f t="shared" ref="EP20:EQ20" si="76">+EP21+EP22</f>
        <v>122255</v>
      </c>
      <c r="EQ20" s="14">
        <f t="shared" si="76"/>
        <v>122839</v>
      </c>
      <c r="ER20" s="14">
        <f t="shared" ref="ER20:FA20" si="77">+ER21+ER22</f>
        <v>117635</v>
      </c>
      <c r="ES20" s="14">
        <f t="shared" si="77"/>
        <v>110851</v>
      </c>
      <c r="ET20" s="14">
        <f t="shared" si="77"/>
        <v>116438</v>
      </c>
      <c r="EU20" s="14">
        <f t="shared" si="77"/>
        <v>107286</v>
      </c>
      <c r="EV20" s="14">
        <f t="shared" si="77"/>
        <v>121012</v>
      </c>
      <c r="EW20" s="14">
        <f t="shared" si="77"/>
        <v>138600</v>
      </c>
      <c r="EX20" s="14">
        <f t="shared" si="77"/>
        <v>117563</v>
      </c>
      <c r="EY20" s="14">
        <f t="shared" si="77"/>
        <v>125857</v>
      </c>
      <c r="EZ20" s="14">
        <f t="shared" si="77"/>
        <v>120089</v>
      </c>
      <c r="FA20" s="14">
        <f t="shared" si="77"/>
        <v>130914</v>
      </c>
      <c r="FB20" s="14">
        <f t="shared" si="12"/>
        <v>1451339</v>
      </c>
      <c r="FC20" s="14">
        <f t="shared" ref="FC20:FK20" si="78">+FC21+FC22</f>
        <v>127724</v>
      </c>
      <c r="FD20" s="14">
        <f t="shared" si="78"/>
        <v>109067</v>
      </c>
      <c r="FE20" s="14">
        <f t="shared" si="78"/>
        <v>120604</v>
      </c>
      <c r="FF20" s="14">
        <f t="shared" si="78"/>
        <v>118792</v>
      </c>
      <c r="FG20" s="14">
        <f t="shared" si="78"/>
        <v>120218</v>
      </c>
      <c r="FH20" s="14">
        <f t="shared" si="78"/>
        <v>114170</v>
      </c>
      <c r="FI20" s="14">
        <f t="shared" si="78"/>
        <v>121669</v>
      </c>
      <c r="FJ20" s="14">
        <f t="shared" si="78"/>
        <v>133376</v>
      </c>
      <c r="FK20" s="14">
        <f t="shared" si="78"/>
        <v>121341</v>
      </c>
      <c r="FL20" s="14">
        <v>125483</v>
      </c>
      <c r="FM20" s="14">
        <v>121657</v>
      </c>
      <c r="FN20" s="14">
        <v>126456</v>
      </c>
      <c r="FO20" s="14">
        <f t="shared" si="49"/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 t="shared" si="50"/>
        <v>1172950</v>
      </c>
      <c r="GC20" s="14">
        <f>GC21+GC22</f>
        <v>129505</v>
      </c>
      <c r="GD20" s="131">
        <v>95970</v>
      </c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>
        <f t="shared" ref="GO20" si="79">+SUM(GC20:GN20)</f>
        <v>225475</v>
      </c>
    </row>
    <row r="21" spans="2:197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3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4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5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6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7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8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9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20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1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2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1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2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7">
        <v>47180</v>
      </c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</row>
    <row r="22" spans="2:197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3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4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5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6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7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8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9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20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1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2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1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2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40">
        <v>48790</v>
      </c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</row>
    <row r="23" spans="2:197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3"/>
        <v>21285</v>
      </c>
      <c r="P23" s="14">
        <f>SUM(P24:P25)</f>
        <v>29329</v>
      </c>
      <c r="Q23" s="14">
        <f t="shared" ref="Q23:AA23" si="80">SUM(Q24:Q25)</f>
        <v>29047</v>
      </c>
      <c r="R23" s="14">
        <f t="shared" si="80"/>
        <v>28710</v>
      </c>
      <c r="S23" s="14">
        <f t="shared" si="80"/>
        <v>27134</v>
      </c>
      <c r="T23" s="14">
        <f t="shared" si="80"/>
        <v>29293</v>
      </c>
      <c r="U23" s="14">
        <f t="shared" si="80"/>
        <v>28937</v>
      </c>
      <c r="V23" s="14">
        <f t="shared" si="80"/>
        <v>32555</v>
      </c>
      <c r="W23" s="14">
        <f t="shared" si="80"/>
        <v>36422</v>
      </c>
      <c r="X23" s="14">
        <f t="shared" si="80"/>
        <v>30948</v>
      </c>
      <c r="Y23" s="14">
        <f t="shared" si="80"/>
        <v>32841</v>
      </c>
      <c r="Z23" s="14">
        <f t="shared" si="80"/>
        <v>31926</v>
      </c>
      <c r="AA23" s="14">
        <f t="shared" si="80"/>
        <v>31977</v>
      </c>
      <c r="AB23" s="14">
        <f t="shared" si="14"/>
        <v>369119</v>
      </c>
      <c r="AC23" s="14">
        <f>SUM(AC24:AC25)</f>
        <v>31717</v>
      </c>
      <c r="AD23" s="14">
        <f t="shared" ref="AD23:AN23" si="81">SUM(AD24:AD25)</f>
        <v>32050</v>
      </c>
      <c r="AE23" s="14">
        <f t="shared" si="81"/>
        <v>31224</v>
      </c>
      <c r="AF23" s="14">
        <f t="shared" si="81"/>
        <v>31480</v>
      </c>
      <c r="AG23" s="14">
        <f t="shared" si="81"/>
        <v>32671</v>
      </c>
      <c r="AH23" s="14">
        <f t="shared" si="81"/>
        <v>28612</v>
      </c>
      <c r="AI23" s="14">
        <f t="shared" si="81"/>
        <v>33891</v>
      </c>
      <c r="AJ23" s="14">
        <f t="shared" si="81"/>
        <v>40536</v>
      </c>
      <c r="AK23" s="14">
        <f t="shared" si="81"/>
        <v>35480</v>
      </c>
      <c r="AL23" s="14">
        <f t="shared" si="81"/>
        <v>39342</v>
      </c>
      <c r="AM23" s="14">
        <f t="shared" si="81"/>
        <v>36632</v>
      </c>
      <c r="AN23" s="14">
        <f t="shared" si="81"/>
        <v>38083</v>
      </c>
      <c r="AO23" s="14">
        <f t="shared" si="15"/>
        <v>411718</v>
      </c>
      <c r="AP23" s="14">
        <f>SUM(AP24:AP25)</f>
        <v>40224</v>
      </c>
      <c r="AQ23" s="14">
        <f t="shared" ref="AQ23:BA23" si="82">SUM(AQ24:AQ25)</f>
        <v>39887</v>
      </c>
      <c r="AR23" s="14">
        <f t="shared" si="82"/>
        <v>37867</v>
      </c>
      <c r="AS23" s="14">
        <f t="shared" si="82"/>
        <v>37674</v>
      </c>
      <c r="AT23" s="14">
        <f t="shared" si="82"/>
        <v>39604</v>
      </c>
      <c r="AU23" s="14">
        <f t="shared" si="82"/>
        <v>36897</v>
      </c>
      <c r="AV23" s="14">
        <f t="shared" si="82"/>
        <v>41460</v>
      </c>
      <c r="AW23" s="14">
        <f t="shared" si="82"/>
        <v>49541</v>
      </c>
      <c r="AX23" s="14">
        <f t="shared" si="82"/>
        <v>43240</v>
      </c>
      <c r="AY23" s="14">
        <f t="shared" si="82"/>
        <v>47675</v>
      </c>
      <c r="AZ23" s="14">
        <f t="shared" si="82"/>
        <v>43434</v>
      </c>
      <c r="BA23" s="14">
        <f t="shared" si="82"/>
        <v>45766</v>
      </c>
      <c r="BB23" s="14">
        <f t="shared" si="16"/>
        <v>503269</v>
      </c>
      <c r="BC23" s="14">
        <f>SUM(BC24:BC25)</f>
        <v>44262</v>
      </c>
      <c r="BD23" s="14">
        <f t="shared" ref="BD23:BN23" si="83">SUM(BD24:BD25)</f>
        <v>40702</v>
      </c>
      <c r="BE23" s="14">
        <f t="shared" si="83"/>
        <v>43486</v>
      </c>
      <c r="BF23" s="14">
        <f t="shared" si="83"/>
        <v>43429</v>
      </c>
      <c r="BG23" s="14">
        <f t="shared" si="83"/>
        <v>40906</v>
      </c>
      <c r="BH23" s="14">
        <f t="shared" si="83"/>
        <v>37711</v>
      </c>
      <c r="BI23" s="14">
        <f t="shared" si="83"/>
        <v>48216</v>
      </c>
      <c r="BJ23" s="14">
        <f t="shared" si="83"/>
        <v>54444</v>
      </c>
      <c r="BK23" s="14">
        <f t="shared" si="83"/>
        <v>46415</v>
      </c>
      <c r="BL23" s="14">
        <f t="shared" si="83"/>
        <v>50849</v>
      </c>
      <c r="BM23" s="14">
        <f t="shared" si="83"/>
        <v>47480</v>
      </c>
      <c r="BN23" s="14">
        <f t="shared" si="83"/>
        <v>48778</v>
      </c>
      <c r="BO23" s="14">
        <f t="shared" si="17"/>
        <v>546678</v>
      </c>
      <c r="BP23" s="14">
        <f>SUM(BP24:BP25)</f>
        <v>49836</v>
      </c>
      <c r="BQ23" s="14">
        <f t="shared" ref="BQ23:CA23" si="84">SUM(BQ24:BQ25)</f>
        <v>49376</v>
      </c>
      <c r="BR23" s="14">
        <f t="shared" si="84"/>
        <v>45420</v>
      </c>
      <c r="BS23" s="14">
        <f t="shared" si="84"/>
        <v>45352</v>
      </c>
      <c r="BT23" s="14">
        <f t="shared" si="84"/>
        <v>46712</v>
      </c>
      <c r="BU23" s="14">
        <f t="shared" si="84"/>
        <v>45168</v>
      </c>
      <c r="BV23" s="14">
        <f t="shared" si="84"/>
        <v>52307</v>
      </c>
      <c r="BW23" s="14">
        <f t="shared" si="84"/>
        <v>62397</v>
      </c>
      <c r="BX23" s="14">
        <f t="shared" si="84"/>
        <v>53396</v>
      </c>
      <c r="BY23" s="14">
        <f t="shared" si="84"/>
        <v>56968</v>
      </c>
      <c r="BZ23" s="14">
        <f t="shared" si="84"/>
        <v>53891</v>
      </c>
      <c r="CA23" s="14">
        <f t="shared" si="84"/>
        <v>55533</v>
      </c>
      <c r="CB23" s="14">
        <f t="shared" si="18"/>
        <v>616356</v>
      </c>
      <c r="CC23" s="14">
        <f>SUM(CC24:CC25)</f>
        <v>54957</v>
      </c>
      <c r="CD23" s="14">
        <f t="shared" ref="CD23:CN23" si="85">SUM(CD24:CD25)</f>
        <v>55154</v>
      </c>
      <c r="CE23" s="14">
        <f t="shared" si="85"/>
        <v>52310</v>
      </c>
      <c r="CF23" s="14">
        <f t="shared" si="85"/>
        <v>49357</v>
      </c>
      <c r="CG23" s="14">
        <f t="shared" si="85"/>
        <v>53859</v>
      </c>
      <c r="CH23" s="14">
        <f t="shared" si="85"/>
        <v>51295</v>
      </c>
      <c r="CI23" s="14">
        <f t="shared" si="85"/>
        <v>56724</v>
      </c>
      <c r="CJ23" s="14">
        <f t="shared" si="85"/>
        <v>64825</v>
      </c>
      <c r="CK23" s="14">
        <f t="shared" si="85"/>
        <v>55741</v>
      </c>
      <c r="CL23" s="14">
        <f t="shared" si="85"/>
        <v>56680</v>
      </c>
      <c r="CM23" s="14">
        <f t="shared" si="85"/>
        <v>57481</v>
      </c>
      <c r="CN23" s="14">
        <f t="shared" si="85"/>
        <v>59140</v>
      </c>
      <c r="CO23" s="14">
        <f t="shared" si="19"/>
        <v>667523</v>
      </c>
      <c r="CP23" s="14">
        <f>SUM(CP24:CP25)</f>
        <v>57613</v>
      </c>
      <c r="CQ23" s="14">
        <f t="shared" ref="CQ23:DA23" si="86">SUM(CQ24:CQ25)</f>
        <v>55724</v>
      </c>
      <c r="CR23" s="14">
        <f t="shared" si="86"/>
        <v>54244</v>
      </c>
      <c r="CS23" s="14">
        <f t="shared" si="86"/>
        <v>53211</v>
      </c>
      <c r="CT23" s="14">
        <f t="shared" si="86"/>
        <v>55976</v>
      </c>
      <c r="CU23" s="14">
        <f t="shared" si="86"/>
        <v>51958</v>
      </c>
      <c r="CV23" s="14">
        <f t="shared" si="86"/>
        <v>59862</v>
      </c>
      <c r="CW23" s="14">
        <f t="shared" si="86"/>
        <v>70329</v>
      </c>
      <c r="CX23" s="14">
        <f t="shared" si="86"/>
        <v>56981</v>
      </c>
      <c r="CY23" s="14">
        <f t="shared" si="86"/>
        <v>62149</v>
      </c>
      <c r="CZ23" s="14">
        <f t="shared" si="86"/>
        <v>58507</v>
      </c>
      <c r="DA23" s="14">
        <f t="shared" si="86"/>
        <v>63303</v>
      </c>
      <c r="DB23" s="14">
        <f t="shared" si="20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1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2"/>
        <v>828661</v>
      </c>
      <c r="EC23" s="14">
        <f>+EC24+EC25</f>
        <v>69895</v>
      </c>
      <c r="ED23" s="14">
        <f t="shared" ref="ED23" si="87">+ED24+ED25</f>
        <v>70605</v>
      </c>
      <c r="EE23" s="14">
        <f t="shared" ref="EE23" si="88">+EE24+EE25</f>
        <v>68400</v>
      </c>
      <c r="EF23" s="14">
        <f t="shared" ref="EF23:EN23" si="89">+EF24+EF25</f>
        <v>65732</v>
      </c>
      <c r="EG23" s="14">
        <f t="shared" si="89"/>
        <v>67440</v>
      </c>
      <c r="EH23" s="14">
        <f t="shared" si="89"/>
        <v>64262</v>
      </c>
      <c r="EI23" s="14">
        <f t="shared" si="89"/>
        <v>74844</v>
      </c>
      <c r="EJ23" s="14">
        <f t="shared" si="89"/>
        <v>78797</v>
      </c>
      <c r="EK23" s="14">
        <f t="shared" si="89"/>
        <v>69060</v>
      </c>
      <c r="EL23" s="14">
        <f t="shared" si="89"/>
        <v>72017</v>
      </c>
      <c r="EM23" s="14">
        <f t="shared" si="89"/>
        <v>69547</v>
      </c>
      <c r="EN23" s="14">
        <f t="shared" si="89"/>
        <v>73702</v>
      </c>
      <c r="EO23" s="14">
        <f t="shared" si="11"/>
        <v>844301</v>
      </c>
      <c r="EP23" s="14">
        <f t="shared" ref="EP23:EQ23" si="90">+EP24+EP25</f>
        <v>74843</v>
      </c>
      <c r="EQ23" s="14">
        <f t="shared" si="90"/>
        <v>78169</v>
      </c>
      <c r="ER23" s="14">
        <f t="shared" ref="ER23:FA23" si="91">+ER24+ER25</f>
        <v>69876</v>
      </c>
      <c r="ES23" s="14">
        <f t="shared" si="91"/>
        <v>65546</v>
      </c>
      <c r="ET23" s="14">
        <f t="shared" si="91"/>
        <v>67633</v>
      </c>
      <c r="EU23" s="14">
        <f t="shared" si="91"/>
        <v>61857</v>
      </c>
      <c r="EV23" s="14">
        <f t="shared" si="91"/>
        <v>67888</v>
      </c>
      <c r="EW23" s="14">
        <f t="shared" si="91"/>
        <v>83273</v>
      </c>
      <c r="EX23" s="14">
        <f t="shared" si="91"/>
        <v>67040</v>
      </c>
      <c r="EY23" s="14">
        <f t="shared" si="91"/>
        <v>70879</v>
      </c>
      <c r="EZ23" s="14">
        <f t="shared" si="91"/>
        <v>68064</v>
      </c>
      <c r="FA23" s="14">
        <f t="shared" si="91"/>
        <v>72869</v>
      </c>
      <c r="FB23" s="14">
        <f t="shared" si="12"/>
        <v>847937</v>
      </c>
      <c r="FC23" s="14">
        <f t="shared" ref="FC23:FK23" si="92">+FC24+FC25</f>
        <v>74160</v>
      </c>
      <c r="FD23" s="14">
        <f t="shared" si="92"/>
        <v>67402</v>
      </c>
      <c r="FE23" s="14">
        <f t="shared" si="92"/>
        <v>73246</v>
      </c>
      <c r="FF23" s="14">
        <f t="shared" si="92"/>
        <v>66913</v>
      </c>
      <c r="FG23" s="14">
        <f t="shared" si="92"/>
        <v>68360</v>
      </c>
      <c r="FH23" s="14">
        <f t="shared" si="92"/>
        <v>64298</v>
      </c>
      <c r="FI23" s="14">
        <f t="shared" si="92"/>
        <v>70687</v>
      </c>
      <c r="FJ23" s="14">
        <f t="shared" si="92"/>
        <v>79610</v>
      </c>
      <c r="FK23" s="14">
        <f t="shared" si="92"/>
        <v>68347</v>
      </c>
      <c r="FL23" s="14">
        <v>71783</v>
      </c>
      <c r="FM23" s="14">
        <v>69517</v>
      </c>
      <c r="FN23" s="14">
        <v>71223</v>
      </c>
      <c r="FO23" s="14">
        <f t="shared" si="49"/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 t="shared" si="50"/>
        <v>705100</v>
      </c>
      <c r="GC23" s="14">
        <f>GC24+GC25</f>
        <v>80230</v>
      </c>
      <c r="GD23" s="131">
        <v>61085</v>
      </c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>
        <f t="shared" ref="GO23" si="93">+SUM(GC23:GN23)</f>
        <v>141315</v>
      </c>
    </row>
    <row r="24" spans="2:197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3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4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5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6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7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8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9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20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1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2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1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2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7">
        <v>31172</v>
      </c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</row>
    <row r="25" spans="2:197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3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4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5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6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7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8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9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20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1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2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1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2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40">
        <v>29913</v>
      </c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</row>
    <row r="26" spans="2:197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3"/>
        <v>104946</v>
      </c>
      <c r="P26" s="14">
        <f>SUM(P27:P28)</f>
        <v>147274</v>
      </c>
      <c r="Q26" s="14">
        <f t="shared" ref="Q26:AA26" si="94">SUM(Q27:Q28)</f>
        <v>160789</v>
      </c>
      <c r="R26" s="14">
        <f t="shared" si="94"/>
        <v>134659</v>
      </c>
      <c r="S26" s="14">
        <f t="shared" si="94"/>
        <v>115542</v>
      </c>
      <c r="T26" s="14">
        <f t="shared" si="94"/>
        <v>123138</v>
      </c>
      <c r="U26" s="14">
        <f t="shared" si="94"/>
        <v>116164</v>
      </c>
      <c r="V26" s="14">
        <f t="shared" si="94"/>
        <v>131286</v>
      </c>
      <c r="W26" s="14">
        <f t="shared" si="94"/>
        <v>136720</v>
      </c>
      <c r="X26" s="14">
        <f t="shared" si="94"/>
        <v>129377</v>
      </c>
      <c r="Y26" s="14">
        <f t="shared" si="94"/>
        <v>134014</v>
      </c>
      <c r="Z26" s="14">
        <f t="shared" si="94"/>
        <v>131347</v>
      </c>
      <c r="AA26" s="14">
        <f t="shared" si="94"/>
        <v>150921</v>
      </c>
      <c r="AB26" s="14">
        <f t="shared" si="14"/>
        <v>1611231</v>
      </c>
      <c r="AC26" s="14">
        <f>SUM(AC27:AC28)</f>
        <v>169479</v>
      </c>
      <c r="AD26" s="14">
        <f t="shared" ref="AD26:AN26" si="95">SUM(AD27:AD28)</f>
        <v>177915</v>
      </c>
      <c r="AE26" s="14">
        <f t="shared" si="95"/>
        <v>146834</v>
      </c>
      <c r="AF26" s="14">
        <f t="shared" si="95"/>
        <v>132729</v>
      </c>
      <c r="AG26" s="14">
        <f t="shared" si="95"/>
        <v>136186</v>
      </c>
      <c r="AH26" s="14">
        <f t="shared" si="95"/>
        <v>130431</v>
      </c>
      <c r="AI26" s="14">
        <f t="shared" si="95"/>
        <v>141206</v>
      </c>
      <c r="AJ26" s="14">
        <f t="shared" si="95"/>
        <v>147318</v>
      </c>
      <c r="AK26" s="14">
        <f t="shared" si="95"/>
        <v>141233</v>
      </c>
      <c r="AL26" s="14">
        <f t="shared" si="95"/>
        <v>150778</v>
      </c>
      <c r="AM26" s="14">
        <f t="shared" si="95"/>
        <v>145316</v>
      </c>
      <c r="AN26" s="14">
        <f t="shared" si="95"/>
        <v>169982</v>
      </c>
      <c r="AO26" s="14">
        <f t="shared" si="15"/>
        <v>1789407</v>
      </c>
      <c r="AP26" s="14">
        <f>SUM(AP27:AP28)</f>
        <v>200518</v>
      </c>
      <c r="AQ26" s="14">
        <f t="shared" ref="AQ26:BA26" si="96">SUM(AQ27:AQ28)</f>
        <v>206324</v>
      </c>
      <c r="AR26" s="14">
        <f t="shared" si="96"/>
        <v>162696</v>
      </c>
      <c r="AS26" s="14">
        <f t="shared" si="96"/>
        <v>134990</v>
      </c>
      <c r="AT26" s="14">
        <f t="shared" si="96"/>
        <v>131147</v>
      </c>
      <c r="AU26" s="14">
        <f t="shared" si="96"/>
        <v>124780</v>
      </c>
      <c r="AV26" s="14">
        <f t="shared" si="96"/>
        <v>133349</v>
      </c>
      <c r="AW26" s="14">
        <f t="shared" si="96"/>
        <v>140286</v>
      </c>
      <c r="AX26" s="14">
        <f t="shared" si="96"/>
        <v>133051</v>
      </c>
      <c r="AY26" s="14">
        <f t="shared" si="96"/>
        <v>143998</v>
      </c>
      <c r="AZ26" s="14">
        <f t="shared" si="96"/>
        <v>137893</v>
      </c>
      <c r="BA26" s="14">
        <f t="shared" si="96"/>
        <v>153137</v>
      </c>
      <c r="BB26" s="14">
        <f t="shared" si="16"/>
        <v>1802169</v>
      </c>
      <c r="BC26" s="14">
        <f>SUM(BC27:BC28)</f>
        <v>172695</v>
      </c>
      <c r="BD26" s="14">
        <f t="shared" ref="BD26:BN26" si="97">SUM(BD27:BD28)</f>
        <v>175701</v>
      </c>
      <c r="BE26" s="14">
        <f t="shared" si="97"/>
        <v>141934</v>
      </c>
      <c r="BF26" s="14">
        <f t="shared" si="97"/>
        <v>131772</v>
      </c>
      <c r="BG26" s="14">
        <f t="shared" si="97"/>
        <v>138725</v>
      </c>
      <c r="BH26" s="14">
        <f t="shared" si="97"/>
        <v>136215</v>
      </c>
      <c r="BI26" s="14">
        <f t="shared" si="97"/>
        <v>143815</v>
      </c>
      <c r="BJ26" s="14">
        <f t="shared" si="97"/>
        <v>147124</v>
      </c>
      <c r="BK26" s="14">
        <f t="shared" si="97"/>
        <v>142220</v>
      </c>
      <c r="BL26" s="14">
        <f t="shared" si="97"/>
        <v>150847</v>
      </c>
      <c r="BM26" s="14">
        <f t="shared" si="97"/>
        <v>144744</v>
      </c>
      <c r="BN26" s="14">
        <f t="shared" si="97"/>
        <v>163155</v>
      </c>
      <c r="BO26" s="14">
        <f t="shared" si="17"/>
        <v>1788947</v>
      </c>
      <c r="BP26" s="14">
        <f>SUM(BP27:BP28)</f>
        <v>196841</v>
      </c>
      <c r="BQ26" s="14">
        <f t="shared" ref="BQ26:CA26" si="98">SUM(BQ27:BQ28)</f>
        <v>187109</v>
      </c>
      <c r="BR26" s="14">
        <f t="shared" si="98"/>
        <v>155510</v>
      </c>
      <c r="BS26" s="14">
        <f t="shared" si="98"/>
        <v>145827</v>
      </c>
      <c r="BT26" s="14">
        <f t="shared" si="98"/>
        <v>146361</v>
      </c>
      <c r="BU26" s="14">
        <f t="shared" si="98"/>
        <v>145060</v>
      </c>
      <c r="BV26" s="14">
        <f t="shared" si="98"/>
        <v>155940</v>
      </c>
      <c r="BW26" s="14">
        <f t="shared" si="98"/>
        <v>163058</v>
      </c>
      <c r="BX26" s="14">
        <f t="shared" si="98"/>
        <v>156835</v>
      </c>
      <c r="BY26" s="14">
        <f t="shared" si="98"/>
        <v>167756</v>
      </c>
      <c r="BZ26" s="14">
        <f t="shared" si="98"/>
        <v>162858</v>
      </c>
      <c r="CA26" s="14">
        <f t="shared" si="98"/>
        <v>184936</v>
      </c>
      <c r="CB26" s="14">
        <f t="shared" si="18"/>
        <v>1968091</v>
      </c>
      <c r="CC26" s="14">
        <f>SUM(CC27:CC28)</f>
        <v>216077</v>
      </c>
      <c r="CD26" s="14">
        <f t="shared" ref="CD26:CN26" si="99">SUM(CD27:CD28)</f>
        <v>202291</v>
      </c>
      <c r="CE26" s="14">
        <f t="shared" si="99"/>
        <v>176394</v>
      </c>
      <c r="CF26" s="14">
        <f t="shared" si="99"/>
        <v>156971</v>
      </c>
      <c r="CG26" s="14">
        <f t="shared" si="99"/>
        <v>164039</v>
      </c>
      <c r="CH26" s="14">
        <f t="shared" si="99"/>
        <v>159117</v>
      </c>
      <c r="CI26" s="14">
        <f t="shared" si="99"/>
        <v>169896</v>
      </c>
      <c r="CJ26" s="14">
        <f t="shared" si="99"/>
        <v>176741</v>
      </c>
      <c r="CK26" s="14">
        <f t="shared" si="99"/>
        <v>166808</v>
      </c>
      <c r="CL26" s="14">
        <f t="shared" si="99"/>
        <v>169864</v>
      </c>
      <c r="CM26" s="14">
        <f t="shared" si="99"/>
        <v>166984</v>
      </c>
      <c r="CN26" s="14">
        <f t="shared" si="99"/>
        <v>183371</v>
      </c>
      <c r="CO26" s="14">
        <f t="shared" si="19"/>
        <v>2108553</v>
      </c>
      <c r="CP26" s="14">
        <f>SUM(CP27:CP28)</f>
        <v>206917</v>
      </c>
      <c r="CQ26" s="14">
        <f t="shared" ref="CQ26:DA26" si="100">SUM(CQ27:CQ28)</f>
        <v>205094</v>
      </c>
      <c r="CR26" s="14">
        <f t="shared" si="100"/>
        <v>175219</v>
      </c>
      <c r="CS26" s="14">
        <f t="shared" si="100"/>
        <v>161779</v>
      </c>
      <c r="CT26" s="14">
        <f t="shared" si="100"/>
        <v>170664</v>
      </c>
      <c r="CU26" s="14">
        <f t="shared" si="100"/>
        <v>162819</v>
      </c>
      <c r="CV26" s="14">
        <f t="shared" si="100"/>
        <v>180576</v>
      </c>
      <c r="CW26" s="14">
        <f t="shared" si="100"/>
        <v>201930</v>
      </c>
      <c r="CX26" s="14">
        <f t="shared" si="100"/>
        <v>232038</v>
      </c>
      <c r="CY26" s="14">
        <f t="shared" si="100"/>
        <v>221896</v>
      </c>
      <c r="CZ26" s="14">
        <f t="shared" si="100"/>
        <v>213468</v>
      </c>
      <c r="DA26" s="14">
        <f t="shared" si="100"/>
        <v>244139</v>
      </c>
      <c r="DB26" s="14">
        <f t="shared" si="20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1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2"/>
        <v>2705961</v>
      </c>
      <c r="EC26" s="14">
        <f>+EC27+EC28</f>
        <v>208838</v>
      </c>
      <c r="ED26" s="14">
        <f t="shared" ref="ED26" si="101">+ED27+ED28</f>
        <v>220047</v>
      </c>
      <c r="EE26" s="14">
        <f t="shared" ref="EE26" si="102">+EE27+EE28</f>
        <v>199080</v>
      </c>
      <c r="EF26" s="14">
        <f t="shared" ref="EF26:EN26" si="103">+EF27+EF28</f>
        <v>191837</v>
      </c>
      <c r="EG26" s="14">
        <f t="shared" si="103"/>
        <v>198176</v>
      </c>
      <c r="EH26" s="14">
        <f t="shared" si="103"/>
        <v>189696</v>
      </c>
      <c r="EI26" s="14">
        <f t="shared" si="103"/>
        <v>200599</v>
      </c>
      <c r="EJ26" s="14">
        <f t="shared" si="103"/>
        <v>213090</v>
      </c>
      <c r="EK26" s="14">
        <f t="shared" si="103"/>
        <v>200175</v>
      </c>
      <c r="EL26" s="14">
        <f t="shared" si="103"/>
        <v>205633</v>
      </c>
      <c r="EM26" s="14">
        <f t="shared" si="103"/>
        <v>202259</v>
      </c>
      <c r="EN26" s="14">
        <f t="shared" si="103"/>
        <v>223564</v>
      </c>
      <c r="EO26" s="14">
        <f t="shared" si="11"/>
        <v>2452994</v>
      </c>
      <c r="EP26" s="14">
        <f t="shared" ref="EP26:EQ26" si="104">+EP27+EP28</f>
        <v>220225</v>
      </c>
      <c r="EQ26" s="14">
        <f t="shared" si="104"/>
        <v>196533</v>
      </c>
      <c r="ER26" s="14">
        <f t="shared" ref="ER26:FA26" si="105">+ER27+ER28</f>
        <v>174569</v>
      </c>
      <c r="ES26" s="14">
        <f t="shared" si="105"/>
        <v>148523</v>
      </c>
      <c r="ET26" s="14">
        <f t="shared" si="105"/>
        <v>155858</v>
      </c>
      <c r="EU26" s="14">
        <f t="shared" si="105"/>
        <v>148292</v>
      </c>
      <c r="EV26" s="14">
        <f t="shared" si="105"/>
        <v>157990</v>
      </c>
      <c r="EW26" s="14">
        <f t="shared" si="105"/>
        <v>163025</v>
      </c>
      <c r="EX26" s="14">
        <f t="shared" si="105"/>
        <v>160011</v>
      </c>
      <c r="EY26" s="14">
        <f t="shared" si="105"/>
        <v>169269</v>
      </c>
      <c r="EZ26" s="14">
        <f t="shared" si="105"/>
        <v>163838</v>
      </c>
      <c r="FA26" s="14">
        <f t="shared" si="105"/>
        <v>181401</v>
      </c>
      <c r="FB26" s="14">
        <f t="shared" si="12"/>
        <v>2039534</v>
      </c>
      <c r="FC26" s="14">
        <f t="shared" ref="FC26:FK26" si="106">+FC27+FC28</f>
        <v>207114</v>
      </c>
      <c r="FD26" s="14">
        <f t="shared" si="106"/>
        <v>171483</v>
      </c>
      <c r="FE26" s="14">
        <f t="shared" si="106"/>
        <v>179047</v>
      </c>
      <c r="FF26" s="14">
        <f t="shared" si="106"/>
        <v>156892</v>
      </c>
      <c r="FG26" s="14">
        <f t="shared" si="106"/>
        <v>162002</v>
      </c>
      <c r="FH26" s="14">
        <f t="shared" si="106"/>
        <v>155771</v>
      </c>
      <c r="FI26" s="14">
        <f t="shared" si="106"/>
        <v>153224</v>
      </c>
      <c r="FJ26" s="14">
        <f t="shared" si="106"/>
        <v>178865</v>
      </c>
      <c r="FK26" s="14">
        <f t="shared" si="106"/>
        <v>211200</v>
      </c>
      <c r="FL26" s="14">
        <v>224210</v>
      </c>
      <c r="FM26" s="14">
        <v>218553</v>
      </c>
      <c r="FN26" s="14">
        <v>250487</v>
      </c>
      <c r="FO26" s="14">
        <f t="shared" si="49"/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 t="shared" si="50"/>
        <v>2322460</v>
      </c>
      <c r="GC26" s="14">
        <f>GC27+GC28</f>
        <v>241429</v>
      </c>
      <c r="GD26" s="131">
        <v>187854</v>
      </c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>
        <f t="shared" ref="GO26" si="107">+SUM(GC26:GN26)</f>
        <v>429283</v>
      </c>
    </row>
    <row r="27" spans="2:197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3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4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5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6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7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8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9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20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1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2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1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2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7">
        <v>95132</v>
      </c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</row>
    <row r="28" spans="2:197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3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4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5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6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7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8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9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20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1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2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1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2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40">
        <v>92722</v>
      </c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</row>
    <row r="29" spans="2:197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108">SUM(Q30:Q31)</f>
        <v>414557</v>
      </c>
      <c r="R29" s="59">
        <f t="shared" si="108"/>
        <v>366269</v>
      </c>
      <c r="S29" s="59">
        <f t="shared" si="108"/>
        <v>328859</v>
      </c>
      <c r="T29" s="59">
        <f t="shared" si="108"/>
        <v>347344</v>
      </c>
      <c r="U29" s="59">
        <f t="shared" si="108"/>
        <v>326642</v>
      </c>
      <c r="V29" s="59">
        <f t="shared" si="108"/>
        <v>370280</v>
      </c>
      <c r="W29" s="59">
        <f t="shared" si="108"/>
        <v>401866</v>
      </c>
      <c r="X29" s="59">
        <f t="shared" si="108"/>
        <v>362718</v>
      </c>
      <c r="Y29" s="59">
        <f t="shared" si="108"/>
        <v>371693</v>
      </c>
      <c r="Z29" s="59">
        <f t="shared" si="108"/>
        <v>365138</v>
      </c>
      <c r="AA29" s="59">
        <f t="shared" si="108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109">SUM(AD30:AD31)</f>
        <v>444220</v>
      </c>
      <c r="AE29" s="59">
        <f t="shared" si="109"/>
        <v>384534</v>
      </c>
      <c r="AF29" s="59">
        <f t="shared" si="109"/>
        <v>364351</v>
      </c>
      <c r="AG29" s="59">
        <f t="shared" si="109"/>
        <v>378903</v>
      </c>
      <c r="AH29" s="59">
        <f t="shared" si="109"/>
        <v>353622</v>
      </c>
      <c r="AI29" s="59">
        <f t="shared" si="109"/>
        <v>389604</v>
      </c>
      <c r="AJ29" s="59">
        <f t="shared" si="109"/>
        <v>429767</v>
      </c>
      <c r="AK29" s="59">
        <f t="shared" si="109"/>
        <v>397980</v>
      </c>
      <c r="AL29" s="59">
        <f t="shared" si="109"/>
        <v>419484</v>
      </c>
      <c r="AM29" s="59">
        <f t="shared" si="109"/>
        <v>405341</v>
      </c>
      <c r="AN29" s="59">
        <f t="shared" si="109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110">SUM(AQ30:AQ31)</f>
        <v>516667</v>
      </c>
      <c r="AR29" s="59">
        <f t="shared" si="110"/>
        <v>438789</v>
      </c>
      <c r="AS29" s="59">
        <f t="shared" si="110"/>
        <v>404711</v>
      </c>
      <c r="AT29" s="59">
        <f t="shared" si="110"/>
        <v>408841</v>
      </c>
      <c r="AU29" s="59">
        <f t="shared" si="110"/>
        <v>391005</v>
      </c>
      <c r="AV29" s="59">
        <f t="shared" si="110"/>
        <v>424325</v>
      </c>
      <c r="AW29" s="59">
        <f t="shared" si="110"/>
        <v>472134</v>
      </c>
      <c r="AX29" s="59">
        <f t="shared" si="110"/>
        <v>431941</v>
      </c>
      <c r="AY29" s="59">
        <f t="shared" si="110"/>
        <v>463534</v>
      </c>
      <c r="AZ29" s="59">
        <f t="shared" si="110"/>
        <v>434511</v>
      </c>
      <c r="BA29" s="59">
        <f t="shared" si="110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111">SUM(BD30:BD31)</f>
        <v>501273</v>
      </c>
      <c r="BE29" s="59">
        <f t="shared" si="111"/>
        <v>454378</v>
      </c>
      <c r="BF29" s="59">
        <f t="shared" si="111"/>
        <v>434705</v>
      </c>
      <c r="BG29" s="59">
        <f t="shared" si="111"/>
        <v>418716</v>
      </c>
      <c r="BH29" s="59">
        <f t="shared" si="111"/>
        <v>416902</v>
      </c>
      <c r="BI29" s="59">
        <f t="shared" si="111"/>
        <v>475226</v>
      </c>
      <c r="BJ29" s="59">
        <f t="shared" si="111"/>
        <v>509330</v>
      </c>
      <c r="BK29" s="59">
        <f t="shared" si="111"/>
        <v>460419</v>
      </c>
      <c r="BL29" s="59">
        <f t="shared" si="111"/>
        <v>487964</v>
      </c>
      <c r="BM29" s="59">
        <f t="shared" si="111"/>
        <v>462825</v>
      </c>
      <c r="BN29" s="59">
        <f t="shared" si="111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112">SUM(BQ30:BQ31)</f>
        <v>553258</v>
      </c>
      <c r="BR29" s="59">
        <f t="shared" si="112"/>
        <v>476272</v>
      </c>
      <c r="BS29" s="59">
        <f t="shared" si="112"/>
        <v>461346</v>
      </c>
      <c r="BT29" s="59">
        <f t="shared" si="112"/>
        <v>469923</v>
      </c>
      <c r="BU29" s="59">
        <f t="shared" si="112"/>
        <v>466082</v>
      </c>
      <c r="BV29" s="59">
        <f t="shared" si="112"/>
        <v>508276</v>
      </c>
      <c r="BW29" s="59">
        <f t="shared" si="112"/>
        <v>556725</v>
      </c>
      <c r="BX29" s="59">
        <f t="shared" si="112"/>
        <v>509117</v>
      </c>
      <c r="BY29" s="59">
        <f t="shared" si="112"/>
        <v>542594</v>
      </c>
      <c r="BZ29" s="59">
        <f t="shared" si="112"/>
        <v>524559</v>
      </c>
      <c r="CA29" s="59">
        <f t="shared" si="112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113">SUM(CD30:CD31)</f>
        <v>605454</v>
      </c>
      <c r="CE29" s="59">
        <f t="shared" si="113"/>
        <v>540135</v>
      </c>
      <c r="CF29" s="59">
        <f t="shared" si="113"/>
        <v>498555</v>
      </c>
      <c r="CG29" s="59">
        <f t="shared" si="113"/>
        <v>529675</v>
      </c>
      <c r="CH29" s="59">
        <f t="shared" si="113"/>
        <v>510293</v>
      </c>
      <c r="CI29" s="59">
        <f t="shared" si="113"/>
        <v>551330</v>
      </c>
      <c r="CJ29" s="59">
        <f t="shared" si="113"/>
        <v>597413</v>
      </c>
      <c r="CK29" s="59">
        <f t="shared" si="113"/>
        <v>536597</v>
      </c>
      <c r="CL29" s="59">
        <f t="shared" si="113"/>
        <v>542537</v>
      </c>
      <c r="CM29" s="59">
        <f t="shared" si="113"/>
        <v>542091</v>
      </c>
      <c r="CN29" s="59">
        <f t="shared" si="113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114">SUM(CQ30:CQ31)</f>
        <v>616670</v>
      </c>
      <c r="CR29" s="59">
        <f t="shared" si="114"/>
        <v>550932</v>
      </c>
      <c r="CS29" s="59">
        <f t="shared" si="114"/>
        <v>525358</v>
      </c>
      <c r="CT29" s="59">
        <f t="shared" si="114"/>
        <v>550639</v>
      </c>
      <c r="CU29" s="59">
        <f t="shared" si="114"/>
        <v>524280</v>
      </c>
      <c r="CV29" s="59">
        <f t="shared" si="114"/>
        <v>580172</v>
      </c>
      <c r="CW29" s="59">
        <f t="shared" si="114"/>
        <v>649211</v>
      </c>
      <c r="CX29" s="59">
        <f t="shared" si="114"/>
        <v>618066</v>
      </c>
      <c r="CY29" s="59">
        <f t="shared" si="114"/>
        <v>632263</v>
      </c>
      <c r="CZ29" s="59">
        <f t="shared" si="114"/>
        <v>599635</v>
      </c>
      <c r="DA29" s="59">
        <f t="shared" si="114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115">SUM(DG30:DG31)</f>
        <v>611598</v>
      </c>
      <c r="DH29" s="59">
        <f t="shared" si="115"/>
        <v>602769</v>
      </c>
      <c r="DI29" s="59">
        <f t="shared" si="115"/>
        <v>660256</v>
      </c>
      <c r="DJ29" s="59">
        <f t="shared" si="115"/>
        <v>713402</v>
      </c>
      <c r="DK29" s="59">
        <f t="shared" si="115"/>
        <v>649254</v>
      </c>
      <c r="DL29" s="59">
        <f t="shared" si="115"/>
        <v>684478</v>
      </c>
      <c r="DM29" s="59">
        <f t="shared" si="115"/>
        <v>674753</v>
      </c>
      <c r="DN29" s="59">
        <f t="shared" si="115"/>
        <v>751754</v>
      </c>
      <c r="DO29" s="59">
        <f t="shared" si="115"/>
        <v>8040313</v>
      </c>
      <c r="DP29" s="59">
        <f t="shared" si="115"/>
        <v>814545</v>
      </c>
      <c r="DQ29" s="59">
        <f t="shared" si="115"/>
        <v>804336</v>
      </c>
      <c r="DR29" s="59">
        <f t="shared" si="115"/>
        <v>721286</v>
      </c>
      <c r="DS29" s="59">
        <f t="shared" si="115"/>
        <v>671827</v>
      </c>
      <c r="DT29" s="59">
        <f t="shared" si="115"/>
        <v>695695</v>
      </c>
      <c r="DU29" s="59">
        <f t="shared" si="115"/>
        <v>671117</v>
      </c>
      <c r="DV29" s="59">
        <f t="shared" si="115"/>
        <v>741436</v>
      </c>
      <c r="DW29" s="59">
        <f t="shared" si="115"/>
        <v>777012</v>
      </c>
      <c r="DX29" s="59">
        <f t="shared" si="115"/>
        <v>667635</v>
      </c>
      <c r="DY29" s="59">
        <f t="shared" si="115"/>
        <v>710346</v>
      </c>
      <c r="DZ29" s="59">
        <v>670597</v>
      </c>
      <c r="EA29" s="59">
        <f t="shared" si="115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116">+EE30+EE31</f>
        <v>690264</v>
      </c>
      <c r="EF29" s="59">
        <f t="shared" si="116"/>
        <v>664586</v>
      </c>
      <c r="EG29" s="59">
        <f t="shared" si="116"/>
        <v>686302</v>
      </c>
      <c r="EH29" s="59">
        <f t="shared" si="116"/>
        <v>654570</v>
      </c>
      <c r="EI29" s="59">
        <f t="shared" si="116"/>
        <v>719908</v>
      </c>
      <c r="EJ29" s="59">
        <f t="shared" si="116"/>
        <v>744771</v>
      </c>
      <c r="EK29" s="59">
        <f t="shared" ref="EK29:EL29" si="117">+EK30+EK31</f>
        <v>692662</v>
      </c>
      <c r="EL29" s="59">
        <f t="shared" si="117"/>
        <v>712827</v>
      </c>
      <c r="EM29" s="59">
        <f t="shared" ref="EM29:EN29" si="118">+EM30+EM31</f>
        <v>700430</v>
      </c>
      <c r="EN29" s="59">
        <f t="shared" si="118"/>
        <v>782231</v>
      </c>
      <c r="EO29" s="59">
        <f t="shared" si="11"/>
        <v>8573141</v>
      </c>
      <c r="EP29" s="59">
        <f t="shared" ref="EP29:EQ29" si="119">+EP30+EP31</f>
        <v>805407</v>
      </c>
      <c r="EQ29" s="59">
        <f t="shared" si="119"/>
        <v>783938</v>
      </c>
      <c r="ER29" s="59">
        <f t="shared" ref="ER29:FA29" si="120">+ER30+ER31</f>
        <v>706044</v>
      </c>
      <c r="ES29" s="59">
        <f t="shared" si="120"/>
        <v>633778</v>
      </c>
      <c r="ET29" s="59">
        <f t="shared" si="120"/>
        <v>660020</v>
      </c>
      <c r="EU29" s="59">
        <f t="shared" si="120"/>
        <v>624120</v>
      </c>
      <c r="EV29" s="59">
        <f t="shared" si="120"/>
        <v>675764</v>
      </c>
      <c r="EW29" s="59">
        <f t="shared" si="120"/>
        <v>745182</v>
      </c>
      <c r="EX29" s="59">
        <f t="shared" si="120"/>
        <v>673055</v>
      </c>
      <c r="EY29" s="59">
        <f t="shared" si="120"/>
        <v>715353</v>
      </c>
      <c r="EZ29" s="59">
        <f t="shared" si="120"/>
        <v>687608</v>
      </c>
      <c r="FA29" s="59">
        <f t="shared" si="120"/>
        <v>774621</v>
      </c>
      <c r="FB29" s="59">
        <f t="shared" si="12"/>
        <v>8484890</v>
      </c>
      <c r="FC29" s="59">
        <f t="shared" ref="FC29:FN29" si="121">+FC30+FC31</f>
        <v>827566</v>
      </c>
      <c r="FD29" s="59">
        <f t="shared" si="121"/>
        <v>741906</v>
      </c>
      <c r="FE29" s="59">
        <f t="shared" si="121"/>
        <v>741755</v>
      </c>
      <c r="FF29" s="59">
        <f t="shared" si="121"/>
        <v>671284</v>
      </c>
      <c r="FG29" s="59">
        <f t="shared" si="121"/>
        <v>691089</v>
      </c>
      <c r="FH29" s="59">
        <f t="shared" si="121"/>
        <v>658675</v>
      </c>
      <c r="FI29" s="59">
        <f t="shared" si="121"/>
        <v>672273</v>
      </c>
      <c r="FJ29" s="59">
        <f t="shared" si="121"/>
        <v>775185</v>
      </c>
      <c r="FK29" s="59">
        <f t="shared" si="121"/>
        <v>763346</v>
      </c>
      <c r="FL29" s="59">
        <v>797110</v>
      </c>
      <c r="FM29" s="59">
        <f t="shared" si="121"/>
        <v>760404</v>
      </c>
      <c r="FN29" s="59">
        <f t="shared" si="121"/>
        <v>857794</v>
      </c>
      <c r="FO29" s="59">
        <f t="shared" si="49"/>
        <v>8958387</v>
      </c>
      <c r="FP29" s="59">
        <f t="shared" ref="FP29:FQ29" si="122">+FP30+FP31</f>
        <v>910047</v>
      </c>
      <c r="FQ29" s="59">
        <f t="shared" si="122"/>
        <v>920767</v>
      </c>
      <c r="FR29" s="59">
        <f t="shared" ref="FR29:FS29" si="123">+FR30+FR31</f>
        <v>532058</v>
      </c>
      <c r="FS29" s="59">
        <f t="shared" si="123"/>
        <v>183410</v>
      </c>
      <c r="FT29" s="59">
        <f t="shared" ref="FT29:FV29" si="124">+FT30+FT31</f>
        <v>324766</v>
      </c>
      <c r="FU29" s="59">
        <f t="shared" si="124"/>
        <v>482877</v>
      </c>
      <c r="FV29" s="59">
        <f t="shared" si="124"/>
        <v>594936</v>
      </c>
      <c r="FW29" s="59">
        <f t="shared" ref="FW29:FY29" si="125">+FW30+FW31</f>
        <v>549396</v>
      </c>
      <c r="FX29" s="59">
        <f t="shared" si="125"/>
        <v>672588</v>
      </c>
      <c r="FY29" s="59">
        <f t="shared" si="125"/>
        <v>813650</v>
      </c>
      <c r="FZ29" s="59">
        <f t="shared" ref="FZ29:GA29" si="126">+FZ30+FZ31</f>
        <v>827815</v>
      </c>
      <c r="GA29" s="59">
        <f t="shared" si="126"/>
        <v>895378</v>
      </c>
      <c r="GB29" s="59">
        <f t="shared" si="50"/>
        <v>7707688</v>
      </c>
      <c r="GC29" s="59">
        <f t="shared" ref="GC29" si="127">+GC30+GC31</f>
        <v>851142</v>
      </c>
      <c r="GD29" s="138">
        <v>636938</v>
      </c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>
        <f t="shared" ref="GO29:GO31" si="128">+SUM(GC29:GN29)</f>
        <v>1488080</v>
      </c>
    </row>
    <row r="30" spans="2:197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129">N9+N12+N15+N18+N21+N24+N27</f>
        <v>148981</v>
      </c>
      <c r="O30" s="79">
        <f t="shared" si="129"/>
        <v>148981</v>
      </c>
      <c r="P30" s="79">
        <f t="shared" si="129"/>
        <v>215622</v>
      </c>
      <c r="Q30" s="79">
        <f t="shared" ref="Q30:Z31" si="130">Q9+Q12+Q15+Q18+Q21+Q24+Q27</f>
        <v>248252</v>
      </c>
      <c r="R30" s="79">
        <f t="shared" si="130"/>
        <v>197876</v>
      </c>
      <c r="S30" s="79">
        <f t="shared" si="130"/>
        <v>167095</v>
      </c>
      <c r="T30" s="79">
        <f t="shared" si="130"/>
        <v>179198</v>
      </c>
      <c r="U30" s="79">
        <f t="shared" si="130"/>
        <v>164996</v>
      </c>
      <c r="V30" s="79">
        <f t="shared" si="130"/>
        <v>194511</v>
      </c>
      <c r="W30" s="79">
        <f t="shared" si="130"/>
        <v>215314</v>
      </c>
      <c r="X30" s="79">
        <f t="shared" si="130"/>
        <v>184301</v>
      </c>
      <c r="Y30" s="79">
        <f t="shared" si="130"/>
        <v>187726</v>
      </c>
      <c r="Z30" s="79">
        <f t="shared" si="130"/>
        <v>187277</v>
      </c>
      <c r="AA30" s="79">
        <f t="shared" ref="AA30:AC31" si="131">AA9+AA12+AA15+AA18+AA21+AA24+AA27</f>
        <v>216736</v>
      </c>
      <c r="AB30" s="79">
        <f t="shared" si="131"/>
        <v>2358904</v>
      </c>
      <c r="AC30" s="79">
        <f t="shared" si="131"/>
        <v>259724</v>
      </c>
      <c r="AD30" s="79">
        <f t="shared" ref="AD30:AM31" si="132">AD9+AD12+AD15+AD18+AD21+AD24+AD27</f>
        <v>271383</v>
      </c>
      <c r="AE30" s="79">
        <f t="shared" si="132"/>
        <v>205586</v>
      </c>
      <c r="AF30" s="79">
        <f t="shared" si="132"/>
        <v>189272</v>
      </c>
      <c r="AG30" s="79">
        <f t="shared" si="132"/>
        <v>197659</v>
      </c>
      <c r="AH30" s="79">
        <f t="shared" si="132"/>
        <v>183451</v>
      </c>
      <c r="AI30" s="79">
        <f t="shared" si="132"/>
        <v>209735</v>
      </c>
      <c r="AJ30" s="79">
        <f t="shared" si="132"/>
        <v>230474</v>
      </c>
      <c r="AK30" s="79">
        <f t="shared" si="132"/>
        <v>204456</v>
      </c>
      <c r="AL30" s="79">
        <f t="shared" si="132"/>
        <v>214430</v>
      </c>
      <c r="AM30" s="79">
        <f t="shared" si="132"/>
        <v>213829</v>
      </c>
      <c r="AN30" s="79">
        <f t="shared" ref="AN30:AP31" si="133">AN9+AN12+AN15+AN18+AN21+AN24+AN27</f>
        <v>249123</v>
      </c>
      <c r="AO30" s="79">
        <f t="shared" si="133"/>
        <v>2629122</v>
      </c>
      <c r="AP30" s="79">
        <f t="shared" si="133"/>
        <v>309118</v>
      </c>
      <c r="AQ30" s="79">
        <f t="shared" ref="AQ30:AZ31" si="134">AQ9+AQ12+AQ15+AQ18+AQ21+AQ24+AQ27</f>
        <v>320689</v>
      </c>
      <c r="AR30" s="79">
        <f t="shared" si="134"/>
        <v>239245</v>
      </c>
      <c r="AS30" s="79">
        <f t="shared" si="134"/>
        <v>218360</v>
      </c>
      <c r="AT30" s="79">
        <f t="shared" si="134"/>
        <v>211358</v>
      </c>
      <c r="AU30" s="79">
        <f t="shared" si="134"/>
        <v>196939</v>
      </c>
      <c r="AV30" s="79">
        <f t="shared" si="134"/>
        <v>220086</v>
      </c>
      <c r="AW30" s="79">
        <f t="shared" si="134"/>
        <v>250721</v>
      </c>
      <c r="AX30" s="79">
        <f t="shared" si="134"/>
        <v>215019</v>
      </c>
      <c r="AY30" s="79">
        <f t="shared" si="134"/>
        <v>233239</v>
      </c>
      <c r="AZ30" s="79">
        <f t="shared" si="134"/>
        <v>213788</v>
      </c>
      <c r="BA30" s="79">
        <f t="shared" ref="BA30:BC31" si="135">BA9+BA12+BA15+BA18+BA21+BA24+BA27</f>
        <v>258441</v>
      </c>
      <c r="BB30" s="79">
        <f t="shared" si="135"/>
        <v>2887003</v>
      </c>
      <c r="BC30" s="79">
        <f t="shared" si="135"/>
        <v>293349</v>
      </c>
      <c r="BD30" s="79">
        <f t="shared" ref="BD30:BM31" si="136">BD9+BD12+BD15+BD18+BD21+BD24+BD27</f>
        <v>298619</v>
      </c>
      <c r="BE30" s="79">
        <f t="shared" si="136"/>
        <v>238852</v>
      </c>
      <c r="BF30" s="79">
        <f t="shared" si="136"/>
        <v>233585</v>
      </c>
      <c r="BG30" s="79">
        <f t="shared" si="136"/>
        <v>216676</v>
      </c>
      <c r="BH30" s="79">
        <f t="shared" si="136"/>
        <v>219133</v>
      </c>
      <c r="BI30" s="79">
        <f t="shared" si="136"/>
        <v>254541</v>
      </c>
      <c r="BJ30" s="79">
        <f t="shared" si="136"/>
        <v>279476</v>
      </c>
      <c r="BK30" s="79">
        <f t="shared" si="136"/>
        <v>233094</v>
      </c>
      <c r="BL30" s="79">
        <f t="shared" si="136"/>
        <v>249287</v>
      </c>
      <c r="BM30" s="79">
        <f t="shared" si="136"/>
        <v>237006</v>
      </c>
      <c r="BN30" s="79">
        <f t="shared" ref="BN30:BP31" si="137">BN9+BN12+BN15+BN18+BN21+BN24+BN27</f>
        <v>274566</v>
      </c>
      <c r="BO30" s="79">
        <f t="shared" si="137"/>
        <v>3028184</v>
      </c>
      <c r="BP30" s="79">
        <f t="shared" si="137"/>
        <v>333814</v>
      </c>
      <c r="BQ30" s="79">
        <f t="shared" ref="BQ30:BZ31" si="138">BQ9+BQ12+BQ15+BQ18+BQ21+BQ24+BQ27</f>
        <v>336977</v>
      </c>
      <c r="BR30" s="79">
        <f t="shared" si="138"/>
        <v>256218</v>
      </c>
      <c r="BS30" s="79">
        <f t="shared" si="138"/>
        <v>249153</v>
      </c>
      <c r="BT30" s="79">
        <f t="shared" si="138"/>
        <v>253966</v>
      </c>
      <c r="BU30" s="79">
        <f t="shared" si="138"/>
        <v>249325</v>
      </c>
      <c r="BV30" s="79">
        <f t="shared" si="138"/>
        <v>276755</v>
      </c>
      <c r="BW30" s="79">
        <f t="shared" si="138"/>
        <v>314507</v>
      </c>
      <c r="BX30" s="79">
        <f t="shared" si="138"/>
        <v>272541</v>
      </c>
      <c r="BY30" s="79">
        <f t="shared" si="138"/>
        <v>290216</v>
      </c>
      <c r="BZ30" s="79">
        <f t="shared" si="138"/>
        <v>282429</v>
      </c>
      <c r="CA30" s="79">
        <f t="shared" ref="CA30:CC31" si="139">CA9+CA12+CA15+CA18+CA21+CA24+CA27</f>
        <v>332474</v>
      </c>
      <c r="CB30" s="79">
        <f t="shared" si="139"/>
        <v>3448375</v>
      </c>
      <c r="CC30" s="79">
        <f t="shared" si="139"/>
        <v>383834</v>
      </c>
      <c r="CD30" s="79">
        <f t="shared" ref="CD30:CM31" si="140">CD9+CD12+CD15+CD18+CD21+CD24+CD27</f>
        <v>386192</v>
      </c>
      <c r="CE30" s="79">
        <f t="shared" si="140"/>
        <v>315724</v>
      </c>
      <c r="CF30" s="79">
        <f t="shared" si="140"/>
        <v>272111</v>
      </c>
      <c r="CG30" s="79">
        <f t="shared" si="140"/>
        <v>297734</v>
      </c>
      <c r="CH30" s="79">
        <f t="shared" si="140"/>
        <v>286739</v>
      </c>
      <c r="CI30" s="79">
        <f t="shared" si="140"/>
        <v>306760</v>
      </c>
      <c r="CJ30" s="79">
        <f t="shared" si="140"/>
        <v>336766</v>
      </c>
      <c r="CK30" s="79">
        <f t="shared" si="140"/>
        <v>286709</v>
      </c>
      <c r="CL30" s="79">
        <f t="shared" si="140"/>
        <v>264989</v>
      </c>
      <c r="CM30" s="79">
        <f t="shared" si="140"/>
        <v>263973</v>
      </c>
      <c r="CN30" s="79">
        <f t="shared" ref="CN30:CP31" si="141">CN9+CN12+CN15+CN18+CN21+CN24+CN27</f>
        <v>308182</v>
      </c>
      <c r="CO30" s="79">
        <f t="shared" si="141"/>
        <v>3709713</v>
      </c>
      <c r="CP30" s="79">
        <f t="shared" si="141"/>
        <v>348017</v>
      </c>
      <c r="CQ30" s="79">
        <f t="shared" ref="CQ30:CZ31" si="142">CQ9+CQ12+CQ15+CQ18+CQ21+CQ24+CQ27</f>
        <v>347320</v>
      </c>
      <c r="CR30" s="79">
        <f t="shared" si="142"/>
        <v>285287</v>
      </c>
      <c r="CS30" s="79">
        <f t="shared" si="142"/>
        <v>261175</v>
      </c>
      <c r="CT30" s="79">
        <f t="shared" si="142"/>
        <v>268056</v>
      </c>
      <c r="CU30" s="79">
        <f t="shared" si="142"/>
        <v>255986</v>
      </c>
      <c r="CV30" s="79">
        <f t="shared" si="142"/>
        <v>292220</v>
      </c>
      <c r="CW30" s="79">
        <f t="shared" si="142"/>
        <v>338919</v>
      </c>
      <c r="CX30" s="79">
        <f t="shared" si="142"/>
        <v>314897</v>
      </c>
      <c r="CY30" s="79">
        <f t="shared" si="142"/>
        <v>321118</v>
      </c>
      <c r="CZ30" s="79">
        <f t="shared" si="142"/>
        <v>307720</v>
      </c>
      <c r="DA30" s="79">
        <f t="shared" ref="DA30:DE31" si="143">DA9+DA12+DA15+DA18+DA21+DA24+DA27</f>
        <v>376277</v>
      </c>
      <c r="DB30" s="79">
        <f>DB9+DB12+DB15+DB18+DB21+DB24+DB27</f>
        <v>3716992</v>
      </c>
      <c r="DC30" s="79">
        <f t="shared" si="143"/>
        <v>427788</v>
      </c>
      <c r="DD30" s="79">
        <f t="shared" si="143"/>
        <v>424235</v>
      </c>
      <c r="DE30" s="79">
        <f t="shared" si="143"/>
        <v>335196</v>
      </c>
      <c r="DF30" s="79">
        <f t="shared" ref="DF30:EA30" si="144">DF9+DF12+DF15+DF18+DF21+DF24+DF27</f>
        <v>318563</v>
      </c>
      <c r="DG30" s="79">
        <f t="shared" si="144"/>
        <v>315947</v>
      </c>
      <c r="DH30" s="79">
        <f t="shared" si="144"/>
        <v>304736</v>
      </c>
      <c r="DI30" s="79">
        <f t="shared" si="144"/>
        <v>344609</v>
      </c>
      <c r="DJ30" s="79">
        <f t="shared" si="144"/>
        <v>374404</v>
      </c>
      <c r="DK30" s="79">
        <f t="shared" si="144"/>
        <v>320994</v>
      </c>
      <c r="DL30" s="79">
        <f t="shared" si="144"/>
        <v>340996</v>
      </c>
      <c r="DM30" s="79">
        <f t="shared" si="144"/>
        <v>338387</v>
      </c>
      <c r="DN30" s="79">
        <f t="shared" si="144"/>
        <v>401524</v>
      </c>
      <c r="DO30" s="79">
        <f t="shared" si="144"/>
        <v>4247379</v>
      </c>
      <c r="DP30" s="79">
        <f t="shared" si="144"/>
        <v>474258</v>
      </c>
      <c r="DQ30" s="79">
        <f t="shared" si="144"/>
        <v>474407</v>
      </c>
      <c r="DR30" s="79">
        <f t="shared" si="144"/>
        <v>385602</v>
      </c>
      <c r="DS30" s="79">
        <f t="shared" si="144"/>
        <v>342740</v>
      </c>
      <c r="DT30" s="79">
        <f t="shared" si="144"/>
        <v>357383</v>
      </c>
      <c r="DU30" s="79">
        <f t="shared" si="144"/>
        <v>345498</v>
      </c>
      <c r="DV30" s="79">
        <f t="shared" si="144"/>
        <v>391357</v>
      </c>
      <c r="DW30" s="79">
        <f t="shared" si="144"/>
        <v>407753</v>
      </c>
      <c r="DX30" s="79">
        <f t="shared" si="144"/>
        <v>336726</v>
      </c>
      <c r="DY30" s="79">
        <f t="shared" si="144"/>
        <v>363572</v>
      </c>
      <c r="DZ30" s="79">
        <v>340540</v>
      </c>
      <c r="EA30" s="79">
        <f t="shared" si="144"/>
        <v>409913</v>
      </c>
      <c r="EB30" s="79">
        <f>EB9+EB12+EB15+EB18+EB21+EB24+EB27</f>
        <v>4629749</v>
      </c>
      <c r="EC30" s="79">
        <f t="shared" ref="EC30:EH30" si="145">EC9+EC12+EC15+EC18+EC21+EC24+EC27</f>
        <v>445742</v>
      </c>
      <c r="ED30" s="79">
        <f t="shared" si="145"/>
        <v>453464</v>
      </c>
      <c r="EE30" s="79">
        <f t="shared" si="145"/>
        <v>375983</v>
      </c>
      <c r="EF30" s="79">
        <f t="shared" si="145"/>
        <v>360137</v>
      </c>
      <c r="EG30" s="79">
        <f t="shared" si="145"/>
        <v>365330</v>
      </c>
      <c r="EH30" s="79">
        <f t="shared" si="145"/>
        <v>346310</v>
      </c>
      <c r="EI30" s="79">
        <f t="shared" ref="EI30:EJ30" si="146">EI9+EI12+EI15+EI18+EI21+EI24+EI27</f>
        <v>396689</v>
      </c>
      <c r="EJ30" s="79">
        <f t="shared" si="146"/>
        <v>394530</v>
      </c>
      <c r="EK30" s="79">
        <f t="shared" ref="EK30:EL30" si="147">EK9+EK12+EK15+EK18+EK21+EK24+EK27</f>
        <v>355288</v>
      </c>
      <c r="EL30" s="79">
        <f t="shared" si="147"/>
        <v>366302</v>
      </c>
      <c r="EM30" s="79">
        <f t="shared" ref="EM30:EN30" si="148">EM9+EM12+EM15+EM18+EM21+EM24+EM27</f>
        <v>362626</v>
      </c>
      <c r="EN30" s="79">
        <f t="shared" si="148"/>
        <v>433069</v>
      </c>
      <c r="EO30" s="79">
        <f t="shared" si="11"/>
        <v>4655470</v>
      </c>
      <c r="EP30" s="79">
        <f t="shared" ref="EP30:EQ30" si="149">EP9+EP12+EP15+EP18+EP21+EP24+EP27</f>
        <v>477658</v>
      </c>
      <c r="EQ30" s="79">
        <f t="shared" si="149"/>
        <v>482475</v>
      </c>
      <c r="ER30" s="79">
        <f t="shared" ref="ER30:FA30" si="150">ER9+ER12+ER15+ER18+ER21+ER24+ER27</f>
        <v>393443</v>
      </c>
      <c r="ES30" s="79">
        <f t="shared" si="150"/>
        <v>343020</v>
      </c>
      <c r="ET30" s="79">
        <f t="shared" si="150"/>
        <v>351725</v>
      </c>
      <c r="EU30" s="79">
        <f t="shared" si="150"/>
        <v>330120</v>
      </c>
      <c r="EV30" s="79">
        <f t="shared" si="150"/>
        <v>370714</v>
      </c>
      <c r="EW30" s="79">
        <f t="shared" si="150"/>
        <v>457348</v>
      </c>
      <c r="EX30" s="79">
        <f t="shared" si="150"/>
        <v>397307</v>
      </c>
      <c r="EY30" s="79">
        <f t="shared" si="150"/>
        <v>422232</v>
      </c>
      <c r="EZ30" s="79">
        <f t="shared" si="150"/>
        <v>408267</v>
      </c>
      <c r="FA30" s="79">
        <f t="shared" si="150"/>
        <v>485968</v>
      </c>
      <c r="FB30" s="79">
        <f t="shared" si="12"/>
        <v>4920277</v>
      </c>
      <c r="FC30" s="79">
        <f t="shared" ref="FC30:FN30" si="151">FC9+FC12+FC15+FC18+FC21+FC24+FC27</f>
        <v>550576</v>
      </c>
      <c r="FD30" s="79">
        <f t="shared" si="151"/>
        <v>500597</v>
      </c>
      <c r="FE30" s="79">
        <f t="shared" si="151"/>
        <v>470435</v>
      </c>
      <c r="FF30" s="79">
        <f t="shared" si="151"/>
        <v>416068</v>
      </c>
      <c r="FG30" s="79">
        <f t="shared" si="151"/>
        <v>416917</v>
      </c>
      <c r="FH30" s="79">
        <f t="shared" si="151"/>
        <v>393862</v>
      </c>
      <c r="FI30" s="79">
        <f t="shared" si="151"/>
        <v>416904</v>
      </c>
      <c r="FJ30" s="79">
        <f t="shared" si="151"/>
        <v>480589</v>
      </c>
      <c r="FK30" s="79">
        <f t="shared" si="151"/>
        <v>452248</v>
      </c>
      <c r="FL30" s="79">
        <v>475770</v>
      </c>
      <c r="FM30" s="79">
        <f t="shared" si="151"/>
        <v>471259</v>
      </c>
      <c r="FN30" s="79">
        <f t="shared" si="151"/>
        <v>546182</v>
      </c>
      <c r="FO30" s="79">
        <f t="shared" si="49"/>
        <v>5591407</v>
      </c>
      <c r="FP30" s="79">
        <f t="shared" ref="FP30:FQ30" si="152">FP9+FP12+FP15+FP18+FP21+FP24+FP27</f>
        <v>614866</v>
      </c>
      <c r="FQ30" s="79">
        <f t="shared" si="152"/>
        <v>640793</v>
      </c>
      <c r="FR30" s="79">
        <f t="shared" ref="FR30:FS30" si="153">FR9+FR12+FR15+FR18+FR21+FR24+FR27</f>
        <v>332400</v>
      </c>
      <c r="FS30" s="79">
        <f t="shared" si="153"/>
        <v>83644</v>
      </c>
      <c r="FT30" s="79">
        <f t="shared" ref="FT30:FV30" si="154">FT9+FT12+FT15+FT18+FT21+FT24+FT27</f>
        <v>165808</v>
      </c>
      <c r="FU30" s="79">
        <f t="shared" si="154"/>
        <v>281661</v>
      </c>
      <c r="FV30" s="79">
        <f t="shared" si="154"/>
        <v>378394</v>
      </c>
      <c r="FW30" s="79">
        <f t="shared" ref="FW30:FY30" si="155">FW9+FW12+FW15+FW18+FW21+FW24+FW27</f>
        <v>330503</v>
      </c>
      <c r="FX30" s="79">
        <f t="shared" si="155"/>
        <v>422634</v>
      </c>
      <c r="FY30" s="79">
        <f t="shared" si="155"/>
        <v>524972</v>
      </c>
      <c r="FZ30" s="79">
        <f t="shared" ref="FZ30:GA30" si="156">FZ9+FZ12+FZ15+FZ18+FZ21+FZ24+FZ27</f>
        <v>539765</v>
      </c>
      <c r="GA30" s="79">
        <f t="shared" si="156"/>
        <v>593229</v>
      </c>
      <c r="GB30" s="79">
        <f t="shared" si="50"/>
        <v>4908669</v>
      </c>
      <c r="GC30" s="79">
        <f t="shared" ref="GC30" si="157">GC9+GC12+GC15+GC18+GC21+GC24+GC27</f>
        <v>563279</v>
      </c>
      <c r="GD30" s="139">
        <v>393356</v>
      </c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>
        <f t="shared" si="128"/>
        <v>956635</v>
      </c>
    </row>
    <row r="31" spans="2:197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129"/>
        <v>134544</v>
      </c>
      <c r="O31" s="79">
        <f t="shared" si="129"/>
        <v>134544</v>
      </c>
      <c r="P31" s="79">
        <f t="shared" si="129"/>
        <v>174732</v>
      </c>
      <c r="Q31" s="79">
        <f t="shared" si="130"/>
        <v>166305</v>
      </c>
      <c r="R31" s="79">
        <f t="shared" si="130"/>
        <v>168393</v>
      </c>
      <c r="S31" s="79">
        <f t="shared" si="130"/>
        <v>161764</v>
      </c>
      <c r="T31" s="79">
        <f t="shared" si="130"/>
        <v>168146</v>
      </c>
      <c r="U31" s="79">
        <f t="shared" si="130"/>
        <v>161646</v>
      </c>
      <c r="V31" s="79">
        <f t="shared" si="130"/>
        <v>175769</v>
      </c>
      <c r="W31" s="79">
        <f t="shared" si="130"/>
        <v>186552</v>
      </c>
      <c r="X31" s="79">
        <f t="shared" si="130"/>
        <v>178417</v>
      </c>
      <c r="Y31" s="79">
        <f t="shared" si="130"/>
        <v>183967</v>
      </c>
      <c r="Z31" s="79">
        <f t="shared" si="130"/>
        <v>177861</v>
      </c>
      <c r="AA31" s="79">
        <f t="shared" si="131"/>
        <v>187309</v>
      </c>
      <c r="AB31" s="79">
        <f t="shared" si="131"/>
        <v>2090861</v>
      </c>
      <c r="AC31" s="79">
        <f t="shared" si="131"/>
        <v>194765</v>
      </c>
      <c r="AD31" s="79">
        <f t="shared" si="132"/>
        <v>172837</v>
      </c>
      <c r="AE31" s="79">
        <f t="shared" si="132"/>
        <v>178948</v>
      </c>
      <c r="AF31" s="79">
        <f t="shared" si="132"/>
        <v>175079</v>
      </c>
      <c r="AG31" s="79">
        <f t="shared" si="132"/>
        <v>181244</v>
      </c>
      <c r="AH31" s="79">
        <f t="shared" si="132"/>
        <v>170171</v>
      </c>
      <c r="AI31" s="79">
        <f t="shared" si="132"/>
        <v>179869</v>
      </c>
      <c r="AJ31" s="79">
        <f t="shared" si="132"/>
        <v>199293</v>
      </c>
      <c r="AK31" s="79">
        <f t="shared" si="132"/>
        <v>193524</v>
      </c>
      <c r="AL31" s="79">
        <f t="shared" si="132"/>
        <v>205054</v>
      </c>
      <c r="AM31" s="79">
        <f t="shared" si="132"/>
        <v>191512</v>
      </c>
      <c r="AN31" s="79">
        <f t="shared" si="133"/>
        <v>204278</v>
      </c>
      <c r="AO31" s="79">
        <f t="shared" si="133"/>
        <v>2246574</v>
      </c>
      <c r="AP31" s="79">
        <f t="shared" si="133"/>
        <v>199300</v>
      </c>
      <c r="AQ31" s="79">
        <f t="shared" si="134"/>
        <v>195978</v>
      </c>
      <c r="AR31" s="79">
        <f t="shared" si="134"/>
        <v>199544</v>
      </c>
      <c r="AS31" s="79">
        <f t="shared" si="134"/>
        <v>186351</v>
      </c>
      <c r="AT31" s="79">
        <f t="shared" si="134"/>
        <v>197483</v>
      </c>
      <c r="AU31" s="79">
        <f t="shared" si="134"/>
        <v>194066</v>
      </c>
      <c r="AV31" s="79">
        <f t="shared" si="134"/>
        <v>204239</v>
      </c>
      <c r="AW31" s="79">
        <f t="shared" si="134"/>
        <v>221413</v>
      </c>
      <c r="AX31" s="79">
        <f t="shared" si="134"/>
        <v>216922</v>
      </c>
      <c r="AY31" s="79">
        <f t="shared" si="134"/>
        <v>230295</v>
      </c>
      <c r="AZ31" s="79">
        <f t="shared" si="134"/>
        <v>220723</v>
      </c>
      <c r="BA31" s="79">
        <f t="shared" si="135"/>
        <v>227347</v>
      </c>
      <c r="BB31" s="79">
        <f t="shared" si="135"/>
        <v>2493661</v>
      </c>
      <c r="BC31" s="79">
        <f t="shared" si="135"/>
        <v>219516</v>
      </c>
      <c r="BD31" s="79">
        <f t="shared" si="136"/>
        <v>202654</v>
      </c>
      <c r="BE31" s="79">
        <f t="shared" si="136"/>
        <v>215526</v>
      </c>
      <c r="BF31" s="79">
        <f t="shared" si="136"/>
        <v>201120</v>
      </c>
      <c r="BG31" s="79">
        <f t="shared" si="136"/>
        <v>202040</v>
      </c>
      <c r="BH31" s="79">
        <f t="shared" si="136"/>
        <v>197769</v>
      </c>
      <c r="BI31" s="79">
        <f t="shared" si="136"/>
        <v>220685</v>
      </c>
      <c r="BJ31" s="79">
        <f t="shared" si="136"/>
        <v>229854</v>
      </c>
      <c r="BK31" s="79">
        <f t="shared" si="136"/>
        <v>227325</v>
      </c>
      <c r="BL31" s="79">
        <f t="shared" si="136"/>
        <v>238677</v>
      </c>
      <c r="BM31" s="79">
        <f t="shared" si="136"/>
        <v>225819</v>
      </c>
      <c r="BN31" s="79">
        <f t="shared" si="137"/>
        <v>232655</v>
      </c>
      <c r="BO31" s="79">
        <f t="shared" si="137"/>
        <v>2613640</v>
      </c>
      <c r="BP31" s="79">
        <f t="shared" si="137"/>
        <v>227761</v>
      </c>
      <c r="BQ31" s="79">
        <f t="shared" si="138"/>
        <v>216281</v>
      </c>
      <c r="BR31" s="79">
        <f t="shared" si="138"/>
        <v>220054</v>
      </c>
      <c r="BS31" s="79">
        <f t="shared" si="138"/>
        <v>212193</v>
      </c>
      <c r="BT31" s="79">
        <f t="shared" si="138"/>
        <v>215957</v>
      </c>
      <c r="BU31" s="79">
        <f t="shared" si="138"/>
        <v>216757</v>
      </c>
      <c r="BV31" s="79">
        <f t="shared" si="138"/>
        <v>231521</v>
      </c>
      <c r="BW31" s="79">
        <f t="shared" si="138"/>
        <v>242218</v>
      </c>
      <c r="BX31" s="79">
        <f t="shared" si="138"/>
        <v>236576</v>
      </c>
      <c r="BY31" s="79">
        <f t="shared" si="138"/>
        <v>252378</v>
      </c>
      <c r="BZ31" s="79">
        <f t="shared" si="138"/>
        <v>242130</v>
      </c>
      <c r="CA31" s="79">
        <f t="shared" si="139"/>
        <v>244468</v>
      </c>
      <c r="CB31" s="79">
        <f t="shared" si="139"/>
        <v>2758294</v>
      </c>
      <c r="CC31" s="79">
        <f t="shared" si="139"/>
        <v>238673</v>
      </c>
      <c r="CD31" s="79">
        <f t="shared" si="140"/>
        <v>219262</v>
      </c>
      <c r="CE31" s="79">
        <f t="shared" si="140"/>
        <v>224411</v>
      </c>
      <c r="CF31" s="79">
        <f t="shared" si="140"/>
        <v>226444</v>
      </c>
      <c r="CG31" s="79">
        <f t="shared" si="140"/>
        <v>231941</v>
      </c>
      <c r="CH31" s="79">
        <f t="shared" si="140"/>
        <v>223554</v>
      </c>
      <c r="CI31" s="79">
        <f t="shared" si="140"/>
        <v>244570</v>
      </c>
      <c r="CJ31" s="79">
        <f t="shared" si="140"/>
        <v>260647</v>
      </c>
      <c r="CK31" s="79">
        <f t="shared" si="140"/>
        <v>249888</v>
      </c>
      <c r="CL31" s="79">
        <f t="shared" si="140"/>
        <v>277548</v>
      </c>
      <c r="CM31" s="79">
        <f t="shared" si="140"/>
        <v>278118</v>
      </c>
      <c r="CN31" s="79">
        <f t="shared" si="141"/>
        <v>284241</v>
      </c>
      <c r="CO31" s="79">
        <f t="shared" si="141"/>
        <v>2959297</v>
      </c>
      <c r="CP31" s="79">
        <f t="shared" si="141"/>
        <v>279656</v>
      </c>
      <c r="CQ31" s="79">
        <f t="shared" si="142"/>
        <v>269350</v>
      </c>
      <c r="CR31" s="79">
        <f t="shared" si="142"/>
        <v>265645</v>
      </c>
      <c r="CS31" s="79">
        <f t="shared" si="142"/>
        <v>264183</v>
      </c>
      <c r="CT31" s="79">
        <f t="shared" si="142"/>
        <v>282583</v>
      </c>
      <c r="CU31" s="79">
        <f t="shared" si="142"/>
        <v>268294</v>
      </c>
      <c r="CV31" s="79">
        <f t="shared" si="142"/>
        <v>287952</v>
      </c>
      <c r="CW31" s="79">
        <f t="shared" si="142"/>
        <v>310292</v>
      </c>
      <c r="CX31" s="79">
        <f t="shared" si="142"/>
        <v>303169</v>
      </c>
      <c r="CY31" s="79">
        <f t="shared" si="142"/>
        <v>311145</v>
      </c>
      <c r="CZ31" s="79">
        <f t="shared" si="142"/>
        <v>291915</v>
      </c>
      <c r="DA31" s="79">
        <f t="shared" si="143"/>
        <v>308903</v>
      </c>
      <c r="DB31" s="79">
        <f>DB10+DB13+DB16+DB19+DB22+DB25+DB28</f>
        <v>3443087</v>
      </c>
      <c r="DC31" s="79">
        <f t="shared" si="143"/>
        <v>309228</v>
      </c>
      <c r="DD31" s="79">
        <f t="shared" si="143"/>
        <v>286811</v>
      </c>
      <c r="DE31" s="79">
        <f t="shared" si="143"/>
        <v>296781</v>
      </c>
      <c r="DF31" s="79">
        <f t="shared" ref="DF31:EA31" si="158">DF10+DF13+DF16+DF19+DF22+DF25+DF28</f>
        <v>293447</v>
      </c>
      <c r="DG31" s="79">
        <f t="shared" si="158"/>
        <v>295651</v>
      </c>
      <c r="DH31" s="79">
        <f t="shared" si="158"/>
        <v>298033</v>
      </c>
      <c r="DI31" s="79">
        <f t="shared" si="158"/>
        <v>315647</v>
      </c>
      <c r="DJ31" s="79">
        <f t="shared" si="158"/>
        <v>338998</v>
      </c>
      <c r="DK31" s="79">
        <f t="shared" si="158"/>
        <v>328260</v>
      </c>
      <c r="DL31" s="79">
        <f t="shared" si="158"/>
        <v>343482</v>
      </c>
      <c r="DM31" s="79">
        <f t="shared" si="158"/>
        <v>336366</v>
      </c>
      <c r="DN31" s="79">
        <f t="shared" si="158"/>
        <v>350230</v>
      </c>
      <c r="DO31" s="79">
        <f t="shared" si="158"/>
        <v>3792934</v>
      </c>
      <c r="DP31" s="79">
        <f t="shared" si="158"/>
        <v>340287</v>
      </c>
      <c r="DQ31" s="79">
        <f t="shared" si="158"/>
        <v>329929</v>
      </c>
      <c r="DR31" s="79">
        <f t="shared" si="158"/>
        <v>335684</v>
      </c>
      <c r="DS31" s="79">
        <f t="shared" si="158"/>
        <v>329087</v>
      </c>
      <c r="DT31" s="79">
        <f t="shared" si="158"/>
        <v>338312</v>
      </c>
      <c r="DU31" s="79">
        <f t="shared" si="158"/>
        <v>325619</v>
      </c>
      <c r="DV31" s="79">
        <f t="shared" si="158"/>
        <v>350079</v>
      </c>
      <c r="DW31" s="79">
        <f t="shared" si="158"/>
        <v>369259</v>
      </c>
      <c r="DX31" s="79">
        <f t="shared" si="158"/>
        <v>330909</v>
      </c>
      <c r="DY31" s="79">
        <f t="shared" si="158"/>
        <v>346774</v>
      </c>
      <c r="DZ31" s="79">
        <v>330057</v>
      </c>
      <c r="EA31" s="79">
        <f t="shared" si="158"/>
        <v>343401</v>
      </c>
      <c r="EB31" s="79">
        <f>EB10+EB13+EB16+EB19+EB22+EB25+EB28</f>
        <v>4069397</v>
      </c>
      <c r="EC31" s="79">
        <f t="shared" ref="EC31:EH31" si="159">EC10+EC13+EC16+EC19+EC22+EC25+EC28</f>
        <v>315002</v>
      </c>
      <c r="ED31" s="79">
        <f t="shared" si="159"/>
        <v>310382</v>
      </c>
      <c r="EE31" s="79">
        <f t="shared" si="159"/>
        <v>314281</v>
      </c>
      <c r="EF31" s="79">
        <f t="shared" si="159"/>
        <v>304449</v>
      </c>
      <c r="EG31" s="79">
        <f t="shared" si="159"/>
        <v>320972</v>
      </c>
      <c r="EH31" s="79">
        <f t="shared" si="159"/>
        <v>308260</v>
      </c>
      <c r="EI31" s="79">
        <f t="shared" ref="EI31:EJ31" si="160">EI10+EI13+EI16+EI19+EI22+EI25+EI28</f>
        <v>323219</v>
      </c>
      <c r="EJ31" s="79">
        <f t="shared" si="160"/>
        <v>350241</v>
      </c>
      <c r="EK31" s="79">
        <f t="shared" ref="EK31:EL31" si="161">EK10+EK13+EK16+EK19+EK22+EK25+EK28</f>
        <v>337374</v>
      </c>
      <c r="EL31" s="79">
        <f t="shared" si="161"/>
        <v>346525</v>
      </c>
      <c r="EM31" s="79">
        <f t="shared" ref="EM31:EN31" si="162">EM10+EM13+EM16+EM19+EM22+EM25+EM28</f>
        <v>337804</v>
      </c>
      <c r="EN31" s="79">
        <f t="shared" si="162"/>
        <v>349162</v>
      </c>
      <c r="EO31" s="79">
        <f t="shared" si="11"/>
        <v>3917671</v>
      </c>
      <c r="EP31" s="79">
        <f t="shared" ref="EP31:EQ31" si="163">EP10+EP13+EP16+EP19+EP22+EP25+EP28</f>
        <v>327749</v>
      </c>
      <c r="EQ31" s="79">
        <f t="shared" si="163"/>
        <v>301463</v>
      </c>
      <c r="ER31" s="79">
        <f t="shared" ref="ER31:FA31" si="164">ER10+ER13+ER16+ER19+ER22+ER25+ER28</f>
        <v>312601</v>
      </c>
      <c r="ES31" s="79">
        <f t="shared" si="164"/>
        <v>290758</v>
      </c>
      <c r="ET31" s="79">
        <f t="shared" si="164"/>
        <v>308295</v>
      </c>
      <c r="EU31" s="79">
        <f t="shared" si="164"/>
        <v>294000</v>
      </c>
      <c r="EV31" s="79">
        <f t="shared" si="164"/>
        <v>305050</v>
      </c>
      <c r="EW31" s="79">
        <f t="shared" si="164"/>
        <v>287834</v>
      </c>
      <c r="EX31" s="79">
        <f t="shared" si="164"/>
        <v>275748</v>
      </c>
      <c r="EY31" s="79">
        <f t="shared" si="164"/>
        <v>293121</v>
      </c>
      <c r="EZ31" s="79">
        <f t="shared" si="164"/>
        <v>279341</v>
      </c>
      <c r="FA31" s="79">
        <f t="shared" si="164"/>
        <v>288653</v>
      </c>
      <c r="FB31" s="79">
        <f t="shared" si="12"/>
        <v>3564613</v>
      </c>
      <c r="FC31" s="79">
        <f t="shared" ref="FC31:FN31" si="165">FC10+FC13+FC16+FC19+FC22+FC25+FC28</f>
        <v>276990</v>
      </c>
      <c r="FD31" s="79">
        <f t="shared" si="165"/>
        <v>241309</v>
      </c>
      <c r="FE31" s="79">
        <f t="shared" si="165"/>
        <v>271320</v>
      </c>
      <c r="FF31" s="79">
        <f t="shared" si="165"/>
        <v>255216</v>
      </c>
      <c r="FG31" s="79">
        <f t="shared" si="165"/>
        <v>274172</v>
      </c>
      <c r="FH31" s="79">
        <f t="shared" si="165"/>
        <v>264813</v>
      </c>
      <c r="FI31" s="79">
        <f t="shared" si="165"/>
        <v>255369</v>
      </c>
      <c r="FJ31" s="79">
        <f t="shared" si="165"/>
        <v>294596</v>
      </c>
      <c r="FK31" s="79">
        <f t="shared" si="165"/>
        <v>311098</v>
      </c>
      <c r="FL31" s="79">
        <v>321340</v>
      </c>
      <c r="FM31" s="79">
        <f t="shared" si="165"/>
        <v>289145</v>
      </c>
      <c r="FN31" s="79">
        <f t="shared" si="165"/>
        <v>311612</v>
      </c>
      <c r="FO31" s="79">
        <f t="shared" si="49"/>
        <v>3366980</v>
      </c>
      <c r="FP31" s="79">
        <f t="shared" ref="FP31:FQ31" si="166">FP10+FP13+FP16+FP19+FP22+FP25+FP28</f>
        <v>295181</v>
      </c>
      <c r="FQ31" s="79">
        <f t="shared" si="166"/>
        <v>279974</v>
      </c>
      <c r="FR31" s="79">
        <f t="shared" ref="FR31:FS31" si="167">FR10+FR13+FR16+FR19+FR22+FR25+FR28</f>
        <v>199658</v>
      </c>
      <c r="FS31" s="79">
        <f t="shared" si="167"/>
        <v>99766</v>
      </c>
      <c r="FT31" s="79">
        <f t="shared" ref="FT31:FV31" si="168">FT10+FT13+FT16+FT19+FT22+FT25+FT28</f>
        <v>158958</v>
      </c>
      <c r="FU31" s="79">
        <f t="shared" si="168"/>
        <v>201216</v>
      </c>
      <c r="FV31" s="79">
        <f t="shared" si="168"/>
        <v>216542</v>
      </c>
      <c r="FW31" s="79">
        <f t="shared" ref="FW31:FY31" si="169">FW10+FW13+FW16+FW19+FW22+FW25+FW28</f>
        <v>218893</v>
      </c>
      <c r="FX31" s="79">
        <f t="shared" si="169"/>
        <v>249954</v>
      </c>
      <c r="FY31" s="79">
        <f t="shared" si="169"/>
        <v>288678</v>
      </c>
      <c r="FZ31" s="79">
        <f t="shared" ref="FZ31:GA31" si="170">FZ10+FZ13+FZ16+FZ19+FZ22+FZ25+FZ28</f>
        <v>288050</v>
      </c>
      <c r="GA31" s="79">
        <f t="shared" si="170"/>
        <v>302149</v>
      </c>
      <c r="GB31" s="79">
        <f t="shared" si="50"/>
        <v>2799019</v>
      </c>
      <c r="GC31" s="79">
        <f t="shared" ref="GC31" si="171">GC10+GC13+GC16+GC19+GC22+GC25+GC28</f>
        <v>287863</v>
      </c>
      <c r="GD31" s="139">
        <v>243582</v>
      </c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>
        <f t="shared" si="128"/>
        <v>531445</v>
      </c>
    </row>
    <row r="34" spans="2:197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97" ht="15" x14ac:dyDescent="0.25">
      <c r="B35" s="171" t="s">
        <v>0</v>
      </c>
      <c r="C35" s="177">
        <v>2007</v>
      </c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63" t="s">
        <v>100</v>
      </c>
      <c r="P35" s="165">
        <v>2008</v>
      </c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7"/>
      <c r="AB35" s="163" t="s">
        <v>101</v>
      </c>
      <c r="AC35" s="165">
        <v>2009</v>
      </c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7"/>
      <c r="AO35" s="163" t="s">
        <v>86</v>
      </c>
      <c r="AP35" s="165">
        <v>2010</v>
      </c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7"/>
      <c r="BB35" s="163" t="s">
        <v>87</v>
      </c>
      <c r="BC35" s="165">
        <v>2011</v>
      </c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7"/>
      <c r="BO35" s="163" t="s">
        <v>88</v>
      </c>
      <c r="BP35" s="165">
        <v>2012</v>
      </c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7"/>
      <c r="CB35" s="163" t="s">
        <v>89</v>
      </c>
      <c r="CC35" s="165">
        <v>2013</v>
      </c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7"/>
      <c r="CO35" s="163" t="s">
        <v>90</v>
      </c>
      <c r="CP35" s="165">
        <v>2014</v>
      </c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7"/>
      <c r="DB35" s="163" t="s">
        <v>91</v>
      </c>
      <c r="DC35" s="165">
        <v>2015</v>
      </c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7"/>
      <c r="DO35" s="163" t="s">
        <v>92</v>
      </c>
      <c r="DP35" s="165">
        <v>2016</v>
      </c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7"/>
      <c r="EB35" s="163" t="s">
        <v>93</v>
      </c>
      <c r="EC35" s="165">
        <v>2017</v>
      </c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7"/>
      <c r="EO35" s="163" t="s">
        <v>104</v>
      </c>
      <c r="EP35" s="165">
        <v>2018</v>
      </c>
      <c r="EQ35" s="166"/>
      <c r="ER35" s="166"/>
      <c r="ES35" s="166"/>
      <c r="ET35" s="166"/>
      <c r="EU35" s="166"/>
      <c r="EV35" s="166"/>
      <c r="EW35" s="166"/>
      <c r="EX35" s="166"/>
      <c r="EY35" s="166"/>
      <c r="EZ35" s="166"/>
      <c r="FA35" s="167"/>
      <c r="FB35" s="163" t="s">
        <v>137</v>
      </c>
      <c r="FC35" s="165">
        <v>2019</v>
      </c>
      <c r="FD35" s="166"/>
      <c r="FE35" s="166"/>
      <c r="FF35" s="166"/>
      <c r="FG35" s="166"/>
      <c r="FH35" s="166"/>
      <c r="FI35" s="166"/>
      <c r="FJ35" s="166"/>
      <c r="FK35" s="166"/>
      <c r="FL35" s="166"/>
      <c r="FM35" s="166"/>
      <c r="FN35" s="167"/>
      <c r="FO35" s="163" t="s">
        <v>161</v>
      </c>
      <c r="FP35" s="160">
        <v>2020</v>
      </c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2"/>
      <c r="GB35" s="163" t="s">
        <v>169</v>
      </c>
      <c r="GC35" s="160">
        <v>2021</v>
      </c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2"/>
      <c r="GO35" s="163" t="s">
        <v>170</v>
      </c>
    </row>
    <row r="36" spans="2:197" ht="15" x14ac:dyDescent="0.25">
      <c r="B36" s="172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64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64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64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64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64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64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64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64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64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64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64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64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64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64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64"/>
    </row>
    <row r="37" spans="2:197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72">SUM(Q38:Q39)</f>
        <v>133184</v>
      </c>
      <c r="R37" s="14">
        <f t="shared" si="172"/>
        <v>135931</v>
      </c>
      <c r="S37" s="14">
        <f t="shared" si="172"/>
        <v>134420</v>
      </c>
      <c r="T37" s="14">
        <f t="shared" si="172"/>
        <v>134558</v>
      </c>
      <c r="U37" s="14">
        <f t="shared" si="172"/>
        <v>138364</v>
      </c>
      <c r="V37" s="14">
        <f t="shared" si="172"/>
        <v>141676</v>
      </c>
      <c r="W37" s="14">
        <f t="shared" si="172"/>
        <v>159617</v>
      </c>
      <c r="X37" s="14">
        <f t="shared" si="172"/>
        <v>138674</v>
      </c>
      <c r="Y37" s="14">
        <f t="shared" si="172"/>
        <v>143364</v>
      </c>
      <c r="Z37" s="14">
        <f t="shared" si="172"/>
        <v>136651</v>
      </c>
      <c r="AA37" s="14">
        <f t="shared" si="172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73">SUM(AD38:AD39)</f>
        <v>137696</v>
      </c>
      <c r="AE37" s="14">
        <f t="shared" si="173"/>
        <v>135929</v>
      </c>
      <c r="AF37" s="14">
        <f t="shared" si="173"/>
        <v>134360</v>
      </c>
      <c r="AG37" s="14">
        <f t="shared" si="173"/>
        <v>147265</v>
      </c>
      <c r="AH37" s="14">
        <f t="shared" si="173"/>
        <v>137977</v>
      </c>
      <c r="AI37" s="14">
        <f t="shared" si="173"/>
        <v>145690</v>
      </c>
      <c r="AJ37" s="14">
        <f t="shared" si="173"/>
        <v>172746</v>
      </c>
      <c r="AK37" s="14">
        <f t="shared" si="173"/>
        <v>165829</v>
      </c>
      <c r="AL37" s="14">
        <f t="shared" si="173"/>
        <v>166870</v>
      </c>
      <c r="AM37" s="14">
        <f t="shared" si="173"/>
        <v>167479</v>
      </c>
      <c r="AN37" s="14">
        <f t="shared" si="173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74">SUM(AQ38:AQ39)</f>
        <v>155102</v>
      </c>
      <c r="AR37" s="14">
        <f t="shared" si="174"/>
        <v>160117</v>
      </c>
      <c r="AS37" s="14">
        <f t="shared" si="174"/>
        <v>162517</v>
      </c>
      <c r="AT37" s="14">
        <f t="shared" si="174"/>
        <v>168792</v>
      </c>
      <c r="AU37" s="14">
        <f t="shared" si="174"/>
        <v>161295</v>
      </c>
      <c r="AV37" s="14">
        <f t="shared" si="174"/>
        <v>171439</v>
      </c>
      <c r="AW37" s="14">
        <f t="shared" si="174"/>
        <v>195290</v>
      </c>
      <c r="AX37" s="14">
        <f t="shared" si="174"/>
        <v>174756</v>
      </c>
      <c r="AY37" s="14">
        <f t="shared" si="174"/>
        <v>183105</v>
      </c>
      <c r="AZ37" s="14">
        <f t="shared" si="174"/>
        <v>168262</v>
      </c>
      <c r="BA37" s="14">
        <f t="shared" si="174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75">SUM(BD38:BD39)</f>
        <v>165904</v>
      </c>
      <c r="BE37" s="14">
        <f t="shared" si="175"/>
        <v>178475</v>
      </c>
      <c r="BF37" s="14">
        <f t="shared" si="175"/>
        <v>173694</v>
      </c>
      <c r="BG37" s="14">
        <f t="shared" si="175"/>
        <v>144237</v>
      </c>
      <c r="BH37" s="14">
        <f t="shared" si="175"/>
        <v>154887</v>
      </c>
      <c r="BI37" s="14">
        <f t="shared" si="175"/>
        <v>190614</v>
      </c>
      <c r="BJ37" s="14">
        <f t="shared" si="175"/>
        <v>214612</v>
      </c>
      <c r="BK37" s="14">
        <f t="shared" si="175"/>
        <v>185043</v>
      </c>
      <c r="BL37" s="14">
        <f t="shared" si="175"/>
        <v>198145</v>
      </c>
      <c r="BM37" s="14">
        <f t="shared" si="175"/>
        <v>186113</v>
      </c>
      <c r="BN37" s="14">
        <f t="shared" si="175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76">SUM(BQ38:BQ39)</f>
        <v>188569</v>
      </c>
      <c r="BR37" s="14">
        <f t="shared" si="176"/>
        <v>186002</v>
      </c>
      <c r="BS37" s="14">
        <f t="shared" si="176"/>
        <v>185542</v>
      </c>
      <c r="BT37" s="14">
        <f t="shared" si="176"/>
        <v>196989</v>
      </c>
      <c r="BU37" s="14">
        <f t="shared" si="176"/>
        <v>197190</v>
      </c>
      <c r="BV37" s="14">
        <f t="shared" si="176"/>
        <v>205517</v>
      </c>
      <c r="BW37" s="14">
        <f t="shared" si="176"/>
        <v>230902</v>
      </c>
      <c r="BX37" s="14">
        <f t="shared" si="176"/>
        <v>208265</v>
      </c>
      <c r="BY37" s="14">
        <f t="shared" si="176"/>
        <v>221056</v>
      </c>
      <c r="BZ37" s="14">
        <f t="shared" si="176"/>
        <v>213129</v>
      </c>
      <c r="CA37" s="14">
        <f t="shared" si="176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77">SUM(CD38:CD39)</f>
        <v>200380</v>
      </c>
      <c r="CE37" s="14">
        <f t="shared" si="177"/>
        <v>201539</v>
      </c>
      <c r="CF37" s="14">
        <f t="shared" si="177"/>
        <v>203439</v>
      </c>
      <c r="CG37" s="14">
        <f t="shared" si="177"/>
        <v>216610</v>
      </c>
      <c r="CH37" s="14">
        <f t="shared" si="177"/>
        <v>206552</v>
      </c>
      <c r="CI37" s="14">
        <f t="shared" si="177"/>
        <v>222037</v>
      </c>
      <c r="CJ37" s="14">
        <f t="shared" si="177"/>
        <v>245598</v>
      </c>
      <c r="CK37" s="14">
        <f t="shared" si="177"/>
        <v>217778</v>
      </c>
      <c r="CL37" s="14">
        <f t="shared" si="177"/>
        <v>214252</v>
      </c>
      <c r="CM37" s="14">
        <f t="shared" si="177"/>
        <v>213120</v>
      </c>
      <c r="CN37" s="14">
        <f t="shared" si="177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78">SUM(CQ38:CQ39)</f>
        <v>207975</v>
      </c>
      <c r="CR37" s="14">
        <f t="shared" si="178"/>
        <v>197387</v>
      </c>
      <c r="CS37" s="14">
        <f t="shared" si="178"/>
        <v>205261</v>
      </c>
      <c r="CT37" s="14">
        <f t="shared" si="178"/>
        <v>218583</v>
      </c>
      <c r="CU37" s="14">
        <f t="shared" si="178"/>
        <v>210616</v>
      </c>
      <c r="CV37" s="14">
        <f t="shared" si="178"/>
        <v>221530</v>
      </c>
      <c r="CW37" s="14">
        <f t="shared" si="178"/>
        <v>248923</v>
      </c>
      <c r="CX37" s="14">
        <f t="shared" si="178"/>
        <v>215246</v>
      </c>
      <c r="CY37" s="14">
        <f t="shared" si="178"/>
        <v>225835</v>
      </c>
      <c r="CZ37" s="14">
        <f t="shared" si="178"/>
        <v>211280</v>
      </c>
      <c r="DA37" s="14">
        <f t="shared" si="178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 t="shared" ref="ED37" si="179">+ED38+ED39</f>
        <v>266833</v>
      </c>
      <c r="EE37" s="14">
        <f t="shared" ref="EE37" si="180">+EE38+EE39</f>
        <v>263043</v>
      </c>
      <c r="EF37" s="14">
        <f t="shared" ref="EF37:EN37" si="181">+EF38+EF39</f>
        <v>260283</v>
      </c>
      <c r="EG37" s="14">
        <f t="shared" si="181"/>
        <v>281688</v>
      </c>
      <c r="EH37" s="14">
        <f t="shared" si="181"/>
        <v>269984</v>
      </c>
      <c r="EI37" s="14">
        <f t="shared" si="181"/>
        <v>294753</v>
      </c>
      <c r="EJ37" s="14">
        <f t="shared" si="181"/>
        <v>294328</v>
      </c>
      <c r="EK37" s="14">
        <f t="shared" si="181"/>
        <v>285717</v>
      </c>
      <c r="EL37" s="14">
        <f t="shared" si="181"/>
        <v>292919</v>
      </c>
      <c r="EM37" s="14">
        <f t="shared" si="181"/>
        <v>281545</v>
      </c>
      <c r="EN37" s="14">
        <f t="shared" si="181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82">+EQ38+EQ39</f>
        <v>283205</v>
      </c>
      <c r="ER37" s="14">
        <f t="shared" si="182"/>
        <v>283061</v>
      </c>
      <c r="ES37" s="14">
        <f t="shared" si="182"/>
        <v>284257</v>
      </c>
      <c r="ET37" s="14">
        <f t="shared" si="182"/>
        <v>300177</v>
      </c>
      <c r="EU37" s="14">
        <f t="shared" si="182"/>
        <v>341975</v>
      </c>
      <c r="EV37" s="14">
        <f t="shared" si="182"/>
        <v>309823</v>
      </c>
      <c r="EW37" s="14">
        <f t="shared" si="182"/>
        <v>326951</v>
      </c>
      <c r="EX37" s="14">
        <f t="shared" si="182"/>
        <v>292143</v>
      </c>
      <c r="EY37" s="14">
        <f t="shared" si="182"/>
        <v>308405</v>
      </c>
      <c r="EZ37" s="14">
        <f t="shared" si="182"/>
        <v>281792</v>
      </c>
      <c r="FA37" s="14">
        <f t="shared" si="182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83">+FD38+FD39</f>
        <v>282710</v>
      </c>
      <c r="FE37" s="14">
        <f t="shared" si="183"/>
        <v>288407</v>
      </c>
      <c r="FF37" s="14">
        <f t="shared" si="183"/>
        <v>278031</v>
      </c>
      <c r="FG37" s="14">
        <f t="shared" si="183"/>
        <v>294423</v>
      </c>
      <c r="FH37" s="14">
        <f t="shared" si="183"/>
        <v>280717</v>
      </c>
      <c r="FI37" s="14">
        <f t="shared" si="183"/>
        <v>302278</v>
      </c>
      <c r="FJ37" s="14">
        <f t="shared" si="183"/>
        <v>339279</v>
      </c>
      <c r="FK37" s="14">
        <f t="shared" si="183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1">
        <v>233848</v>
      </c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>
        <f>+SUM(GC37:GN37)</f>
        <v>555809</v>
      </c>
    </row>
    <row r="38" spans="2:197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84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85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7">
        <v>154191</v>
      </c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</row>
    <row r="39" spans="2:197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86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87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88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89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90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91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92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93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94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95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84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85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40">
        <v>79657</v>
      </c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</row>
    <row r="40" spans="2:197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86"/>
        <v>35496</v>
      </c>
      <c r="P40" s="14">
        <f>SUM(P41:P42)</f>
        <v>48515</v>
      </c>
      <c r="Q40" s="14">
        <f t="shared" ref="Q40:AA40" si="196">SUM(Q41:Q42)</f>
        <v>48833</v>
      </c>
      <c r="R40" s="14">
        <f t="shared" si="196"/>
        <v>45821</v>
      </c>
      <c r="S40" s="14">
        <f t="shared" si="196"/>
        <v>40357</v>
      </c>
      <c r="T40" s="14">
        <f t="shared" si="196"/>
        <v>47935</v>
      </c>
      <c r="U40" s="14">
        <f t="shared" si="196"/>
        <v>32705</v>
      </c>
      <c r="V40" s="14">
        <f t="shared" si="196"/>
        <v>47362</v>
      </c>
      <c r="W40" s="14">
        <f t="shared" si="196"/>
        <v>46324</v>
      </c>
      <c r="X40" s="14">
        <f t="shared" si="196"/>
        <v>44643</v>
      </c>
      <c r="Y40" s="14">
        <f t="shared" si="196"/>
        <v>42397</v>
      </c>
      <c r="Z40" s="14">
        <f t="shared" si="196"/>
        <v>47177</v>
      </c>
      <c r="AA40" s="14">
        <f t="shared" si="196"/>
        <v>51257</v>
      </c>
      <c r="AB40" s="14">
        <f t="shared" si="187"/>
        <v>543326</v>
      </c>
      <c r="AC40" s="14">
        <f>SUM(AC41:AC42)</f>
        <v>54238</v>
      </c>
      <c r="AD40" s="14">
        <f t="shared" ref="AD40:AN40" si="197">SUM(AD41:AD42)</f>
        <v>51744</v>
      </c>
      <c r="AE40" s="14">
        <f t="shared" si="197"/>
        <v>48783</v>
      </c>
      <c r="AF40" s="14">
        <f t="shared" si="197"/>
        <v>47496</v>
      </c>
      <c r="AG40" s="14">
        <f t="shared" si="197"/>
        <v>48739</v>
      </c>
      <c r="AH40" s="14">
        <f t="shared" si="197"/>
        <v>51838</v>
      </c>
      <c r="AI40" s="14">
        <f t="shared" si="197"/>
        <v>52834</v>
      </c>
      <c r="AJ40" s="14">
        <f t="shared" si="197"/>
        <v>55749</v>
      </c>
      <c r="AK40" s="14">
        <f t="shared" si="197"/>
        <v>52580</v>
      </c>
      <c r="AL40" s="14">
        <f t="shared" si="197"/>
        <v>52938</v>
      </c>
      <c r="AM40" s="14">
        <f t="shared" si="197"/>
        <v>50404</v>
      </c>
      <c r="AN40" s="14">
        <f t="shared" si="197"/>
        <v>55552</v>
      </c>
      <c r="AO40" s="14">
        <f t="shared" si="188"/>
        <v>622895</v>
      </c>
      <c r="AP40" s="14">
        <f>SUM(AP41:AP42)</f>
        <v>58950</v>
      </c>
      <c r="AQ40" s="14">
        <f t="shared" ref="AQ40:BA40" si="198">SUM(AQ41:AQ42)</f>
        <v>58011</v>
      </c>
      <c r="AR40" s="14">
        <f t="shared" si="198"/>
        <v>56643</v>
      </c>
      <c r="AS40" s="14">
        <f t="shared" si="198"/>
        <v>49010</v>
      </c>
      <c r="AT40" s="14">
        <f t="shared" si="198"/>
        <v>54737</v>
      </c>
      <c r="AU40" s="14">
        <f t="shared" si="198"/>
        <v>50425</v>
      </c>
      <c r="AV40" s="14">
        <f t="shared" si="198"/>
        <v>58161</v>
      </c>
      <c r="AW40" s="14">
        <f t="shared" si="198"/>
        <v>53979</v>
      </c>
      <c r="AX40" s="14">
        <f t="shared" si="198"/>
        <v>53961</v>
      </c>
      <c r="AY40" s="14">
        <f t="shared" si="198"/>
        <v>54636</v>
      </c>
      <c r="AZ40" s="14">
        <f t="shared" si="198"/>
        <v>53901</v>
      </c>
      <c r="BA40" s="14">
        <f t="shared" si="198"/>
        <v>58887</v>
      </c>
      <c r="BB40" s="14">
        <f t="shared" si="189"/>
        <v>661301</v>
      </c>
      <c r="BC40" s="14">
        <f>SUM(BC41:BC42)</f>
        <v>55328</v>
      </c>
      <c r="BD40" s="14">
        <f t="shared" ref="BD40:BN40" si="199">SUM(BD41:BD42)</f>
        <v>52599</v>
      </c>
      <c r="BE40" s="14">
        <f t="shared" si="199"/>
        <v>54011</v>
      </c>
      <c r="BF40" s="14">
        <f t="shared" si="199"/>
        <v>54548</v>
      </c>
      <c r="BG40" s="14">
        <f t="shared" si="199"/>
        <v>45457</v>
      </c>
      <c r="BH40" s="14">
        <f t="shared" si="199"/>
        <v>46845</v>
      </c>
      <c r="BI40" s="14">
        <f t="shared" si="199"/>
        <v>54787</v>
      </c>
      <c r="BJ40" s="14">
        <f t="shared" si="199"/>
        <v>55437</v>
      </c>
      <c r="BK40" s="14">
        <f t="shared" si="199"/>
        <v>54334</v>
      </c>
      <c r="BL40" s="14">
        <f t="shared" si="199"/>
        <v>50242</v>
      </c>
      <c r="BM40" s="14">
        <f t="shared" si="199"/>
        <v>45605</v>
      </c>
      <c r="BN40" s="14">
        <f t="shared" si="199"/>
        <v>49999</v>
      </c>
      <c r="BO40" s="14">
        <f t="shared" si="190"/>
        <v>619192</v>
      </c>
      <c r="BP40" s="14">
        <f>SUM(BP41:BP42)</f>
        <v>54156</v>
      </c>
      <c r="BQ40" s="14">
        <f t="shared" ref="BQ40:CA40" si="200">SUM(BQ41:BQ42)</f>
        <v>49523</v>
      </c>
      <c r="BR40" s="14">
        <f t="shared" si="200"/>
        <v>49790</v>
      </c>
      <c r="BS40" s="14">
        <f t="shared" si="200"/>
        <v>45956</v>
      </c>
      <c r="BT40" s="14">
        <f t="shared" si="200"/>
        <v>48965</v>
      </c>
      <c r="BU40" s="14">
        <f t="shared" si="200"/>
        <v>45569</v>
      </c>
      <c r="BV40" s="14">
        <f t="shared" si="200"/>
        <v>48624</v>
      </c>
      <c r="BW40" s="14">
        <f t="shared" si="200"/>
        <v>50012</v>
      </c>
      <c r="BX40" s="14">
        <f t="shared" si="200"/>
        <v>53443</v>
      </c>
      <c r="BY40" s="14">
        <f t="shared" si="200"/>
        <v>57343</v>
      </c>
      <c r="BZ40" s="14">
        <f t="shared" si="200"/>
        <v>55224</v>
      </c>
      <c r="CA40" s="14">
        <f t="shared" si="200"/>
        <v>51607</v>
      </c>
      <c r="CB40" s="14">
        <f t="shared" si="191"/>
        <v>610212</v>
      </c>
      <c r="CC40" s="14">
        <f>SUM(CC41:CC42)</f>
        <v>56796</v>
      </c>
      <c r="CD40" s="14">
        <f t="shared" ref="CD40:CN40" si="201">SUM(CD41:CD42)</f>
        <v>52489</v>
      </c>
      <c r="CE40" s="14">
        <f t="shared" si="201"/>
        <v>47424</v>
      </c>
      <c r="CF40" s="14">
        <f t="shared" si="201"/>
        <v>45908</v>
      </c>
      <c r="CG40" s="14">
        <f t="shared" si="201"/>
        <v>46110</v>
      </c>
      <c r="CH40" s="14">
        <f t="shared" si="201"/>
        <v>44113</v>
      </c>
      <c r="CI40" s="14">
        <f t="shared" si="201"/>
        <v>44380</v>
      </c>
      <c r="CJ40" s="14">
        <f t="shared" si="201"/>
        <v>44629</v>
      </c>
      <c r="CK40" s="14">
        <f t="shared" si="201"/>
        <v>45914</v>
      </c>
      <c r="CL40" s="14">
        <f t="shared" si="201"/>
        <v>46711</v>
      </c>
      <c r="CM40" s="14">
        <f t="shared" si="201"/>
        <v>49491</v>
      </c>
      <c r="CN40" s="14">
        <f t="shared" si="201"/>
        <v>51928</v>
      </c>
      <c r="CO40" s="14">
        <f t="shared" si="192"/>
        <v>575893</v>
      </c>
      <c r="CP40" s="14">
        <f>SUM(CP41:CP42)</f>
        <v>54951</v>
      </c>
      <c r="CQ40" s="14">
        <f t="shared" ref="CQ40:DA40" si="202">SUM(CQ41:CQ42)</f>
        <v>50993</v>
      </c>
      <c r="CR40" s="14">
        <f t="shared" si="202"/>
        <v>41912</v>
      </c>
      <c r="CS40" s="14">
        <f t="shared" si="202"/>
        <v>44341</v>
      </c>
      <c r="CT40" s="14">
        <f t="shared" si="202"/>
        <v>47165</v>
      </c>
      <c r="CU40" s="14">
        <f t="shared" si="202"/>
        <v>45382</v>
      </c>
      <c r="CV40" s="14">
        <f t="shared" si="202"/>
        <v>47937</v>
      </c>
      <c r="CW40" s="14">
        <f t="shared" si="202"/>
        <v>50538</v>
      </c>
      <c r="CX40" s="14">
        <f t="shared" si="202"/>
        <v>52810</v>
      </c>
      <c r="CY40" s="14">
        <f t="shared" si="202"/>
        <v>51805</v>
      </c>
      <c r="CZ40" s="14">
        <f t="shared" si="202"/>
        <v>49374</v>
      </c>
      <c r="DA40" s="14">
        <f t="shared" si="202"/>
        <v>54309</v>
      </c>
      <c r="DB40" s="14">
        <f t="shared" si="193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94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95"/>
        <v>748187</v>
      </c>
      <c r="EC40" s="14">
        <f>+EC41+EC42</f>
        <v>70592</v>
      </c>
      <c r="ED40" s="14">
        <f t="shared" ref="ED40" si="203">+ED41+ED42</f>
        <v>67254</v>
      </c>
      <c r="EE40" s="14">
        <f t="shared" ref="EE40" si="204">+EE41+EE42</f>
        <v>62025</v>
      </c>
      <c r="EF40" s="14">
        <f t="shared" ref="EF40:EN40" si="205">+EF41+EF42</f>
        <v>62157</v>
      </c>
      <c r="EG40" s="14">
        <f t="shared" si="205"/>
        <v>61323</v>
      </c>
      <c r="EH40" s="14">
        <f t="shared" si="205"/>
        <v>56904</v>
      </c>
      <c r="EI40" s="14">
        <f t="shared" si="205"/>
        <v>57691</v>
      </c>
      <c r="EJ40" s="14">
        <f t="shared" si="205"/>
        <v>60958</v>
      </c>
      <c r="EK40" s="14">
        <f t="shared" si="205"/>
        <v>59832</v>
      </c>
      <c r="EL40" s="14">
        <f t="shared" si="205"/>
        <v>58022</v>
      </c>
      <c r="EM40" s="14">
        <f t="shared" si="205"/>
        <v>60167</v>
      </c>
      <c r="EN40" s="14">
        <f t="shared" si="205"/>
        <v>74890</v>
      </c>
      <c r="EO40" s="14">
        <f t="shared" si="184"/>
        <v>751815</v>
      </c>
      <c r="EP40" s="14">
        <f>+EP41+EP42</f>
        <v>74290</v>
      </c>
      <c r="EQ40" s="14">
        <f>+EQ41+EQ42</f>
        <v>68440</v>
      </c>
      <c r="ER40" s="14">
        <f t="shared" ref="ER40:FA40" si="206">+ER41+ER42</f>
        <v>67991</v>
      </c>
      <c r="ES40" s="14">
        <f t="shared" si="206"/>
        <v>65508</v>
      </c>
      <c r="ET40" s="14">
        <f t="shared" si="206"/>
        <v>65576</v>
      </c>
      <c r="EU40" s="14">
        <f t="shared" si="206"/>
        <v>61979</v>
      </c>
      <c r="EV40" s="14">
        <f t="shared" si="206"/>
        <v>62035</v>
      </c>
      <c r="EW40" s="14">
        <f t="shared" si="206"/>
        <v>61865</v>
      </c>
      <c r="EX40" s="14">
        <f t="shared" si="206"/>
        <v>63927</v>
      </c>
      <c r="EY40" s="14">
        <f t="shared" si="206"/>
        <v>65833</v>
      </c>
      <c r="EZ40" s="14">
        <f t="shared" si="206"/>
        <v>63886</v>
      </c>
      <c r="FA40" s="14">
        <f t="shared" si="206"/>
        <v>65713</v>
      </c>
      <c r="FB40" s="14">
        <f t="shared" si="185"/>
        <v>787043</v>
      </c>
      <c r="FC40" s="14">
        <f>+FC41+FC42</f>
        <v>76786</v>
      </c>
      <c r="FD40" s="14">
        <f>+FD41+FD42</f>
        <v>92553</v>
      </c>
      <c r="FE40" s="14">
        <f t="shared" ref="FE40:FK40" si="207">+FE41+FE42</f>
        <v>69783</v>
      </c>
      <c r="FF40" s="14">
        <f t="shared" si="207"/>
        <v>60963</v>
      </c>
      <c r="FG40" s="14">
        <f t="shared" si="207"/>
        <v>64712</v>
      </c>
      <c r="FH40" s="14">
        <f t="shared" si="207"/>
        <v>62959</v>
      </c>
      <c r="FI40" s="14">
        <f t="shared" si="207"/>
        <v>73872</v>
      </c>
      <c r="FJ40" s="14">
        <f t="shared" si="207"/>
        <v>91987</v>
      </c>
      <c r="FK40" s="14">
        <f t="shared" si="207"/>
        <v>88130</v>
      </c>
      <c r="FL40" s="14">
        <v>84859</v>
      </c>
      <c r="FM40" s="14">
        <v>74759</v>
      </c>
      <c r="FN40" s="14">
        <v>87499</v>
      </c>
      <c r="FO40" s="14">
        <f t="shared" ref="FO40:FO60" si="208"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1">
        <v>61220</v>
      </c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>
        <f>+SUM(GC40:GN40)</f>
        <v>132275</v>
      </c>
    </row>
    <row r="41" spans="2:197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86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87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88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89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90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91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92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93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94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95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84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85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7">
        <v>19241</v>
      </c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</row>
    <row r="42" spans="2:197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86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87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88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89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90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91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92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93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94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95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84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85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40">
        <v>41979</v>
      </c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</row>
    <row r="43" spans="2:197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86"/>
        <v>69997</v>
      </c>
      <c r="P43" s="14">
        <f>SUM(P44:P45)</f>
        <v>108689</v>
      </c>
      <c r="Q43" s="14">
        <f t="shared" ref="Q43:AA43" si="209">SUM(Q44:Q45)</f>
        <v>115203</v>
      </c>
      <c r="R43" s="14">
        <f t="shared" si="209"/>
        <v>97646</v>
      </c>
      <c r="S43" s="14">
        <f t="shared" si="209"/>
        <v>80221</v>
      </c>
      <c r="T43" s="14">
        <f t="shared" si="209"/>
        <v>80882</v>
      </c>
      <c r="U43" s="14">
        <f t="shared" si="209"/>
        <v>80434</v>
      </c>
      <c r="V43" s="14">
        <f t="shared" si="209"/>
        <v>87424</v>
      </c>
      <c r="W43" s="14">
        <f t="shared" si="209"/>
        <v>98172</v>
      </c>
      <c r="X43" s="14">
        <f t="shared" si="209"/>
        <v>93225</v>
      </c>
      <c r="Y43" s="14">
        <f t="shared" si="209"/>
        <v>97253</v>
      </c>
      <c r="Z43" s="14">
        <f t="shared" si="209"/>
        <v>89073</v>
      </c>
      <c r="AA43" s="14">
        <f t="shared" si="209"/>
        <v>106937</v>
      </c>
      <c r="AB43" s="14">
        <f t="shared" si="187"/>
        <v>1135159</v>
      </c>
      <c r="AC43" s="14">
        <f>SUM(AC44:AC45)</f>
        <v>116278</v>
      </c>
      <c r="AD43" s="14">
        <f t="shared" ref="AD43:AN43" si="210">SUM(AD44:AD45)</f>
        <v>118165</v>
      </c>
      <c r="AE43" s="14">
        <f t="shared" si="210"/>
        <v>99243</v>
      </c>
      <c r="AF43" s="14">
        <f t="shared" si="210"/>
        <v>103087</v>
      </c>
      <c r="AG43" s="14">
        <f t="shared" si="210"/>
        <v>99059</v>
      </c>
      <c r="AH43" s="14">
        <f t="shared" si="210"/>
        <v>84049</v>
      </c>
      <c r="AI43" s="14">
        <f t="shared" si="210"/>
        <v>88651</v>
      </c>
      <c r="AJ43" s="14">
        <f t="shared" si="210"/>
        <v>97614</v>
      </c>
      <c r="AK43" s="14">
        <f t="shared" si="210"/>
        <v>96333</v>
      </c>
      <c r="AL43" s="14">
        <f t="shared" si="210"/>
        <v>101483</v>
      </c>
      <c r="AM43" s="14">
        <f t="shared" si="210"/>
        <v>89595</v>
      </c>
      <c r="AN43" s="14">
        <f t="shared" si="210"/>
        <v>117137</v>
      </c>
      <c r="AO43" s="14">
        <f t="shared" si="188"/>
        <v>1210694</v>
      </c>
      <c r="AP43" s="14">
        <f>SUM(AP44:AP45)</f>
        <v>135490</v>
      </c>
      <c r="AQ43" s="14">
        <f t="shared" ref="AQ43:BA43" si="211">SUM(AQ44:AQ45)</f>
        <v>135014</v>
      </c>
      <c r="AR43" s="14">
        <f t="shared" si="211"/>
        <v>106798</v>
      </c>
      <c r="AS43" s="14">
        <f t="shared" si="211"/>
        <v>94004</v>
      </c>
      <c r="AT43" s="14">
        <f t="shared" si="211"/>
        <v>94451</v>
      </c>
      <c r="AU43" s="14">
        <f t="shared" si="211"/>
        <v>103327</v>
      </c>
      <c r="AV43" s="14">
        <f t="shared" si="211"/>
        <v>103365</v>
      </c>
      <c r="AW43" s="14">
        <f t="shared" si="211"/>
        <v>114024</v>
      </c>
      <c r="AX43" s="14">
        <f t="shared" si="211"/>
        <v>120213</v>
      </c>
      <c r="AY43" s="14">
        <f t="shared" si="211"/>
        <v>120958</v>
      </c>
      <c r="AZ43" s="14">
        <f t="shared" si="211"/>
        <v>121498</v>
      </c>
      <c r="BA43" s="14">
        <f t="shared" si="211"/>
        <v>133696</v>
      </c>
      <c r="BB43" s="14">
        <f t="shared" si="189"/>
        <v>1382838</v>
      </c>
      <c r="BC43" s="14">
        <f>SUM(BC44:BC45)</f>
        <v>158921</v>
      </c>
      <c r="BD43" s="14">
        <f t="shared" ref="BD43:BN43" si="212">SUM(BD44:BD45)</f>
        <v>154723</v>
      </c>
      <c r="BE43" s="14">
        <f t="shared" si="212"/>
        <v>130412</v>
      </c>
      <c r="BF43" s="14">
        <f t="shared" si="212"/>
        <v>106823</v>
      </c>
      <c r="BG43" s="14">
        <f t="shared" si="212"/>
        <v>133336</v>
      </c>
      <c r="BH43" s="14">
        <f t="shared" si="212"/>
        <v>124500</v>
      </c>
      <c r="BI43" s="14">
        <f t="shared" si="212"/>
        <v>124195</v>
      </c>
      <c r="BJ43" s="14">
        <f t="shared" si="212"/>
        <v>105947</v>
      </c>
      <c r="BK43" s="14">
        <f t="shared" si="212"/>
        <v>124792</v>
      </c>
      <c r="BL43" s="14">
        <f t="shared" si="212"/>
        <v>123477</v>
      </c>
      <c r="BM43" s="14">
        <f t="shared" si="212"/>
        <v>116426</v>
      </c>
      <c r="BN43" s="14">
        <f t="shared" si="212"/>
        <v>125132</v>
      </c>
      <c r="BO43" s="14">
        <f t="shared" si="190"/>
        <v>1528684</v>
      </c>
      <c r="BP43" s="14">
        <f>SUM(BP44:BP45)</f>
        <v>147997</v>
      </c>
      <c r="BQ43" s="14">
        <f t="shared" ref="BQ43:CA43" si="213">SUM(BQ44:BQ45)</f>
        <v>155048</v>
      </c>
      <c r="BR43" s="14">
        <f t="shared" si="213"/>
        <v>123026</v>
      </c>
      <c r="BS43" s="14">
        <f t="shared" si="213"/>
        <v>125533</v>
      </c>
      <c r="BT43" s="14">
        <f t="shared" si="213"/>
        <v>113431</v>
      </c>
      <c r="BU43" s="14">
        <f t="shared" si="213"/>
        <v>122709</v>
      </c>
      <c r="BV43" s="14">
        <f t="shared" si="213"/>
        <v>129241</v>
      </c>
      <c r="BW43" s="14">
        <f t="shared" si="213"/>
        <v>113388</v>
      </c>
      <c r="BX43" s="14">
        <f t="shared" si="213"/>
        <v>116684</v>
      </c>
      <c r="BY43" s="14">
        <f t="shared" si="213"/>
        <v>124246</v>
      </c>
      <c r="BZ43" s="14">
        <f t="shared" si="213"/>
        <v>122977</v>
      </c>
      <c r="CA43" s="14">
        <f t="shared" si="213"/>
        <v>141018</v>
      </c>
      <c r="CB43" s="14">
        <f t="shared" si="191"/>
        <v>1535298</v>
      </c>
      <c r="CC43" s="14">
        <f>SUM(CC44:CC45)</f>
        <v>158483</v>
      </c>
      <c r="CD43" s="14">
        <f t="shared" ref="CD43:CN43" si="214">SUM(CD44:CD45)</f>
        <v>159097</v>
      </c>
      <c r="CE43" s="14">
        <f t="shared" si="214"/>
        <v>128810</v>
      </c>
      <c r="CF43" s="14">
        <f t="shared" si="214"/>
        <v>122502</v>
      </c>
      <c r="CG43" s="14">
        <f t="shared" si="214"/>
        <v>124287</v>
      </c>
      <c r="CH43" s="14">
        <f t="shared" si="214"/>
        <v>125429</v>
      </c>
      <c r="CI43" s="14">
        <f t="shared" si="214"/>
        <v>138893</v>
      </c>
      <c r="CJ43" s="14">
        <f t="shared" si="214"/>
        <v>145354</v>
      </c>
      <c r="CK43" s="14">
        <f t="shared" si="214"/>
        <v>138987</v>
      </c>
      <c r="CL43" s="14">
        <f t="shared" si="214"/>
        <v>141040</v>
      </c>
      <c r="CM43" s="14">
        <f t="shared" si="214"/>
        <v>138869</v>
      </c>
      <c r="CN43" s="14">
        <f t="shared" si="214"/>
        <v>141322</v>
      </c>
      <c r="CO43" s="14">
        <f t="shared" si="192"/>
        <v>1663073</v>
      </c>
      <c r="CP43" s="14">
        <f>SUM(CP44:CP45)</f>
        <v>168167</v>
      </c>
      <c r="CQ43" s="14">
        <f t="shared" ref="CQ43:DA43" si="215">SUM(CQ44:CQ45)</f>
        <v>171728</v>
      </c>
      <c r="CR43" s="14">
        <f t="shared" si="215"/>
        <v>141170</v>
      </c>
      <c r="CS43" s="14">
        <f t="shared" si="215"/>
        <v>140051</v>
      </c>
      <c r="CT43" s="14">
        <f t="shared" si="215"/>
        <v>146795</v>
      </c>
      <c r="CU43" s="14">
        <f t="shared" si="215"/>
        <v>143116</v>
      </c>
      <c r="CV43" s="14">
        <f t="shared" si="215"/>
        <v>156004</v>
      </c>
      <c r="CW43" s="14">
        <f t="shared" si="215"/>
        <v>149528</v>
      </c>
      <c r="CX43" s="14">
        <f t="shared" si="215"/>
        <v>149929</v>
      </c>
      <c r="CY43" s="14">
        <f t="shared" si="215"/>
        <v>147096</v>
      </c>
      <c r="CZ43" s="14">
        <f t="shared" si="215"/>
        <v>133847</v>
      </c>
      <c r="DA43" s="14">
        <f t="shared" si="215"/>
        <v>152061</v>
      </c>
      <c r="DB43" s="14">
        <f t="shared" si="193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94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95"/>
        <v>2505949</v>
      </c>
      <c r="EC43" s="14">
        <f>+EC44+EC45</f>
        <v>228147</v>
      </c>
      <c r="ED43" s="14">
        <f t="shared" ref="ED43" si="216">+ED44+ED45</f>
        <v>252667</v>
      </c>
      <c r="EE43" s="14">
        <f t="shared" ref="EE43" si="217">+EE44+EE45</f>
        <v>204609</v>
      </c>
      <c r="EF43" s="14">
        <f t="shared" ref="EF43:EN43" si="218">+EF44+EF45</f>
        <v>181533</v>
      </c>
      <c r="EG43" s="14">
        <f t="shared" si="218"/>
        <v>188571</v>
      </c>
      <c r="EH43" s="14">
        <f t="shared" si="218"/>
        <v>178264</v>
      </c>
      <c r="EI43" s="14">
        <f t="shared" si="218"/>
        <v>179945</v>
      </c>
      <c r="EJ43" s="14">
        <f t="shared" si="218"/>
        <v>196461</v>
      </c>
      <c r="EK43" s="14">
        <f t="shared" si="218"/>
        <v>199317</v>
      </c>
      <c r="EL43" s="14">
        <f t="shared" si="218"/>
        <v>193823</v>
      </c>
      <c r="EM43" s="14">
        <f t="shared" si="218"/>
        <v>200080</v>
      </c>
      <c r="EN43" s="14">
        <f t="shared" si="218"/>
        <v>207681</v>
      </c>
      <c r="EO43" s="14">
        <f t="shared" si="184"/>
        <v>2411098</v>
      </c>
      <c r="EP43" s="14">
        <f>+EP44+EP45</f>
        <v>248664</v>
      </c>
      <c r="EQ43" s="14">
        <f>+EQ44+EQ45</f>
        <v>238046</v>
      </c>
      <c r="ER43" s="14">
        <f t="shared" ref="ER43:FA43" si="219">+ER44+ER45</f>
        <v>229516</v>
      </c>
      <c r="ES43" s="14">
        <f t="shared" si="219"/>
        <v>163030</v>
      </c>
      <c r="ET43" s="14">
        <f t="shared" si="219"/>
        <v>202355</v>
      </c>
      <c r="EU43" s="14">
        <f t="shared" si="219"/>
        <v>188364</v>
      </c>
      <c r="EV43" s="14">
        <f t="shared" si="219"/>
        <v>189742</v>
      </c>
      <c r="EW43" s="14">
        <f t="shared" si="219"/>
        <v>185512</v>
      </c>
      <c r="EX43" s="14">
        <f t="shared" si="219"/>
        <v>195544</v>
      </c>
      <c r="EY43" s="14">
        <f t="shared" si="219"/>
        <v>217188</v>
      </c>
      <c r="EZ43" s="14">
        <f t="shared" si="219"/>
        <v>204410</v>
      </c>
      <c r="FA43" s="14">
        <f t="shared" si="219"/>
        <v>230975</v>
      </c>
      <c r="FB43" s="14">
        <f t="shared" si="185"/>
        <v>2493346</v>
      </c>
      <c r="FC43" s="14">
        <f>+FC44+FC45</f>
        <v>260785</v>
      </c>
      <c r="FD43" s="14">
        <f>+FD44+FD45</f>
        <v>212543</v>
      </c>
      <c r="FE43" s="14">
        <f t="shared" ref="FE43:FK43" si="220">+FE44+FE45</f>
        <v>221302</v>
      </c>
      <c r="FF43" s="14">
        <f t="shared" si="220"/>
        <v>176184</v>
      </c>
      <c r="FG43" s="14">
        <f t="shared" si="220"/>
        <v>191871</v>
      </c>
      <c r="FH43" s="14">
        <f t="shared" si="220"/>
        <v>186201</v>
      </c>
      <c r="FI43" s="14">
        <f t="shared" si="220"/>
        <v>117350</v>
      </c>
      <c r="FJ43" s="14">
        <f t="shared" si="220"/>
        <v>206631</v>
      </c>
      <c r="FK43" s="14">
        <f t="shared" si="220"/>
        <v>253093</v>
      </c>
      <c r="FL43" s="14">
        <v>237410</v>
      </c>
      <c r="FM43" s="14">
        <v>191163</v>
      </c>
      <c r="FN43" s="14">
        <v>232414</v>
      </c>
      <c r="FO43" s="14">
        <f t="shared" si="208"/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 t="shared" ref="GB43:GB60" si="221">+SUM(FP43:GA43)</f>
        <v>2139210</v>
      </c>
      <c r="GC43" s="14">
        <f>GC44+GC45</f>
        <v>211526</v>
      </c>
      <c r="GD43" s="131">
        <v>180855</v>
      </c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>
        <f t="shared" ref="GO43" si="222">+SUM(GC43:GN43)</f>
        <v>392381</v>
      </c>
    </row>
    <row r="44" spans="2:197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86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87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88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89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90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91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92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93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94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95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84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85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7">
        <v>35022</v>
      </c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</row>
    <row r="45" spans="2:197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86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87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88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89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90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91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92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93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94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95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84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85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40">
        <v>145833</v>
      </c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</row>
    <row r="46" spans="2:197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86"/>
        <v>26425</v>
      </c>
      <c r="P46" s="14">
        <f>SUM(P47:P48)</f>
        <v>30894</v>
      </c>
      <c r="Q46" s="14">
        <f t="shared" ref="Q46:AA46" si="223">SUM(Q47:Q48)</f>
        <v>29706</v>
      </c>
      <c r="R46" s="14">
        <f t="shared" si="223"/>
        <v>27146</v>
      </c>
      <c r="S46" s="14">
        <f t="shared" si="223"/>
        <v>25632</v>
      </c>
      <c r="T46" s="14">
        <f t="shared" si="223"/>
        <v>32736</v>
      </c>
      <c r="U46" s="14">
        <f t="shared" si="223"/>
        <v>19942</v>
      </c>
      <c r="V46" s="14">
        <f t="shared" si="223"/>
        <v>31699</v>
      </c>
      <c r="W46" s="14">
        <f t="shared" si="223"/>
        <v>35227</v>
      </c>
      <c r="X46" s="14">
        <f t="shared" si="223"/>
        <v>27746</v>
      </c>
      <c r="Y46" s="14">
        <f t="shared" si="223"/>
        <v>30095</v>
      </c>
      <c r="Z46" s="14">
        <f t="shared" si="223"/>
        <v>33433</v>
      </c>
      <c r="AA46" s="14">
        <f t="shared" si="223"/>
        <v>35144</v>
      </c>
      <c r="AB46" s="14">
        <f t="shared" si="187"/>
        <v>359400</v>
      </c>
      <c r="AC46" s="14">
        <f>SUM(AC47:AC48)</f>
        <v>31394</v>
      </c>
      <c r="AD46" s="14">
        <f t="shared" ref="AD46:AN46" si="224">SUM(AD47:AD48)</f>
        <v>30815</v>
      </c>
      <c r="AE46" s="14">
        <f t="shared" si="224"/>
        <v>34138</v>
      </c>
      <c r="AF46" s="14">
        <f t="shared" si="224"/>
        <v>33542</v>
      </c>
      <c r="AG46" s="14">
        <f t="shared" si="224"/>
        <v>34516</v>
      </c>
      <c r="AH46" s="14">
        <f t="shared" si="224"/>
        <v>34116</v>
      </c>
      <c r="AI46" s="14">
        <f t="shared" si="224"/>
        <v>38077</v>
      </c>
      <c r="AJ46" s="14">
        <f t="shared" si="224"/>
        <v>41979</v>
      </c>
      <c r="AK46" s="14">
        <f t="shared" si="224"/>
        <v>37943</v>
      </c>
      <c r="AL46" s="14">
        <f t="shared" si="224"/>
        <v>40231</v>
      </c>
      <c r="AM46" s="14">
        <f t="shared" si="224"/>
        <v>38615</v>
      </c>
      <c r="AN46" s="14">
        <f t="shared" si="224"/>
        <v>37081</v>
      </c>
      <c r="AO46" s="14">
        <f t="shared" si="188"/>
        <v>432447</v>
      </c>
      <c r="AP46" s="14">
        <f>SUM(AP47:AP48)</f>
        <v>33975</v>
      </c>
      <c r="AQ46" s="14">
        <f t="shared" ref="AQ46:BA46" si="225">SUM(AQ47:AQ48)</f>
        <v>34647</v>
      </c>
      <c r="AR46" s="14">
        <f t="shared" si="225"/>
        <v>36046</v>
      </c>
      <c r="AS46" s="14">
        <f t="shared" si="225"/>
        <v>38350</v>
      </c>
      <c r="AT46" s="14">
        <f t="shared" si="225"/>
        <v>38014</v>
      </c>
      <c r="AU46" s="14">
        <f t="shared" si="225"/>
        <v>39319</v>
      </c>
      <c r="AV46" s="14">
        <f t="shared" si="225"/>
        <v>43947</v>
      </c>
      <c r="AW46" s="14">
        <f t="shared" si="225"/>
        <v>45124</v>
      </c>
      <c r="AX46" s="14">
        <f t="shared" si="225"/>
        <v>41655</v>
      </c>
      <c r="AY46" s="14">
        <f t="shared" si="225"/>
        <v>44020</v>
      </c>
      <c r="AZ46" s="14">
        <f t="shared" si="225"/>
        <v>38502</v>
      </c>
      <c r="BA46" s="14">
        <f t="shared" si="225"/>
        <v>37918</v>
      </c>
      <c r="BB46" s="14">
        <f t="shared" si="189"/>
        <v>471517</v>
      </c>
      <c r="BC46" s="14">
        <f>SUM(BC47:BC48)</f>
        <v>33396</v>
      </c>
      <c r="BD46" s="14">
        <f t="shared" ref="BD46:BN46" si="226">SUM(BD47:BD48)</f>
        <v>31125</v>
      </c>
      <c r="BE46" s="14">
        <f t="shared" si="226"/>
        <v>39533</v>
      </c>
      <c r="BF46" s="14">
        <f t="shared" si="226"/>
        <v>40989</v>
      </c>
      <c r="BG46" s="14">
        <f t="shared" si="226"/>
        <v>23296</v>
      </c>
      <c r="BH46" s="14">
        <f t="shared" si="226"/>
        <v>27542</v>
      </c>
      <c r="BI46" s="14">
        <f t="shared" si="226"/>
        <v>46348</v>
      </c>
      <c r="BJ46" s="14">
        <f t="shared" si="226"/>
        <v>49360</v>
      </c>
      <c r="BK46" s="14">
        <f t="shared" si="226"/>
        <v>43523</v>
      </c>
      <c r="BL46" s="14">
        <f t="shared" si="226"/>
        <v>45937</v>
      </c>
      <c r="BM46" s="14">
        <f t="shared" si="226"/>
        <v>42498</v>
      </c>
      <c r="BN46" s="14">
        <f t="shared" si="226"/>
        <v>43659</v>
      </c>
      <c r="BO46" s="14">
        <f t="shared" si="190"/>
        <v>467206</v>
      </c>
      <c r="BP46" s="14">
        <f>SUM(BP47:BP48)</f>
        <v>38916</v>
      </c>
      <c r="BQ46" s="14">
        <f t="shared" ref="BQ46:CA46" si="227">SUM(BQ47:BQ48)</f>
        <v>38283</v>
      </c>
      <c r="BR46" s="14">
        <f t="shared" si="227"/>
        <v>42430</v>
      </c>
      <c r="BS46" s="14">
        <f t="shared" si="227"/>
        <v>41227</v>
      </c>
      <c r="BT46" s="14">
        <f t="shared" si="227"/>
        <v>44488</v>
      </c>
      <c r="BU46" s="14">
        <f t="shared" si="227"/>
        <v>44744</v>
      </c>
      <c r="BV46" s="14">
        <f t="shared" si="227"/>
        <v>47819</v>
      </c>
      <c r="BW46" s="14">
        <f t="shared" si="227"/>
        <v>48886</v>
      </c>
      <c r="BX46" s="14">
        <f t="shared" si="227"/>
        <v>44530</v>
      </c>
      <c r="BY46" s="14">
        <f t="shared" si="227"/>
        <v>51667</v>
      </c>
      <c r="BZ46" s="14">
        <f t="shared" si="227"/>
        <v>49712</v>
      </c>
      <c r="CA46" s="14">
        <f t="shared" si="227"/>
        <v>47657</v>
      </c>
      <c r="CB46" s="14">
        <f t="shared" si="191"/>
        <v>540359</v>
      </c>
      <c r="CC46" s="14">
        <f>SUM(CC47:CC48)</f>
        <v>45294</v>
      </c>
      <c r="CD46" s="14">
        <f t="shared" ref="CD46:CN46" si="228">SUM(CD47:CD48)</f>
        <v>45613</v>
      </c>
      <c r="CE46" s="14">
        <f t="shared" si="228"/>
        <v>45440</v>
      </c>
      <c r="CF46" s="14">
        <f t="shared" si="228"/>
        <v>46497</v>
      </c>
      <c r="CG46" s="14">
        <f t="shared" si="228"/>
        <v>48876</v>
      </c>
      <c r="CH46" s="14">
        <f t="shared" si="228"/>
        <v>45981</v>
      </c>
      <c r="CI46" s="14">
        <f t="shared" si="228"/>
        <v>52185</v>
      </c>
      <c r="CJ46" s="14">
        <f t="shared" si="228"/>
        <v>57078</v>
      </c>
      <c r="CK46" s="14">
        <f t="shared" si="228"/>
        <v>54888</v>
      </c>
      <c r="CL46" s="14">
        <f t="shared" si="228"/>
        <v>57672</v>
      </c>
      <c r="CM46" s="14">
        <f t="shared" si="228"/>
        <v>59298</v>
      </c>
      <c r="CN46" s="14">
        <f t="shared" si="228"/>
        <v>54292</v>
      </c>
      <c r="CO46" s="14">
        <f t="shared" si="192"/>
        <v>613114</v>
      </c>
      <c r="CP46" s="14">
        <f>SUM(CP47:CP48)</f>
        <v>51552</v>
      </c>
      <c r="CQ46" s="14">
        <f t="shared" ref="CQ46:DA46" si="229">SUM(CQ47:CQ48)</f>
        <v>54556</v>
      </c>
      <c r="CR46" s="14">
        <f t="shared" si="229"/>
        <v>54621</v>
      </c>
      <c r="CS46" s="14">
        <f t="shared" si="229"/>
        <v>54030</v>
      </c>
      <c r="CT46" s="14">
        <f t="shared" si="229"/>
        <v>52731</v>
      </c>
      <c r="CU46" s="14">
        <f t="shared" si="229"/>
        <v>46277</v>
      </c>
      <c r="CV46" s="14">
        <f t="shared" si="229"/>
        <v>51521</v>
      </c>
      <c r="CW46" s="14">
        <f t="shared" si="229"/>
        <v>55392</v>
      </c>
      <c r="CX46" s="14">
        <f t="shared" si="229"/>
        <v>54091</v>
      </c>
      <c r="CY46" s="14">
        <f t="shared" si="229"/>
        <v>62585</v>
      </c>
      <c r="CZ46" s="14">
        <f t="shared" si="229"/>
        <v>55003</v>
      </c>
      <c r="DA46" s="14">
        <f t="shared" si="229"/>
        <v>59601</v>
      </c>
      <c r="DB46" s="14">
        <f t="shared" si="193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94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95"/>
        <v>636207</v>
      </c>
      <c r="EC46" s="14">
        <f>+EC47+EC48</f>
        <v>51168</v>
      </c>
      <c r="ED46" s="14">
        <f t="shared" ref="ED46" si="230">+ED47+ED48</f>
        <v>51967</v>
      </c>
      <c r="EE46" s="14">
        <f t="shared" ref="EE46" si="231">+EE47+EE48</f>
        <v>51064</v>
      </c>
      <c r="EF46" s="14">
        <f t="shared" ref="EF46:EN46" si="232">+EF47+EF48</f>
        <v>52690</v>
      </c>
      <c r="EG46" s="14">
        <f t="shared" si="232"/>
        <v>50519</v>
      </c>
      <c r="EH46" s="14">
        <f t="shared" si="232"/>
        <v>44606</v>
      </c>
      <c r="EI46" s="14">
        <f t="shared" si="232"/>
        <v>51483</v>
      </c>
      <c r="EJ46" s="14">
        <f t="shared" si="232"/>
        <v>56826</v>
      </c>
      <c r="EK46" s="14">
        <f t="shared" si="232"/>
        <v>49227</v>
      </c>
      <c r="EL46" s="14">
        <f t="shared" si="232"/>
        <v>52947</v>
      </c>
      <c r="EM46" s="14">
        <f t="shared" si="232"/>
        <v>48843</v>
      </c>
      <c r="EN46" s="14">
        <f t="shared" si="232"/>
        <v>55723</v>
      </c>
      <c r="EO46" s="14">
        <f t="shared" si="184"/>
        <v>617063</v>
      </c>
      <c r="EP46" s="14">
        <f t="shared" ref="EP46:FA46" si="233">+EP47+EP48</f>
        <v>53228</v>
      </c>
      <c r="EQ46" s="14">
        <f t="shared" si="233"/>
        <v>54475</v>
      </c>
      <c r="ER46" s="14">
        <f t="shared" si="233"/>
        <v>52939</v>
      </c>
      <c r="ES46" s="14">
        <f t="shared" si="233"/>
        <v>53376</v>
      </c>
      <c r="ET46" s="14">
        <f t="shared" si="233"/>
        <v>53394</v>
      </c>
      <c r="EU46" s="14">
        <f t="shared" si="233"/>
        <v>50906</v>
      </c>
      <c r="EV46" s="14">
        <f t="shared" si="233"/>
        <v>55852</v>
      </c>
      <c r="EW46" s="14">
        <f t="shared" si="233"/>
        <v>62673</v>
      </c>
      <c r="EX46" s="14">
        <f t="shared" si="233"/>
        <v>58835</v>
      </c>
      <c r="EY46" s="14">
        <f t="shared" si="233"/>
        <v>65030</v>
      </c>
      <c r="EZ46" s="14">
        <f t="shared" si="233"/>
        <v>61220</v>
      </c>
      <c r="FA46" s="14">
        <f t="shared" si="233"/>
        <v>61279</v>
      </c>
      <c r="FB46" s="14">
        <f t="shared" si="185"/>
        <v>683207</v>
      </c>
      <c r="FC46" s="14">
        <f t="shared" ref="FC46:FK46" si="234">+FC47+FC48</f>
        <v>64932</v>
      </c>
      <c r="FD46" s="14">
        <f t="shared" si="234"/>
        <v>58021</v>
      </c>
      <c r="FE46" s="14">
        <f t="shared" si="234"/>
        <v>67382</v>
      </c>
      <c r="FF46" s="14">
        <f t="shared" si="234"/>
        <v>63728</v>
      </c>
      <c r="FG46" s="14">
        <f t="shared" si="234"/>
        <v>68233</v>
      </c>
      <c r="FH46" s="14">
        <f t="shared" si="234"/>
        <v>63727</v>
      </c>
      <c r="FI46" s="14">
        <f t="shared" si="234"/>
        <v>65344</v>
      </c>
      <c r="FJ46" s="14">
        <f t="shared" si="234"/>
        <v>60500</v>
      </c>
      <c r="FK46" s="14">
        <f t="shared" si="234"/>
        <v>65725</v>
      </c>
      <c r="FL46" s="14">
        <v>72109</v>
      </c>
      <c r="FM46" s="14">
        <v>47951</v>
      </c>
      <c r="FN46" s="14">
        <v>79027</v>
      </c>
      <c r="FO46" s="14">
        <f t="shared" si="208"/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 t="shared" si="221"/>
        <v>678028</v>
      </c>
      <c r="GC46" s="14">
        <f>GC47+GC48</f>
        <v>71531</v>
      </c>
      <c r="GD46" s="131">
        <v>63252</v>
      </c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>
        <f t="shared" ref="GO46" si="235">+SUM(GC46:GN46)</f>
        <v>134783</v>
      </c>
    </row>
    <row r="47" spans="2:197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86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87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88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89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90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91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92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93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94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95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84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85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7">
        <v>11418</v>
      </c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</row>
    <row r="48" spans="2:197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86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87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88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89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90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91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92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93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94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95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84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85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40">
        <v>51834</v>
      </c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</row>
    <row r="49" spans="2:197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86"/>
        <v>94467</v>
      </c>
      <c r="P49" s="14">
        <f>SUM(P50:P51)</f>
        <v>121327</v>
      </c>
      <c r="Q49" s="14">
        <f t="shared" ref="Q49:AA49" si="236">SUM(Q50:Q51)</f>
        <v>109815</v>
      </c>
      <c r="R49" s="14">
        <f t="shared" si="236"/>
        <v>118924</v>
      </c>
      <c r="S49" s="14">
        <f t="shared" si="236"/>
        <v>120569</v>
      </c>
      <c r="T49" s="14">
        <f t="shared" si="236"/>
        <v>125503</v>
      </c>
      <c r="U49" s="14">
        <f t="shared" si="236"/>
        <v>125648</v>
      </c>
      <c r="V49" s="14">
        <f t="shared" si="236"/>
        <v>136653</v>
      </c>
      <c r="W49" s="14">
        <f t="shared" si="236"/>
        <v>143397</v>
      </c>
      <c r="X49" s="14">
        <f t="shared" si="236"/>
        <v>141067</v>
      </c>
      <c r="Y49" s="14">
        <f t="shared" si="236"/>
        <v>147061</v>
      </c>
      <c r="Z49" s="14">
        <f t="shared" si="236"/>
        <v>140596</v>
      </c>
      <c r="AA49" s="14">
        <f t="shared" si="236"/>
        <v>138973</v>
      </c>
      <c r="AB49" s="14">
        <f t="shared" si="187"/>
        <v>1569533</v>
      </c>
      <c r="AC49" s="14">
        <f>SUM(AC50:AC51)</f>
        <v>200585</v>
      </c>
      <c r="AD49" s="14">
        <f t="shared" ref="AD49:AN49" si="237">SUM(AD50:AD51)</f>
        <v>123969</v>
      </c>
      <c r="AE49" s="14">
        <f t="shared" si="237"/>
        <v>134818</v>
      </c>
      <c r="AF49" s="14">
        <f t="shared" si="237"/>
        <v>136926</v>
      </c>
      <c r="AG49" s="14">
        <f t="shared" si="237"/>
        <v>141830</v>
      </c>
      <c r="AH49" s="14">
        <f t="shared" si="237"/>
        <v>129962</v>
      </c>
      <c r="AI49" s="14">
        <f t="shared" si="237"/>
        <v>148072</v>
      </c>
      <c r="AJ49" s="14">
        <f t="shared" si="237"/>
        <v>163057</v>
      </c>
      <c r="AK49" s="14">
        <f t="shared" si="237"/>
        <v>155073</v>
      </c>
      <c r="AL49" s="14">
        <f t="shared" si="237"/>
        <v>171433</v>
      </c>
      <c r="AM49" s="14">
        <f t="shared" si="237"/>
        <v>156425</v>
      </c>
      <c r="AN49" s="14">
        <f t="shared" si="237"/>
        <v>168678</v>
      </c>
      <c r="AO49" s="14">
        <f t="shared" si="188"/>
        <v>1830828</v>
      </c>
      <c r="AP49" s="14">
        <f>SUM(AP50:AP51)</f>
        <v>158929</v>
      </c>
      <c r="AQ49" s="14">
        <f t="shared" ref="AQ49:BA49" si="238">SUM(AQ50:AQ51)</f>
        <v>150734</v>
      </c>
      <c r="AR49" s="14">
        <f t="shared" si="238"/>
        <v>157995</v>
      </c>
      <c r="AS49" s="14">
        <f t="shared" si="238"/>
        <v>156632</v>
      </c>
      <c r="AT49" s="14">
        <f t="shared" si="238"/>
        <v>161850</v>
      </c>
      <c r="AU49" s="14">
        <f t="shared" si="238"/>
        <v>157597</v>
      </c>
      <c r="AV49" s="14">
        <f t="shared" si="238"/>
        <v>170011</v>
      </c>
      <c r="AW49" s="14">
        <f t="shared" si="238"/>
        <v>193777</v>
      </c>
      <c r="AX49" s="14">
        <f t="shared" si="238"/>
        <v>192105</v>
      </c>
      <c r="AY49" s="14">
        <f t="shared" si="238"/>
        <v>208721</v>
      </c>
      <c r="AZ49" s="14">
        <f t="shared" si="238"/>
        <v>194459</v>
      </c>
      <c r="BA49" s="14">
        <f t="shared" si="238"/>
        <v>198826</v>
      </c>
      <c r="BB49" s="14">
        <f t="shared" si="189"/>
        <v>2101636</v>
      </c>
      <c r="BC49" s="14">
        <f>SUM(BC50:BC51)</f>
        <v>184501</v>
      </c>
      <c r="BD49" s="14">
        <f t="shared" ref="BD49:BN49" si="239">SUM(BD50:BD51)</f>
        <v>161872</v>
      </c>
      <c r="BE49" s="14">
        <f t="shared" si="239"/>
        <v>179634</v>
      </c>
      <c r="BF49" s="14">
        <f t="shared" si="239"/>
        <v>178701</v>
      </c>
      <c r="BG49" s="14">
        <f t="shared" si="239"/>
        <v>181812</v>
      </c>
      <c r="BH49" s="14">
        <f t="shared" si="239"/>
        <v>179894</v>
      </c>
      <c r="BI49" s="14">
        <f t="shared" si="239"/>
        <v>204740</v>
      </c>
      <c r="BJ49" s="14">
        <f t="shared" si="239"/>
        <v>221483</v>
      </c>
      <c r="BK49" s="14">
        <f t="shared" si="239"/>
        <v>210302</v>
      </c>
      <c r="BL49" s="14">
        <f t="shared" si="239"/>
        <v>232137</v>
      </c>
      <c r="BM49" s="14">
        <f t="shared" si="239"/>
        <v>216388</v>
      </c>
      <c r="BN49" s="14">
        <f t="shared" si="239"/>
        <v>221384</v>
      </c>
      <c r="BO49" s="14">
        <f t="shared" si="190"/>
        <v>2372848</v>
      </c>
      <c r="BP49" s="14">
        <f>SUM(BP50:BP51)</f>
        <v>209574</v>
      </c>
      <c r="BQ49" s="14">
        <f t="shared" ref="BQ49:CA49" si="240">SUM(BQ50:BQ51)</f>
        <v>196497</v>
      </c>
      <c r="BR49" s="14">
        <f t="shared" si="240"/>
        <v>201590</v>
      </c>
      <c r="BS49" s="14">
        <f t="shared" si="240"/>
        <v>194257</v>
      </c>
      <c r="BT49" s="14">
        <f t="shared" si="240"/>
        <v>197769</v>
      </c>
      <c r="BU49" s="14">
        <f t="shared" si="240"/>
        <v>204733</v>
      </c>
      <c r="BV49" s="14">
        <f t="shared" si="240"/>
        <v>225027</v>
      </c>
      <c r="BW49" s="14">
        <f t="shared" si="240"/>
        <v>252255</v>
      </c>
      <c r="BX49" s="14">
        <f t="shared" si="240"/>
        <v>241093</v>
      </c>
      <c r="BY49" s="14">
        <f t="shared" si="240"/>
        <v>256978</v>
      </c>
      <c r="BZ49" s="14">
        <f t="shared" si="240"/>
        <v>246015</v>
      </c>
      <c r="CA49" s="14">
        <f t="shared" si="240"/>
        <v>251604</v>
      </c>
      <c r="CB49" s="14">
        <f t="shared" si="191"/>
        <v>2677392</v>
      </c>
      <c r="CC49" s="14">
        <f>SUM(CC50:CC51)</f>
        <v>233542</v>
      </c>
      <c r="CD49" s="14">
        <f t="shared" ref="CD49:CN49" si="241">SUM(CD50:CD51)</f>
        <v>215962</v>
      </c>
      <c r="CE49" s="14">
        <f t="shared" si="241"/>
        <v>225139</v>
      </c>
      <c r="CF49" s="14">
        <f t="shared" si="241"/>
        <v>227579</v>
      </c>
      <c r="CG49" s="14">
        <f t="shared" si="241"/>
        <v>238279</v>
      </c>
      <c r="CH49" s="14">
        <f t="shared" si="241"/>
        <v>230829</v>
      </c>
      <c r="CI49" s="14">
        <f t="shared" si="241"/>
        <v>248534</v>
      </c>
      <c r="CJ49" s="14">
        <f t="shared" si="241"/>
        <v>262700</v>
      </c>
      <c r="CK49" s="14">
        <f t="shared" si="241"/>
        <v>244874</v>
      </c>
      <c r="CL49" s="14">
        <f t="shared" si="241"/>
        <v>263845</v>
      </c>
      <c r="CM49" s="14">
        <f t="shared" si="241"/>
        <v>263047</v>
      </c>
      <c r="CN49" s="14">
        <f t="shared" si="241"/>
        <v>267454</v>
      </c>
      <c r="CO49" s="14">
        <f t="shared" si="192"/>
        <v>2921784</v>
      </c>
      <c r="CP49" s="14">
        <f>SUM(CP50:CP51)</f>
        <v>245139</v>
      </c>
      <c r="CQ49" s="14">
        <f t="shared" ref="CQ49:DA49" si="242">SUM(CQ50:CQ51)</f>
        <v>235534</v>
      </c>
      <c r="CR49" s="14">
        <f t="shared" si="242"/>
        <v>250569</v>
      </c>
      <c r="CS49" s="14">
        <f t="shared" si="242"/>
        <v>246689</v>
      </c>
      <c r="CT49" s="14">
        <f t="shared" si="242"/>
        <v>266872</v>
      </c>
      <c r="CU49" s="14">
        <f t="shared" si="242"/>
        <v>250703</v>
      </c>
      <c r="CV49" s="14">
        <f t="shared" si="242"/>
        <v>276719</v>
      </c>
      <c r="CW49" s="14">
        <f t="shared" si="242"/>
        <v>300021</v>
      </c>
      <c r="CX49" s="14">
        <f t="shared" si="242"/>
        <v>269863</v>
      </c>
      <c r="CY49" s="14">
        <f t="shared" si="242"/>
        <v>289089</v>
      </c>
      <c r="CZ49" s="14">
        <f t="shared" si="242"/>
        <v>270932</v>
      </c>
      <c r="DA49" s="14">
        <f t="shared" si="242"/>
        <v>278916</v>
      </c>
      <c r="DB49" s="14">
        <f t="shared" si="193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94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95"/>
        <v>4072875</v>
      </c>
      <c r="EC49" s="14">
        <f>+EC50+EC51</f>
        <v>335895</v>
      </c>
      <c r="ED49" s="14">
        <f t="shared" ref="ED49" si="243">+ED50+ED51</f>
        <v>317834</v>
      </c>
      <c r="EE49" s="14">
        <f t="shared" ref="EE49" si="244">+EE50+EE51</f>
        <v>319552</v>
      </c>
      <c r="EF49" s="14">
        <f t="shared" ref="EF49:EN49" si="245">+EF50+EF51</f>
        <v>316705</v>
      </c>
      <c r="EG49" s="14">
        <f t="shared" si="245"/>
        <v>322994</v>
      </c>
      <c r="EH49" s="14">
        <f t="shared" si="245"/>
        <v>313569</v>
      </c>
      <c r="EI49" s="14">
        <f t="shared" si="245"/>
        <v>349844</v>
      </c>
      <c r="EJ49" s="14">
        <f t="shared" si="245"/>
        <v>363128</v>
      </c>
      <c r="EK49" s="14">
        <f t="shared" si="245"/>
        <v>345737</v>
      </c>
      <c r="EL49" s="14">
        <f t="shared" si="245"/>
        <v>367935</v>
      </c>
      <c r="EM49" s="14">
        <f t="shared" si="245"/>
        <v>354764</v>
      </c>
      <c r="EN49" s="14">
        <f t="shared" si="245"/>
        <v>367676</v>
      </c>
      <c r="EO49" s="14">
        <f t="shared" si="184"/>
        <v>4075633</v>
      </c>
      <c r="EP49" s="14">
        <f t="shared" ref="EP49:FA49" si="246">+EP50+EP51</f>
        <v>347860</v>
      </c>
      <c r="EQ49" s="14">
        <f t="shared" si="246"/>
        <v>325500</v>
      </c>
      <c r="ER49" s="14">
        <f t="shared" si="246"/>
        <v>338279</v>
      </c>
      <c r="ES49" s="14">
        <f t="shared" si="246"/>
        <v>324043</v>
      </c>
      <c r="ET49" s="14">
        <f t="shared" si="246"/>
        <v>339933</v>
      </c>
      <c r="EU49" s="14">
        <f t="shared" si="246"/>
        <v>322656</v>
      </c>
      <c r="EV49" s="14">
        <f t="shared" si="246"/>
        <v>343240</v>
      </c>
      <c r="EW49" s="14">
        <f t="shared" si="246"/>
        <v>366825</v>
      </c>
      <c r="EX49" s="14">
        <f t="shared" si="246"/>
        <v>340842</v>
      </c>
      <c r="EY49" s="14">
        <f t="shared" si="246"/>
        <v>358375</v>
      </c>
      <c r="EZ49" s="14">
        <f t="shared" si="246"/>
        <v>339436</v>
      </c>
      <c r="FA49" s="14">
        <f t="shared" si="246"/>
        <v>359967</v>
      </c>
      <c r="FB49" s="14">
        <f t="shared" si="185"/>
        <v>4106956</v>
      </c>
      <c r="FC49" s="14">
        <f t="shared" ref="FC49:FK49" si="247">+FC50+FC51</f>
        <v>340135</v>
      </c>
      <c r="FD49" s="14">
        <f t="shared" si="247"/>
        <v>288931</v>
      </c>
      <c r="FE49" s="14">
        <f t="shared" si="247"/>
        <v>323559</v>
      </c>
      <c r="FF49" s="14">
        <f t="shared" si="247"/>
        <v>317307</v>
      </c>
      <c r="FG49" s="14">
        <f t="shared" si="247"/>
        <v>337463</v>
      </c>
      <c r="FH49" s="14">
        <f t="shared" si="247"/>
        <v>327721</v>
      </c>
      <c r="FI49" s="14">
        <f t="shared" si="247"/>
        <v>322831</v>
      </c>
      <c r="FJ49" s="14">
        <f t="shared" si="247"/>
        <v>360577</v>
      </c>
      <c r="FK49" s="14">
        <f t="shared" si="247"/>
        <v>350423</v>
      </c>
      <c r="FL49" s="14">
        <v>363045</v>
      </c>
      <c r="FM49" s="14">
        <v>341743</v>
      </c>
      <c r="FN49" s="14">
        <v>349850</v>
      </c>
      <c r="FO49" s="14">
        <f t="shared" si="208"/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 t="shared" si="221"/>
        <v>3358042</v>
      </c>
      <c r="GC49" s="14">
        <f>GC50+GC51</f>
        <v>344092</v>
      </c>
      <c r="GD49" s="131">
        <v>280228</v>
      </c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>
        <f t="shared" ref="GO49" si="248">+SUM(GC49:GN49)</f>
        <v>624320</v>
      </c>
    </row>
    <row r="50" spans="2:197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86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87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88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89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90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91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92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93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94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95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84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85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7">
        <v>47180</v>
      </c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</row>
    <row r="51" spans="2:197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86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87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88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89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90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91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92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93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94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95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84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85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40">
        <v>233048</v>
      </c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</row>
    <row r="52" spans="2:197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86"/>
        <v>65868</v>
      </c>
      <c r="P52" s="14">
        <f>SUM(P53:P54)</f>
        <v>90946</v>
      </c>
      <c r="Q52" s="14">
        <f t="shared" ref="Q52:AA52" si="249">SUM(Q53:Q54)</f>
        <v>79290</v>
      </c>
      <c r="R52" s="14">
        <f t="shared" si="249"/>
        <v>85226</v>
      </c>
      <c r="S52" s="14">
        <f t="shared" si="249"/>
        <v>85573</v>
      </c>
      <c r="T52" s="14">
        <f t="shared" si="249"/>
        <v>90406</v>
      </c>
      <c r="U52" s="14">
        <f t="shared" si="249"/>
        <v>90867</v>
      </c>
      <c r="V52" s="14">
        <f t="shared" si="249"/>
        <v>97765</v>
      </c>
      <c r="W52" s="14">
        <f t="shared" si="249"/>
        <v>103740</v>
      </c>
      <c r="X52" s="14">
        <f t="shared" si="249"/>
        <v>97672</v>
      </c>
      <c r="Y52" s="14">
        <f t="shared" si="249"/>
        <v>106200</v>
      </c>
      <c r="Z52" s="14">
        <f t="shared" si="249"/>
        <v>103611</v>
      </c>
      <c r="AA52" s="14">
        <f t="shared" si="249"/>
        <v>100431</v>
      </c>
      <c r="AB52" s="14">
        <f t="shared" si="187"/>
        <v>1131727</v>
      </c>
      <c r="AC52" s="14">
        <f>SUM(AC53:AC54)</f>
        <v>98372</v>
      </c>
      <c r="AD52" s="14">
        <f t="shared" ref="AD52:AN52" si="250">SUM(AD53:AD54)</f>
        <v>94980</v>
      </c>
      <c r="AE52" s="14">
        <f t="shared" si="250"/>
        <v>99364</v>
      </c>
      <c r="AF52" s="14">
        <f t="shared" si="250"/>
        <v>100045</v>
      </c>
      <c r="AG52" s="14">
        <f t="shared" si="250"/>
        <v>105492</v>
      </c>
      <c r="AH52" s="14">
        <f t="shared" si="250"/>
        <v>93093</v>
      </c>
      <c r="AI52" s="14">
        <f t="shared" si="250"/>
        <v>106244</v>
      </c>
      <c r="AJ52" s="14">
        <f t="shared" si="250"/>
        <v>123571</v>
      </c>
      <c r="AK52" s="14">
        <f t="shared" si="250"/>
        <v>116504</v>
      </c>
      <c r="AL52" s="14">
        <f t="shared" si="250"/>
        <v>130930</v>
      </c>
      <c r="AM52" s="14">
        <f t="shared" si="250"/>
        <v>122455</v>
      </c>
      <c r="AN52" s="14">
        <f t="shared" si="250"/>
        <v>124821</v>
      </c>
      <c r="AO52" s="14">
        <f t="shared" si="188"/>
        <v>1315871</v>
      </c>
      <c r="AP52" s="14">
        <f>SUM(AP53:AP54)</f>
        <v>124971</v>
      </c>
      <c r="AQ52" s="14">
        <f t="shared" ref="AQ52:BA52" si="251">SUM(AQ53:AQ54)</f>
        <v>118822</v>
      </c>
      <c r="AR52" s="14">
        <f t="shared" si="251"/>
        <v>124256</v>
      </c>
      <c r="AS52" s="14">
        <f t="shared" si="251"/>
        <v>120901</v>
      </c>
      <c r="AT52" s="14">
        <f t="shared" si="251"/>
        <v>127359</v>
      </c>
      <c r="AU52" s="14">
        <f t="shared" si="251"/>
        <v>120973</v>
      </c>
      <c r="AV52" s="14">
        <f t="shared" si="251"/>
        <v>130137</v>
      </c>
      <c r="AW52" s="14">
        <f t="shared" si="251"/>
        <v>149416</v>
      </c>
      <c r="AX52" s="14">
        <f t="shared" si="251"/>
        <v>146484</v>
      </c>
      <c r="AY52" s="14">
        <f t="shared" si="251"/>
        <v>155235</v>
      </c>
      <c r="AZ52" s="14">
        <f t="shared" si="251"/>
        <v>144586</v>
      </c>
      <c r="BA52" s="14">
        <f t="shared" si="251"/>
        <v>148585</v>
      </c>
      <c r="BB52" s="14">
        <f t="shared" si="189"/>
        <v>1611725</v>
      </c>
      <c r="BC52" s="14">
        <f>SUM(BC53:BC54)</f>
        <v>139320</v>
      </c>
      <c r="BD52" s="14">
        <f t="shared" ref="BD52:BN52" si="252">SUM(BD53:BD54)</f>
        <v>125699</v>
      </c>
      <c r="BE52" s="14">
        <f t="shared" si="252"/>
        <v>135841</v>
      </c>
      <c r="BF52" s="14">
        <f t="shared" si="252"/>
        <v>132472</v>
      </c>
      <c r="BG52" s="14">
        <f t="shared" si="252"/>
        <v>128879</v>
      </c>
      <c r="BH52" s="14">
        <f t="shared" si="252"/>
        <v>115510</v>
      </c>
      <c r="BI52" s="14">
        <f t="shared" si="252"/>
        <v>149181</v>
      </c>
      <c r="BJ52" s="14">
        <f t="shared" si="252"/>
        <v>163526</v>
      </c>
      <c r="BK52" s="14">
        <f t="shared" si="252"/>
        <v>155289</v>
      </c>
      <c r="BL52" s="14">
        <f t="shared" si="252"/>
        <v>168390</v>
      </c>
      <c r="BM52" s="14">
        <f t="shared" si="252"/>
        <v>157482</v>
      </c>
      <c r="BN52" s="14">
        <f t="shared" si="252"/>
        <v>159786</v>
      </c>
      <c r="BO52" s="14">
        <f t="shared" si="190"/>
        <v>1731375</v>
      </c>
      <c r="BP52" s="14">
        <f>SUM(BP53:BP54)</f>
        <v>159560</v>
      </c>
      <c r="BQ52" s="14">
        <f t="shared" ref="BQ52:CA52" si="253">SUM(BQ53:BQ54)</f>
        <v>148226</v>
      </c>
      <c r="BR52" s="14">
        <f t="shared" si="253"/>
        <v>149690</v>
      </c>
      <c r="BS52" s="14">
        <f t="shared" si="253"/>
        <v>141476</v>
      </c>
      <c r="BT52" s="14">
        <f t="shared" si="253"/>
        <v>148938</v>
      </c>
      <c r="BU52" s="14">
        <f t="shared" si="253"/>
        <v>147614</v>
      </c>
      <c r="BV52" s="14">
        <f t="shared" si="253"/>
        <v>165328</v>
      </c>
      <c r="BW52" s="14">
        <f t="shared" si="253"/>
        <v>187488</v>
      </c>
      <c r="BX52" s="14">
        <f t="shared" si="253"/>
        <v>179310</v>
      </c>
      <c r="BY52" s="14">
        <f t="shared" si="253"/>
        <v>190427</v>
      </c>
      <c r="BZ52" s="14">
        <f t="shared" si="253"/>
        <v>183439</v>
      </c>
      <c r="CA52" s="14">
        <f t="shared" si="253"/>
        <v>185083</v>
      </c>
      <c r="CB52" s="14">
        <f t="shared" si="191"/>
        <v>1986579</v>
      </c>
      <c r="CC52" s="14">
        <f>SUM(CC53:CC54)</f>
        <v>176773</v>
      </c>
      <c r="CD52" s="14">
        <f t="shared" ref="CD52:CN52" si="254">SUM(CD53:CD54)</f>
        <v>163469</v>
      </c>
      <c r="CE52" s="14">
        <f t="shared" si="254"/>
        <v>164768</v>
      </c>
      <c r="CF52" s="14">
        <f t="shared" si="254"/>
        <v>166003</v>
      </c>
      <c r="CG52" s="14">
        <f t="shared" si="254"/>
        <v>175996</v>
      </c>
      <c r="CH52" s="14">
        <f t="shared" si="254"/>
        <v>167841</v>
      </c>
      <c r="CI52" s="14">
        <f t="shared" si="254"/>
        <v>180270</v>
      </c>
      <c r="CJ52" s="14">
        <f t="shared" si="254"/>
        <v>195703</v>
      </c>
      <c r="CK52" s="14">
        <f t="shared" si="254"/>
        <v>183889</v>
      </c>
      <c r="CL52" s="14">
        <f t="shared" si="254"/>
        <v>190814</v>
      </c>
      <c r="CM52" s="14">
        <f t="shared" si="254"/>
        <v>193855</v>
      </c>
      <c r="CN52" s="14">
        <f t="shared" si="254"/>
        <v>196702</v>
      </c>
      <c r="CO52" s="14">
        <f t="shared" si="192"/>
        <v>2156083</v>
      </c>
      <c r="CP52" s="14">
        <f>SUM(CP53:CP54)</f>
        <v>180450</v>
      </c>
      <c r="CQ52" s="14">
        <f t="shared" ref="CQ52:DA52" si="255">SUM(CQ53:CQ54)</f>
        <v>168856</v>
      </c>
      <c r="CR52" s="14">
        <f t="shared" si="255"/>
        <v>165535</v>
      </c>
      <c r="CS52" s="14">
        <f t="shared" si="255"/>
        <v>169213</v>
      </c>
      <c r="CT52" s="14">
        <f t="shared" si="255"/>
        <v>183983</v>
      </c>
      <c r="CU52" s="14">
        <f t="shared" si="255"/>
        <v>169239</v>
      </c>
      <c r="CV52" s="14">
        <f t="shared" si="255"/>
        <v>185434</v>
      </c>
      <c r="CW52" s="14">
        <f t="shared" si="255"/>
        <v>211128</v>
      </c>
      <c r="CX52" s="14">
        <f t="shared" si="255"/>
        <v>187656</v>
      </c>
      <c r="CY52" s="14">
        <f t="shared" si="255"/>
        <v>204094</v>
      </c>
      <c r="CZ52" s="14">
        <f t="shared" si="255"/>
        <v>191659</v>
      </c>
      <c r="DA52" s="14">
        <f t="shared" si="255"/>
        <v>199097</v>
      </c>
      <c r="DB52" s="14">
        <f t="shared" si="193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94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95"/>
        <v>2503698</v>
      </c>
      <c r="EC52" s="14">
        <f>+EC53+EC54</f>
        <v>201436</v>
      </c>
      <c r="ED52" s="14">
        <f t="shared" ref="ED52" si="256">+ED53+ED54</f>
        <v>199377</v>
      </c>
      <c r="EE52" s="14">
        <f t="shared" ref="EE52" si="257">+EE53+EE54</f>
        <v>201208</v>
      </c>
      <c r="EF52" s="14">
        <f t="shared" ref="EF52:EN52" si="258">+EF53+EF54</f>
        <v>194818</v>
      </c>
      <c r="EG52" s="14">
        <f t="shared" si="258"/>
        <v>200789</v>
      </c>
      <c r="EH52" s="14">
        <f t="shared" si="258"/>
        <v>193070</v>
      </c>
      <c r="EI52" s="14">
        <f t="shared" si="258"/>
        <v>213874</v>
      </c>
      <c r="EJ52" s="14">
        <f t="shared" si="258"/>
        <v>226124</v>
      </c>
      <c r="EK52" s="14">
        <f t="shared" si="258"/>
        <v>216421</v>
      </c>
      <c r="EL52" s="14">
        <f t="shared" si="258"/>
        <v>223710</v>
      </c>
      <c r="EM52" s="14">
        <f t="shared" si="258"/>
        <v>214681</v>
      </c>
      <c r="EN52" s="14">
        <f t="shared" si="258"/>
        <v>220203</v>
      </c>
      <c r="EO52" s="14">
        <f t="shared" si="184"/>
        <v>2505711</v>
      </c>
      <c r="EP52" s="14">
        <f t="shared" ref="EP52:FA52" si="259">+EP53+EP54</f>
        <v>210597</v>
      </c>
      <c r="EQ52" s="14">
        <f t="shared" si="259"/>
        <v>197122</v>
      </c>
      <c r="ER52" s="14">
        <f t="shared" si="259"/>
        <v>199371</v>
      </c>
      <c r="ES52" s="14">
        <f t="shared" si="259"/>
        <v>191375</v>
      </c>
      <c r="ET52" s="14">
        <f t="shared" si="259"/>
        <v>196087</v>
      </c>
      <c r="EU52" s="14">
        <f t="shared" si="259"/>
        <v>185770</v>
      </c>
      <c r="EV52" s="14">
        <f t="shared" si="259"/>
        <v>191334</v>
      </c>
      <c r="EW52" s="14">
        <f t="shared" si="259"/>
        <v>216488</v>
      </c>
      <c r="EX52" s="14">
        <f t="shared" si="259"/>
        <v>192931</v>
      </c>
      <c r="EY52" s="14">
        <f t="shared" si="259"/>
        <v>200936</v>
      </c>
      <c r="EZ52" s="14">
        <f t="shared" si="259"/>
        <v>191844</v>
      </c>
      <c r="FA52" s="14">
        <f t="shared" si="259"/>
        <v>199527</v>
      </c>
      <c r="FB52" s="14">
        <f t="shared" si="185"/>
        <v>2373382</v>
      </c>
      <c r="FC52" s="14">
        <f t="shared" ref="FC52:FK52" si="260">+FC53+FC54</f>
        <v>193913</v>
      </c>
      <c r="FD52" s="14">
        <f t="shared" si="260"/>
        <v>174144</v>
      </c>
      <c r="FE52" s="14">
        <f t="shared" si="260"/>
        <v>189194</v>
      </c>
      <c r="FF52" s="14">
        <f t="shared" si="260"/>
        <v>177387</v>
      </c>
      <c r="FG52" s="14">
        <f t="shared" si="260"/>
        <v>187029</v>
      </c>
      <c r="FH52" s="14">
        <f t="shared" si="260"/>
        <v>184336</v>
      </c>
      <c r="FI52" s="14">
        <f t="shared" si="260"/>
        <v>190635</v>
      </c>
      <c r="FJ52" s="14">
        <f t="shared" si="260"/>
        <v>211205</v>
      </c>
      <c r="FK52" s="14">
        <f t="shared" si="260"/>
        <v>195451</v>
      </c>
      <c r="FL52" s="14">
        <v>206451</v>
      </c>
      <c r="FM52" s="14">
        <v>191889</v>
      </c>
      <c r="FN52" s="14">
        <v>196811</v>
      </c>
      <c r="FO52" s="14">
        <f t="shared" si="208"/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 t="shared" si="221"/>
        <v>1948014</v>
      </c>
      <c r="GC52" s="14">
        <f>GC53+GC54</f>
        <v>209908</v>
      </c>
      <c r="GD52" s="131">
        <v>171249</v>
      </c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>
        <f t="shared" ref="GO52" si="261">+SUM(GC52:GN52)</f>
        <v>381157</v>
      </c>
    </row>
    <row r="53" spans="2:197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86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87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88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89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90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91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92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93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94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95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84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85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7">
        <v>31172</v>
      </c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</row>
    <row r="54" spans="2:197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86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87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88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89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90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91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92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93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94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95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84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85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40">
        <v>140077</v>
      </c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</row>
    <row r="55" spans="2:197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86"/>
        <v>244546</v>
      </c>
      <c r="P55" s="14">
        <f>SUM(P56:P57)</f>
        <v>322306</v>
      </c>
      <c r="Q55" s="14">
        <f t="shared" ref="Q55:AA55" si="262">SUM(Q56:Q57)</f>
        <v>323176</v>
      </c>
      <c r="R55" s="14">
        <f t="shared" si="262"/>
        <v>303768</v>
      </c>
      <c r="S55" s="14">
        <f t="shared" si="262"/>
        <v>280846</v>
      </c>
      <c r="T55" s="14">
        <f t="shared" si="262"/>
        <v>292481</v>
      </c>
      <c r="U55" s="14">
        <f t="shared" si="262"/>
        <v>279985</v>
      </c>
      <c r="V55" s="14">
        <f t="shared" si="262"/>
        <v>311295</v>
      </c>
      <c r="W55" s="14">
        <f t="shared" si="262"/>
        <v>328549</v>
      </c>
      <c r="X55" s="14">
        <f t="shared" si="262"/>
        <v>319592</v>
      </c>
      <c r="Y55" s="14">
        <f t="shared" si="262"/>
        <v>326990</v>
      </c>
      <c r="Z55" s="14">
        <f t="shared" si="262"/>
        <v>312088</v>
      </c>
      <c r="AA55" s="14">
        <f t="shared" si="262"/>
        <v>347097</v>
      </c>
      <c r="AB55" s="14">
        <f t="shared" si="187"/>
        <v>3748173</v>
      </c>
      <c r="AC55" s="14">
        <f>SUM(AC56:AC57)</f>
        <v>349773</v>
      </c>
      <c r="AD55" s="14">
        <f t="shared" ref="AD55:AN55" si="263">SUM(AD56:AD57)</f>
        <v>347894</v>
      </c>
      <c r="AE55" s="14">
        <f t="shared" si="263"/>
        <v>332191</v>
      </c>
      <c r="AF55" s="14">
        <f t="shared" si="263"/>
        <v>311747</v>
      </c>
      <c r="AG55" s="14">
        <f t="shared" si="263"/>
        <v>318733</v>
      </c>
      <c r="AH55" s="14">
        <f t="shared" si="263"/>
        <v>311181</v>
      </c>
      <c r="AI55" s="14">
        <f t="shared" si="263"/>
        <v>326339</v>
      </c>
      <c r="AJ55" s="14">
        <f t="shared" si="263"/>
        <v>347323</v>
      </c>
      <c r="AK55" s="14">
        <f t="shared" si="263"/>
        <v>341039</v>
      </c>
      <c r="AL55" s="14">
        <f t="shared" si="263"/>
        <v>362143</v>
      </c>
      <c r="AM55" s="14">
        <f t="shared" si="263"/>
        <v>339633</v>
      </c>
      <c r="AN55" s="14">
        <f t="shared" si="263"/>
        <v>385837</v>
      </c>
      <c r="AO55" s="14">
        <f t="shared" si="188"/>
        <v>4073833</v>
      </c>
      <c r="AP55" s="14">
        <f>SUM(AP56:AP57)</f>
        <v>409084</v>
      </c>
      <c r="AQ55" s="14">
        <f t="shared" ref="AQ55:BA55" si="264">SUM(AQ56:AQ57)</f>
        <v>405852</v>
      </c>
      <c r="AR55" s="14">
        <f t="shared" si="264"/>
        <v>372409</v>
      </c>
      <c r="AS55" s="14">
        <f t="shared" si="264"/>
        <v>327625</v>
      </c>
      <c r="AT55" s="14">
        <f t="shared" si="264"/>
        <v>338797</v>
      </c>
      <c r="AU55" s="14">
        <f t="shared" si="264"/>
        <v>333227</v>
      </c>
      <c r="AV55" s="14">
        <f t="shared" si="264"/>
        <v>346884</v>
      </c>
      <c r="AW55" s="14">
        <f t="shared" si="264"/>
        <v>370594</v>
      </c>
      <c r="AX55" s="14">
        <f t="shared" si="264"/>
        <v>364581</v>
      </c>
      <c r="AY55" s="14">
        <f t="shared" si="264"/>
        <v>389256</v>
      </c>
      <c r="AZ55" s="14">
        <f t="shared" si="264"/>
        <v>381303</v>
      </c>
      <c r="BA55" s="14">
        <f t="shared" si="264"/>
        <v>401567</v>
      </c>
      <c r="BB55" s="14">
        <f t="shared" si="189"/>
        <v>4441179</v>
      </c>
      <c r="BC55" s="14">
        <f>SUM(BC56:BC57)</f>
        <v>410112</v>
      </c>
      <c r="BD55" s="14">
        <f t="shared" ref="BD55:BN55" si="265">SUM(BD56:BD57)</f>
        <v>392397</v>
      </c>
      <c r="BE55" s="14">
        <f t="shared" si="265"/>
        <v>370908</v>
      </c>
      <c r="BF55" s="14">
        <f t="shared" si="265"/>
        <v>338291</v>
      </c>
      <c r="BG55" s="14">
        <f t="shared" si="265"/>
        <v>371572</v>
      </c>
      <c r="BH55" s="14">
        <f t="shared" si="265"/>
        <v>359597</v>
      </c>
      <c r="BI55" s="14">
        <f t="shared" si="265"/>
        <v>375511</v>
      </c>
      <c r="BJ55" s="14">
        <f t="shared" si="265"/>
        <v>381071</v>
      </c>
      <c r="BK55" s="14">
        <f t="shared" si="265"/>
        <v>384978</v>
      </c>
      <c r="BL55" s="14">
        <f t="shared" si="265"/>
        <v>400756</v>
      </c>
      <c r="BM55" s="14">
        <f t="shared" si="265"/>
        <v>383552</v>
      </c>
      <c r="BN55" s="14">
        <f t="shared" si="265"/>
        <v>409010</v>
      </c>
      <c r="BO55" s="14">
        <f t="shared" si="190"/>
        <v>4577755</v>
      </c>
      <c r="BP55" s="14">
        <f>SUM(BP56:BP57)</f>
        <v>431480</v>
      </c>
      <c r="BQ55" s="14">
        <f t="shared" ref="BQ55:CA55" si="266">SUM(BQ56:BQ57)</f>
        <v>411016</v>
      </c>
      <c r="BR55" s="14">
        <f t="shared" si="266"/>
        <v>388604</v>
      </c>
      <c r="BS55" s="14">
        <f t="shared" si="266"/>
        <v>373010</v>
      </c>
      <c r="BT55" s="14">
        <f t="shared" si="266"/>
        <v>372232</v>
      </c>
      <c r="BU55" s="14">
        <f t="shared" si="266"/>
        <v>373257</v>
      </c>
      <c r="BV55" s="14">
        <f t="shared" si="266"/>
        <v>401320</v>
      </c>
      <c r="BW55" s="14">
        <f t="shared" si="266"/>
        <v>411973</v>
      </c>
      <c r="BX55" s="14">
        <f t="shared" si="266"/>
        <v>404797</v>
      </c>
      <c r="BY55" s="14">
        <f t="shared" si="266"/>
        <v>431506</v>
      </c>
      <c r="BZ55" s="14">
        <f t="shared" si="266"/>
        <v>412591</v>
      </c>
      <c r="CA55" s="14">
        <f t="shared" si="266"/>
        <v>440746</v>
      </c>
      <c r="CB55" s="14">
        <f t="shared" si="191"/>
        <v>4852532</v>
      </c>
      <c r="CC55" s="14">
        <f>SUM(CC56:CC57)</f>
        <v>466634</v>
      </c>
      <c r="CD55" s="14">
        <f t="shared" ref="CD55:CN55" si="267">SUM(CD56:CD57)</f>
        <v>426445</v>
      </c>
      <c r="CE55" s="14">
        <f t="shared" si="267"/>
        <v>415444</v>
      </c>
      <c r="CF55" s="14">
        <f t="shared" si="267"/>
        <v>402523</v>
      </c>
      <c r="CG55" s="14">
        <f t="shared" si="267"/>
        <v>410054</v>
      </c>
      <c r="CH55" s="14">
        <f t="shared" si="267"/>
        <v>399121</v>
      </c>
      <c r="CI55" s="14">
        <f t="shared" si="267"/>
        <v>430526</v>
      </c>
      <c r="CJ55" s="14">
        <f t="shared" si="267"/>
        <v>452071</v>
      </c>
      <c r="CK55" s="14">
        <f t="shared" si="267"/>
        <v>427810</v>
      </c>
      <c r="CL55" s="14">
        <f t="shared" si="267"/>
        <v>460002</v>
      </c>
      <c r="CM55" s="14">
        <f t="shared" si="267"/>
        <v>450283</v>
      </c>
      <c r="CN55" s="14">
        <f t="shared" si="267"/>
        <v>471618</v>
      </c>
      <c r="CO55" s="14">
        <f t="shared" si="192"/>
        <v>5212531</v>
      </c>
      <c r="CP55" s="14">
        <f>SUM(CP56:CP57)</f>
        <v>490676</v>
      </c>
      <c r="CQ55" s="14">
        <f t="shared" ref="CQ55:DA55" si="268">SUM(CQ56:CQ57)</f>
        <v>474223</v>
      </c>
      <c r="CR55" s="14">
        <f t="shared" si="268"/>
        <v>453340</v>
      </c>
      <c r="CS55" s="14">
        <f t="shared" si="268"/>
        <v>432024</v>
      </c>
      <c r="CT55" s="14">
        <f t="shared" si="268"/>
        <v>466376</v>
      </c>
      <c r="CU55" s="14">
        <f t="shared" si="268"/>
        <v>442820</v>
      </c>
      <c r="CV55" s="14">
        <f t="shared" si="268"/>
        <v>478943</v>
      </c>
      <c r="CW55" s="14">
        <f t="shared" si="268"/>
        <v>514476</v>
      </c>
      <c r="CX55" s="14">
        <f t="shared" si="268"/>
        <v>559735</v>
      </c>
      <c r="CY55" s="14">
        <f t="shared" si="268"/>
        <v>551092</v>
      </c>
      <c r="CZ55" s="14">
        <f t="shared" si="268"/>
        <v>519388</v>
      </c>
      <c r="DA55" s="14">
        <f t="shared" si="268"/>
        <v>559440</v>
      </c>
      <c r="DB55" s="14">
        <f t="shared" si="193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94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95"/>
        <v>6792002</v>
      </c>
      <c r="EC55" s="14">
        <f>+EC56+EC57</f>
        <v>488698</v>
      </c>
      <c r="ED55" s="14">
        <f t="shared" ref="ED55" si="269">+ED56+ED57</f>
        <v>512303</v>
      </c>
      <c r="EE55" s="14">
        <f t="shared" ref="EE55" si="270">+EE56+EE57</f>
        <v>507933</v>
      </c>
      <c r="EF55" s="14">
        <f t="shared" ref="EF55:EN55" si="271">+EF56+EF57</f>
        <v>492272</v>
      </c>
      <c r="EG55" s="14">
        <f t="shared" si="271"/>
        <v>524685</v>
      </c>
      <c r="EH55" s="14">
        <f t="shared" si="271"/>
        <v>504238</v>
      </c>
      <c r="EI55" s="14">
        <f t="shared" si="271"/>
        <v>493427</v>
      </c>
      <c r="EJ55" s="14">
        <f t="shared" si="271"/>
        <v>567287</v>
      </c>
      <c r="EK55" s="14">
        <f t="shared" si="271"/>
        <v>541995</v>
      </c>
      <c r="EL55" s="14">
        <f t="shared" si="271"/>
        <v>559780</v>
      </c>
      <c r="EM55" s="14">
        <f t="shared" si="271"/>
        <v>553972</v>
      </c>
      <c r="EN55" s="14">
        <f t="shared" si="271"/>
        <v>582961</v>
      </c>
      <c r="EO55" s="14">
        <f t="shared" si="184"/>
        <v>6329551</v>
      </c>
      <c r="EP55" s="14">
        <f t="shared" ref="EP55:FA55" si="272">+EP56+EP57</f>
        <v>545136</v>
      </c>
      <c r="EQ55" s="14">
        <f t="shared" si="272"/>
        <v>481873</v>
      </c>
      <c r="ER55" s="14">
        <f t="shared" si="272"/>
        <v>478504</v>
      </c>
      <c r="ES55" s="14">
        <f t="shared" si="272"/>
        <v>431770</v>
      </c>
      <c r="ET55" s="14">
        <f t="shared" si="272"/>
        <v>467030</v>
      </c>
      <c r="EU55" s="14">
        <f t="shared" si="272"/>
        <v>443327</v>
      </c>
      <c r="EV55" s="14">
        <f t="shared" si="272"/>
        <v>456726</v>
      </c>
      <c r="EW55" s="14">
        <f t="shared" si="272"/>
        <v>461926</v>
      </c>
      <c r="EX55" s="14">
        <f t="shared" si="272"/>
        <v>459183</v>
      </c>
      <c r="EY55" s="14">
        <f t="shared" si="272"/>
        <v>490308</v>
      </c>
      <c r="EZ55" s="14">
        <f t="shared" si="272"/>
        <v>484046</v>
      </c>
      <c r="FA55" s="14">
        <f t="shared" si="272"/>
        <v>502312</v>
      </c>
      <c r="FB55" s="14">
        <f t="shared" si="185"/>
        <v>5702141</v>
      </c>
      <c r="FC55" s="14">
        <f t="shared" ref="FC55:FK55" si="273">+FC56+FC57</f>
        <v>509195</v>
      </c>
      <c r="FD55" s="14">
        <f t="shared" si="273"/>
        <v>411935</v>
      </c>
      <c r="FE55" s="14">
        <f t="shared" si="273"/>
        <v>474448</v>
      </c>
      <c r="FF55" s="14">
        <f t="shared" si="273"/>
        <v>436179</v>
      </c>
      <c r="FG55" s="14">
        <f t="shared" si="273"/>
        <v>466126</v>
      </c>
      <c r="FH55" s="14">
        <f t="shared" si="273"/>
        <v>443321</v>
      </c>
      <c r="FI55" s="14">
        <f t="shared" si="273"/>
        <v>431073</v>
      </c>
      <c r="FJ55" s="14">
        <f t="shared" si="273"/>
        <v>494345</v>
      </c>
      <c r="FK55" s="14">
        <f t="shared" si="273"/>
        <v>560594</v>
      </c>
      <c r="FL55" s="14">
        <v>578973</v>
      </c>
      <c r="FM55" s="14">
        <v>555129</v>
      </c>
      <c r="FN55" s="14">
        <v>603371</v>
      </c>
      <c r="FO55" s="14">
        <f t="shared" si="208"/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 t="shared" si="221"/>
        <v>5795644</v>
      </c>
      <c r="GC55" s="14">
        <f>GC56+GC57</f>
        <v>594019</v>
      </c>
      <c r="GD55" s="131">
        <v>503275</v>
      </c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>
        <f t="shared" ref="GO55" si="274">+SUM(GC55:GN55)</f>
        <v>1097294</v>
      </c>
    </row>
    <row r="56" spans="2:197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86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87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88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89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90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91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92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93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94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95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84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85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7">
        <v>95132</v>
      </c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</row>
    <row r="57" spans="2:197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86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87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88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89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90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91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92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93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94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95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84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85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40">
        <v>408143</v>
      </c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</row>
    <row r="58" spans="2:197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75">SUM(Q59:Q60)</f>
        <v>839207</v>
      </c>
      <c r="R58" s="59">
        <f t="shared" si="275"/>
        <v>814462</v>
      </c>
      <c r="S58" s="59">
        <f t="shared" si="275"/>
        <v>767618</v>
      </c>
      <c r="T58" s="59">
        <f t="shared" si="275"/>
        <v>804501</v>
      </c>
      <c r="U58" s="59">
        <f t="shared" si="275"/>
        <v>767945</v>
      </c>
      <c r="V58" s="59">
        <f t="shared" si="275"/>
        <v>853874</v>
      </c>
      <c r="W58" s="59">
        <f t="shared" si="275"/>
        <v>915026</v>
      </c>
      <c r="X58" s="59">
        <f t="shared" si="275"/>
        <v>862619</v>
      </c>
      <c r="Y58" s="59">
        <f t="shared" si="275"/>
        <v>893360</v>
      </c>
      <c r="Z58" s="59">
        <f t="shared" si="275"/>
        <v>862629</v>
      </c>
      <c r="AA58" s="59">
        <f t="shared" si="275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76">SUM(AD59:AD60)</f>
        <v>905263</v>
      </c>
      <c r="AE58" s="59">
        <f t="shared" si="276"/>
        <v>884466</v>
      </c>
      <c r="AF58" s="59">
        <f t="shared" si="276"/>
        <v>867203</v>
      </c>
      <c r="AG58" s="59">
        <f t="shared" si="276"/>
        <v>895634</v>
      </c>
      <c r="AH58" s="59">
        <f t="shared" si="276"/>
        <v>842216</v>
      </c>
      <c r="AI58" s="59">
        <f t="shared" si="276"/>
        <v>905907</v>
      </c>
      <c r="AJ58" s="59">
        <f t="shared" si="276"/>
        <v>1002039</v>
      </c>
      <c r="AK58" s="59">
        <f t="shared" si="276"/>
        <v>965301</v>
      </c>
      <c r="AL58" s="59">
        <f t="shared" si="276"/>
        <v>1026028</v>
      </c>
      <c r="AM58" s="59">
        <f t="shared" si="276"/>
        <v>964606</v>
      </c>
      <c r="AN58" s="59">
        <f t="shared" si="276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77">SUM(AQ59:AQ60)</f>
        <v>1058182</v>
      </c>
      <c r="AR58" s="59">
        <f t="shared" si="277"/>
        <v>1014264</v>
      </c>
      <c r="AS58" s="59">
        <f t="shared" si="277"/>
        <v>949039</v>
      </c>
      <c r="AT58" s="59">
        <f t="shared" si="277"/>
        <v>984000</v>
      </c>
      <c r="AU58" s="59">
        <f t="shared" si="277"/>
        <v>966163</v>
      </c>
      <c r="AV58" s="59">
        <f t="shared" si="277"/>
        <v>1023944</v>
      </c>
      <c r="AW58" s="59">
        <f t="shared" si="277"/>
        <v>1122204</v>
      </c>
      <c r="AX58" s="59">
        <f t="shared" si="277"/>
        <v>1093755</v>
      </c>
      <c r="AY58" s="59">
        <f t="shared" si="277"/>
        <v>1155931</v>
      </c>
      <c r="AZ58" s="59">
        <f t="shared" si="277"/>
        <v>1102511</v>
      </c>
      <c r="BA58" s="59">
        <f t="shared" si="277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78">SUM(BD59:BD60)</f>
        <v>1084319</v>
      </c>
      <c r="BE58" s="59">
        <f t="shared" si="278"/>
        <v>1088814</v>
      </c>
      <c r="BF58" s="59">
        <f t="shared" si="278"/>
        <v>1025518</v>
      </c>
      <c r="BG58" s="59">
        <f t="shared" si="278"/>
        <v>1028589</v>
      </c>
      <c r="BH58" s="59">
        <f t="shared" si="278"/>
        <v>1008775</v>
      </c>
      <c r="BI58" s="59">
        <f t="shared" si="278"/>
        <v>1145376</v>
      </c>
      <c r="BJ58" s="59">
        <f t="shared" si="278"/>
        <v>1191436</v>
      </c>
      <c r="BK58" s="59">
        <f t="shared" si="278"/>
        <v>1158261</v>
      </c>
      <c r="BL58" s="59">
        <f t="shared" si="278"/>
        <v>1219084</v>
      </c>
      <c r="BM58" s="59">
        <f t="shared" si="278"/>
        <v>1148064</v>
      </c>
      <c r="BN58" s="59">
        <f t="shared" si="278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79">SUM(BQ59:BQ60)</f>
        <v>1187162</v>
      </c>
      <c r="BR58" s="59">
        <f t="shared" si="279"/>
        <v>1141132</v>
      </c>
      <c r="BS58" s="59">
        <f t="shared" si="279"/>
        <v>1107001</v>
      </c>
      <c r="BT58" s="59">
        <f t="shared" si="279"/>
        <v>1122812</v>
      </c>
      <c r="BU58" s="59">
        <f t="shared" si="279"/>
        <v>1135816</v>
      </c>
      <c r="BV58" s="59">
        <f t="shared" si="279"/>
        <v>1222876</v>
      </c>
      <c r="BW58" s="59">
        <f t="shared" si="279"/>
        <v>1294904</v>
      </c>
      <c r="BX58" s="59">
        <f t="shared" si="279"/>
        <v>1248122</v>
      </c>
      <c r="BY58" s="59">
        <f t="shared" si="279"/>
        <v>1333223</v>
      </c>
      <c r="BZ58" s="59">
        <f t="shared" si="279"/>
        <v>1283087</v>
      </c>
      <c r="CA58" s="59">
        <f t="shared" si="279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80">SUM(CD59:CD60)</f>
        <v>1263455</v>
      </c>
      <c r="CE58" s="59">
        <f t="shared" si="280"/>
        <v>1228564</v>
      </c>
      <c r="CF58" s="59">
        <f t="shared" si="280"/>
        <v>1214451</v>
      </c>
      <c r="CG58" s="59">
        <f t="shared" si="280"/>
        <v>1260212</v>
      </c>
      <c r="CH58" s="59">
        <f t="shared" si="280"/>
        <v>1219866</v>
      </c>
      <c r="CI58" s="59">
        <f t="shared" si="280"/>
        <v>1316825</v>
      </c>
      <c r="CJ58" s="59">
        <f t="shared" si="280"/>
        <v>1403133</v>
      </c>
      <c r="CK58" s="59">
        <f t="shared" si="280"/>
        <v>1314140</v>
      </c>
      <c r="CL58" s="59">
        <f t="shared" si="280"/>
        <v>1374336</v>
      </c>
      <c r="CM58" s="59">
        <f t="shared" si="280"/>
        <v>1367963</v>
      </c>
      <c r="CN58" s="59">
        <f t="shared" si="280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81">SUM(CQ59:CQ60)</f>
        <v>1363865</v>
      </c>
      <c r="CR58" s="59">
        <f t="shared" si="281"/>
        <v>1304534</v>
      </c>
      <c r="CS58" s="59">
        <f t="shared" si="281"/>
        <v>1291609</v>
      </c>
      <c r="CT58" s="59">
        <f t="shared" si="281"/>
        <v>1382505</v>
      </c>
      <c r="CU58" s="59">
        <f t="shared" si="281"/>
        <v>1308153</v>
      </c>
      <c r="CV58" s="59">
        <f t="shared" si="281"/>
        <v>1418088</v>
      </c>
      <c r="CW58" s="59">
        <f t="shared" si="281"/>
        <v>1530006</v>
      </c>
      <c r="CX58" s="59">
        <f t="shared" si="281"/>
        <v>1489330</v>
      </c>
      <c r="CY58" s="59">
        <f t="shared" si="281"/>
        <v>1531596</v>
      </c>
      <c r="CZ58" s="59">
        <f t="shared" si="281"/>
        <v>1431483</v>
      </c>
      <c r="DA58" s="59">
        <f t="shared" si="281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82">SUM(DD59:DD60)</f>
        <v>1489535</v>
      </c>
      <c r="DE58" s="59">
        <f t="shared" si="282"/>
        <v>1464537</v>
      </c>
      <c r="DF58" s="59">
        <f t="shared" si="282"/>
        <v>1451238</v>
      </c>
      <c r="DG58" s="59">
        <f t="shared" si="282"/>
        <v>1466687</v>
      </c>
      <c r="DH58" s="59">
        <f t="shared" si="282"/>
        <v>1472270</v>
      </c>
      <c r="DI58" s="59">
        <f t="shared" si="282"/>
        <v>1576659</v>
      </c>
      <c r="DJ58" s="59">
        <f t="shared" si="282"/>
        <v>1693901</v>
      </c>
      <c r="DK58" s="59">
        <f t="shared" si="282"/>
        <v>1632087</v>
      </c>
      <c r="DL58" s="59">
        <f t="shared" si="282"/>
        <v>1703351</v>
      </c>
      <c r="DM58" s="59">
        <f t="shared" si="282"/>
        <v>1680707</v>
      </c>
      <c r="DN58" s="59">
        <f t="shared" si="282"/>
        <v>1778920</v>
      </c>
      <c r="DO58" s="59">
        <f t="shared" si="282"/>
        <v>19004778</v>
      </c>
      <c r="DP58" s="59">
        <f t="shared" si="282"/>
        <v>1773508</v>
      </c>
      <c r="DQ58" s="59">
        <f t="shared" si="282"/>
        <v>1730886</v>
      </c>
      <c r="DR58" s="59">
        <f t="shared" si="282"/>
        <v>1698632</v>
      </c>
      <c r="DS58" s="59">
        <f t="shared" si="282"/>
        <v>1635189</v>
      </c>
      <c r="DT58" s="59">
        <f t="shared" si="282"/>
        <v>1689266</v>
      </c>
      <c r="DU58" s="59">
        <f t="shared" si="282"/>
        <v>1619362</v>
      </c>
      <c r="DV58" s="59">
        <f t="shared" si="282"/>
        <v>1763270</v>
      </c>
      <c r="DW58" s="59">
        <f t="shared" si="282"/>
        <v>1835452</v>
      </c>
      <c r="DX58" s="59">
        <f t="shared" si="282"/>
        <v>1669661</v>
      </c>
      <c r="DY58" s="59">
        <f t="shared" si="282"/>
        <v>1767864</v>
      </c>
      <c r="DZ58" s="59">
        <v>1676159</v>
      </c>
      <c r="EA58" s="59">
        <f t="shared" si="282"/>
        <v>1769979</v>
      </c>
      <c r="EB58" s="59">
        <f>SUM(EB59:EB60)</f>
        <v>20629228</v>
      </c>
      <c r="EC58" s="59">
        <f t="shared" ref="EC58:EH58" si="283">SUM(EC59:EC60)</f>
        <v>1661580</v>
      </c>
      <c r="ED58" s="59">
        <f t="shared" si="283"/>
        <v>1668235</v>
      </c>
      <c r="EE58" s="59">
        <f t="shared" si="283"/>
        <v>1609434</v>
      </c>
      <c r="EF58" s="59">
        <f t="shared" si="283"/>
        <v>1560458</v>
      </c>
      <c r="EG58" s="59">
        <f t="shared" si="283"/>
        <v>1630569</v>
      </c>
      <c r="EH58" s="59">
        <f t="shared" si="283"/>
        <v>1560635</v>
      </c>
      <c r="EI58" s="59">
        <f t="shared" ref="EI58:EJ58" si="284">SUM(EI59:EI60)</f>
        <v>1641017</v>
      </c>
      <c r="EJ58" s="59">
        <f t="shared" si="284"/>
        <v>1765112</v>
      </c>
      <c r="EK58" s="59">
        <f t="shared" ref="EK58:EL58" si="285">SUM(EK59:EK60)</f>
        <v>1698246</v>
      </c>
      <c r="EL58" s="59">
        <f t="shared" si="285"/>
        <v>1749136</v>
      </c>
      <c r="EM58" s="59">
        <f t="shared" ref="EM58:EN58" si="286">SUM(EM59:EM60)</f>
        <v>1714052</v>
      </c>
      <c r="EN58" s="59">
        <f t="shared" si="286"/>
        <v>1820221</v>
      </c>
      <c r="EO58" s="59">
        <f t="shared" si="184"/>
        <v>20078695</v>
      </c>
      <c r="EP58" s="59">
        <f t="shared" ref="EP58:FA58" si="287">SUM(EP59:EP60)</f>
        <v>1770403</v>
      </c>
      <c r="EQ58" s="59">
        <f t="shared" si="287"/>
        <v>1648661</v>
      </c>
      <c r="ER58" s="59">
        <f t="shared" si="287"/>
        <v>1649661</v>
      </c>
      <c r="ES58" s="59">
        <f t="shared" si="287"/>
        <v>1513359</v>
      </c>
      <c r="ET58" s="59">
        <f t="shared" si="287"/>
        <v>1624552</v>
      </c>
      <c r="EU58" s="59">
        <f t="shared" si="287"/>
        <v>1594977</v>
      </c>
      <c r="EV58" s="59">
        <f t="shared" si="287"/>
        <v>1608752</v>
      </c>
      <c r="EW58" s="59">
        <f t="shared" si="287"/>
        <v>1682240</v>
      </c>
      <c r="EX58" s="59">
        <f t="shared" si="287"/>
        <v>1603405</v>
      </c>
      <c r="EY58" s="59">
        <f t="shared" si="287"/>
        <v>1706075</v>
      </c>
      <c r="EZ58" s="59">
        <f t="shared" si="287"/>
        <v>1626634</v>
      </c>
      <c r="FA58" s="59">
        <f t="shared" si="287"/>
        <v>1738457</v>
      </c>
      <c r="FB58" s="59">
        <f t="shared" si="185"/>
        <v>19767176</v>
      </c>
      <c r="FC58" s="59">
        <f t="shared" ref="FC58:FN58" si="288">SUM(FC59:FC60)</f>
        <v>1734526</v>
      </c>
      <c r="FD58" s="59">
        <f t="shared" si="288"/>
        <v>1520837</v>
      </c>
      <c r="FE58" s="59">
        <f t="shared" si="288"/>
        <v>1634075</v>
      </c>
      <c r="FF58" s="59">
        <f t="shared" si="288"/>
        <v>1509779</v>
      </c>
      <c r="FG58" s="59">
        <f t="shared" si="288"/>
        <v>1609857</v>
      </c>
      <c r="FH58" s="59">
        <f t="shared" si="288"/>
        <v>1548982</v>
      </c>
      <c r="FI58" s="59">
        <f t="shared" si="288"/>
        <v>1503383</v>
      </c>
      <c r="FJ58" s="59">
        <f t="shared" si="288"/>
        <v>1764524</v>
      </c>
      <c r="FK58" s="59">
        <f t="shared" si="288"/>
        <v>1808811</v>
      </c>
      <c r="FL58" s="59">
        <v>1856871</v>
      </c>
      <c r="FM58" s="59">
        <f t="shared" si="288"/>
        <v>1690677</v>
      </c>
      <c r="FN58" s="59">
        <f t="shared" si="288"/>
        <v>1871214</v>
      </c>
      <c r="FO58" s="59">
        <f t="shared" si="208"/>
        <v>20053536</v>
      </c>
      <c r="FP58" s="59">
        <f t="shared" ref="FP58:FQ58" si="289">SUM(FP59:FP60)</f>
        <v>1850227</v>
      </c>
      <c r="FQ58" s="59">
        <f t="shared" si="289"/>
        <v>1793734</v>
      </c>
      <c r="FR58" s="59">
        <f t="shared" ref="FR58:FS58" si="290">SUM(FR59:FR60)</f>
        <v>1192224</v>
      </c>
      <c r="FS58" s="59">
        <f t="shared" si="290"/>
        <v>531569</v>
      </c>
      <c r="FT58" s="59">
        <f t="shared" ref="FT58:FV58" si="291">SUM(FT59:FT60)</f>
        <v>911059</v>
      </c>
      <c r="FU58" s="59">
        <f t="shared" si="291"/>
        <v>1220932</v>
      </c>
      <c r="FV58" s="59">
        <f t="shared" si="291"/>
        <v>1380311</v>
      </c>
      <c r="FW58" s="59">
        <f t="shared" ref="FW58:FY58" si="292">SUM(FW59:FW60)</f>
        <v>1355427</v>
      </c>
      <c r="FX58" s="59">
        <f t="shared" si="292"/>
        <v>1589918</v>
      </c>
      <c r="FY58" s="59">
        <f t="shared" si="292"/>
        <v>1834420</v>
      </c>
      <c r="FZ58" s="59">
        <f t="shared" ref="FZ58:GA58" si="293">SUM(FZ59:FZ60)</f>
        <v>1824908</v>
      </c>
      <c r="GA58" s="59">
        <f t="shared" si="293"/>
        <v>1922237</v>
      </c>
      <c r="GB58" s="59">
        <f t="shared" si="221"/>
        <v>17406966</v>
      </c>
      <c r="GC58" s="59">
        <f t="shared" ref="GC58" si="294">SUM(GC59:GC60)</f>
        <v>1824092</v>
      </c>
      <c r="GD58" s="138">
        <v>1493927</v>
      </c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>
        <f t="shared" ref="GO58:GO60" si="295">+SUM(GC58:GN58)</f>
        <v>3318019</v>
      </c>
    </row>
    <row r="59" spans="2:197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96">N38+N41+N44+N47+N50+N53+N56</f>
        <v>148981</v>
      </c>
      <c r="O59" s="79">
        <f t="shared" si="296"/>
        <v>148981</v>
      </c>
      <c r="P59" s="79">
        <f t="shared" si="296"/>
        <v>215622</v>
      </c>
      <c r="Q59" s="79">
        <f t="shared" ref="Q59:Z60" si="297">Q38+Q41+Q44+Q47+Q50+Q53+Q56</f>
        <v>248252</v>
      </c>
      <c r="R59" s="79">
        <f t="shared" si="297"/>
        <v>197876</v>
      </c>
      <c r="S59" s="79">
        <f t="shared" si="297"/>
        <v>167095</v>
      </c>
      <c r="T59" s="79">
        <f t="shared" si="297"/>
        <v>179198</v>
      </c>
      <c r="U59" s="79">
        <f t="shared" si="297"/>
        <v>164996</v>
      </c>
      <c r="V59" s="79">
        <f t="shared" si="297"/>
        <v>194511</v>
      </c>
      <c r="W59" s="79">
        <f t="shared" si="297"/>
        <v>215314</v>
      </c>
      <c r="X59" s="79">
        <f t="shared" si="297"/>
        <v>184301</v>
      </c>
      <c r="Y59" s="79">
        <f t="shared" si="297"/>
        <v>187726</v>
      </c>
      <c r="Z59" s="79">
        <f t="shared" si="297"/>
        <v>187277</v>
      </c>
      <c r="AA59" s="79">
        <f t="shared" ref="AA59:AC60" si="298">AA38+AA41+AA44+AA47+AA50+AA53+AA56</f>
        <v>216736</v>
      </c>
      <c r="AB59" s="79">
        <f t="shared" si="298"/>
        <v>2358904</v>
      </c>
      <c r="AC59" s="79">
        <f t="shared" si="298"/>
        <v>259724</v>
      </c>
      <c r="AD59" s="79">
        <f t="shared" ref="AD59:AM60" si="299">AD38+AD41+AD44+AD47+AD50+AD53+AD56</f>
        <v>271383</v>
      </c>
      <c r="AE59" s="79">
        <f t="shared" si="299"/>
        <v>205586</v>
      </c>
      <c r="AF59" s="79">
        <f t="shared" si="299"/>
        <v>189272</v>
      </c>
      <c r="AG59" s="79">
        <f t="shared" si="299"/>
        <v>197659</v>
      </c>
      <c r="AH59" s="79">
        <f t="shared" si="299"/>
        <v>183451</v>
      </c>
      <c r="AI59" s="79">
        <f t="shared" si="299"/>
        <v>209735</v>
      </c>
      <c r="AJ59" s="79">
        <f t="shared" si="299"/>
        <v>230474</v>
      </c>
      <c r="AK59" s="79">
        <f t="shared" si="299"/>
        <v>204456</v>
      </c>
      <c r="AL59" s="79">
        <f t="shared" si="299"/>
        <v>214430</v>
      </c>
      <c r="AM59" s="79">
        <f t="shared" si="299"/>
        <v>213829</v>
      </c>
      <c r="AN59" s="79">
        <f t="shared" ref="AN59:AP60" si="300">AN38+AN41+AN44+AN47+AN50+AN53+AN56</f>
        <v>249123</v>
      </c>
      <c r="AO59" s="79">
        <f t="shared" si="300"/>
        <v>2629122</v>
      </c>
      <c r="AP59" s="79">
        <f t="shared" si="300"/>
        <v>309118</v>
      </c>
      <c r="AQ59" s="79">
        <f t="shared" ref="AQ59:AZ60" si="301">AQ38+AQ41+AQ44+AQ47+AQ50+AQ53+AQ56</f>
        <v>320689</v>
      </c>
      <c r="AR59" s="79">
        <f t="shared" si="301"/>
        <v>239245</v>
      </c>
      <c r="AS59" s="79">
        <f t="shared" si="301"/>
        <v>218360</v>
      </c>
      <c r="AT59" s="79">
        <f t="shared" si="301"/>
        <v>211358</v>
      </c>
      <c r="AU59" s="79">
        <f t="shared" si="301"/>
        <v>196939</v>
      </c>
      <c r="AV59" s="79">
        <f t="shared" si="301"/>
        <v>220086</v>
      </c>
      <c r="AW59" s="79">
        <f t="shared" si="301"/>
        <v>250721</v>
      </c>
      <c r="AX59" s="79">
        <f t="shared" si="301"/>
        <v>215019</v>
      </c>
      <c r="AY59" s="79">
        <f t="shared" si="301"/>
        <v>233239</v>
      </c>
      <c r="AZ59" s="79">
        <f t="shared" si="301"/>
        <v>213788</v>
      </c>
      <c r="BA59" s="79">
        <f t="shared" ref="BA59:BC60" si="302">BA38+BA41+BA44+BA47+BA50+BA53+BA56</f>
        <v>258441</v>
      </c>
      <c r="BB59" s="79">
        <f t="shared" si="302"/>
        <v>2887003</v>
      </c>
      <c r="BC59" s="79">
        <f t="shared" si="302"/>
        <v>293349</v>
      </c>
      <c r="BD59" s="79">
        <f t="shared" ref="BD59:BM60" si="303">BD38+BD41+BD44+BD47+BD50+BD53+BD56</f>
        <v>298619</v>
      </c>
      <c r="BE59" s="79">
        <f t="shared" si="303"/>
        <v>238852</v>
      </c>
      <c r="BF59" s="79">
        <f t="shared" si="303"/>
        <v>233585</v>
      </c>
      <c r="BG59" s="79">
        <f t="shared" si="303"/>
        <v>216676</v>
      </c>
      <c r="BH59" s="79">
        <f t="shared" si="303"/>
        <v>219133</v>
      </c>
      <c r="BI59" s="79">
        <f t="shared" si="303"/>
        <v>254541</v>
      </c>
      <c r="BJ59" s="79">
        <f t="shared" si="303"/>
        <v>279476</v>
      </c>
      <c r="BK59" s="79">
        <f t="shared" si="303"/>
        <v>233094</v>
      </c>
      <c r="BL59" s="79">
        <f t="shared" si="303"/>
        <v>249287</v>
      </c>
      <c r="BM59" s="79">
        <f t="shared" si="303"/>
        <v>237006</v>
      </c>
      <c r="BN59" s="79">
        <f t="shared" ref="BN59:BP60" si="304">BN38+BN41+BN44+BN47+BN50+BN53+BN56</f>
        <v>274566</v>
      </c>
      <c r="BO59" s="79">
        <f t="shared" si="304"/>
        <v>3028184</v>
      </c>
      <c r="BP59" s="79">
        <f t="shared" si="304"/>
        <v>333814</v>
      </c>
      <c r="BQ59" s="79">
        <f t="shared" ref="BQ59:BZ60" si="305">BQ38+BQ41+BQ44+BQ47+BQ50+BQ53+BQ56</f>
        <v>336977</v>
      </c>
      <c r="BR59" s="79">
        <f t="shared" si="305"/>
        <v>256218</v>
      </c>
      <c r="BS59" s="79">
        <f t="shared" si="305"/>
        <v>249153</v>
      </c>
      <c r="BT59" s="79">
        <f t="shared" si="305"/>
        <v>253966</v>
      </c>
      <c r="BU59" s="79">
        <f t="shared" si="305"/>
        <v>249325</v>
      </c>
      <c r="BV59" s="79">
        <f t="shared" si="305"/>
        <v>276755</v>
      </c>
      <c r="BW59" s="79">
        <f t="shared" si="305"/>
        <v>314507</v>
      </c>
      <c r="BX59" s="79">
        <f t="shared" si="305"/>
        <v>272541</v>
      </c>
      <c r="BY59" s="79">
        <f t="shared" si="305"/>
        <v>290216</v>
      </c>
      <c r="BZ59" s="79">
        <f t="shared" si="305"/>
        <v>282429</v>
      </c>
      <c r="CA59" s="79">
        <f t="shared" ref="CA59:CC60" si="306">CA38+CA41+CA44+CA47+CA50+CA53+CA56</f>
        <v>332474</v>
      </c>
      <c r="CB59" s="79">
        <f t="shared" si="306"/>
        <v>3448375</v>
      </c>
      <c r="CC59" s="79">
        <f t="shared" si="306"/>
        <v>383834</v>
      </c>
      <c r="CD59" s="79">
        <f t="shared" ref="CD59:CM60" si="307">CD38+CD41+CD44+CD47+CD50+CD53+CD56</f>
        <v>386192</v>
      </c>
      <c r="CE59" s="79">
        <f t="shared" si="307"/>
        <v>315724</v>
      </c>
      <c r="CF59" s="79">
        <f t="shared" si="307"/>
        <v>272111</v>
      </c>
      <c r="CG59" s="79">
        <f t="shared" si="307"/>
        <v>297734</v>
      </c>
      <c r="CH59" s="79">
        <f t="shared" si="307"/>
        <v>286739</v>
      </c>
      <c r="CI59" s="79">
        <f t="shared" si="307"/>
        <v>306760</v>
      </c>
      <c r="CJ59" s="79">
        <f t="shared" si="307"/>
        <v>336766</v>
      </c>
      <c r="CK59" s="79">
        <f t="shared" si="307"/>
        <v>286709</v>
      </c>
      <c r="CL59" s="79">
        <f t="shared" si="307"/>
        <v>264989</v>
      </c>
      <c r="CM59" s="79">
        <f t="shared" si="307"/>
        <v>263973</v>
      </c>
      <c r="CN59" s="79">
        <f t="shared" ref="CN59:CP60" si="308">CN38+CN41+CN44+CN47+CN50+CN53+CN56</f>
        <v>308182</v>
      </c>
      <c r="CO59" s="79">
        <f t="shared" si="308"/>
        <v>3709713</v>
      </c>
      <c r="CP59" s="79">
        <f t="shared" si="308"/>
        <v>348017</v>
      </c>
      <c r="CQ59" s="79">
        <f t="shared" ref="CQ59:CZ60" si="309">CQ38+CQ41+CQ44+CQ47+CQ50+CQ53+CQ56</f>
        <v>347320</v>
      </c>
      <c r="CR59" s="79">
        <f t="shared" si="309"/>
        <v>285287</v>
      </c>
      <c r="CS59" s="79">
        <f t="shared" si="309"/>
        <v>261175</v>
      </c>
      <c r="CT59" s="79">
        <f t="shared" si="309"/>
        <v>268056</v>
      </c>
      <c r="CU59" s="79">
        <f t="shared" si="309"/>
        <v>255986</v>
      </c>
      <c r="CV59" s="79">
        <f t="shared" si="309"/>
        <v>292220</v>
      </c>
      <c r="CW59" s="79">
        <f t="shared" si="309"/>
        <v>338919</v>
      </c>
      <c r="CX59" s="79">
        <f t="shared" si="309"/>
        <v>314897</v>
      </c>
      <c r="CY59" s="79">
        <f t="shared" si="309"/>
        <v>321118</v>
      </c>
      <c r="CZ59" s="79">
        <f t="shared" si="309"/>
        <v>307720</v>
      </c>
      <c r="DA59" s="79">
        <f t="shared" ref="DA59:DP60" si="310">DA38+DA41+DA44+DA47+DA50+DA53+DA56</f>
        <v>376277</v>
      </c>
      <c r="DB59" s="79">
        <f>DB38+DB41+DB44+DB47+DB50+DB53+DB56</f>
        <v>3716992</v>
      </c>
      <c r="DC59" s="79">
        <f t="shared" si="310"/>
        <v>427788</v>
      </c>
      <c r="DD59" s="79">
        <f t="shared" si="310"/>
        <v>424235</v>
      </c>
      <c r="DE59" s="79">
        <f t="shared" si="310"/>
        <v>335196</v>
      </c>
      <c r="DF59" s="79">
        <f t="shared" si="310"/>
        <v>318563</v>
      </c>
      <c r="DG59" s="79">
        <f t="shared" si="310"/>
        <v>315947</v>
      </c>
      <c r="DH59" s="79">
        <f t="shared" si="310"/>
        <v>304736</v>
      </c>
      <c r="DI59" s="79">
        <f t="shared" si="310"/>
        <v>344609</v>
      </c>
      <c r="DJ59" s="79">
        <f t="shared" si="310"/>
        <v>374404</v>
      </c>
      <c r="DK59" s="79">
        <f t="shared" si="310"/>
        <v>320994</v>
      </c>
      <c r="DL59" s="79">
        <f t="shared" si="310"/>
        <v>340996</v>
      </c>
      <c r="DM59" s="79">
        <f t="shared" si="310"/>
        <v>338387</v>
      </c>
      <c r="DN59" s="79">
        <f t="shared" si="310"/>
        <v>401524</v>
      </c>
      <c r="DO59" s="79">
        <f t="shared" si="310"/>
        <v>4247379</v>
      </c>
      <c r="DP59" s="79">
        <f t="shared" si="310"/>
        <v>474258</v>
      </c>
      <c r="DQ59" s="79">
        <f t="shared" ref="DQ59:EA59" si="311">DQ38+DQ41+DQ44+DQ47+DQ50+DQ53+DQ56</f>
        <v>474407</v>
      </c>
      <c r="DR59" s="79">
        <f t="shared" si="311"/>
        <v>385602</v>
      </c>
      <c r="DS59" s="79">
        <f t="shared" si="311"/>
        <v>342740</v>
      </c>
      <c r="DT59" s="79">
        <f t="shared" si="311"/>
        <v>357383</v>
      </c>
      <c r="DU59" s="79">
        <f t="shared" si="311"/>
        <v>345498</v>
      </c>
      <c r="DV59" s="79">
        <f t="shared" si="311"/>
        <v>391357</v>
      </c>
      <c r="DW59" s="79">
        <f t="shared" si="311"/>
        <v>407753</v>
      </c>
      <c r="DX59" s="79">
        <f t="shared" si="311"/>
        <v>336726</v>
      </c>
      <c r="DY59" s="79">
        <f t="shared" si="311"/>
        <v>363572</v>
      </c>
      <c r="DZ59" s="79">
        <v>340540</v>
      </c>
      <c r="EA59" s="79">
        <f t="shared" si="311"/>
        <v>409913</v>
      </c>
      <c r="EB59" s="79">
        <f>EB38+EB41+EB44+EB47+EB50+EB53+EB56</f>
        <v>4629749</v>
      </c>
      <c r="EC59" s="79">
        <f t="shared" ref="EC59:EG59" si="312">EC38+EC41+EC44+EC47+EC50+EC53+EC56</f>
        <v>445742</v>
      </c>
      <c r="ED59" s="79">
        <f t="shared" si="312"/>
        <v>453464</v>
      </c>
      <c r="EE59" s="79">
        <f t="shared" si="312"/>
        <v>375983</v>
      </c>
      <c r="EF59" s="79">
        <f t="shared" si="312"/>
        <v>360137</v>
      </c>
      <c r="EG59" s="79">
        <f t="shared" si="312"/>
        <v>365330</v>
      </c>
      <c r="EH59" s="79">
        <f t="shared" ref="EH59:EI59" si="313">EH38+EH41+EH44+EH47+EH50+EH53+EH56</f>
        <v>346310</v>
      </c>
      <c r="EI59" s="79">
        <f t="shared" si="313"/>
        <v>396689</v>
      </c>
      <c r="EJ59" s="79">
        <f t="shared" ref="EJ59:EK59" si="314">EJ38+EJ41+EJ44+EJ47+EJ50+EJ53+EJ56</f>
        <v>394530</v>
      </c>
      <c r="EK59" s="79">
        <f t="shared" si="314"/>
        <v>355288</v>
      </c>
      <c r="EL59" s="79">
        <f t="shared" ref="EL59:EM59" si="315">EL38+EL41+EL44+EL47+EL50+EL53+EL56</f>
        <v>366302</v>
      </c>
      <c r="EM59" s="79">
        <f t="shared" si="315"/>
        <v>362626</v>
      </c>
      <c r="EN59" s="79">
        <f t="shared" ref="EN59" si="316">EN38+EN41+EN44+EN47+EN50+EN53+EN56</f>
        <v>433069</v>
      </c>
      <c r="EO59" s="79">
        <f t="shared" si="184"/>
        <v>4655470</v>
      </c>
      <c r="EP59" s="79">
        <f t="shared" ref="EP59:FA60" si="317">EP38+EP41+EP44+EP47+EP50+EP53+EP56</f>
        <v>477658</v>
      </c>
      <c r="EQ59" s="79">
        <f t="shared" si="317"/>
        <v>482475</v>
      </c>
      <c r="ER59" s="79">
        <f t="shared" si="317"/>
        <v>393443</v>
      </c>
      <c r="ES59" s="79">
        <f t="shared" si="317"/>
        <v>343020</v>
      </c>
      <c r="ET59" s="79">
        <f t="shared" si="317"/>
        <v>351725</v>
      </c>
      <c r="EU59" s="79">
        <f t="shared" si="317"/>
        <v>330120</v>
      </c>
      <c r="EV59" s="79">
        <f t="shared" si="317"/>
        <v>370714</v>
      </c>
      <c r="EW59" s="79">
        <f t="shared" si="317"/>
        <v>457348</v>
      </c>
      <c r="EX59" s="79">
        <f t="shared" si="317"/>
        <v>397307</v>
      </c>
      <c r="EY59" s="79">
        <f t="shared" si="317"/>
        <v>422232</v>
      </c>
      <c r="EZ59" s="79">
        <f t="shared" si="317"/>
        <v>408267</v>
      </c>
      <c r="FA59" s="79">
        <f t="shared" si="317"/>
        <v>485968</v>
      </c>
      <c r="FB59" s="79">
        <f t="shared" si="185"/>
        <v>4920277</v>
      </c>
      <c r="FC59" s="79">
        <f t="shared" ref="FC59:FN59" si="318">FC38+FC41+FC44+FC47+FC50+FC53+FC56</f>
        <v>550576</v>
      </c>
      <c r="FD59" s="79">
        <f t="shared" si="318"/>
        <v>500597</v>
      </c>
      <c r="FE59" s="79">
        <f t="shared" si="318"/>
        <v>470435</v>
      </c>
      <c r="FF59" s="79">
        <f t="shared" si="318"/>
        <v>416068</v>
      </c>
      <c r="FG59" s="79">
        <f t="shared" si="318"/>
        <v>416917</v>
      </c>
      <c r="FH59" s="79">
        <f t="shared" si="318"/>
        <v>393862</v>
      </c>
      <c r="FI59" s="79">
        <f t="shared" si="318"/>
        <v>416904</v>
      </c>
      <c r="FJ59" s="79">
        <f t="shared" si="318"/>
        <v>480589</v>
      </c>
      <c r="FK59" s="79">
        <f t="shared" si="318"/>
        <v>452248</v>
      </c>
      <c r="FL59" s="79">
        <v>475770</v>
      </c>
      <c r="FM59" s="79">
        <f t="shared" si="318"/>
        <v>471259</v>
      </c>
      <c r="FN59" s="79">
        <f t="shared" si="318"/>
        <v>546182</v>
      </c>
      <c r="FO59" s="79">
        <f t="shared" si="208"/>
        <v>5591407</v>
      </c>
      <c r="FP59" s="79">
        <f t="shared" ref="FP59:FQ59" si="319">FP38+FP41+FP44+FP47+FP50+FP53+FP56</f>
        <v>614866</v>
      </c>
      <c r="FQ59" s="79">
        <f t="shared" si="319"/>
        <v>640793</v>
      </c>
      <c r="FR59" s="79">
        <f t="shared" ref="FR59:FS59" si="320">FR38+FR41+FR44+FR47+FR50+FR53+FR56</f>
        <v>332400</v>
      </c>
      <c r="FS59" s="79">
        <f t="shared" si="320"/>
        <v>83644</v>
      </c>
      <c r="FT59" s="79">
        <f t="shared" ref="FT59:FV59" si="321">FT38+FT41+FT44+FT47+FT50+FT53+FT56</f>
        <v>165808</v>
      </c>
      <c r="FU59" s="79">
        <f t="shared" si="321"/>
        <v>281661</v>
      </c>
      <c r="FV59" s="79">
        <f t="shared" si="321"/>
        <v>378394</v>
      </c>
      <c r="FW59" s="79">
        <f t="shared" ref="FW59:FY59" si="322">FW38+FW41+FW44+FW47+FW50+FW53+FW56</f>
        <v>330503</v>
      </c>
      <c r="FX59" s="79">
        <f t="shared" si="322"/>
        <v>422634</v>
      </c>
      <c r="FY59" s="79">
        <f t="shared" si="322"/>
        <v>524972</v>
      </c>
      <c r="FZ59" s="79">
        <f t="shared" ref="FZ59:GA59" si="323">FZ38+FZ41+FZ44+FZ47+FZ50+FZ53+FZ56</f>
        <v>539765</v>
      </c>
      <c r="GA59" s="79">
        <f t="shared" si="323"/>
        <v>593229</v>
      </c>
      <c r="GB59" s="79">
        <f t="shared" si="221"/>
        <v>4908669</v>
      </c>
      <c r="GC59" s="79">
        <f t="shared" ref="GC59" si="324">GC38+GC41+GC44+GC47+GC50+GC53+GC56</f>
        <v>563279</v>
      </c>
      <c r="GD59" s="139">
        <v>393356</v>
      </c>
      <c r="GE59" s="79"/>
      <c r="GF59" s="79"/>
      <c r="GG59" s="79"/>
      <c r="GH59" s="79"/>
      <c r="GI59" s="79"/>
      <c r="GJ59" s="79"/>
      <c r="GK59" s="79"/>
      <c r="GL59" s="79"/>
      <c r="GM59" s="79"/>
      <c r="GN59" s="79"/>
      <c r="GO59" s="79">
        <f t="shared" si="295"/>
        <v>956635</v>
      </c>
    </row>
    <row r="60" spans="2:197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96"/>
        <v>499330</v>
      </c>
      <c r="O60" s="79">
        <f t="shared" si="296"/>
        <v>499330</v>
      </c>
      <c r="P60" s="79">
        <f t="shared" si="296"/>
        <v>643210</v>
      </c>
      <c r="Q60" s="79">
        <f t="shared" si="297"/>
        <v>590955</v>
      </c>
      <c r="R60" s="79">
        <f t="shared" si="297"/>
        <v>616586</v>
      </c>
      <c r="S60" s="79">
        <f t="shared" si="297"/>
        <v>600523</v>
      </c>
      <c r="T60" s="79">
        <f t="shared" si="297"/>
        <v>625303</v>
      </c>
      <c r="U60" s="79">
        <f t="shared" si="297"/>
        <v>602949</v>
      </c>
      <c r="V60" s="79">
        <f t="shared" si="297"/>
        <v>659363</v>
      </c>
      <c r="W60" s="79">
        <f t="shared" si="297"/>
        <v>699712</v>
      </c>
      <c r="X60" s="79">
        <f t="shared" si="297"/>
        <v>678318</v>
      </c>
      <c r="Y60" s="79">
        <f t="shared" si="297"/>
        <v>705634</v>
      </c>
      <c r="Z60" s="79">
        <f t="shared" si="297"/>
        <v>675352</v>
      </c>
      <c r="AA60" s="79">
        <f t="shared" si="298"/>
        <v>712681</v>
      </c>
      <c r="AB60" s="79">
        <f t="shared" si="298"/>
        <v>7810586</v>
      </c>
      <c r="AC60" s="79">
        <f t="shared" si="298"/>
        <v>731328</v>
      </c>
      <c r="AD60" s="79">
        <f t="shared" si="299"/>
        <v>633880</v>
      </c>
      <c r="AE60" s="79">
        <f t="shared" si="299"/>
        <v>678880</v>
      </c>
      <c r="AF60" s="79">
        <f t="shared" si="299"/>
        <v>677931</v>
      </c>
      <c r="AG60" s="79">
        <f t="shared" si="299"/>
        <v>697975</v>
      </c>
      <c r="AH60" s="79">
        <f t="shared" si="299"/>
        <v>658765</v>
      </c>
      <c r="AI60" s="79">
        <f t="shared" si="299"/>
        <v>696172</v>
      </c>
      <c r="AJ60" s="79">
        <f t="shared" si="299"/>
        <v>771565</v>
      </c>
      <c r="AK60" s="79">
        <f t="shared" si="299"/>
        <v>760845</v>
      </c>
      <c r="AL60" s="79">
        <f t="shared" si="299"/>
        <v>811598</v>
      </c>
      <c r="AM60" s="79">
        <f t="shared" si="299"/>
        <v>750777</v>
      </c>
      <c r="AN60" s="79">
        <f t="shared" si="300"/>
        <v>806920</v>
      </c>
      <c r="AO60" s="79">
        <f t="shared" si="300"/>
        <v>8676636</v>
      </c>
      <c r="AP60" s="79">
        <f t="shared" si="300"/>
        <v>772213</v>
      </c>
      <c r="AQ60" s="79">
        <f t="shared" si="301"/>
        <v>737493</v>
      </c>
      <c r="AR60" s="79">
        <f t="shared" si="301"/>
        <v>775019</v>
      </c>
      <c r="AS60" s="79">
        <f t="shared" si="301"/>
        <v>730679</v>
      </c>
      <c r="AT60" s="79">
        <f t="shared" si="301"/>
        <v>772642</v>
      </c>
      <c r="AU60" s="79">
        <f t="shared" si="301"/>
        <v>769224</v>
      </c>
      <c r="AV60" s="79">
        <f t="shared" si="301"/>
        <v>803858</v>
      </c>
      <c r="AW60" s="79">
        <f t="shared" si="301"/>
        <v>871483</v>
      </c>
      <c r="AX60" s="79">
        <f t="shared" si="301"/>
        <v>878736</v>
      </c>
      <c r="AY60" s="79">
        <f t="shared" si="301"/>
        <v>922692</v>
      </c>
      <c r="AZ60" s="79">
        <f t="shared" si="301"/>
        <v>888723</v>
      </c>
      <c r="BA60" s="79">
        <f t="shared" si="302"/>
        <v>913183</v>
      </c>
      <c r="BB60" s="79">
        <f t="shared" si="302"/>
        <v>9835945</v>
      </c>
      <c r="BC60" s="79">
        <f t="shared" si="302"/>
        <v>865864</v>
      </c>
      <c r="BD60" s="79">
        <f t="shared" si="303"/>
        <v>785700</v>
      </c>
      <c r="BE60" s="79">
        <f t="shared" si="303"/>
        <v>849962</v>
      </c>
      <c r="BF60" s="79">
        <f t="shared" si="303"/>
        <v>791933</v>
      </c>
      <c r="BG60" s="79">
        <f t="shared" si="303"/>
        <v>811913</v>
      </c>
      <c r="BH60" s="79">
        <f t="shared" si="303"/>
        <v>789642</v>
      </c>
      <c r="BI60" s="79">
        <f t="shared" si="303"/>
        <v>890835</v>
      </c>
      <c r="BJ60" s="79">
        <f t="shared" si="303"/>
        <v>911960</v>
      </c>
      <c r="BK60" s="79">
        <f t="shared" si="303"/>
        <v>925167</v>
      </c>
      <c r="BL60" s="79">
        <f t="shared" si="303"/>
        <v>969797</v>
      </c>
      <c r="BM60" s="79">
        <f t="shared" si="303"/>
        <v>911058</v>
      </c>
      <c r="BN60" s="79">
        <f t="shared" si="304"/>
        <v>937463</v>
      </c>
      <c r="BO60" s="79">
        <f t="shared" si="304"/>
        <v>10441294</v>
      </c>
      <c r="BP60" s="79">
        <f t="shared" si="304"/>
        <v>899405</v>
      </c>
      <c r="BQ60" s="79">
        <f t="shared" si="305"/>
        <v>850185</v>
      </c>
      <c r="BR60" s="79">
        <f t="shared" si="305"/>
        <v>884914</v>
      </c>
      <c r="BS60" s="79">
        <f t="shared" si="305"/>
        <v>857848</v>
      </c>
      <c r="BT60" s="79">
        <f t="shared" si="305"/>
        <v>868846</v>
      </c>
      <c r="BU60" s="79">
        <f t="shared" si="305"/>
        <v>886491</v>
      </c>
      <c r="BV60" s="79">
        <f t="shared" si="305"/>
        <v>946121</v>
      </c>
      <c r="BW60" s="79">
        <f t="shared" si="305"/>
        <v>980397</v>
      </c>
      <c r="BX60" s="79">
        <f t="shared" si="305"/>
        <v>975581</v>
      </c>
      <c r="BY60" s="79">
        <f t="shared" si="305"/>
        <v>1043007</v>
      </c>
      <c r="BZ60" s="79">
        <f t="shared" si="305"/>
        <v>1000658</v>
      </c>
      <c r="CA60" s="79">
        <f t="shared" si="306"/>
        <v>1016417</v>
      </c>
      <c r="CB60" s="79">
        <f t="shared" si="306"/>
        <v>11209870</v>
      </c>
      <c r="CC60" s="79">
        <f t="shared" si="306"/>
        <v>970515</v>
      </c>
      <c r="CD60" s="79">
        <f t="shared" si="307"/>
        <v>877263</v>
      </c>
      <c r="CE60" s="79">
        <f t="shared" si="307"/>
        <v>912840</v>
      </c>
      <c r="CF60" s="79">
        <f t="shared" si="307"/>
        <v>942340</v>
      </c>
      <c r="CG60" s="79">
        <f t="shared" si="307"/>
        <v>962478</v>
      </c>
      <c r="CH60" s="79">
        <f t="shared" si="307"/>
        <v>933127</v>
      </c>
      <c r="CI60" s="79">
        <f t="shared" si="307"/>
        <v>1010065</v>
      </c>
      <c r="CJ60" s="79">
        <f t="shared" si="307"/>
        <v>1066367</v>
      </c>
      <c r="CK60" s="79">
        <f t="shared" si="307"/>
        <v>1027431</v>
      </c>
      <c r="CL60" s="79">
        <f t="shared" si="307"/>
        <v>1109347</v>
      </c>
      <c r="CM60" s="79">
        <f t="shared" si="307"/>
        <v>1103990</v>
      </c>
      <c r="CN60" s="79">
        <f t="shared" si="308"/>
        <v>1115659</v>
      </c>
      <c r="CO60" s="79">
        <f t="shared" si="308"/>
        <v>12031422</v>
      </c>
      <c r="CP60" s="79">
        <f t="shared" si="308"/>
        <v>1067598</v>
      </c>
      <c r="CQ60" s="79">
        <f t="shared" si="309"/>
        <v>1016545</v>
      </c>
      <c r="CR60" s="79">
        <f t="shared" si="309"/>
        <v>1019247</v>
      </c>
      <c r="CS60" s="79">
        <f t="shared" si="309"/>
        <v>1030434</v>
      </c>
      <c r="CT60" s="79">
        <f t="shared" si="309"/>
        <v>1114449</v>
      </c>
      <c r="CU60" s="79">
        <f t="shared" si="309"/>
        <v>1052167</v>
      </c>
      <c r="CV60" s="79">
        <f t="shared" si="309"/>
        <v>1125868</v>
      </c>
      <c r="CW60" s="79">
        <f t="shared" si="309"/>
        <v>1191087</v>
      </c>
      <c r="CX60" s="79">
        <f t="shared" si="309"/>
        <v>1174433</v>
      </c>
      <c r="CY60" s="79">
        <f t="shared" si="309"/>
        <v>1210478</v>
      </c>
      <c r="CZ60" s="79">
        <f t="shared" si="309"/>
        <v>1123763</v>
      </c>
      <c r="DA60" s="79">
        <f t="shared" si="310"/>
        <v>1173903</v>
      </c>
      <c r="DB60" s="79">
        <f>DB39+DB42+DB45+DB48+DB51+DB54+DB57</f>
        <v>13299972</v>
      </c>
      <c r="DC60" s="79">
        <f t="shared" si="310"/>
        <v>1167098</v>
      </c>
      <c r="DD60" s="79">
        <f t="shared" si="310"/>
        <v>1065300</v>
      </c>
      <c r="DE60" s="79">
        <f t="shared" si="310"/>
        <v>1129341</v>
      </c>
      <c r="DF60" s="79">
        <f t="shared" si="310"/>
        <v>1132675</v>
      </c>
      <c r="DG60" s="79">
        <f t="shared" si="310"/>
        <v>1150740</v>
      </c>
      <c r="DH60" s="79">
        <f t="shared" si="310"/>
        <v>1167534</v>
      </c>
      <c r="DI60" s="79">
        <f t="shared" si="310"/>
        <v>1232050</v>
      </c>
      <c r="DJ60" s="79">
        <f t="shared" si="310"/>
        <v>1319497</v>
      </c>
      <c r="DK60" s="79">
        <f t="shared" si="310"/>
        <v>1311093</v>
      </c>
      <c r="DL60" s="79">
        <f t="shared" si="310"/>
        <v>1362355</v>
      </c>
      <c r="DM60" s="79">
        <f t="shared" si="310"/>
        <v>1342320</v>
      </c>
      <c r="DN60" s="79">
        <f t="shared" si="310"/>
        <v>1377396</v>
      </c>
      <c r="DO60" s="79">
        <f t="shared" si="310"/>
        <v>14757399</v>
      </c>
      <c r="DP60" s="79">
        <f t="shared" si="310"/>
        <v>1299250</v>
      </c>
      <c r="DQ60" s="79">
        <f t="shared" ref="DQ60:EA60" si="325">DQ39+DQ42+DQ45+DQ48+DQ51+DQ54+DQ57</f>
        <v>1256479</v>
      </c>
      <c r="DR60" s="79">
        <f t="shared" si="325"/>
        <v>1313030</v>
      </c>
      <c r="DS60" s="79">
        <f t="shared" si="325"/>
        <v>1292449</v>
      </c>
      <c r="DT60" s="79">
        <f t="shared" si="325"/>
        <v>1331883</v>
      </c>
      <c r="DU60" s="79">
        <f t="shared" si="325"/>
        <v>1273864</v>
      </c>
      <c r="DV60" s="79">
        <f t="shared" si="325"/>
        <v>1371913</v>
      </c>
      <c r="DW60" s="79">
        <f t="shared" si="325"/>
        <v>1427699</v>
      </c>
      <c r="DX60" s="79">
        <f t="shared" si="325"/>
        <v>1332935</v>
      </c>
      <c r="DY60" s="79">
        <f t="shared" si="325"/>
        <v>1404292</v>
      </c>
      <c r="DZ60" s="79">
        <v>1335619</v>
      </c>
      <c r="EA60" s="79">
        <f t="shared" si="325"/>
        <v>1360066</v>
      </c>
      <c r="EB60" s="79">
        <f>EB39+EB42+EB45+EB48+EB51+EB54+EB57</f>
        <v>15999479</v>
      </c>
      <c r="EC60" s="79">
        <f t="shared" ref="EC60:EG60" si="326">EC39+EC42+EC45+EC48+EC51+EC54+EC57</f>
        <v>1215838</v>
      </c>
      <c r="ED60" s="79">
        <f t="shared" si="326"/>
        <v>1214771</v>
      </c>
      <c r="EE60" s="79">
        <f t="shared" si="326"/>
        <v>1233451</v>
      </c>
      <c r="EF60" s="79">
        <f t="shared" si="326"/>
        <v>1200321</v>
      </c>
      <c r="EG60" s="79">
        <f t="shared" si="326"/>
        <v>1265239</v>
      </c>
      <c r="EH60" s="79">
        <f t="shared" ref="EH60:EI60" si="327">EH39+EH42+EH45+EH48+EH51+EH54+EH57</f>
        <v>1214325</v>
      </c>
      <c r="EI60" s="79">
        <f t="shared" si="327"/>
        <v>1244328</v>
      </c>
      <c r="EJ60" s="79">
        <f t="shared" ref="EJ60:EK60" si="328">EJ39+EJ42+EJ45+EJ48+EJ51+EJ54+EJ57</f>
        <v>1370582</v>
      </c>
      <c r="EK60" s="79">
        <f t="shared" si="328"/>
        <v>1342958</v>
      </c>
      <c r="EL60" s="79">
        <f t="shared" ref="EL60:EM60" si="329">EL39+EL42+EL45+EL48+EL51+EL54+EL57</f>
        <v>1382834</v>
      </c>
      <c r="EM60" s="79">
        <f t="shared" si="329"/>
        <v>1351426</v>
      </c>
      <c r="EN60" s="79">
        <f t="shared" ref="EN60" si="330">EN39+EN42+EN45+EN48+EN51+EN54+EN57</f>
        <v>1387152</v>
      </c>
      <c r="EO60" s="79">
        <f t="shared" si="184"/>
        <v>15423225</v>
      </c>
      <c r="EP60" s="79">
        <f t="shared" ref="EP60:EZ60" si="331">EP39+EP42+EP45+EP48+EP51+EP54+EP57</f>
        <v>1292745</v>
      </c>
      <c r="EQ60" s="79">
        <f t="shared" si="331"/>
        <v>1166186</v>
      </c>
      <c r="ER60" s="79">
        <f t="shared" si="331"/>
        <v>1256218</v>
      </c>
      <c r="ES60" s="79">
        <f t="shared" si="331"/>
        <v>1170339</v>
      </c>
      <c r="ET60" s="79">
        <f t="shared" si="331"/>
        <v>1272827</v>
      </c>
      <c r="EU60" s="79">
        <f t="shared" si="331"/>
        <v>1264857</v>
      </c>
      <c r="EV60" s="79">
        <f t="shared" si="331"/>
        <v>1238038</v>
      </c>
      <c r="EW60" s="79">
        <f t="shared" si="331"/>
        <v>1224892</v>
      </c>
      <c r="EX60" s="79">
        <f t="shared" si="331"/>
        <v>1206098</v>
      </c>
      <c r="EY60" s="79">
        <f t="shared" si="331"/>
        <v>1283843</v>
      </c>
      <c r="EZ60" s="79">
        <f t="shared" si="331"/>
        <v>1218367</v>
      </c>
      <c r="FA60" s="79">
        <f t="shared" si="317"/>
        <v>1252489</v>
      </c>
      <c r="FB60" s="79">
        <f t="shared" si="185"/>
        <v>14846899</v>
      </c>
      <c r="FC60" s="79">
        <f t="shared" ref="FC60:FN60" si="332">FC39+FC42+FC45+FC48+FC51+FC54+FC57</f>
        <v>1183950</v>
      </c>
      <c r="FD60" s="79">
        <f t="shared" si="332"/>
        <v>1020240</v>
      </c>
      <c r="FE60" s="79">
        <f t="shared" si="332"/>
        <v>1163640</v>
      </c>
      <c r="FF60" s="79">
        <f t="shared" si="332"/>
        <v>1093711</v>
      </c>
      <c r="FG60" s="79">
        <f t="shared" si="332"/>
        <v>1192940</v>
      </c>
      <c r="FH60" s="79">
        <f t="shared" si="332"/>
        <v>1155120</v>
      </c>
      <c r="FI60" s="79">
        <f t="shared" si="332"/>
        <v>1086479</v>
      </c>
      <c r="FJ60" s="79">
        <f t="shared" si="332"/>
        <v>1283935</v>
      </c>
      <c r="FK60" s="79">
        <f t="shared" si="332"/>
        <v>1356563</v>
      </c>
      <c r="FL60" s="79">
        <v>1381101</v>
      </c>
      <c r="FM60" s="79">
        <f t="shared" si="332"/>
        <v>1219418</v>
      </c>
      <c r="FN60" s="79">
        <f t="shared" si="332"/>
        <v>1325032</v>
      </c>
      <c r="FO60" s="79">
        <f t="shared" si="208"/>
        <v>14462129</v>
      </c>
      <c r="FP60" s="79">
        <f t="shared" ref="FP60:FQ60" si="333">FP39+FP42+FP45+FP48+FP51+FP54+FP57</f>
        <v>1235361</v>
      </c>
      <c r="FQ60" s="79">
        <f t="shared" si="333"/>
        <v>1152941</v>
      </c>
      <c r="FR60" s="79">
        <f t="shared" ref="FR60:FS60" si="334">FR39+FR42+FR45+FR48+FR51+FR54+FR57</f>
        <v>859824</v>
      </c>
      <c r="FS60" s="79">
        <f t="shared" si="334"/>
        <v>447925</v>
      </c>
      <c r="FT60" s="79">
        <f t="shared" ref="FT60:FV60" si="335">FT39+FT42+FT45+FT48+FT51+FT54+FT57</f>
        <v>745251</v>
      </c>
      <c r="FU60" s="79">
        <f t="shared" si="335"/>
        <v>939271</v>
      </c>
      <c r="FV60" s="79">
        <f t="shared" si="335"/>
        <v>1001917</v>
      </c>
      <c r="FW60" s="79">
        <f t="shared" ref="FW60:FY60" si="336">FW39+FW42+FW45+FW48+FW51+FW54+FW57</f>
        <v>1024924</v>
      </c>
      <c r="FX60" s="79">
        <f t="shared" si="336"/>
        <v>1167284</v>
      </c>
      <c r="FY60" s="79">
        <f t="shared" si="336"/>
        <v>1309448</v>
      </c>
      <c r="FZ60" s="79">
        <f t="shared" ref="FZ60:GA60" si="337">FZ39+FZ42+FZ45+FZ48+FZ51+FZ54+FZ57</f>
        <v>1285143</v>
      </c>
      <c r="GA60" s="79">
        <f t="shared" si="337"/>
        <v>1329008</v>
      </c>
      <c r="GB60" s="79">
        <f t="shared" si="221"/>
        <v>12498297</v>
      </c>
      <c r="GC60" s="79">
        <f t="shared" ref="GC60" si="338">GC39+GC42+GC45+GC48+GC51+GC54+GC57</f>
        <v>1260813</v>
      </c>
      <c r="GD60" s="139">
        <v>1100571</v>
      </c>
      <c r="GE60" s="79"/>
      <c r="GF60" s="79"/>
      <c r="GG60" s="79"/>
      <c r="GH60" s="79"/>
      <c r="GI60" s="79"/>
      <c r="GJ60" s="79"/>
      <c r="GK60" s="79"/>
      <c r="GL60" s="79"/>
      <c r="GM60" s="79"/>
      <c r="GN60" s="79"/>
      <c r="GO60" s="79">
        <f t="shared" si="295"/>
        <v>2361384</v>
      </c>
    </row>
    <row r="63" spans="2:197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197" ht="15" x14ac:dyDescent="0.25">
      <c r="B64" s="92" t="s">
        <v>158</v>
      </c>
      <c r="C64" s="177">
        <v>2007</v>
      </c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63" t="s">
        <v>100</v>
      </c>
      <c r="P64" s="178">
        <v>2008</v>
      </c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63" t="s">
        <v>101</v>
      </c>
      <c r="AC64" s="178">
        <v>2009</v>
      </c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63" t="s">
        <v>86</v>
      </c>
      <c r="AP64" s="178">
        <v>2010</v>
      </c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63" t="s">
        <v>87</v>
      </c>
      <c r="BC64" s="178">
        <v>2011</v>
      </c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63" t="s">
        <v>88</v>
      </c>
      <c r="BP64" s="178">
        <v>2012</v>
      </c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63" t="s">
        <v>89</v>
      </c>
      <c r="CC64" s="178">
        <v>2013</v>
      </c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63" t="s">
        <v>90</v>
      </c>
      <c r="CP64" s="178">
        <v>2014</v>
      </c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63" t="s">
        <v>91</v>
      </c>
      <c r="DC64" s="178">
        <v>2015</v>
      </c>
      <c r="DD64" s="178"/>
      <c r="DE64" s="178"/>
      <c r="DF64" s="178"/>
      <c r="DG64" s="178"/>
      <c r="DH64" s="178"/>
      <c r="DI64" s="178"/>
      <c r="DJ64" s="178"/>
      <c r="DK64" s="178"/>
      <c r="DL64" s="178"/>
      <c r="DM64" s="178"/>
      <c r="DN64" s="178"/>
      <c r="DO64" s="163" t="s">
        <v>92</v>
      </c>
      <c r="DP64" s="178">
        <v>2016</v>
      </c>
      <c r="DQ64" s="178"/>
      <c r="DR64" s="178"/>
      <c r="DS64" s="178"/>
      <c r="DT64" s="178"/>
      <c r="DU64" s="178"/>
      <c r="DV64" s="178"/>
      <c r="DW64" s="178"/>
      <c r="DX64" s="178"/>
      <c r="DY64" s="178"/>
      <c r="DZ64" s="178"/>
      <c r="EA64" s="178"/>
      <c r="EB64" s="163" t="s">
        <v>93</v>
      </c>
      <c r="EC64" s="165">
        <v>2017</v>
      </c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  <c r="EN64" s="167"/>
      <c r="EO64" s="163" t="s">
        <v>104</v>
      </c>
      <c r="EP64" s="165">
        <v>2018</v>
      </c>
      <c r="EQ64" s="166"/>
      <c r="ER64" s="166"/>
      <c r="ES64" s="166"/>
      <c r="ET64" s="166"/>
      <c r="EU64" s="166"/>
      <c r="EV64" s="166"/>
      <c r="EW64" s="166"/>
      <c r="EX64" s="166"/>
      <c r="EY64" s="166"/>
      <c r="EZ64" s="166"/>
      <c r="FA64" s="167"/>
      <c r="FB64" s="163" t="s">
        <v>137</v>
      </c>
      <c r="FC64" s="165">
        <v>2019</v>
      </c>
      <c r="FD64" s="166"/>
      <c r="FE64" s="166"/>
      <c r="FF64" s="166"/>
      <c r="FG64" s="166"/>
      <c r="FH64" s="166"/>
      <c r="FI64" s="166"/>
      <c r="FJ64" s="166"/>
      <c r="FK64" s="166"/>
      <c r="FL64" s="166"/>
      <c r="FM64" s="166"/>
      <c r="FN64" s="167"/>
      <c r="FO64" s="163" t="s">
        <v>161</v>
      </c>
      <c r="FP64" s="160">
        <v>2020</v>
      </c>
      <c r="FQ64" s="161"/>
      <c r="FR64" s="161"/>
      <c r="FS64" s="161"/>
      <c r="FT64" s="161"/>
      <c r="FU64" s="161"/>
      <c r="FV64" s="161"/>
      <c r="FW64" s="161"/>
      <c r="FX64" s="161"/>
      <c r="FY64" s="161"/>
      <c r="FZ64" s="161"/>
      <c r="GA64" s="162"/>
      <c r="GB64" s="163" t="s">
        <v>169</v>
      </c>
      <c r="GC64" s="160">
        <v>2021</v>
      </c>
      <c r="GD64" s="161"/>
      <c r="GE64" s="161"/>
      <c r="GF64" s="161"/>
      <c r="GG64" s="161"/>
      <c r="GH64" s="161"/>
      <c r="GI64" s="161"/>
      <c r="GJ64" s="161"/>
      <c r="GK64" s="161"/>
      <c r="GL64" s="161"/>
      <c r="GM64" s="161"/>
      <c r="GN64" s="162"/>
      <c r="GO64" s="163" t="s">
        <v>170</v>
      </c>
    </row>
    <row r="65" spans="2:197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64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64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64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64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64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64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64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64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64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64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64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64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64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64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64"/>
    </row>
    <row r="66" spans="2:197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339">SUM(P67:P68)</f>
        <v>3373488.1</v>
      </c>
      <c r="Q66" s="59">
        <f t="shared" si="339"/>
        <v>3330849.8</v>
      </c>
      <c r="R66" s="59">
        <f t="shared" si="339"/>
        <v>3180295</v>
      </c>
      <c r="S66" s="59">
        <f t="shared" si="339"/>
        <v>2974638.9</v>
      </c>
      <c r="T66" s="59">
        <f t="shared" si="339"/>
        <v>3126881.5</v>
      </c>
      <c r="U66" s="59">
        <f t="shared" si="339"/>
        <v>2984146.4</v>
      </c>
      <c r="V66" s="59">
        <f t="shared" si="339"/>
        <v>3339577.5</v>
      </c>
      <c r="W66" s="59">
        <f t="shared" si="339"/>
        <v>3577710.9000000004</v>
      </c>
      <c r="X66" s="59">
        <f t="shared" si="339"/>
        <v>3375848.2</v>
      </c>
      <c r="Y66" s="59">
        <f t="shared" si="339"/>
        <v>3504206.9</v>
      </c>
      <c r="Z66" s="59">
        <f t="shared" si="339"/>
        <v>3395951.4</v>
      </c>
      <c r="AA66" s="59">
        <f t="shared" si="339"/>
        <v>3677003.2</v>
      </c>
      <c r="AB66" s="59">
        <f>SUM(AB67:AB68)</f>
        <v>39840597.799999997</v>
      </c>
      <c r="AC66" s="59">
        <f t="shared" si="339"/>
        <v>3699503.6999999997</v>
      </c>
      <c r="AD66" s="59">
        <f t="shared" si="339"/>
        <v>3652513.1000000006</v>
      </c>
      <c r="AE66" s="59">
        <f t="shared" si="339"/>
        <v>3520666.8000000003</v>
      </c>
      <c r="AF66" s="59">
        <f t="shared" si="339"/>
        <v>3439627.7</v>
      </c>
      <c r="AG66" s="59">
        <f t="shared" si="339"/>
        <v>3548642</v>
      </c>
      <c r="AH66" s="59">
        <f t="shared" si="339"/>
        <v>3346612.1000000006</v>
      </c>
      <c r="AI66" s="59">
        <f t="shared" si="339"/>
        <v>3608353.6999999997</v>
      </c>
      <c r="AJ66" s="59">
        <f t="shared" si="339"/>
        <v>3967035.2</v>
      </c>
      <c r="AK66" s="59">
        <f t="shared" si="339"/>
        <v>3779966.2</v>
      </c>
      <c r="AL66" s="59">
        <f t="shared" si="339"/>
        <v>4022253.2</v>
      </c>
      <c r="AM66" s="59">
        <f t="shared" si="339"/>
        <v>3771710.4000000004</v>
      </c>
      <c r="AN66" s="59">
        <f t="shared" si="339"/>
        <v>4151694.2</v>
      </c>
      <c r="AO66" s="59">
        <f>SUM(AO67:AO68)</f>
        <v>44508578.29999999</v>
      </c>
      <c r="AP66" s="59">
        <f t="shared" si="339"/>
        <v>4303540.7999999989</v>
      </c>
      <c r="AQ66" s="59">
        <f t="shared" si="339"/>
        <v>4232696.2</v>
      </c>
      <c r="AR66" s="59">
        <f t="shared" si="339"/>
        <v>3973307.4999999995</v>
      </c>
      <c r="AS66" s="59">
        <f t="shared" si="339"/>
        <v>3688879.6</v>
      </c>
      <c r="AT66" s="59">
        <f t="shared" si="339"/>
        <v>3810887.8</v>
      </c>
      <c r="AU66" s="59">
        <f t="shared" si="339"/>
        <v>3747363.5</v>
      </c>
      <c r="AV66" s="59">
        <f t="shared" si="339"/>
        <v>3971830.9</v>
      </c>
      <c r="AW66" s="59">
        <f t="shared" si="339"/>
        <v>4354134.3</v>
      </c>
      <c r="AX66" s="59">
        <f t="shared" si="339"/>
        <v>4246903</v>
      </c>
      <c r="AY66" s="59">
        <f t="shared" si="339"/>
        <v>4495117.9000000004</v>
      </c>
      <c r="AZ66" s="59">
        <f t="shared" si="339"/>
        <v>4292762.0999999996</v>
      </c>
      <c r="BA66" s="59">
        <f t="shared" si="339"/>
        <v>4564770.5000000009</v>
      </c>
      <c r="BB66" s="59">
        <f>SUM(BB67:BB68)</f>
        <v>49682194.100000001</v>
      </c>
      <c r="BC66" s="59">
        <f t="shared" si="339"/>
        <v>4577993</v>
      </c>
      <c r="BD66" s="59">
        <f t="shared" si="339"/>
        <v>4314821.5</v>
      </c>
      <c r="BE66" s="59">
        <f t="shared" si="339"/>
        <v>4232920.4000000004</v>
      </c>
      <c r="BF66" s="59">
        <f t="shared" si="339"/>
        <v>3978973.8</v>
      </c>
      <c r="BG66" s="59">
        <f t="shared" si="339"/>
        <v>4014639.3000000003</v>
      </c>
      <c r="BH66" s="59">
        <f t="shared" si="339"/>
        <v>3926365.2</v>
      </c>
      <c r="BI66" s="59">
        <f t="shared" si="339"/>
        <v>4449370</v>
      </c>
      <c r="BJ66" s="59">
        <f t="shared" si="339"/>
        <v>4620406.8</v>
      </c>
      <c r="BK66" s="59">
        <f t="shared" si="339"/>
        <v>4476285.5500000007</v>
      </c>
      <c r="BL66" s="59">
        <f t="shared" si="339"/>
        <v>4691668.0999999996</v>
      </c>
      <c r="BM66" s="59">
        <f t="shared" si="339"/>
        <v>4424170.7</v>
      </c>
      <c r="BN66" s="59">
        <f t="shared" si="339"/>
        <v>4720730.3000000007</v>
      </c>
      <c r="BO66" s="59">
        <f>SUM(BO67:BO68)</f>
        <v>52428344.649999999</v>
      </c>
      <c r="BP66" s="59">
        <f t="shared" si="339"/>
        <v>4892186.6999999993</v>
      </c>
      <c r="BQ66" s="59">
        <f t="shared" si="339"/>
        <v>4717969.0999999996</v>
      </c>
      <c r="BR66" s="59">
        <f t="shared" si="339"/>
        <v>4465712.7</v>
      </c>
      <c r="BS66" s="59">
        <f t="shared" si="339"/>
        <v>4319980.2000000011</v>
      </c>
      <c r="BT66" s="59">
        <f t="shared" si="339"/>
        <v>4365228.3000000007</v>
      </c>
      <c r="BU66" s="59">
        <f t="shared" si="339"/>
        <v>4418970</v>
      </c>
      <c r="BV66" s="59">
        <f t="shared" si="339"/>
        <v>4763494.6999999993</v>
      </c>
      <c r="BW66" s="59">
        <f t="shared" si="339"/>
        <v>5046738.7</v>
      </c>
      <c r="BX66" s="59">
        <f t="shared" si="339"/>
        <v>4861228.5</v>
      </c>
      <c r="BY66" s="59">
        <f t="shared" si="339"/>
        <v>5198053.4000000004</v>
      </c>
      <c r="BZ66" s="59">
        <f t="shared" si="339"/>
        <v>5005407.8</v>
      </c>
      <c r="CA66" s="59">
        <f t="shared" si="339"/>
        <v>5289212.0999999996</v>
      </c>
      <c r="CB66" s="59">
        <f>SUM(CB67:CB68)</f>
        <v>57344182.200000003</v>
      </c>
      <c r="CC66" s="59">
        <f t="shared" si="339"/>
        <v>5374916.3000000007</v>
      </c>
      <c r="CD66" s="59">
        <f t="shared" si="339"/>
        <v>5029767.9000000004</v>
      </c>
      <c r="CE66" s="59">
        <f t="shared" si="339"/>
        <v>4828749.4000000004</v>
      </c>
      <c r="CF66" s="59">
        <f t="shared" si="339"/>
        <v>4737266.8999999994</v>
      </c>
      <c r="CG66" s="59">
        <f t="shared" ref="CG66:EA66" si="340">SUM(CG67:CG68)</f>
        <v>4916992.3999999994</v>
      </c>
      <c r="CH66" s="59">
        <f t="shared" si="340"/>
        <v>4765497.9000000004</v>
      </c>
      <c r="CI66" s="59">
        <f t="shared" si="340"/>
        <v>5147052.8</v>
      </c>
      <c r="CJ66" s="59">
        <f t="shared" si="340"/>
        <v>5484617.0999999996</v>
      </c>
      <c r="CK66" s="59">
        <f t="shared" si="340"/>
        <v>5137248.2999999989</v>
      </c>
      <c r="CL66" s="59">
        <f t="shared" si="340"/>
        <v>5368631.6000000006</v>
      </c>
      <c r="CM66" s="59">
        <f t="shared" si="340"/>
        <v>5343621.6000000006</v>
      </c>
      <c r="CN66" s="59">
        <f t="shared" si="340"/>
        <v>5567774.2000000011</v>
      </c>
      <c r="CO66" s="59">
        <f>SUM(CO67:CO68)</f>
        <v>61702136.399999999</v>
      </c>
      <c r="CP66" s="59">
        <f t="shared" si="340"/>
        <v>5582143.6999999993</v>
      </c>
      <c r="CQ66" s="59">
        <f t="shared" si="340"/>
        <v>5401120.7000000002</v>
      </c>
      <c r="CR66" s="59">
        <f t="shared" si="340"/>
        <v>5106407.5999999996</v>
      </c>
      <c r="CS66" s="59">
        <f t="shared" si="340"/>
        <v>5037905</v>
      </c>
      <c r="CT66" s="59">
        <f t="shared" si="340"/>
        <v>5387985.9000000004</v>
      </c>
      <c r="CU66" s="59">
        <f t="shared" si="340"/>
        <v>5094580.9000000004</v>
      </c>
      <c r="CV66" s="59">
        <f t="shared" si="340"/>
        <v>5527833.5</v>
      </c>
      <c r="CW66" s="59">
        <f t="shared" si="340"/>
        <v>5963957.9000000004</v>
      </c>
      <c r="CX66" s="59">
        <f t="shared" si="340"/>
        <v>5840804.5999999996</v>
      </c>
      <c r="CY66" s="59">
        <f t="shared" si="340"/>
        <v>5992709.0000000009</v>
      </c>
      <c r="CZ66" s="59">
        <f t="shared" si="340"/>
        <v>5607982.0999999996</v>
      </c>
      <c r="DA66" s="59">
        <f t="shared" si="340"/>
        <v>6083023</v>
      </c>
      <c r="DB66" s="59">
        <f>SUM(DB67:DB68)</f>
        <v>66626453.900000006</v>
      </c>
      <c r="DC66" s="59">
        <f t="shared" si="340"/>
        <v>6338821.5</v>
      </c>
      <c r="DD66" s="59">
        <f t="shared" si="340"/>
        <v>5927917.0000000009</v>
      </c>
      <c r="DE66" s="59">
        <f t="shared" si="340"/>
        <v>5759515.2000000002</v>
      </c>
      <c r="DF66" s="59">
        <f>SUM(DF67:DF68)</f>
        <v>5679464.0000000009</v>
      </c>
      <c r="DG66" s="59">
        <f t="shared" si="340"/>
        <v>5718559.0999999996</v>
      </c>
      <c r="DH66" s="59">
        <f t="shared" si="340"/>
        <v>5748451.5</v>
      </c>
      <c r="DI66" s="59">
        <f t="shared" si="340"/>
        <v>6131418.7000000002</v>
      </c>
      <c r="DJ66" s="59">
        <f t="shared" si="340"/>
        <v>6597639.7999999989</v>
      </c>
      <c r="DK66" s="59">
        <f t="shared" si="340"/>
        <v>6356937.5999999996</v>
      </c>
      <c r="DL66" s="59">
        <f t="shared" si="340"/>
        <v>6632953.6000000006</v>
      </c>
      <c r="DM66" s="59">
        <f t="shared" si="340"/>
        <v>6551739.2999999989</v>
      </c>
      <c r="DN66" s="59">
        <f t="shared" si="340"/>
        <v>6952095.7000000002</v>
      </c>
      <c r="DO66" s="59">
        <f>SUM(DO67:DO68)</f>
        <v>74395513</v>
      </c>
      <c r="DP66" s="59">
        <f t="shared" si="340"/>
        <v>7009987.2000000011</v>
      </c>
      <c r="DQ66" s="59">
        <f t="shared" si="340"/>
        <v>6850561.3999999994</v>
      </c>
      <c r="DR66" s="59">
        <f t="shared" si="340"/>
        <v>6650762.2999999998</v>
      </c>
      <c r="DS66" s="59">
        <f t="shared" si="340"/>
        <v>6361123.7999999998</v>
      </c>
      <c r="DT66" s="59">
        <f t="shared" si="340"/>
        <v>6572431.4999999991</v>
      </c>
      <c r="DU66" s="59">
        <f t="shared" si="340"/>
        <v>6302335.9000000004</v>
      </c>
      <c r="DV66" s="59">
        <f t="shared" si="340"/>
        <v>6861352.3999999994</v>
      </c>
      <c r="DW66" s="59">
        <f t="shared" si="340"/>
        <v>7134364.6000000006</v>
      </c>
      <c r="DX66" s="59">
        <f t="shared" si="340"/>
        <v>6406949.5999999996</v>
      </c>
      <c r="DY66" s="59">
        <f t="shared" si="340"/>
        <v>6788111.5000000009</v>
      </c>
      <c r="DZ66" s="59">
        <f>SUM(DZ67:DZ68)</f>
        <v>6515311.9999999991</v>
      </c>
      <c r="EA66" s="59">
        <f t="shared" si="340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341">SUM(EE67:EE68)</f>
        <v>6267540.8999999994</v>
      </c>
      <c r="EF66" s="59">
        <f t="shared" si="341"/>
        <v>6060605</v>
      </c>
      <c r="EG66" s="59">
        <f t="shared" si="341"/>
        <v>6320148.1999999993</v>
      </c>
      <c r="EH66" s="59">
        <f t="shared" si="341"/>
        <v>6040303.0999999996</v>
      </c>
      <c r="EI66" s="59">
        <f t="shared" si="341"/>
        <v>6350233.6999999993</v>
      </c>
      <c r="EJ66" s="59">
        <f t="shared" si="341"/>
        <v>6853499</v>
      </c>
      <c r="EK66" s="59">
        <f t="shared" si="341"/>
        <v>6569558.5000000019</v>
      </c>
      <c r="EL66" s="59">
        <f t="shared" si="341"/>
        <v>6768438.7999999998</v>
      </c>
      <c r="EM66" s="59">
        <f t="shared" si="341"/>
        <v>6639505.3999999994</v>
      </c>
      <c r="EN66" s="59">
        <f t="shared" si="341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342">SUM(ER67:ER68)</f>
        <v>6388028.5</v>
      </c>
      <c r="ES66" s="59">
        <f t="shared" si="342"/>
        <v>5807327</v>
      </c>
      <c r="ET66" s="59">
        <f t="shared" si="342"/>
        <v>6197930.6999999993</v>
      </c>
      <c r="EU66" s="59">
        <f t="shared" si="342"/>
        <v>5880872.2000000002</v>
      </c>
      <c r="EV66" s="59">
        <f t="shared" si="342"/>
        <v>6131524.4999999991</v>
      </c>
      <c r="EW66" s="59">
        <f t="shared" si="342"/>
        <v>6447514.6999999993</v>
      </c>
      <c r="EX66" s="59">
        <f t="shared" si="342"/>
        <v>6155931.0999999996</v>
      </c>
      <c r="EY66" s="59">
        <f t="shared" si="342"/>
        <v>6555200.4000000013</v>
      </c>
      <c r="EZ66" s="59">
        <f t="shared" si="342"/>
        <v>6294349.3000000007</v>
      </c>
      <c r="FA66" s="59">
        <f t="shared" si="342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343">SUM(FE67:FE68)</f>
        <v>6351473.5999999996</v>
      </c>
      <c r="FF66" s="59">
        <f t="shared" si="343"/>
        <v>5824440.9000000004</v>
      </c>
      <c r="FG66" s="59">
        <f t="shared" si="343"/>
        <v>6203388.5</v>
      </c>
      <c r="FH66" s="59">
        <f t="shared" si="343"/>
        <v>5972709.0999999996</v>
      </c>
      <c r="FI66" s="59">
        <f t="shared" si="343"/>
        <v>5765482.1000000015</v>
      </c>
      <c r="FJ66" s="59">
        <f t="shared" si="343"/>
        <v>6807627.4000000004</v>
      </c>
      <c r="FK66" s="59">
        <f t="shared" si="343"/>
        <v>7025287.2999999998</v>
      </c>
      <c r="FL66" s="59">
        <f>SUM(FL67:FL68)</f>
        <v>7214005</v>
      </c>
      <c r="FM66" s="59">
        <f t="shared" si="343"/>
        <v>6576391.1000000006</v>
      </c>
      <c r="FN66" s="59">
        <f t="shared" si="343"/>
        <v>7303498.9000000004</v>
      </c>
      <c r="FO66" s="59">
        <f>+SUM(FC66:FN66)</f>
        <v>77832284</v>
      </c>
      <c r="FP66" s="59">
        <f t="shared" si="343"/>
        <v>7306038.0999999996</v>
      </c>
      <c r="FQ66" s="59">
        <f t="shared" si="343"/>
        <v>7119757.1999999993</v>
      </c>
      <c r="FR66" s="59">
        <f t="shared" si="343"/>
        <v>4715147</v>
      </c>
      <c r="FS66" s="59">
        <f t="shared" si="343"/>
        <v>134928</v>
      </c>
      <c r="FT66" s="59">
        <f t="shared" si="343"/>
        <v>0</v>
      </c>
      <c r="FU66" s="59">
        <f t="shared" si="343"/>
        <v>0</v>
      </c>
      <c r="FV66" s="59">
        <f t="shared" si="343"/>
        <v>5461443</v>
      </c>
      <c r="FW66" s="59">
        <f t="shared" si="343"/>
        <v>5416882.1999999993</v>
      </c>
      <c r="FX66" s="59">
        <f t="shared" si="343"/>
        <v>6324635.4000000004</v>
      </c>
      <c r="FY66" s="59">
        <f t="shared" si="343"/>
        <v>7224163.0000000009</v>
      </c>
      <c r="FZ66" s="59">
        <f t="shared" si="343"/>
        <v>7159442.6999999993</v>
      </c>
      <c r="GA66" s="59">
        <f t="shared" si="343"/>
        <v>7541785.0999999996</v>
      </c>
      <c r="GB66" s="59">
        <f>+SUM(FP66:GA66)</f>
        <v>58404221.699999996</v>
      </c>
      <c r="GC66" s="59">
        <f t="shared" ref="GC66" si="344">SUM(GC67:GC68)</f>
        <v>7158370.2000000011</v>
      </c>
      <c r="GD66" s="138">
        <v>5898861.9000000004</v>
      </c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>
        <f>+SUM(GC66:GN66)</f>
        <v>13057232.100000001</v>
      </c>
    </row>
    <row r="67" spans="2:197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 t="shared" ref="GB67:GB68" si="345">+SUM(FP67:GA67)</f>
        <v>17777578</v>
      </c>
      <c r="GC67" s="79">
        <v>2237392.0000000005</v>
      </c>
      <c r="GD67" s="139">
        <v>1589456.1999999997</v>
      </c>
      <c r="GE67" s="79"/>
      <c r="GF67" s="79"/>
      <c r="GG67" s="79"/>
      <c r="GH67" s="79"/>
      <c r="GI67" s="79"/>
      <c r="GJ67" s="79"/>
      <c r="GK67" s="79"/>
      <c r="GL67" s="79"/>
      <c r="GM67" s="79"/>
      <c r="GN67" s="79"/>
      <c r="GO67" s="14">
        <f t="shared" ref="GO67:GO68" si="346">+SUM(GC67:GN67)</f>
        <v>3826848.2</v>
      </c>
    </row>
    <row r="68" spans="2:197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 t="shared" si="345"/>
        <v>40626643.700000003</v>
      </c>
      <c r="GC68" s="79">
        <v>4920978.2</v>
      </c>
      <c r="GD68" s="139">
        <v>4309405.7000000011</v>
      </c>
      <c r="GE68" s="79"/>
      <c r="GF68" s="79"/>
      <c r="GG68" s="79"/>
      <c r="GH68" s="79"/>
      <c r="GI68" s="79"/>
      <c r="GJ68" s="79"/>
      <c r="GK68" s="79"/>
      <c r="GL68" s="79"/>
      <c r="GM68" s="79"/>
      <c r="GN68" s="79"/>
      <c r="GO68" s="14">
        <f t="shared" si="346"/>
        <v>9230383.9000000022</v>
      </c>
    </row>
    <row r="70" spans="2:197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197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94">
    <mergeCell ref="GC6:GN6"/>
    <mergeCell ref="GO6:GO7"/>
    <mergeCell ref="GC35:GN35"/>
    <mergeCell ref="GO35:GO36"/>
    <mergeCell ref="GC64:GN64"/>
    <mergeCell ref="GO64:GO65"/>
    <mergeCell ref="FC6:FN6"/>
    <mergeCell ref="FO6:FO7"/>
    <mergeCell ref="FC35:FN35"/>
    <mergeCell ref="FO35:FO36"/>
    <mergeCell ref="FC64:FN64"/>
    <mergeCell ref="FO64:FO65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EP6:FA6"/>
    <mergeCell ref="FB6:FB7"/>
    <mergeCell ref="EP35:FA35"/>
    <mergeCell ref="FB35:FB36"/>
    <mergeCell ref="EP64:FA64"/>
    <mergeCell ref="FB64:FB65"/>
    <mergeCell ref="FP35:GA35"/>
    <mergeCell ref="GB35:GB36"/>
    <mergeCell ref="FP6:GA6"/>
    <mergeCell ref="GB6:GB7"/>
    <mergeCell ref="FP64:GA64"/>
    <mergeCell ref="GB64:G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Z32"/>
  <sheetViews>
    <sheetView showGridLines="0" zoomScale="90" zoomScaleNormal="90" workbookViewId="0">
      <pane xSplit="2" ySplit="3" topLeftCell="AD25" activePane="bottomRight" state="frozen"/>
      <selection pane="topRight" activeCell="C1" sqref="C1"/>
      <selection pane="bottomLeft" activeCell="A4" sqref="A4"/>
      <selection pane="bottomRight" activeCell="AO30" sqref="AO30:AO3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26" width="12.7109375" style="2" hidden="1" customWidth="1"/>
    <col min="27" max="35" width="0" style="2" hidden="1" customWidth="1"/>
    <col min="36" max="16384" width="11.42578125" style="2"/>
  </cols>
  <sheetData>
    <row r="1" spans="1:52" x14ac:dyDescent="0.2">
      <c r="A1" s="179" t="s">
        <v>136</v>
      </c>
      <c r="B1" s="179"/>
    </row>
    <row r="2" spans="1:52" ht="30" customHeight="1" x14ac:dyDescent="0.2">
      <c r="A2" s="169" t="s">
        <v>157</v>
      </c>
      <c r="B2" s="170"/>
    </row>
    <row r="3" spans="1:52" x14ac:dyDescent="0.2">
      <c r="A3" s="99" t="s">
        <v>138</v>
      </c>
    </row>
    <row r="5" spans="1:52" ht="15" x14ac:dyDescent="0.25">
      <c r="B5" s="95" t="s">
        <v>67</v>
      </c>
    </row>
    <row r="6" spans="1:52" ht="15" customHeight="1" x14ac:dyDescent="0.25">
      <c r="B6" s="171" t="s">
        <v>0</v>
      </c>
      <c r="C6" s="166">
        <v>2018</v>
      </c>
      <c r="D6" s="166"/>
      <c r="E6" s="166"/>
      <c r="F6" s="166"/>
      <c r="G6" s="166"/>
      <c r="H6" s="166"/>
      <c r="I6" s="166"/>
      <c r="J6" s="166"/>
      <c r="K6" s="166"/>
      <c r="L6" s="167"/>
      <c r="M6" s="163" t="s">
        <v>137</v>
      </c>
      <c r="N6" s="160">
        <v>2019</v>
      </c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2"/>
      <c r="Z6" s="163" t="s">
        <v>161</v>
      </c>
      <c r="AA6" s="128">
        <v>2020</v>
      </c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30"/>
      <c r="AM6" s="163" t="s">
        <v>169</v>
      </c>
      <c r="AN6" s="128">
        <v>2021</v>
      </c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30"/>
      <c r="AZ6" s="163" t="s">
        <v>170</v>
      </c>
    </row>
    <row r="7" spans="1:52" ht="15" x14ac:dyDescent="0.25">
      <c r="B7" s="172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64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64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64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64"/>
    </row>
    <row r="8" spans="1:52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>+SUM(N8:Y8)</f>
        <v>263325</v>
      </c>
      <c r="AA8" s="14">
        <v>21471</v>
      </c>
      <c r="AB8" s="104">
        <f t="shared" ref="AB8:AF8" si="3">SUM(AB9:AB10)</f>
        <v>19075</v>
      </c>
      <c r="AC8" s="104">
        <f t="shared" si="3"/>
        <v>14751</v>
      </c>
      <c r="AD8" s="104">
        <f t="shared" si="3"/>
        <v>5434</v>
      </c>
      <c r="AE8" s="104">
        <f t="shared" si="3"/>
        <v>7396</v>
      </c>
      <c r="AF8" s="104">
        <f t="shared" si="3"/>
        <v>7066</v>
      </c>
      <c r="AG8" s="104">
        <v>14476</v>
      </c>
      <c r="AH8" s="104">
        <f>+AH9+AH10</f>
        <v>14710</v>
      </c>
      <c r="AI8" s="104">
        <v>15343</v>
      </c>
      <c r="AJ8" s="104">
        <v>19367</v>
      </c>
      <c r="AK8" s="104">
        <v>20430</v>
      </c>
      <c r="AL8" s="104">
        <v>21479</v>
      </c>
      <c r="AM8" s="14">
        <f>+SUM(AA8:AL8)</f>
        <v>180998</v>
      </c>
      <c r="AN8" s="14">
        <v>19470</v>
      </c>
      <c r="AO8" s="96">
        <f>SUM(AO9:AO10)</f>
        <v>13131</v>
      </c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4">
        <f>+SUM(AN8:AY8)</f>
        <v>32601</v>
      </c>
    </row>
    <row r="9" spans="1:52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ref="Z9:Z13" si="4">+SUM(N9:Y9)</f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ref="AM9:AM13" si="5">+SUM(AA9:AL9)</f>
        <v>162111</v>
      </c>
      <c r="AN9" s="16">
        <v>17583</v>
      </c>
      <c r="AO9" s="16">
        <v>11406</v>
      </c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4">
        <f t="shared" ref="AZ9:AZ13" si="6">+SUM(AN9:AY9)</f>
        <v>28989</v>
      </c>
    </row>
    <row r="10" spans="1:52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4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5"/>
        <v>18887</v>
      </c>
      <c r="AN10" s="17">
        <v>1887</v>
      </c>
      <c r="AO10" s="17">
        <v>1725</v>
      </c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4">
        <f t="shared" si="6"/>
        <v>3612</v>
      </c>
    </row>
    <row r="11" spans="1:52" ht="15" x14ac:dyDescent="0.25">
      <c r="B11" s="18" t="s">
        <v>10</v>
      </c>
      <c r="C11" s="96">
        <f>+C8</f>
        <v>7437</v>
      </c>
      <c r="D11" s="96">
        <f t="shared" ref="D11:L11" si="7">+D8</f>
        <v>18196</v>
      </c>
      <c r="E11" s="96">
        <f t="shared" si="7"/>
        <v>20885</v>
      </c>
      <c r="F11" s="96">
        <f t="shared" si="7"/>
        <v>20202</v>
      </c>
      <c r="G11" s="96">
        <f t="shared" si="7"/>
        <v>24840</v>
      </c>
      <c r="H11" s="96">
        <f t="shared" si="7"/>
        <v>24497</v>
      </c>
      <c r="I11" s="96">
        <f t="shared" si="7"/>
        <v>22444</v>
      </c>
      <c r="J11" s="96">
        <f t="shared" si="7"/>
        <v>23629</v>
      </c>
      <c r="K11" s="96">
        <f t="shared" si="7"/>
        <v>21015</v>
      </c>
      <c r="L11" s="96">
        <f t="shared" si="7"/>
        <v>21927</v>
      </c>
      <c r="M11" s="96">
        <f t="shared" si="1"/>
        <v>205072</v>
      </c>
      <c r="N11" s="96">
        <f t="shared" ref="N11:O11" si="8">+N8</f>
        <v>20652</v>
      </c>
      <c r="O11" s="96">
        <f t="shared" si="8"/>
        <v>18444</v>
      </c>
      <c r="P11" s="96">
        <f>+P8</f>
        <v>18888</v>
      </c>
      <c r="Q11" s="96">
        <f t="shared" ref="Q11:Y11" si="9">+Q8</f>
        <v>22195</v>
      </c>
      <c r="R11" s="96">
        <f t="shared" si="9"/>
        <v>21804</v>
      </c>
      <c r="S11" s="96">
        <f t="shared" si="9"/>
        <v>22290</v>
      </c>
      <c r="T11" s="96">
        <f t="shared" si="9"/>
        <v>26426</v>
      </c>
      <c r="U11" s="96">
        <f t="shared" si="9"/>
        <v>25216</v>
      </c>
      <c r="V11" s="96">
        <f t="shared" si="9"/>
        <v>22848</v>
      </c>
      <c r="W11" s="96">
        <v>22996</v>
      </c>
      <c r="X11" s="96">
        <f t="shared" si="9"/>
        <v>21228</v>
      </c>
      <c r="Y11" s="96">
        <f t="shared" si="9"/>
        <v>20338</v>
      </c>
      <c r="Z11" s="59">
        <f t="shared" si="4"/>
        <v>263325</v>
      </c>
      <c r="AA11" s="96">
        <f t="shared" ref="AA11:AB11" si="10">+AA8</f>
        <v>21471</v>
      </c>
      <c r="AB11" s="96">
        <f t="shared" si="10"/>
        <v>19075</v>
      </c>
      <c r="AC11" s="96">
        <f t="shared" ref="AC11:AG11" si="11">+AC8</f>
        <v>14751</v>
      </c>
      <c r="AD11" s="96">
        <f t="shared" si="11"/>
        <v>5434</v>
      </c>
      <c r="AE11" s="96">
        <f t="shared" si="11"/>
        <v>7396</v>
      </c>
      <c r="AF11" s="96">
        <f t="shared" si="11"/>
        <v>7066</v>
      </c>
      <c r="AG11" s="96">
        <f t="shared" si="11"/>
        <v>14476</v>
      </c>
      <c r="AH11" s="96">
        <f t="shared" ref="AH11:AJ11" si="12">+AH8</f>
        <v>14710</v>
      </c>
      <c r="AI11" s="96">
        <f t="shared" si="12"/>
        <v>15343</v>
      </c>
      <c r="AJ11" s="96">
        <f t="shared" si="12"/>
        <v>19367</v>
      </c>
      <c r="AK11" s="96">
        <f t="shared" ref="AK11:AL11" si="13">+AK8</f>
        <v>20430</v>
      </c>
      <c r="AL11" s="96">
        <f t="shared" si="13"/>
        <v>21479</v>
      </c>
      <c r="AM11" s="59">
        <f t="shared" si="5"/>
        <v>180998</v>
      </c>
      <c r="AN11" s="96">
        <f t="shared" ref="AN11" si="14">+AN8</f>
        <v>19470</v>
      </c>
      <c r="AO11" s="96">
        <f>SUM(AO12:AO13)</f>
        <v>13131</v>
      </c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59">
        <f t="shared" si="6"/>
        <v>32601</v>
      </c>
    </row>
    <row r="12" spans="1:52" x14ac:dyDescent="0.2">
      <c r="B12" s="15" t="s">
        <v>2</v>
      </c>
      <c r="C12" s="17">
        <f>+C9</f>
        <v>7058</v>
      </c>
      <c r="D12" s="17">
        <f t="shared" ref="D12:L12" si="15">+D9</f>
        <v>16798</v>
      </c>
      <c r="E12" s="17">
        <f t="shared" si="15"/>
        <v>19051</v>
      </c>
      <c r="F12" s="17">
        <f t="shared" si="15"/>
        <v>18525</v>
      </c>
      <c r="G12" s="17">
        <f t="shared" si="15"/>
        <v>22113</v>
      </c>
      <c r="H12" s="17">
        <f t="shared" si="15"/>
        <v>21990</v>
      </c>
      <c r="I12" s="17">
        <f t="shared" si="15"/>
        <v>20247</v>
      </c>
      <c r="J12" s="17">
        <f t="shared" si="15"/>
        <v>21010</v>
      </c>
      <c r="K12" s="17">
        <f t="shared" si="15"/>
        <v>18824</v>
      </c>
      <c r="L12" s="17">
        <f t="shared" si="15"/>
        <v>19950</v>
      </c>
      <c r="M12" s="17">
        <f t="shared" si="1"/>
        <v>185566</v>
      </c>
      <c r="N12" s="17">
        <f t="shared" ref="N12:O12" si="16">+N9</f>
        <v>18938</v>
      </c>
      <c r="O12" s="17">
        <f t="shared" si="16"/>
        <v>16997</v>
      </c>
      <c r="P12" s="17">
        <f>+P9</f>
        <v>17451</v>
      </c>
      <c r="Q12" s="17">
        <f t="shared" ref="Q12:Y12" si="17">+Q9</f>
        <v>20527</v>
      </c>
      <c r="R12" s="17">
        <f t="shared" si="17"/>
        <v>19825</v>
      </c>
      <c r="S12" s="17">
        <f t="shared" si="17"/>
        <v>20107</v>
      </c>
      <c r="T12" s="17">
        <f t="shared" si="17"/>
        <v>24154</v>
      </c>
      <c r="U12" s="17">
        <f t="shared" si="17"/>
        <v>23163</v>
      </c>
      <c r="V12" s="17">
        <f t="shared" si="17"/>
        <v>20911</v>
      </c>
      <c r="W12" s="17">
        <v>20934</v>
      </c>
      <c r="X12" s="17">
        <f t="shared" si="17"/>
        <v>19285</v>
      </c>
      <c r="Y12" s="17">
        <f t="shared" si="17"/>
        <v>18580</v>
      </c>
      <c r="Z12" s="14">
        <f t="shared" si="4"/>
        <v>240872</v>
      </c>
      <c r="AA12" s="17">
        <f t="shared" ref="AA12:AB12" si="18">+AA9</f>
        <v>19740</v>
      </c>
      <c r="AB12" s="17">
        <f t="shared" si="18"/>
        <v>17624</v>
      </c>
      <c r="AC12" s="17">
        <f t="shared" ref="AC12:AD12" si="19">+AC9</f>
        <v>13575</v>
      </c>
      <c r="AD12" s="17">
        <f t="shared" si="19"/>
        <v>4523</v>
      </c>
      <c r="AE12" s="17">
        <f t="shared" ref="AE12:AG12" si="20">+AE9</f>
        <v>6362</v>
      </c>
      <c r="AF12" s="17">
        <f t="shared" si="20"/>
        <v>6145</v>
      </c>
      <c r="AG12" s="17">
        <f t="shared" si="20"/>
        <v>12868</v>
      </c>
      <c r="AH12" s="17">
        <f t="shared" ref="AH12:AJ12" si="21">+AH9</f>
        <v>12966</v>
      </c>
      <c r="AI12" s="17">
        <f t="shared" si="21"/>
        <v>13344</v>
      </c>
      <c r="AJ12" s="17">
        <f t="shared" si="21"/>
        <v>17398</v>
      </c>
      <c r="AK12" s="17">
        <f t="shared" ref="AK12:AL12" si="22">+AK9</f>
        <v>18185</v>
      </c>
      <c r="AL12" s="17">
        <f t="shared" si="22"/>
        <v>19381</v>
      </c>
      <c r="AM12" s="14">
        <f t="shared" si="5"/>
        <v>162111</v>
      </c>
      <c r="AN12" s="17">
        <f t="shared" ref="AN12" si="23">+AN9</f>
        <v>17583</v>
      </c>
      <c r="AO12" s="17">
        <v>11406</v>
      </c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4">
        <f t="shared" si="6"/>
        <v>28989</v>
      </c>
    </row>
    <row r="13" spans="1:52" x14ac:dyDescent="0.2">
      <c r="B13" s="15" t="s">
        <v>3</v>
      </c>
      <c r="C13" s="17">
        <f>+C10</f>
        <v>379</v>
      </c>
      <c r="D13" s="17">
        <f t="shared" ref="D13:L13" si="24">+D10</f>
        <v>1398</v>
      </c>
      <c r="E13" s="17">
        <f t="shared" si="24"/>
        <v>1834</v>
      </c>
      <c r="F13" s="17">
        <f t="shared" si="24"/>
        <v>1677</v>
      </c>
      <c r="G13" s="17">
        <f t="shared" si="24"/>
        <v>2727</v>
      </c>
      <c r="H13" s="17">
        <f t="shared" si="24"/>
        <v>2507</v>
      </c>
      <c r="I13" s="17">
        <f t="shared" si="24"/>
        <v>2197</v>
      </c>
      <c r="J13" s="17">
        <f t="shared" si="24"/>
        <v>2619</v>
      </c>
      <c r="K13" s="17">
        <f t="shared" si="24"/>
        <v>2191</v>
      </c>
      <c r="L13" s="17">
        <f t="shared" si="24"/>
        <v>1977</v>
      </c>
      <c r="M13" s="17">
        <f t="shared" si="1"/>
        <v>19506</v>
      </c>
      <c r="N13" s="17">
        <f t="shared" ref="N13:O13" si="25">+N10</f>
        <v>1714</v>
      </c>
      <c r="O13" s="17">
        <f t="shared" si="25"/>
        <v>1447</v>
      </c>
      <c r="P13" s="17">
        <f>+P10</f>
        <v>1437</v>
      </c>
      <c r="Q13" s="17">
        <f t="shared" ref="Q13:Y13" si="26">+Q10</f>
        <v>1668</v>
      </c>
      <c r="R13" s="17">
        <f t="shared" si="26"/>
        <v>1979</v>
      </c>
      <c r="S13" s="17">
        <f t="shared" si="26"/>
        <v>2183</v>
      </c>
      <c r="T13" s="17">
        <f t="shared" si="26"/>
        <v>2272</v>
      </c>
      <c r="U13" s="17">
        <f t="shared" si="26"/>
        <v>2053</v>
      </c>
      <c r="V13" s="17">
        <f t="shared" si="26"/>
        <v>1937</v>
      </c>
      <c r="W13" s="17">
        <v>2062</v>
      </c>
      <c r="X13" s="17">
        <f t="shared" si="26"/>
        <v>1943</v>
      </c>
      <c r="Y13" s="17">
        <f t="shared" si="26"/>
        <v>1758</v>
      </c>
      <c r="Z13" s="14">
        <f t="shared" si="4"/>
        <v>22453</v>
      </c>
      <c r="AA13" s="17">
        <f t="shared" ref="AA13:AB13" si="27">+AA10</f>
        <v>1731</v>
      </c>
      <c r="AB13" s="17">
        <f t="shared" si="27"/>
        <v>1451</v>
      </c>
      <c r="AC13" s="17">
        <f t="shared" ref="AC13:AD13" si="28">+AC10</f>
        <v>1176</v>
      </c>
      <c r="AD13" s="17">
        <f t="shared" si="28"/>
        <v>911</v>
      </c>
      <c r="AE13" s="17">
        <f t="shared" ref="AE13:AG13" si="29">+AE10</f>
        <v>1034</v>
      </c>
      <c r="AF13" s="17">
        <f t="shared" si="29"/>
        <v>921</v>
      </c>
      <c r="AG13" s="17">
        <f t="shared" si="29"/>
        <v>1608</v>
      </c>
      <c r="AH13" s="17">
        <f t="shared" ref="AH13:AJ13" si="30">+AH10</f>
        <v>1744</v>
      </c>
      <c r="AI13" s="17">
        <f t="shared" si="30"/>
        <v>1999</v>
      </c>
      <c r="AJ13" s="17">
        <f t="shared" si="30"/>
        <v>1969</v>
      </c>
      <c r="AK13" s="17">
        <f t="shared" ref="AK13:AL13" si="31">+AK10</f>
        <v>2245</v>
      </c>
      <c r="AL13" s="17">
        <f t="shared" si="31"/>
        <v>2098</v>
      </c>
      <c r="AM13" s="14">
        <f t="shared" si="5"/>
        <v>18887</v>
      </c>
      <c r="AN13" s="17">
        <f t="shared" ref="AN13" si="32">+AN10</f>
        <v>1887</v>
      </c>
      <c r="AO13" s="17">
        <v>1725</v>
      </c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4">
        <f t="shared" si="6"/>
        <v>3612</v>
      </c>
    </row>
    <row r="14" spans="1:52" x14ac:dyDescent="0.2">
      <c r="B14" s="97"/>
    </row>
    <row r="16" spans="1:52" ht="15" x14ac:dyDescent="0.25">
      <c r="B16" s="95" t="s">
        <v>68</v>
      </c>
    </row>
    <row r="17" spans="2:52" ht="15" x14ac:dyDescent="0.25">
      <c r="B17" s="171" t="s">
        <v>0</v>
      </c>
      <c r="C17" s="166">
        <v>2018</v>
      </c>
      <c r="D17" s="166"/>
      <c r="E17" s="166"/>
      <c r="F17" s="166"/>
      <c r="G17" s="166"/>
      <c r="H17" s="166"/>
      <c r="I17" s="166"/>
      <c r="J17" s="166"/>
      <c r="K17" s="166"/>
      <c r="L17" s="167"/>
      <c r="M17" s="163" t="s">
        <v>137</v>
      </c>
      <c r="N17" s="98"/>
      <c r="O17" s="98"/>
      <c r="P17" s="166">
        <v>2019</v>
      </c>
      <c r="Q17" s="166"/>
      <c r="R17" s="166"/>
      <c r="S17" s="166"/>
      <c r="T17" s="166"/>
      <c r="U17" s="166"/>
      <c r="V17" s="166"/>
      <c r="W17" s="166"/>
      <c r="X17" s="166"/>
      <c r="Y17" s="167"/>
      <c r="Z17" s="163" t="s">
        <v>161</v>
      </c>
      <c r="AA17" s="128">
        <v>2020</v>
      </c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30"/>
      <c r="AM17" s="163" t="s">
        <v>169</v>
      </c>
      <c r="AN17" s="128">
        <v>2021</v>
      </c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30"/>
      <c r="AZ17" s="163" t="s">
        <v>170</v>
      </c>
    </row>
    <row r="18" spans="2:52" ht="15" x14ac:dyDescent="0.25">
      <c r="B18" s="172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64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64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64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64"/>
    </row>
    <row r="19" spans="2:52" ht="15" x14ac:dyDescent="0.25">
      <c r="B19" s="13" t="s">
        <v>141</v>
      </c>
      <c r="C19" s="14">
        <f>+C20+C21</f>
        <v>7858</v>
      </c>
      <c r="D19" s="14">
        <f t="shared" ref="D19:L19" si="33">+D20+D21</f>
        <v>19795</v>
      </c>
      <c r="E19" s="14">
        <f t="shared" si="33"/>
        <v>22941</v>
      </c>
      <c r="F19" s="14">
        <f t="shared" si="33"/>
        <v>22069</v>
      </c>
      <c r="G19" s="14">
        <f t="shared" si="33"/>
        <v>28471</v>
      </c>
      <c r="H19" s="14">
        <f t="shared" si="33"/>
        <v>27679</v>
      </c>
      <c r="I19" s="14">
        <f t="shared" si="33"/>
        <v>24955</v>
      </c>
      <c r="J19" s="14">
        <f t="shared" si="33"/>
        <v>26995</v>
      </c>
      <c r="K19" s="14">
        <f t="shared" si="33"/>
        <v>23501</v>
      </c>
      <c r="L19" s="14">
        <f t="shared" si="33"/>
        <v>24266</v>
      </c>
      <c r="M19" s="14">
        <f t="shared" ref="M19:M24" si="34">+SUM(C19:L19)</f>
        <v>228530</v>
      </c>
      <c r="N19" s="14">
        <f t="shared" ref="N19:O19" si="35">+N20+N21</f>
        <v>22671</v>
      </c>
      <c r="O19" s="14">
        <f t="shared" si="35"/>
        <v>20320</v>
      </c>
      <c r="P19" s="14">
        <f>+P20+P21</f>
        <v>20753</v>
      </c>
      <c r="Q19" s="14">
        <f t="shared" ref="Q19:X19" si="36">+Q20+Q21</f>
        <v>24304</v>
      </c>
      <c r="R19" s="14">
        <f t="shared" si="36"/>
        <v>24050</v>
      </c>
      <c r="S19" s="14">
        <f t="shared" si="36"/>
        <v>24789</v>
      </c>
      <c r="T19" s="14">
        <f t="shared" si="36"/>
        <v>29028</v>
      </c>
      <c r="U19" s="14">
        <f t="shared" si="36"/>
        <v>27520</v>
      </c>
      <c r="V19" s="14">
        <f t="shared" si="36"/>
        <v>25027</v>
      </c>
      <c r="W19" s="14">
        <v>25352</v>
      </c>
      <c r="X19" s="14">
        <f t="shared" si="36"/>
        <v>23428</v>
      </c>
      <c r="Y19" s="14">
        <v>22324</v>
      </c>
      <c r="Z19" s="14">
        <f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 t="shared" ref="AF19" si="37"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>+SUM(AA19:AL19)</f>
        <v>203276</v>
      </c>
      <c r="AN19" s="14">
        <v>21973</v>
      </c>
      <c r="AO19" s="14">
        <v>15596</v>
      </c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4">
        <f>+SUM(AN19:AY19)</f>
        <v>37569</v>
      </c>
    </row>
    <row r="20" spans="2:52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34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ref="Z20:Z24" si="38">+SUM(N20:Y20)</f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ref="AM20:AM24" si="39">+SUM(AA20:AL20)</f>
        <v>162111</v>
      </c>
      <c r="AN20" s="16">
        <v>17583</v>
      </c>
      <c r="AO20" s="16">
        <v>11406</v>
      </c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4">
        <f t="shared" ref="AZ20:AZ24" si="40">+SUM(AN20:AY20)</f>
        <v>28989</v>
      </c>
    </row>
    <row r="21" spans="2:52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34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38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39"/>
        <v>41165</v>
      </c>
      <c r="AN21" s="17">
        <v>4390</v>
      </c>
      <c r="AO21" s="17">
        <v>4190</v>
      </c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4">
        <f t="shared" si="40"/>
        <v>8580</v>
      </c>
    </row>
    <row r="22" spans="2:52" ht="15" x14ac:dyDescent="0.25">
      <c r="B22" s="18" t="s">
        <v>10</v>
      </c>
      <c r="C22" s="96">
        <f>+C19</f>
        <v>7858</v>
      </c>
      <c r="D22" s="96">
        <f t="shared" ref="D22:L22" si="41">+D19</f>
        <v>19795</v>
      </c>
      <c r="E22" s="96">
        <f t="shared" si="41"/>
        <v>22941</v>
      </c>
      <c r="F22" s="96">
        <f t="shared" si="41"/>
        <v>22069</v>
      </c>
      <c r="G22" s="96">
        <f t="shared" si="41"/>
        <v>28471</v>
      </c>
      <c r="H22" s="96">
        <f t="shared" si="41"/>
        <v>27679</v>
      </c>
      <c r="I22" s="96">
        <f t="shared" si="41"/>
        <v>24955</v>
      </c>
      <c r="J22" s="96">
        <f t="shared" si="41"/>
        <v>26995</v>
      </c>
      <c r="K22" s="96">
        <f t="shared" si="41"/>
        <v>23501</v>
      </c>
      <c r="L22" s="96">
        <f t="shared" si="41"/>
        <v>24266</v>
      </c>
      <c r="M22" s="96">
        <f t="shared" si="34"/>
        <v>228530</v>
      </c>
      <c r="N22" s="96">
        <f t="shared" ref="N22:O22" si="42">+N19</f>
        <v>22671</v>
      </c>
      <c r="O22" s="96">
        <f t="shared" si="42"/>
        <v>20320</v>
      </c>
      <c r="P22" s="96">
        <f>+P19</f>
        <v>20753</v>
      </c>
      <c r="Q22" s="96">
        <f t="shared" ref="Q22:Y22" si="43">+Q19</f>
        <v>24304</v>
      </c>
      <c r="R22" s="96">
        <f t="shared" si="43"/>
        <v>24050</v>
      </c>
      <c r="S22" s="96">
        <f t="shared" si="43"/>
        <v>24789</v>
      </c>
      <c r="T22" s="96">
        <f t="shared" si="43"/>
        <v>29028</v>
      </c>
      <c r="U22" s="96">
        <f t="shared" si="43"/>
        <v>27520</v>
      </c>
      <c r="V22" s="96">
        <f t="shared" si="43"/>
        <v>25027</v>
      </c>
      <c r="W22" s="96">
        <v>25352</v>
      </c>
      <c r="X22" s="96">
        <f t="shared" si="43"/>
        <v>23428</v>
      </c>
      <c r="Y22" s="96">
        <f t="shared" si="43"/>
        <v>22324</v>
      </c>
      <c r="Z22" s="59">
        <f t="shared" si="38"/>
        <v>289566</v>
      </c>
      <c r="AA22" s="96">
        <f>SUM(AA23:AA24)</f>
        <v>23495</v>
      </c>
      <c r="AB22" s="96">
        <f t="shared" ref="AB22" si="44">+AB19</f>
        <v>20788</v>
      </c>
      <c r="AC22" s="96">
        <f t="shared" ref="AC22:AG22" si="45">+AC19</f>
        <v>16129</v>
      </c>
      <c r="AD22" s="96">
        <f t="shared" si="45"/>
        <v>6398</v>
      </c>
      <c r="AE22" s="96">
        <f t="shared" si="45"/>
        <v>8469</v>
      </c>
      <c r="AF22" s="96">
        <f t="shared" si="45"/>
        <v>8014</v>
      </c>
      <c r="AG22" s="96">
        <f t="shared" si="45"/>
        <v>16260</v>
      </c>
      <c r="AH22" s="96">
        <f t="shared" ref="AH22:AJ22" si="46">+AH19</f>
        <v>16756</v>
      </c>
      <c r="AI22" s="96">
        <f t="shared" si="46"/>
        <v>17735</v>
      </c>
      <c r="AJ22" s="96">
        <f t="shared" si="46"/>
        <v>21723</v>
      </c>
      <c r="AK22" s="96">
        <f t="shared" ref="AK22:AL22" si="47">+AK19</f>
        <v>23301</v>
      </c>
      <c r="AL22" s="96">
        <f t="shared" si="47"/>
        <v>24208</v>
      </c>
      <c r="AM22" s="59">
        <f t="shared" si="39"/>
        <v>203276</v>
      </c>
      <c r="AN22" s="96">
        <f t="shared" ref="AN22" si="48">+AN19</f>
        <v>21973</v>
      </c>
      <c r="AO22" s="96">
        <v>15596</v>
      </c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59">
        <f t="shared" si="40"/>
        <v>37569</v>
      </c>
    </row>
    <row r="23" spans="2:52" x14ac:dyDescent="0.2">
      <c r="B23" s="15" t="s">
        <v>2</v>
      </c>
      <c r="C23" s="17">
        <f>+C20</f>
        <v>7058</v>
      </c>
      <c r="D23" s="17">
        <f t="shared" ref="D23:L23" si="49">+D20</f>
        <v>16798</v>
      </c>
      <c r="E23" s="17">
        <f t="shared" si="49"/>
        <v>19051</v>
      </c>
      <c r="F23" s="17">
        <f t="shared" si="49"/>
        <v>18525</v>
      </c>
      <c r="G23" s="17">
        <f t="shared" si="49"/>
        <v>22113</v>
      </c>
      <c r="H23" s="17">
        <f t="shared" si="49"/>
        <v>21990</v>
      </c>
      <c r="I23" s="17">
        <f t="shared" si="49"/>
        <v>20247</v>
      </c>
      <c r="J23" s="17">
        <f t="shared" si="49"/>
        <v>21010</v>
      </c>
      <c r="K23" s="17">
        <f t="shared" si="49"/>
        <v>18824</v>
      </c>
      <c r="L23" s="17">
        <f t="shared" si="49"/>
        <v>19950</v>
      </c>
      <c r="M23" s="17">
        <f t="shared" si="34"/>
        <v>185566</v>
      </c>
      <c r="N23" s="17">
        <f t="shared" ref="N23:O23" si="50">+N20</f>
        <v>18938</v>
      </c>
      <c r="O23" s="17">
        <f t="shared" si="50"/>
        <v>16997</v>
      </c>
      <c r="P23" s="17">
        <f>+P20</f>
        <v>17451</v>
      </c>
      <c r="Q23" s="17">
        <f t="shared" ref="Q23:Y23" si="51">+Q20</f>
        <v>20527</v>
      </c>
      <c r="R23" s="17">
        <f t="shared" si="51"/>
        <v>19825</v>
      </c>
      <c r="S23" s="17">
        <f t="shared" si="51"/>
        <v>20107</v>
      </c>
      <c r="T23" s="17">
        <f t="shared" si="51"/>
        <v>24154</v>
      </c>
      <c r="U23" s="17">
        <f t="shared" si="51"/>
        <v>23163</v>
      </c>
      <c r="V23" s="17">
        <f t="shared" si="51"/>
        <v>20911</v>
      </c>
      <c r="W23" s="17">
        <v>20934</v>
      </c>
      <c r="X23" s="17">
        <f t="shared" si="51"/>
        <v>19285</v>
      </c>
      <c r="Y23" s="17">
        <f t="shared" si="51"/>
        <v>18580</v>
      </c>
      <c r="Z23" s="14">
        <f t="shared" si="38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J23" si="52">+AH20</f>
        <v>12966</v>
      </c>
      <c r="AI23" s="17">
        <f t="shared" si="52"/>
        <v>13344</v>
      </c>
      <c r="AJ23" s="17">
        <f t="shared" si="52"/>
        <v>17398</v>
      </c>
      <c r="AK23" s="17">
        <f t="shared" ref="AK23:AL23" si="53">+AK20</f>
        <v>18185</v>
      </c>
      <c r="AL23" s="17">
        <f t="shared" si="53"/>
        <v>19381</v>
      </c>
      <c r="AM23" s="14">
        <f t="shared" si="39"/>
        <v>162111</v>
      </c>
      <c r="AN23" s="17">
        <f t="shared" ref="AN23" si="54">+AN20</f>
        <v>17583</v>
      </c>
      <c r="AO23" s="17">
        <v>11406</v>
      </c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4">
        <f t="shared" si="40"/>
        <v>28989</v>
      </c>
    </row>
    <row r="24" spans="2:52" x14ac:dyDescent="0.2">
      <c r="B24" s="15" t="s">
        <v>3</v>
      </c>
      <c r="C24" s="17">
        <f>+C21</f>
        <v>800</v>
      </c>
      <c r="D24" s="17">
        <f t="shared" ref="D24:L24" si="55">+D21</f>
        <v>2997</v>
      </c>
      <c r="E24" s="17">
        <f t="shared" si="55"/>
        <v>3890</v>
      </c>
      <c r="F24" s="17">
        <f t="shared" si="55"/>
        <v>3544</v>
      </c>
      <c r="G24" s="17">
        <f t="shared" si="55"/>
        <v>6358</v>
      </c>
      <c r="H24" s="17">
        <f t="shared" si="55"/>
        <v>5689</v>
      </c>
      <c r="I24" s="17">
        <f t="shared" si="55"/>
        <v>4708</v>
      </c>
      <c r="J24" s="17">
        <f t="shared" si="55"/>
        <v>5985</v>
      </c>
      <c r="K24" s="17">
        <f t="shared" si="55"/>
        <v>4677</v>
      </c>
      <c r="L24" s="17">
        <f t="shared" si="55"/>
        <v>4316</v>
      </c>
      <c r="M24" s="17">
        <f t="shared" si="34"/>
        <v>42964</v>
      </c>
      <c r="N24" s="17">
        <f t="shared" ref="N24:O24" si="56">+N21</f>
        <v>3733</v>
      </c>
      <c r="O24" s="17">
        <f t="shared" si="56"/>
        <v>3323</v>
      </c>
      <c r="P24" s="17">
        <f>+P21</f>
        <v>3302</v>
      </c>
      <c r="Q24" s="17">
        <f t="shared" ref="Q24:Y24" si="57">+Q21</f>
        <v>3777</v>
      </c>
      <c r="R24" s="17">
        <f t="shared" si="57"/>
        <v>4225</v>
      </c>
      <c r="S24" s="17">
        <f t="shared" si="57"/>
        <v>4682</v>
      </c>
      <c r="T24" s="17">
        <f t="shared" si="57"/>
        <v>4874</v>
      </c>
      <c r="U24" s="17">
        <f t="shared" si="57"/>
        <v>4357</v>
      </c>
      <c r="V24" s="17">
        <f t="shared" si="57"/>
        <v>4116</v>
      </c>
      <c r="W24" s="17">
        <v>4418</v>
      </c>
      <c r="X24" s="17">
        <f t="shared" si="57"/>
        <v>4143</v>
      </c>
      <c r="Y24" s="17">
        <f t="shared" si="57"/>
        <v>3744</v>
      </c>
      <c r="Z24" s="14">
        <f t="shared" si="38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ref="AH24:AJ24" si="58">+AH21</f>
        <v>3790</v>
      </c>
      <c r="AI24" s="17">
        <f t="shared" si="58"/>
        <v>4391</v>
      </c>
      <c r="AJ24" s="17">
        <f t="shared" si="58"/>
        <v>4325</v>
      </c>
      <c r="AK24" s="17">
        <f t="shared" ref="AK24:AL24" si="59">+AK21</f>
        <v>5116</v>
      </c>
      <c r="AL24" s="17">
        <f t="shared" si="59"/>
        <v>4827</v>
      </c>
      <c r="AM24" s="14">
        <f t="shared" si="39"/>
        <v>41165</v>
      </c>
      <c r="AN24" s="17">
        <f t="shared" ref="AN24" si="60">+AN21</f>
        <v>4390</v>
      </c>
      <c r="AO24" s="17">
        <v>4190</v>
      </c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4">
        <f t="shared" si="40"/>
        <v>8580</v>
      </c>
    </row>
    <row r="27" spans="2:52" ht="15" x14ac:dyDescent="0.25">
      <c r="B27" s="95" t="s">
        <v>82</v>
      </c>
    </row>
    <row r="28" spans="2:52" ht="15" x14ac:dyDescent="0.25">
      <c r="B28" s="23" t="s">
        <v>158</v>
      </c>
      <c r="C28" s="166">
        <v>2018</v>
      </c>
      <c r="D28" s="166"/>
      <c r="E28" s="166"/>
      <c r="F28" s="166"/>
      <c r="G28" s="166"/>
      <c r="H28" s="166"/>
      <c r="I28" s="166"/>
      <c r="J28" s="166"/>
      <c r="K28" s="166"/>
      <c r="L28" s="167"/>
      <c r="M28" s="163" t="s">
        <v>137</v>
      </c>
      <c r="N28" s="98"/>
      <c r="O28" s="98"/>
      <c r="P28" s="166">
        <v>2019</v>
      </c>
      <c r="Q28" s="166"/>
      <c r="R28" s="166"/>
      <c r="S28" s="166"/>
      <c r="T28" s="166"/>
      <c r="U28" s="166"/>
      <c r="V28" s="166"/>
      <c r="W28" s="166"/>
      <c r="X28" s="166"/>
      <c r="Y28" s="167"/>
      <c r="Z28" s="163" t="s">
        <v>161</v>
      </c>
      <c r="AA28" s="128">
        <v>2020</v>
      </c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30"/>
      <c r="AM28" s="163" t="s">
        <v>169</v>
      </c>
      <c r="AN28" s="128">
        <v>2021</v>
      </c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30"/>
      <c r="AZ28" s="163" t="s">
        <v>170</v>
      </c>
    </row>
    <row r="29" spans="2:52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64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64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64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64"/>
    </row>
    <row r="30" spans="2:52" ht="15" x14ac:dyDescent="0.25">
      <c r="B30" s="18" t="s">
        <v>94</v>
      </c>
      <c r="C30" s="59">
        <f t="shared" ref="C30:L30" si="61">+C31+C32</f>
        <v>15716</v>
      </c>
      <c r="D30" s="59">
        <f t="shared" si="61"/>
        <v>39590</v>
      </c>
      <c r="E30" s="59">
        <f t="shared" si="61"/>
        <v>45882</v>
      </c>
      <c r="F30" s="59">
        <f t="shared" si="61"/>
        <v>44138</v>
      </c>
      <c r="G30" s="59">
        <f t="shared" si="61"/>
        <v>56942</v>
      </c>
      <c r="H30" s="59">
        <f t="shared" si="61"/>
        <v>55358</v>
      </c>
      <c r="I30" s="59">
        <f t="shared" si="61"/>
        <v>49910</v>
      </c>
      <c r="J30" s="59">
        <f t="shared" si="61"/>
        <v>53990</v>
      </c>
      <c r="K30" s="59">
        <f t="shared" si="61"/>
        <v>47002</v>
      </c>
      <c r="L30" s="59">
        <f t="shared" si="61"/>
        <v>48572</v>
      </c>
      <c r="M30" s="59">
        <f>+SUM(C30:L30)</f>
        <v>457100</v>
      </c>
      <c r="N30" s="59">
        <f t="shared" ref="N30:W30" si="62">+N31+N32</f>
        <v>45342</v>
      </c>
      <c r="O30" s="59">
        <f t="shared" si="62"/>
        <v>40640</v>
      </c>
      <c r="P30" s="59">
        <f t="shared" si="62"/>
        <v>41506</v>
      </c>
      <c r="Q30" s="59">
        <f t="shared" si="62"/>
        <v>56305.599999999999</v>
      </c>
      <c r="R30" s="59">
        <f t="shared" si="62"/>
        <v>57720</v>
      </c>
      <c r="S30" s="59">
        <f t="shared" si="62"/>
        <v>59493.599999999999</v>
      </c>
      <c r="T30" s="59">
        <f t="shared" si="62"/>
        <v>69667.199999999997</v>
      </c>
      <c r="U30" s="59">
        <f t="shared" si="62"/>
        <v>66048</v>
      </c>
      <c r="V30" s="59">
        <f t="shared" si="62"/>
        <v>60064.799999999996</v>
      </c>
      <c r="W30" s="59">
        <f t="shared" si="62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>+AA31+AA32</f>
        <v>56388</v>
      </c>
      <c r="AB30" s="59">
        <f>+AB31+AB32</f>
        <v>49891.199999999997</v>
      </c>
      <c r="AC30" s="59">
        <f t="shared" ref="AC30:AF30" si="63">+AC31+AC32</f>
        <v>38709.600000000006</v>
      </c>
      <c r="AD30" s="59">
        <f t="shared" si="63"/>
        <v>1464</v>
      </c>
      <c r="AE30" s="59">
        <f t="shared" si="63"/>
        <v>0</v>
      </c>
      <c r="AF30" s="59">
        <f t="shared" si="63"/>
        <v>0</v>
      </c>
      <c r="AG30" s="59">
        <f>+AG31+AG32</f>
        <v>39023.999999999993</v>
      </c>
      <c r="AH30" s="59">
        <f>+AH31+AH32</f>
        <v>40214.400000000001</v>
      </c>
      <c r="AI30" s="59">
        <f t="shared" ref="AI30:AN30" si="64">+AI31+AI32</f>
        <v>42563.999999999993</v>
      </c>
      <c r="AJ30" s="59">
        <f t="shared" si="64"/>
        <v>52135.19999999999</v>
      </c>
      <c r="AK30" s="59">
        <f t="shared" si="64"/>
        <v>55922.399999999994</v>
      </c>
      <c r="AL30" s="59">
        <f t="shared" si="64"/>
        <v>58099.199999999997</v>
      </c>
      <c r="AM30" s="59">
        <f>+SUM(AA30:AL30)</f>
        <v>434411.99999999994</v>
      </c>
      <c r="AN30" s="59">
        <f t="shared" si="64"/>
        <v>52735.199999999997</v>
      </c>
      <c r="AO30" s="59">
        <v>37430.400000000001</v>
      </c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>
        <f>+SUM(AN30:AY30)</f>
        <v>90165.6</v>
      </c>
    </row>
    <row r="31" spans="2:52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 t="shared" ref="AM31:AM32" si="65">+SUM(AA31:AL31)</f>
        <v>349320.00000000006</v>
      </c>
      <c r="AN31" s="57">
        <v>42199.199999999997</v>
      </c>
      <c r="AO31" s="57">
        <v>27374.400000000001</v>
      </c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9">
        <f t="shared" ref="AZ31:AZ32" si="66">+SUM(AN31:AY31)</f>
        <v>69573.600000000006</v>
      </c>
    </row>
    <row r="32" spans="2:52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 t="shared" si="65"/>
        <v>85092</v>
      </c>
      <c r="AN32" s="58">
        <v>10535.999999999998</v>
      </c>
      <c r="AO32" s="58">
        <v>10056</v>
      </c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9">
        <f t="shared" si="66"/>
        <v>20592</v>
      </c>
    </row>
  </sheetData>
  <mergeCells count="22"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AO32"/>
  <sheetViews>
    <sheetView showGridLines="0" zoomScale="90" zoomScaleNormal="90" workbookViewId="0">
      <pane xSplit="2" ySplit="3" topLeftCell="Y19" activePane="bottomRight" state="frozen"/>
      <selection pane="topRight" activeCell="C1" sqref="C1"/>
      <selection pane="bottomLeft" activeCell="A4" sqref="A4"/>
      <selection pane="bottomRight" activeCell="AF15" sqref="AF1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41" x14ac:dyDescent="0.2">
      <c r="A1" s="179" t="s">
        <v>136</v>
      </c>
      <c r="B1" s="179"/>
    </row>
    <row r="2" spans="1:41" ht="30" customHeight="1" x14ac:dyDescent="0.2">
      <c r="A2" s="169" t="s">
        <v>165</v>
      </c>
      <c r="B2" s="170"/>
    </row>
    <row r="3" spans="1:41" x14ac:dyDescent="0.2">
      <c r="A3" s="99" t="s">
        <v>164</v>
      </c>
    </row>
    <row r="5" spans="1:41" ht="15" x14ac:dyDescent="0.25">
      <c r="B5" s="95" t="s">
        <v>67</v>
      </c>
    </row>
    <row r="6" spans="1:41" ht="15" customHeight="1" x14ac:dyDescent="0.25">
      <c r="B6" s="171" t="s">
        <v>0</v>
      </c>
      <c r="C6" s="160">
        <v>2019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63" t="s">
        <v>161</v>
      </c>
      <c r="P6" s="128">
        <v>2020</v>
      </c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30"/>
      <c r="AB6" s="163" t="s">
        <v>169</v>
      </c>
      <c r="AC6" s="128">
        <v>2021</v>
      </c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30"/>
      <c r="AO6" s="163" t="s">
        <v>170</v>
      </c>
    </row>
    <row r="7" spans="1:41" ht="15" x14ac:dyDescent="0.25">
      <c r="B7" s="172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64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64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64"/>
    </row>
    <row r="8" spans="1:41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ref="L8:N8" si="1">+L9+L10</f>
        <v>0</v>
      </c>
      <c r="M8" s="14">
        <f t="shared" si="1"/>
        <v>48548</v>
      </c>
      <c r="N8" s="14">
        <f t="shared" si="1"/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>+SUM(P8:AA8)</f>
        <v>357662</v>
      </c>
      <c r="AC8" s="14">
        <v>35003</v>
      </c>
      <c r="AD8" s="14">
        <v>30188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59">
        <f>+SUM(AC8:AN8)</f>
        <v>65191</v>
      </c>
    </row>
    <row r="9" spans="1:41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ref="AB9:AB13" si="2">+SUM(P9:AA9)</f>
        <v>281726</v>
      </c>
      <c r="AC9" s="16">
        <v>27784</v>
      </c>
      <c r="AD9" s="16">
        <v>24490</v>
      </c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4">
        <f t="shared" ref="AO9:AO13" si="3">+SUM(AC9:AN9)</f>
        <v>52274</v>
      </c>
    </row>
    <row r="10" spans="1:41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2"/>
        <v>75936</v>
      </c>
      <c r="AC10" s="17">
        <v>7219</v>
      </c>
      <c r="AD10" s="17">
        <v>5698</v>
      </c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4">
        <f t="shared" si="3"/>
        <v>12917</v>
      </c>
    </row>
    <row r="11" spans="1:41" ht="15" x14ac:dyDescent="0.25">
      <c r="B11" s="18" t="s">
        <v>10</v>
      </c>
      <c r="C11" s="96">
        <f t="shared" ref="C11:D13" si="4">+C8</f>
        <v>0</v>
      </c>
      <c r="D11" s="96">
        <f t="shared" si="4"/>
        <v>0</v>
      </c>
      <c r="E11" s="96">
        <f>+E8</f>
        <v>0</v>
      </c>
      <c r="F11" s="96">
        <f t="shared" ref="F11:N13" si="5">+F8</f>
        <v>0</v>
      </c>
      <c r="G11" s="96">
        <f t="shared" si="5"/>
        <v>0</v>
      </c>
      <c r="H11" s="96">
        <f t="shared" si="5"/>
        <v>0</v>
      </c>
      <c r="I11" s="96">
        <f t="shared" si="5"/>
        <v>0</v>
      </c>
      <c r="J11" s="96">
        <f t="shared" si="5"/>
        <v>0</v>
      </c>
      <c r="K11" s="96">
        <f t="shared" si="5"/>
        <v>0</v>
      </c>
      <c r="L11" s="96">
        <f t="shared" ref="L11" si="6">+L8</f>
        <v>0</v>
      </c>
      <c r="M11" s="96">
        <f t="shared" si="5"/>
        <v>48548</v>
      </c>
      <c r="N11" s="96">
        <f t="shared" si="5"/>
        <v>53061</v>
      </c>
      <c r="O11" s="96">
        <f>+SUM(E11:N11)</f>
        <v>101609</v>
      </c>
      <c r="P11" s="96">
        <f t="shared" ref="P11:Q13" si="7">+P8</f>
        <v>51682</v>
      </c>
      <c r="Q11" s="96">
        <f t="shared" si="7"/>
        <v>40892</v>
      </c>
      <c r="R11" s="96">
        <f t="shared" ref="R11:S11" si="8">+R8</f>
        <v>25298</v>
      </c>
      <c r="S11" s="96">
        <f t="shared" si="8"/>
        <v>8952</v>
      </c>
      <c r="T11" s="96">
        <f t="shared" ref="T11:V11" si="9">+T8</f>
        <v>13508</v>
      </c>
      <c r="U11" s="96">
        <f t="shared" si="9"/>
        <v>20095</v>
      </c>
      <c r="V11" s="96">
        <f t="shared" si="9"/>
        <v>28831</v>
      </c>
      <c r="W11" s="96">
        <f t="shared" ref="W11:X11" si="10">+W8</f>
        <v>31676</v>
      </c>
      <c r="X11" s="96">
        <f t="shared" si="10"/>
        <v>31261</v>
      </c>
      <c r="Y11" s="96">
        <f t="shared" ref="Y11:Z11" si="11">+Y8</f>
        <v>34058</v>
      </c>
      <c r="Z11" s="96">
        <f t="shared" si="11"/>
        <v>34790</v>
      </c>
      <c r="AA11" s="96">
        <f t="shared" ref="AA11:AC11" si="12">+AA8</f>
        <v>36619</v>
      </c>
      <c r="AB11" s="59">
        <f t="shared" si="2"/>
        <v>357662</v>
      </c>
      <c r="AC11" s="96">
        <f t="shared" si="12"/>
        <v>35003</v>
      </c>
      <c r="AD11" s="96">
        <v>30188</v>
      </c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59">
        <f t="shared" si="3"/>
        <v>65191</v>
      </c>
    </row>
    <row r="12" spans="1:41" x14ac:dyDescent="0.2">
      <c r="B12" s="15" t="s">
        <v>2</v>
      </c>
      <c r="C12" s="17">
        <f t="shared" si="4"/>
        <v>0</v>
      </c>
      <c r="D12" s="17">
        <f t="shared" si="4"/>
        <v>0</v>
      </c>
      <c r="E12" s="17">
        <f>+E9</f>
        <v>0</v>
      </c>
      <c r="F12" s="17">
        <f t="shared" si="5"/>
        <v>0</v>
      </c>
      <c r="G12" s="17">
        <f t="shared" si="5"/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 t="shared" ref="L12:N12" si="13">+L9</f>
        <v>0</v>
      </c>
      <c r="M12" s="17">
        <f t="shared" si="13"/>
        <v>42682</v>
      </c>
      <c r="N12" s="17">
        <f t="shared" si="13"/>
        <v>45613</v>
      </c>
      <c r="O12" s="17">
        <f>+SUM(E12:N12)</f>
        <v>88295</v>
      </c>
      <c r="P12" s="17">
        <f t="shared" si="7"/>
        <v>44068</v>
      </c>
      <c r="Q12" s="17">
        <f t="shared" si="7"/>
        <v>35874</v>
      </c>
      <c r="R12" s="17">
        <f t="shared" ref="R12:S12" si="14">+R9</f>
        <v>21543</v>
      </c>
      <c r="S12" s="17">
        <f t="shared" si="14"/>
        <v>5988</v>
      </c>
      <c r="T12" s="17">
        <f t="shared" ref="T12:V12" si="15">+T9</f>
        <v>8797</v>
      </c>
      <c r="U12" s="17">
        <f t="shared" si="15"/>
        <v>12852</v>
      </c>
      <c r="V12" s="17">
        <f t="shared" si="15"/>
        <v>21622</v>
      </c>
      <c r="W12" s="17">
        <f t="shared" ref="W12:X12" si="16">+W9</f>
        <v>24210</v>
      </c>
      <c r="X12" s="17">
        <f t="shared" si="16"/>
        <v>23966</v>
      </c>
      <c r="Y12" s="17">
        <f t="shared" ref="Y12:Z12" si="17">+Y9</f>
        <v>26448</v>
      </c>
      <c r="Z12" s="17">
        <f t="shared" si="17"/>
        <v>27255</v>
      </c>
      <c r="AA12" s="17">
        <f t="shared" ref="AA12:AC12" si="18">+AA9</f>
        <v>29103</v>
      </c>
      <c r="AB12" s="14">
        <f t="shared" si="2"/>
        <v>281726</v>
      </c>
      <c r="AC12" s="17">
        <f t="shared" si="18"/>
        <v>27784</v>
      </c>
      <c r="AD12" s="17">
        <v>24490</v>
      </c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4">
        <f t="shared" si="3"/>
        <v>52274</v>
      </c>
    </row>
    <row r="13" spans="1:41" x14ac:dyDescent="0.2">
      <c r="B13" s="15" t="s">
        <v>3</v>
      </c>
      <c r="C13" s="17">
        <f t="shared" si="4"/>
        <v>0</v>
      </c>
      <c r="D13" s="17">
        <f t="shared" si="4"/>
        <v>0</v>
      </c>
      <c r="E13" s="17">
        <f>+E10</f>
        <v>0</v>
      </c>
      <c r="F13" s="17">
        <f t="shared" si="5"/>
        <v>0</v>
      </c>
      <c r="G13" s="17">
        <f t="shared" si="5"/>
        <v>0</v>
      </c>
      <c r="H13" s="17">
        <f t="shared" si="5"/>
        <v>0</v>
      </c>
      <c r="I13" s="17">
        <f t="shared" si="5"/>
        <v>0</v>
      </c>
      <c r="J13" s="17">
        <f t="shared" si="5"/>
        <v>0</v>
      </c>
      <c r="K13" s="17">
        <f t="shared" si="5"/>
        <v>0</v>
      </c>
      <c r="L13" s="17">
        <f t="shared" ref="L13:N13" si="19">+L10</f>
        <v>0</v>
      </c>
      <c r="M13" s="17">
        <f t="shared" si="19"/>
        <v>5866</v>
      </c>
      <c r="N13" s="17">
        <f t="shared" si="19"/>
        <v>7448</v>
      </c>
      <c r="O13" s="17">
        <f>+SUM(E13:N13)</f>
        <v>13314</v>
      </c>
      <c r="P13" s="17">
        <f t="shared" si="7"/>
        <v>7614</v>
      </c>
      <c r="Q13" s="17">
        <f t="shared" si="7"/>
        <v>5018</v>
      </c>
      <c r="R13" s="17">
        <f t="shared" ref="R13:S13" si="20">+R10</f>
        <v>3755</v>
      </c>
      <c r="S13" s="17">
        <f t="shared" si="20"/>
        <v>2964</v>
      </c>
      <c r="T13" s="17">
        <f t="shared" ref="T13:V13" si="21">+T10</f>
        <v>4711</v>
      </c>
      <c r="U13" s="17">
        <f t="shared" si="21"/>
        <v>7243</v>
      </c>
      <c r="V13" s="17">
        <f t="shared" si="21"/>
        <v>7209</v>
      </c>
      <c r="W13" s="17">
        <f t="shared" ref="W13:X13" si="22">+W10</f>
        <v>7466</v>
      </c>
      <c r="X13" s="17">
        <f t="shared" si="22"/>
        <v>7295</v>
      </c>
      <c r="Y13" s="17">
        <f t="shared" ref="Y13:Z13" si="23">+Y10</f>
        <v>7610</v>
      </c>
      <c r="Z13" s="17">
        <f t="shared" si="23"/>
        <v>7535</v>
      </c>
      <c r="AA13" s="17">
        <f t="shared" ref="AA13:AC13" si="24">+AA10</f>
        <v>7516</v>
      </c>
      <c r="AB13" s="14">
        <f t="shared" si="2"/>
        <v>75936</v>
      </c>
      <c r="AC13" s="17">
        <f t="shared" si="24"/>
        <v>7219</v>
      </c>
      <c r="AD13" s="17">
        <v>5698</v>
      </c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4">
        <f t="shared" si="3"/>
        <v>12917</v>
      </c>
    </row>
    <row r="14" spans="1:41" x14ac:dyDescent="0.2">
      <c r="B14" s="97"/>
    </row>
    <row r="16" spans="1:41" ht="15" x14ac:dyDescent="0.25">
      <c r="B16" s="95" t="s">
        <v>68</v>
      </c>
    </row>
    <row r="17" spans="2:41" ht="15" x14ac:dyDescent="0.25">
      <c r="B17" s="171" t="s">
        <v>0</v>
      </c>
      <c r="C17" s="98"/>
      <c r="D17" s="98"/>
      <c r="E17" s="166">
        <v>2019</v>
      </c>
      <c r="F17" s="166"/>
      <c r="G17" s="166"/>
      <c r="H17" s="166"/>
      <c r="I17" s="166"/>
      <c r="J17" s="166"/>
      <c r="K17" s="166"/>
      <c r="L17" s="166"/>
      <c r="M17" s="166"/>
      <c r="N17" s="167"/>
      <c r="O17" s="163" t="s">
        <v>161</v>
      </c>
      <c r="P17" s="128">
        <v>2020</v>
      </c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30"/>
      <c r="AB17" s="163" t="s">
        <v>169</v>
      </c>
      <c r="AC17" s="128">
        <v>2021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30"/>
      <c r="AO17" s="163" t="s">
        <v>170</v>
      </c>
    </row>
    <row r="18" spans="2:41" ht="15" x14ac:dyDescent="0.25">
      <c r="B18" s="172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64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64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64"/>
    </row>
    <row r="19" spans="2:41" ht="15" x14ac:dyDescent="0.25">
      <c r="B19" s="13" t="s">
        <v>167</v>
      </c>
      <c r="C19" s="14">
        <f t="shared" ref="C19:D19" si="25">+C20+C21</f>
        <v>0</v>
      </c>
      <c r="D19" s="14">
        <f t="shared" si="25"/>
        <v>0</v>
      </c>
      <c r="E19" s="14">
        <f>+E20+E21</f>
        <v>0</v>
      </c>
      <c r="F19" s="14">
        <f t="shared" ref="F19:N19" si="26">+F20+F21</f>
        <v>0</v>
      </c>
      <c r="G19" s="14">
        <f t="shared" si="26"/>
        <v>0</v>
      </c>
      <c r="H19" s="14">
        <f t="shared" si="26"/>
        <v>0</v>
      </c>
      <c r="I19" s="14">
        <f t="shared" si="26"/>
        <v>0</v>
      </c>
      <c r="J19" s="14">
        <f t="shared" si="26"/>
        <v>0</v>
      </c>
      <c r="K19" s="14">
        <f t="shared" si="26"/>
        <v>0</v>
      </c>
      <c r="L19" s="14">
        <f t="shared" si="26"/>
        <v>0</v>
      </c>
      <c r="M19" s="14">
        <f t="shared" si="26"/>
        <v>58953</v>
      </c>
      <c r="N19" s="14">
        <f t="shared" si="26"/>
        <v>67345</v>
      </c>
      <c r="O19" s="14">
        <f t="shared" ref="O19:O24" si="27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>+SUM(P19:AA19)</f>
        <v>484478</v>
      </c>
      <c r="AC19" s="104">
        <f>SUM(AC20:AC21)</f>
        <v>46868</v>
      </c>
      <c r="AD19" s="14">
        <v>39830</v>
      </c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59">
        <f>+SUM(AC19:AN19)</f>
        <v>86698</v>
      </c>
    </row>
    <row r="20" spans="2:41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27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ref="AB20:AB24" si="28">+SUM(P20:AA20)</f>
        <v>281726</v>
      </c>
      <c r="AC20" s="121">
        <v>27784</v>
      </c>
      <c r="AD20" s="16">
        <v>24490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4">
        <f t="shared" ref="AO20:AO24" si="29">+SUM(AC20:AN20)</f>
        <v>52274</v>
      </c>
    </row>
    <row r="21" spans="2:41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27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28"/>
        <v>202752</v>
      </c>
      <c r="AC21" s="122">
        <v>19084</v>
      </c>
      <c r="AD21" s="17">
        <v>15340</v>
      </c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4">
        <f t="shared" si="29"/>
        <v>34424</v>
      </c>
    </row>
    <row r="22" spans="2:41" ht="15" x14ac:dyDescent="0.25">
      <c r="B22" s="18" t="s">
        <v>10</v>
      </c>
      <c r="C22" s="96">
        <f t="shared" ref="C22:D24" si="30">+C19</f>
        <v>0</v>
      </c>
      <c r="D22" s="96">
        <f t="shared" si="30"/>
        <v>0</v>
      </c>
      <c r="E22" s="96">
        <f>+E19</f>
        <v>0</v>
      </c>
      <c r="F22" s="96">
        <f t="shared" ref="F22:N24" si="31">+F19</f>
        <v>0</v>
      </c>
      <c r="G22" s="96">
        <f t="shared" si="31"/>
        <v>0</v>
      </c>
      <c r="H22" s="96">
        <f t="shared" si="31"/>
        <v>0</v>
      </c>
      <c r="I22" s="96">
        <f t="shared" si="31"/>
        <v>0</v>
      </c>
      <c r="J22" s="96">
        <f t="shared" si="31"/>
        <v>0</v>
      </c>
      <c r="K22" s="96">
        <f t="shared" si="31"/>
        <v>0</v>
      </c>
      <c r="L22" s="96">
        <f t="shared" si="31"/>
        <v>0</v>
      </c>
      <c r="M22" s="96">
        <f t="shared" si="31"/>
        <v>58953</v>
      </c>
      <c r="N22" s="96">
        <f t="shared" si="31"/>
        <v>67345</v>
      </c>
      <c r="O22" s="96">
        <f t="shared" si="27"/>
        <v>126298</v>
      </c>
      <c r="P22" s="59">
        <f t="shared" ref="P22:Q22" si="32">+P23+P24</f>
        <v>65165</v>
      </c>
      <c r="Q22" s="59">
        <f t="shared" si="32"/>
        <v>49245</v>
      </c>
      <c r="R22" s="59">
        <f t="shared" ref="R22:S22" si="33">+R23+R24</f>
        <v>31769</v>
      </c>
      <c r="S22" s="59">
        <f t="shared" si="33"/>
        <v>13328</v>
      </c>
      <c r="T22" s="59">
        <f t="shared" ref="T22:V22" si="34">+T23+T24</f>
        <v>20656</v>
      </c>
      <c r="U22" s="59">
        <f t="shared" si="34"/>
        <v>31837</v>
      </c>
      <c r="V22" s="59">
        <f t="shared" si="34"/>
        <v>40780</v>
      </c>
      <c r="W22" s="59">
        <f t="shared" ref="W22:X22" si="35">+W23+W24</f>
        <v>43627</v>
      </c>
      <c r="X22" s="59">
        <f t="shared" si="35"/>
        <v>44076</v>
      </c>
      <c r="Y22" s="59">
        <f t="shared" ref="Y22:Z22" si="36">+Y23+Y24</f>
        <v>47075</v>
      </c>
      <c r="Z22" s="59">
        <f t="shared" si="36"/>
        <v>47636</v>
      </c>
      <c r="AA22" s="59">
        <f t="shared" ref="AA22:AC22" si="37">+AA23+AA24</f>
        <v>49284</v>
      </c>
      <c r="AB22" s="59">
        <f t="shared" si="28"/>
        <v>484478</v>
      </c>
      <c r="AC22" s="59">
        <f t="shared" si="37"/>
        <v>46868</v>
      </c>
      <c r="AD22" s="59">
        <v>39830</v>
      </c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>
        <f t="shared" si="29"/>
        <v>86698</v>
      </c>
    </row>
    <row r="23" spans="2:41" x14ac:dyDescent="0.2">
      <c r="B23" s="15" t="s">
        <v>2</v>
      </c>
      <c r="C23" s="17">
        <f t="shared" si="30"/>
        <v>0</v>
      </c>
      <c r="D23" s="17"/>
      <c r="E23" s="17">
        <f>+E20</f>
        <v>0</v>
      </c>
      <c r="F23" s="17">
        <f t="shared" si="31"/>
        <v>0</v>
      </c>
      <c r="G23" s="17">
        <f t="shared" si="31"/>
        <v>0</v>
      </c>
      <c r="H23" s="17">
        <f t="shared" si="31"/>
        <v>0</v>
      </c>
      <c r="I23" s="17">
        <f t="shared" si="31"/>
        <v>0</v>
      </c>
      <c r="J23" s="17">
        <f t="shared" si="31"/>
        <v>0</v>
      </c>
      <c r="K23" s="17">
        <f t="shared" si="31"/>
        <v>0</v>
      </c>
      <c r="L23" s="17">
        <f t="shared" si="31"/>
        <v>0</v>
      </c>
      <c r="M23" s="17">
        <f t="shared" si="31"/>
        <v>42682</v>
      </c>
      <c r="N23" s="17">
        <f t="shared" si="31"/>
        <v>45613</v>
      </c>
      <c r="O23" s="17">
        <f t="shared" si="27"/>
        <v>88295</v>
      </c>
      <c r="P23" s="17">
        <f>+P20</f>
        <v>44068</v>
      </c>
      <c r="Q23" s="17">
        <f>+Q20</f>
        <v>35874</v>
      </c>
      <c r="R23" s="17">
        <f t="shared" ref="R23:S23" si="38">+R20</f>
        <v>21543</v>
      </c>
      <c r="S23" s="17">
        <f t="shared" si="38"/>
        <v>5988</v>
      </c>
      <c r="T23" s="17">
        <f t="shared" ref="T23:V23" si="39">+T20</f>
        <v>8797</v>
      </c>
      <c r="U23" s="17">
        <f t="shared" si="39"/>
        <v>12852</v>
      </c>
      <c r="V23" s="17">
        <f t="shared" si="39"/>
        <v>21622</v>
      </c>
      <c r="W23" s="17">
        <f t="shared" ref="W23:X23" si="40">+W20</f>
        <v>24210</v>
      </c>
      <c r="X23" s="17">
        <f t="shared" si="40"/>
        <v>23966</v>
      </c>
      <c r="Y23" s="17">
        <f t="shared" ref="Y23:Z23" si="41">+Y20</f>
        <v>26448</v>
      </c>
      <c r="Z23" s="17">
        <f t="shared" si="41"/>
        <v>27255</v>
      </c>
      <c r="AA23" s="17">
        <f t="shared" ref="AA23:AC23" si="42">+AA20</f>
        <v>29103</v>
      </c>
      <c r="AB23" s="14">
        <f t="shared" si="28"/>
        <v>281726</v>
      </c>
      <c r="AC23" s="17">
        <f t="shared" si="42"/>
        <v>27784</v>
      </c>
      <c r="AD23" s="17">
        <v>24490</v>
      </c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4">
        <f t="shared" si="29"/>
        <v>52274</v>
      </c>
    </row>
    <row r="24" spans="2:41" x14ac:dyDescent="0.2">
      <c r="B24" s="15" t="s">
        <v>3</v>
      </c>
      <c r="C24" s="17">
        <f t="shared" si="30"/>
        <v>0</v>
      </c>
      <c r="D24" s="17"/>
      <c r="E24" s="17">
        <f>+E21</f>
        <v>0</v>
      </c>
      <c r="F24" s="17">
        <f t="shared" si="31"/>
        <v>0</v>
      </c>
      <c r="G24" s="17">
        <f t="shared" si="31"/>
        <v>0</v>
      </c>
      <c r="H24" s="17">
        <f t="shared" si="31"/>
        <v>0</v>
      </c>
      <c r="I24" s="17">
        <f t="shared" si="31"/>
        <v>0</v>
      </c>
      <c r="J24" s="17">
        <f t="shared" si="31"/>
        <v>0</v>
      </c>
      <c r="K24" s="17">
        <f t="shared" si="31"/>
        <v>0</v>
      </c>
      <c r="L24" s="17">
        <f t="shared" si="31"/>
        <v>0</v>
      </c>
      <c r="M24" s="17">
        <f t="shared" si="31"/>
        <v>16271</v>
      </c>
      <c r="N24" s="17">
        <f t="shared" si="31"/>
        <v>21732</v>
      </c>
      <c r="O24" s="17">
        <f t="shared" si="27"/>
        <v>38003</v>
      </c>
      <c r="P24" s="17">
        <f>+P21</f>
        <v>21097</v>
      </c>
      <c r="Q24" s="17">
        <f>+Q21</f>
        <v>13371</v>
      </c>
      <c r="R24" s="17">
        <f t="shared" ref="R24:S24" si="43">+R21</f>
        <v>10226</v>
      </c>
      <c r="S24" s="17">
        <f t="shared" si="43"/>
        <v>7340</v>
      </c>
      <c r="T24" s="17">
        <f t="shared" ref="T24:V24" si="44">+T21</f>
        <v>11859</v>
      </c>
      <c r="U24" s="17">
        <f t="shared" si="44"/>
        <v>18985</v>
      </c>
      <c r="V24" s="17">
        <f t="shared" si="44"/>
        <v>19158</v>
      </c>
      <c r="W24" s="17">
        <f t="shared" ref="W24:X24" si="45">+W21</f>
        <v>19417</v>
      </c>
      <c r="X24" s="17">
        <f t="shared" si="45"/>
        <v>20110</v>
      </c>
      <c r="Y24" s="17">
        <f t="shared" ref="Y24:Z24" si="46">+Y21</f>
        <v>20627</v>
      </c>
      <c r="Z24" s="17">
        <f t="shared" si="46"/>
        <v>20381</v>
      </c>
      <c r="AA24" s="17">
        <f t="shared" ref="AA24:AC24" si="47">+AA21</f>
        <v>20181</v>
      </c>
      <c r="AB24" s="14">
        <f t="shared" si="28"/>
        <v>202752</v>
      </c>
      <c r="AC24" s="17">
        <f t="shared" si="47"/>
        <v>19084</v>
      </c>
      <c r="AD24" s="17">
        <v>15340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4">
        <f t="shared" si="29"/>
        <v>34424</v>
      </c>
    </row>
    <row r="27" spans="2:41" ht="15" x14ac:dyDescent="0.25">
      <c r="B27" s="95" t="s">
        <v>82</v>
      </c>
    </row>
    <row r="28" spans="2:41" ht="15" x14ac:dyDescent="0.25">
      <c r="B28" s="23" t="s">
        <v>158</v>
      </c>
      <c r="C28" s="98"/>
      <c r="D28" s="98"/>
      <c r="E28" s="166">
        <v>2019</v>
      </c>
      <c r="F28" s="166"/>
      <c r="G28" s="166"/>
      <c r="H28" s="166"/>
      <c r="I28" s="166"/>
      <c r="J28" s="166"/>
      <c r="K28" s="166"/>
      <c r="L28" s="166"/>
      <c r="M28" s="166"/>
      <c r="N28" s="167"/>
      <c r="O28" s="163" t="s">
        <v>161</v>
      </c>
      <c r="P28" s="128">
        <v>2020</v>
      </c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30"/>
      <c r="AB28" s="163" t="s">
        <v>169</v>
      </c>
      <c r="AC28" s="128">
        <v>2021</v>
      </c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30"/>
      <c r="AO28" s="163" t="s">
        <v>170</v>
      </c>
    </row>
    <row r="29" spans="2:41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64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64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64"/>
    </row>
    <row r="30" spans="2:41" ht="15" x14ac:dyDescent="0.25">
      <c r="B30" s="18" t="s">
        <v>94</v>
      </c>
      <c r="C30" s="59">
        <f t="shared" ref="C30:N30" si="48">+C31+C32</f>
        <v>0</v>
      </c>
      <c r="D30" s="59">
        <f t="shared" si="48"/>
        <v>0</v>
      </c>
      <c r="E30" s="59">
        <f t="shared" si="48"/>
        <v>0</v>
      </c>
      <c r="F30" s="59">
        <f t="shared" si="48"/>
        <v>0</v>
      </c>
      <c r="G30" s="59">
        <f t="shared" si="48"/>
        <v>0</v>
      </c>
      <c r="H30" s="59">
        <f t="shared" si="48"/>
        <v>0</v>
      </c>
      <c r="I30" s="59">
        <f t="shared" si="48"/>
        <v>0</v>
      </c>
      <c r="J30" s="59">
        <f t="shared" si="48"/>
        <v>0</v>
      </c>
      <c r="K30" s="59">
        <f t="shared" si="48"/>
        <v>0</v>
      </c>
      <c r="L30" s="59">
        <f t="shared" si="48"/>
        <v>0</v>
      </c>
      <c r="M30" s="59">
        <f t="shared" si="48"/>
        <v>138308.4</v>
      </c>
      <c r="N30" s="59">
        <f t="shared" si="48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C30" si="49">+R31+R32</f>
        <v>71336.399999999994</v>
      </c>
      <c r="S30" s="59">
        <f t="shared" si="49"/>
        <v>2298</v>
      </c>
      <c r="T30" s="59">
        <f t="shared" si="49"/>
        <v>0</v>
      </c>
      <c r="U30" s="59">
        <f t="shared" si="49"/>
        <v>0</v>
      </c>
      <c r="V30" s="59">
        <f t="shared" si="49"/>
        <v>96370.799999999988</v>
      </c>
      <c r="W30" s="59">
        <f t="shared" si="49"/>
        <v>100126.8</v>
      </c>
      <c r="X30" s="59">
        <f t="shared" si="49"/>
        <v>101289.60000000001</v>
      </c>
      <c r="Y30" s="59">
        <f t="shared" si="49"/>
        <v>107751.20000000001</v>
      </c>
      <c r="Z30" s="59">
        <f t="shared" si="49"/>
        <v>108555.6</v>
      </c>
      <c r="AA30" s="59">
        <f t="shared" si="49"/>
        <v>111811.2</v>
      </c>
      <c r="AB30" s="59">
        <f t="shared" ref="AB30:AB32" si="50">+SUM(P30:AA30)</f>
        <v>956141.60000000114</v>
      </c>
      <c r="AC30" s="59">
        <f t="shared" si="49"/>
        <v>111042.9</v>
      </c>
      <c r="AD30" s="59">
        <v>94088.1</v>
      </c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>
        <f t="shared" ref="AO30:AO32" si="51">+SUM(AC30:AN30)</f>
        <v>205131</v>
      </c>
    </row>
    <row r="31" spans="2:41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 t="shared" ref="O31:O32" si="52"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 t="shared" si="50"/>
        <v>560019.20000000123</v>
      </c>
      <c r="AC31" s="16">
        <v>63332.9</v>
      </c>
      <c r="AD31" s="127">
        <v>55738.1</v>
      </c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4">
        <f t="shared" si="51"/>
        <v>119071</v>
      </c>
    </row>
    <row r="32" spans="2:41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 t="shared" si="52"/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 t="shared" si="50"/>
        <v>396122.4</v>
      </c>
      <c r="AC32" s="17">
        <v>47710</v>
      </c>
      <c r="AD32" s="127">
        <v>38350</v>
      </c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4">
        <f t="shared" si="51"/>
        <v>86060</v>
      </c>
    </row>
  </sheetData>
  <mergeCells count="16"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GERALDIN</cp:lastModifiedBy>
  <dcterms:created xsi:type="dcterms:W3CDTF">2014-11-05T18:43:27Z</dcterms:created>
  <dcterms:modified xsi:type="dcterms:W3CDTF">2021-04-28T21:38:48Z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