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sitranperu-my.sharepoint.com/personal/arodrigueza_ositran_gob_pe/Documents/OSITRAN/Carreteras/Series Carreteras/"/>
    </mc:Choice>
  </mc:AlternateContent>
  <xr:revisionPtr revIDLastSave="0" documentId="8_{5083CD12-28B2-42D1-A4AD-1FDAC9391903}" xr6:coauthVersionLast="47" xr6:coauthVersionMax="47" xr10:uidLastSave="{00000000-0000-0000-0000-000000000000}"/>
  <bookViews>
    <workbookView xWindow="-108" yWindow="-108" windowWidth="23256" windowHeight="12576" firstSheet="10" activeTab="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H48" i="11"/>
  <c r="FI48" i="11"/>
  <c r="FG54" i="13" l="1"/>
  <c r="FH54" i="13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O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AO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C24" i="17"/>
  <c r="AO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C23" i="17"/>
  <c r="AO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AO21" i="17"/>
  <c r="AB21" i="17"/>
  <c r="O21" i="17"/>
  <c r="AO20" i="17"/>
  <c r="AB20" i="17"/>
  <c r="O20" i="17"/>
  <c r="AO19" i="17"/>
  <c r="AC19" i="17"/>
  <c r="AB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AO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O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AO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AO10" i="17"/>
  <c r="AB10" i="17"/>
  <c r="O10" i="17"/>
  <c r="AO9" i="17"/>
  <c r="AB9" i="17"/>
  <c r="O9" i="17"/>
  <c r="AO8" i="17"/>
  <c r="AB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AZ32" i="16"/>
  <c r="AM32" i="16"/>
  <c r="M32" i="16"/>
  <c r="AZ31" i="16"/>
  <c r="AM31" i="16"/>
  <c r="M31" i="16"/>
  <c r="AZ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AZ24" i="16"/>
  <c r="AQ24" i="16"/>
  <c r="AP24" i="16"/>
  <c r="AO24" i="16"/>
  <c r="AN24" i="16"/>
  <c r="AM24" i="16"/>
  <c r="AL24" i="16"/>
  <c r="AK24" i="16"/>
  <c r="AJ24" i="16"/>
  <c r="AI24" i="16"/>
  <c r="AH24" i="16"/>
  <c r="Z24" i="16"/>
  <c r="Y24" i="16"/>
  <c r="X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AZ23" i="16"/>
  <c r="AQ23" i="16"/>
  <c r="AP23" i="16"/>
  <c r="AO23" i="16"/>
  <c r="AN23" i="16"/>
  <c r="AM23" i="16"/>
  <c r="AL23" i="16"/>
  <c r="AK23" i="16"/>
  <c r="AJ23" i="16"/>
  <c r="AI23" i="16"/>
  <c r="AH23" i="16"/>
  <c r="Z23" i="16"/>
  <c r="Y23" i="16"/>
  <c r="X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AZ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AZ21" i="16"/>
  <c r="AM21" i="16"/>
  <c r="Z21" i="16"/>
  <c r="M21" i="16"/>
  <c r="AZ20" i="16"/>
  <c r="AM20" i="16"/>
  <c r="Z20" i="16"/>
  <c r="M20" i="16"/>
  <c r="AZ19" i="16"/>
  <c r="AM19" i="16"/>
  <c r="AH19" i="16"/>
  <c r="AF19" i="16"/>
  <c r="AE19" i="16"/>
  <c r="Z19" i="16"/>
  <c r="X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AZ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AZ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AZ11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AZ10" i="16"/>
  <c r="AM10" i="16"/>
  <c r="Z10" i="16"/>
  <c r="M10" i="16"/>
  <c r="AZ9" i="16"/>
  <c r="AM9" i="16"/>
  <c r="Z9" i="16"/>
  <c r="M9" i="16"/>
  <c r="AZ8" i="16"/>
  <c r="AM8" i="16"/>
  <c r="AH8" i="16"/>
  <c r="AF8" i="16"/>
  <c r="AE8" i="16"/>
  <c r="AD8" i="16"/>
  <c r="AC8" i="16"/>
  <c r="AB8" i="16"/>
  <c r="Z8" i="16"/>
  <c r="X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GO68" i="1"/>
  <c r="GB68" i="1"/>
  <c r="FB68" i="1"/>
  <c r="EO68" i="1"/>
  <c r="EB68" i="1"/>
  <c r="DO68" i="1"/>
  <c r="DB68" i="1"/>
  <c r="CO68" i="1"/>
  <c r="CB68" i="1"/>
  <c r="BO68" i="1"/>
  <c r="BB68" i="1"/>
  <c r="AO68" i="1"/>
  <c r="AF68" i="1"/>
  <c r="AB68" i="1"/>
  <c r="O68" i="1"/>
  <c r="GO67" i="1"/>
  <c r="GB67" i="1"/>
  <c r="FB67" i="1"/>
  <c r="EO67" i="1"/>
  <c r="EB67" i="1"/>
  <c r="DO67" i="1"/>
  <c r="DB67" i="1"/>
  <c r="CO67" i="1"/>
  <c r="CB67" i="1"/>
  <c r="BO67" i="1"/>
  <c r="BB67" i="1"/>
  <c r="AO67" i="1"/>
  <c r="AF67" i="1"/>
  <c r="AB67" i="1"/>
  <c r="O67" i="1"/>
  <c r="GO66" i="1"/>
  <c r="GC66" i="1"/>
  <c r="GB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O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GO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GO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O55" i="1"/>
  <c r="GC55" i="1"/>
  <c r="GB55" i="1"/>
  <c r="FO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O52" i="1"/>
  <c r="GC52" i="1"/>
  <c r="GB52" i="1"/>
  <c r="FO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O49" i="1"/>
  <c r="GC49" i="1"/>
  <c r="GB49" i="1"/>
  <c r="FO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O46" i="1"/>
  <c r="GC46" i="1"/>
  <c r="GB46" i="1"/>
  <c r="FO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GO43" i="1"/>
  <c r="GC43" i="1"/>
  <c r="GB43" i="1"/>
  <c r="FO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O40" i="1"/>
  <c r="GC40" i="1"/>
  <c r="GB40" i="1"/>
  <c r="FO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GO37" i="1"/>
  <c r="GC37" i="1"/>
  <c r="GB37" i="1"/>
  <c r="FO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GO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GO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GO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B29" i="1"/>
  <c r="EA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O26" i="1"/>
  <c r="GC26" i="1"/>
  <c r="GB26" i="1"/>
  <c r="FO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O23" i="1"/>
  <c r="GC23" i="1"/>
  <c r="GB23" i="1"/>
  <c r="FO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O20" i="1"/>
  <c r="GC20" i="1"/>
  <c r="GB20" i="1"/>
  <c r="FO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O17" i="1"/>
  <c r="GC17" i="1"/>
  <c r="GB17" i="1"/>
  <c r="FO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O14" i="1"/>
  <c r="GC14" i="1"/>
  <c r="GB14" i="1"/>
  <c r="FO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GO11" i="1"/>
  <c r="GC11" i="1"/>
  <c r="GB11" i="1"/>
  <c r="FO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FB10" i="1"/>
  <c r="EO10" i="1"/>
  <c r="EB10" i="1"/>
  <c r="DO10" i="1"/>
  <c r="DB10" i="1"/>
  <c r="CO10" i="1"/>
  <c r="CB10" i="1"/>
  <c r="BO10" i="1"/>
  <c r="BB10" i="1"/>
  <c r="AO10" i="1"/>
  <c r="AB10" i="1"/>
  <c r="O10" i="1"/>
  <c r="FB9" i="1"/>
  <c r="EO9" i="1"/>
  <c r="EB9" i="1"/>
  <c r="DO9" i="1"/>
  <c r="DB9" i="1"/>
  <c r="CO9" i="1"/>
  <c r="CB9" i="1"/>
  <c r="BO9" i="1"/>
  <c r="BB9" i="1"/>
  <c r="AO9" i="1"/>
  <c r="AB9" i="1"/>
  <c r="O9" i="1"/>
  <c r="GO8" i="1"/>
  <c r="GC8" i="1"/>
  <c r="GB8" i="1"/>
  <c r="FO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O42" i="2" s="1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EO36" i="2"/>
  <c r="EF36" i="2"/>
  <c r="EE36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EO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EO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O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O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BO27" i="2"/>
  <c r="BB27" i="2"/>
  <c r="AO27" i="2"/>
  <c r="AB27" i="2"/>
  <c r="O27" i="2"/>
  <c r="DB26" i="2"/>
  <c r="CO26" i="2"/>
  <c r="CB26" i="2"/>
  <c r="BO26" i="2"/>
  <c r="BB26" i="2"/>
  <c r="AO26" i="2"/>
  <c r="AB26" i="2"/>
  <c r="O26" i="2"/>
  <c r="EO25" i="2"/>
  <c r="EB25" i="2"/>
  <c r="DO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EO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C19" i="2"/>
  <c r="CB19" i="2"/>
  <c r="CA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EO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C18" i="2"/>
  <c r="CB18" i="2"/>
  <c r="CA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EO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C17" i="2"/>
  <c r="CB17" i="2"/>
  <c r="CA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O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EO11" i="2"/>
  <c r="EB11" i="2"/>
  <c r="DO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O10" i="2"/>
  <c r="DB9" i="2"/>
  <c r="CO9" i="2"/>
  <c r="CB9" i="2"/>
  <c r="BO9" i="2"/>
  <c r="BB9" i="2"/>
  <c r="AO9" i="2"/>
  <c r="AB9" i="2"/>
  <c r="O9" i="2"/>
  <c r="EO8" i="2"/>
  <c r="EB8" i="2"/>
  <c r="DO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B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EB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P36" i="4"/>
  <c r="BO36" i="4"/>
  <c r="BN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EB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P35" i="4"/>
  <c r="BO35" i="4"/>
  <c r="BN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EB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P34" i="4"/>
  <c r="BO34" i="4"/>
  <c r="BN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B31" i="4"/>
  <c r="DP31" i="4"/>
  <c r="DO31" i="4"/>
  <c r="DB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P31" i="4"/>
  <c r="BO31" i="4"/>
  <c r="BL31" i="4"/>
  <c r="BK31" i="4"/>
  <c r="BB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EB28" i="4"/>
  <c r="DP28" i="4"/>
  <c r="DO28" i="4"/>
  <c r="DB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P28" i="4"/>
  <c r="BO28" i="4"/>
  <c r="BL28" i="4"/>
  <c r="BK28" i="4"/>
  <c r="BB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EB25" i="4"/>
  <c r="DP25" i="4"/>
  <c r="DO25" i="4"/>
  <c r="DB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P25" i="4"/>
  <c r="BO25" i="4"/>
  <c r="BL25" i="4"/>
  <c r="BK25" i="4"/>
  <c r="BB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EB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P19" i="4"/>
  <c r="BO19" i="4"/>
  <c r="BN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EB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P18" i="4"/>
  <c r="BO18" i="4"/>
  <c r="BN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EB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P17" i="4"/>
  <c r="BO17" i="4"/>
  <c r="BN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EB14" i="4"/>
  <c r="DP14" i="4"/>
  <c r="DO14" i="4"/>
  <c r="DB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EB11" i="4"/>
  <c r="DP11" i="4"/>
  <c r="DO11" i="4"/>
  <c r="DB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CO9" i="4"/>
  <c r="CB9" i="4"/>
  <c r="BO9" i="4"/>
  <c r="BB9" i="4"/>
  <c r="AO9" i="4"/>
  <c r="AB9" i="4"/>
  <c r="O9" i="4"/>
  <c r="EB8" i="4"/>
  <c r="DP8" i="4"/>
  <c r="DO8" i="4"/>
  <c r="DB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EB32" i="5"/>
  <c r="DO32" i="5"/>
  <c r="CO32" i="5"/>
  <c r="CB32" i="5"/>
  <c r="BO32" i="5"/>
  <c r="BB32" i="5"/>
  <c r="AO32" i="5"/>
  <c r="AB32" i="5"/>
  <c r="O32" i="5"/>
  <c r="EB31" i="5"/>
  <c r="DO31" i="5"/>
  <c r="CO31" i="5"/>
  <c r="CB31" i="5"/>
  <c r="BO31" i="5"/>
  <c r="BB31" i="5"/>
  <c r="AO31" i="5"/>
  <c r="AB31" i="5"/>
  <c r="O31" i="5"/>
  <c r="EB30" i="5"/>
  <c r="DO30" i="5"/>
  <c r="DB30" i="5"/>
  <c r="CP30" i="5"/>
  <c r="CO30" i="5"/>
  <c r="CC30" i="5"/>
  <c r="CB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EB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B24" i="5"/>
  <c r="DA24" i="5"/>
  <c r="CZ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O24" i="5"/>
  <c r="BN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EB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B23" i="5"/>
  <c r="DA23" i="5"/>
  <c r="CZ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O23" i="5"/>
  <c r="BN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EB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E22" i="5"/>
  <c r="DD22" i="5"/>
  <c r="DC22" i="5"/>
  <c r="DB22" i="5"/>
  <c r="DA22" i="5"/>
  <c r="CZ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O22" i="5"/>
  <c r="BN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EB21" i="5"/>
  <c r="DO21" i="5"/>
  <c r="DB21" i="5"/>
  <c r="CO21" i="5"/>
  <c r="CB21" i="5"/>
  <c r="BO21" i="5"/>
  <c r="BB21" i="5"/>
  <c r="AO21" i="5"/>
  <c r="AB21" i="5"/>
  <c r="O21" i="5"/>
  <c r="EB20" i="5"/>
  <c r="DO20" i="5"/>
  <c r="DB20" i="5"/>
  <c r="CO20" i="5"/>
  <c r="CB20" i="5"/>
  <c r="BO20" i="5"/>
  <c r="BB20" i="5"/>
  <c r="AO20" i="5"/>
  <c r="AB20" i="5"/>
  <c r="O20" i="5"/>
  <c r="EB19" i="5"/>
  <c r="DO19" i="5"/>
  <c r="DB19" i="5"/>
  <c r="DA19" i="5"/>
  <c r="CZ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EB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B13" i="5"/>
  <c r="DA13" i="5"/>
  <c r="CZ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P13" i="5"/>
  <c r="BO13" i="5"/>
  <c r="BN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EB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P12" i="5"/>
  <c r="BO12" i="5"/>
  <c r="BN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EB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P11" i="5"/>
  <c r="BO11" i="5"/>
  <c r="BN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EB10" i="5"/>
  <c r="DO10" i="5"/>
  <c r="DB10" i="5"/>
  <c r="CO10" i="5"/>
  <c r="CB10" i="5"/>
  <c r="BO10" i="5"/>
  <c r="BB10" i="5"/>
  <c r="AO10" i="5"/>
  <c r="AB10" i="5"/>
  <c r="O10" i="5"/>
  <c r="EB9" i="5"/>
  <c r="DO9" i="5"/>
  <c r="DB9" i="5"/>
  <c r="CO9" i="5"/>
  <c r="CB9" i="5"/>
  <c r="BO9" i="5"/>
  <c r="BB9" i="5"/>
  <c r="AO9" i="5"/>
  <c r="AB9" i="5"/>
  <c r="O9" i="5"/>
  <c r="EB8" i="5"/>
  <c r="DO8" i="5"/>
  <c r="DB8" i="5"/>
  <c r="DA8" i="5"/>
  <c r="CZ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P8" i="5"/>
  <c r="BO8" i="5"/>
  <c r="BL8" i="5"/>
  <c r="BK8" i="5"/>
  <c r="BB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DO57" i="6"/>
  <c r="DB57" i="6"/>
  <c r="CO57" i="6"/>
  <c r="CB57" i="6"/>
  <c r="BO57" i="6"/>
  <c r="BE57" i="6"/>
  <c r="BD57" i="6"/>
  <c r="BB57" i="6"/>
  <c r="AT57" i="6"/>
  <c r="AO57" i="6"/>
  <c r="AF57" i="6"/>
  <c r="AB57" i="6"/>
  <c r="O57" i="6"/>
  <c r="GO56" i="6"/>
  <c r="GB56" i="6"/>
  <c r="FB56" i="6"/>
  <c r="EO56" i="6"/>
  <c r="EB56" i="6"/>
  <c r="DO56" i="6"/>
  <c r="DB56" i="6"/>
  <c r="CO56" i="6"/>
  <c r="CB56" i="6"/>
  <c r="BO56" i="6"/>
  <c r="BE56" i="6"/>
  <c r="BD56" i="6"/>
  <c r="BB56" i="6"/>
  <c r="AT56" i="6"/>
  <c r="AO56" i="6"/>
  <c r="AF56" i="6"/>
  <c r="AB56" i="6"/>
  <c r="O56" i="6"/>
  <c r="GO55" i="6"/>
  <c r="GC55" i="6"/>
  <c r="GB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O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B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O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B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GO49" i="6"/>
  <c r="GC49" i="6"/>
  <c r="GB49" i="6"/>
  <c r="GA49" i="6"/>
  <c r="FZ49" i="6"/>
  <c r="FY49" i="6"/>
  <c r="FX49" i="6"/>
  <c r="FW49" i="6"/>
  <c r="FV49" i="6"/>
  <c r="FU49" i="6"/>
  <c r="FT49" i="6"/>
  <c r="FS49" i="6"/>
  <c r="FR49" i="6"/>
  <c r="FQ49" i="6"/>
  <c r="FP49" i="6"/>
  <c r="FO49" i="6"/>
  <c r="FN49" i="6"/>
  <c r="FM49" i="6"/>
  <c r="FK49" i="6"/>
  <c r="FJ49" i="6"/>
  <c r="FI49" i="6"/>
  <c r="FH49" i="6"/>
  <c r="FG49" i="6"/>
  <c r="FF49" i="6"/>
  <c r="FE49" i="6"/>
  <c r="FD49" i="6"/>
  <c r="FC49" i="6"/>
  <c r="FB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O49" i="6"/>
  <c r="EN49" i="6"/>
  <c r="EM49" i="6"/>
  <c r="EL49" i="6"/>
  <c r="EK49" i="6"/>
  <c r="EJ49" i="6"/>
  <c r="EI49" i="6"/>
  <c r="EH49" i="6"/>
  <c r="EG49" i="6"/>
  <c r="EF49" i="6"/>
  <c r="EE49" i="6"/>
  <c r="EC49" i="6"/>
  <c r="EB49" i="6"/>
  <c r="EA49" i="6"/>
  <c r="DY49" i="6"/>
  <c r="DX49" i="6"/>
  <c r="DW49" i="6"/>
  <c r="DV49" i="6"/>
  <c r="DU49" i="6"/>
  <c r="DT49" i="6"/>
  <c r="DS49" i="6"/>
  <c r="DR49" i="6"/>
  <c r="DQ49" i="6"/>
  <c r="DP49" i="6"/>
  <c r="DO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GO48" i="6"/>
  <c r="GC48" i="6"/>
  <c r="GB48" i="6"/>
  <c r="GA48" i="6"/>
  <c r="FZ48" i="6"/>
  <c r="FY48" i="6"/>
  <c r="FX48" i="6"/>
  <c r="FW48" i="6"/>
  <c r="FV48" i="6"/>
  <c r="FU48" i="6"/>
  <c r="FT48" i="6"/>
  <c r="FS48" i="6"/>
  <c r="FR48" i="6"/>
  <c r="FQ48" i="6"/>
  <c r="FP48" i="6"/>
  <c r="FO48" i="6"/>
  <c r="FN48" i="6"/>
  <c r="FM48" i="6"/>
  <c r="FK48" i="6"/>
  <c r="FJ48" i="6"/>
  <c r="FI48" i="6"/>
  <c r="FH48" i="6"/>
  <c r="FG48" i="6"/>
  <c r="FF48" i="6"/>
  <c r="FE48" i="6"/>
  <c r="FD48" i="6"/>
  <c r="FC48" i="6"/>
  <c r="FB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O48" i="6"/>
  <c r="EN48" i="6"/>
  <c r="EM48" i="6"/>
  <c r="EL48" i="6"/>
  <c r="EK48" i="6"/>
  <c r="EJ48" i="6"/>
  <c r="EI48" i="6"/>
  <c r="EH48" i="6"/>
  <c r="EG48" i="6"/>
  <c r="EF48" i="6"/>
  <c r="EE48" i="6"/>
  <c r="EC48" i="6"/>
  <c r="EB48" i="6"/>
  <c r="EA48" i="6"/>
  <c r="DY48" i="6"/>
  <c r="DX48" i="6"/>
  <c r="DW48" i="6"/>
  <c r="DV48" i="6"/>
  <c r="DU48" i="6"/>
  <c r="DT48" i="6"/>
  <c r="DS48" i="6"/>
  <c r="DR48" i="6"/>
  <c r="DQ48" i="6"/>
  <c r="DP48" i="6"/>
  <c r="DO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B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GO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K47" i="6"/>
  <c r="FJ47" i="6"/>
  <c r="FI47" i="6"/>
  <c r="FH47" i="6"/>
  <c r="FG47" i="6"/>
  <c r="FF47" i="6"/>
  <c r="FE47" i="6"/>
  <c r="FD47" i="6"/>
  <c r="FC47" i="6"/>
  <c r="FB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C47" i="6"/>
  <c r="EB47" i="6"/>
  <c r="EA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O44" i="6"/>
  <c r="GC44" i="6"/>
  <c r="GB44" i="6"/>
  <c r="FO44" i="6"/>
  <c r="FK44" i="6"/>
  <c r="FJ44" i="6"/>
  <c r="FI44" i="6"/>
  <c r="FH44" i="6"/>
  <c r="FG44" i="6"/>
  <c r="FF44" i="6"/>
  <c r="FE44" i="6"/>
  <c r="FD44" i="6"/>
  <c r="FC44" i="6"/>
  <c r="FB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O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B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O41" i="6"/>
  <c r="GC41" i="6"/>
  <c r="GB41" i="6"/>
  <c r="FO41" i="6"/>
  <c r="FK41" i="6"/>
  <c r="FJ41" i="6"/>
  <c r="FI41" i="6"/>
  <c r="FH41" i="6"/>
  <c r="FG41" i="6"/>
  <c r="FF41" i="6"/>
  <c r="FE41" i="6"/>
  <c r="FD41" i="6"/>
  <c r="FC41" i="6"/>
  <c r="FB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O38" i="6"/>
  <c r="GC38" i="6"/>
  <c r="GB38" i="6"/>
  <c r="FO38" i="6"/>
  <c r="FK38" i="6"/>
  <c r="FJ38" i="6"/>
  <c r="FI38" i="6"/>
  <c r="FH38" i="6"/>
  <c r="FG38" i="6"/>
  <c r="FF38" i="6"/>
  <c r="FE38" i="6"/>
  <c r="FD38" i="6"/>
  <c r="FC38" i="6"/>
  <c r="FB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O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B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O35" i="6"/>
  <c r="GC35" i="6"/>
  <c r="GB35" i="6"/>
  <c r="FO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GO32" i="6"/>
  <c r="GC32" i="6"/>
  <c r="GB32" i="6"/>
  <c r="FO32" i="6"/>
  <c r="FK32" i="6"/>
  <c r="FJ32" i="6"/>
  <c r="FI32" i="6"/>
  <c r="FH32" i="6"/>
  <c r="FG32" i="6"/>
  <c r="FF32" i="6"/>
  <c r="FE32" i="6"/>
  <c r="FD32" i="6"/>
  <c r="FC32" i="6"/>
  <c r="FB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O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GO25" i="6"/>
  <c r="GC25" i="6"/>
  <c r="GB25" i="6"/>
  <c r="GA25" i="6"/>
  <c r="FZ25" i="6"/>
  <c r="FY25" i="6"/>
  <c r="FX25" i="6"/>
  <c r="FW25" i="6"/>
  <c r="FV25" i="6"/>
  <c r="FU25" i="6"/>
  <c r="FT25" i="6"/>
  <c r="FS25" i="6"/>
  <c r="FR25" i="6"/>
  <c r="FQ25" i="6"/>
  <c r="FP25" i="6"/>
  <c r="FO25" i="6"/>
  <c r="FN25" i="6"/>
  <c r="FM25" i="6"/>
  <c r="FK25" i="6"/>
  <c r="FJ25" i="6"/>
  <c r="FI25" i="6"/>
  <c r="FH25" i="6"/>
  <c r="FG25" i="6"/>
  <c r="FF25" i="6"/>
  <c r="FE25" i="6"/>
  <c r="FD25" i="6"/>
  <c r="FC25" i="6"/>
  <c r="FB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O25" i="6"/>
  <c r="EN25" i="6"/>
  <c r="EM25" i="6"/>
  <c r="EL25" i="6"/>
  <c r="EK25" i="6"/>
  <c r="EJ25" i="6"/>
  <c r="EI25" i="6"/>
  <c r="EH25" i="6"/>
  <c r="EG25" i="6"/>
  <c r="EF25" i="6"/>
  <c r="EE25" i="6"/>
  <c r="EC25" i="6"/>
  <c r="EB25" i="6"/>
  <c r="EA25" i="6"/>
  <c r="DY25" i="6"/>
  <c r="DX25" i="6"/>
  <c r="DW25" i="6"/>
  <c r="DV25" i="6"/>
  <c r="DU25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GO24" i="6"/>
  <c r="GC24" i="6"/>
  <c r="GB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O24" i="6"/>
  <c r="FN24" i="6"/>
  <c r="FM24" i="6"/>
  <c r="FK24" i="6"/>
  <c r="FJ24" i="6"/>
  <c r="FI24" i="6"/>
  <c r="FH24" i="6"/>
  <c r="FG24" i="6"/>
  <c r="FF24" i="6"/>
  <c r="FE24" i="6"/>
  <c r="FD24" i="6"/>
  <c r="FC24" i="6"/>
  <c r="FB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O24" i="6"/>
  <c r="EN24" i="6"/>
  <c r="EM24" i="6"/>
  <c r="EL24" i="6"/>
  <c r="EK24" i="6"/>
  <c r="EJ24" i="6"/>
  <c r="EI24" i="6"/>
  <c r="EH24" i="6"/>
  <c r="EG24" i="6"/>
  <c r="EF24" i="6"/>
  <c r="EE24" i="6"/>
  <c r="EC24" i="6"/>
  <c r="EB24" i="6"/>
  <c r="EA24" i="6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GO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C23" i="6"/>
  <c r="EB23" i="6"/>
  <c r="EA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O20" i="6"/>
  <c r="GC20" i="6"/>
  <c r="GB20" i="6"/>
  <c r="GA20" i="6"/>
  <c r="FO20" i="6"/>
  <c r="FK20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O20" i="6"/>
  <c r="EN20" i="6"/>
  <c r="EM20" i="6"/>
  <c r="EL20" i="6"/>
  <c r="EK20" i="6"/>
  <c r="EJ20" i="6"/>
  <c r="EI20" i="6"/>
  <c r="EH20" i="6"/>
  <c r="EG20" i="6"/>
  <c r="EF20" i="6"/>
  <c r="EE20" i="6"/>
  <c r="EC20" i="6"/>
  <c r="EB20" i="6"/>
  <c r="EA20" i="6"/>
  <c r="DZ20" i="6"/>
  <c r="DY20" i="6"/>
  <c r="DX20" i="6"/>
  <c r="DO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O17" i="6"/>
  <c r="GC17" i="6"/>
  <c r="GB17" i="6"/>
  <c r="GA17" i="6"/>
  <c r="FO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C17" i="6"/>
  <c r="EB17" i="6"/>
  <c r="EA17" i="6"/>
  <c r="DZ17" i="6"/>
  <c r="DY17" i="6"/>
  <c r="DX17" i="6"/>
  <c r="DO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GO14" i="6"/>
  <c r="GC14" i="6"/>
  <c r="GB14" i="6"/>
  <c r="GA14" i="6"/>
  <c r="FO14" i="6"/>
  <c r="FK14" i="6"/>
  <c r="FJ14" i="6"/>
  <c r="FI14" i="6"/>
  <c r="FH14" i="6"/>
  <c r="FG14" i="6"/>
  <c r="FF14" i="6"/>
  <c r="FE14" i="6"/>
  <c r="FD14" i="6"/>
  <c r="FC14" i="6"/>
  <c r="FB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GO11" i="6"/>
  <c r="GC11" i="6"/>
  <c r="GB11" i="6"/>
  <c r="GA11" i="6"/>
  <c r="FO11" i="6"/>
  <c r="FK11" i="6"/>
  <c r="FJ11" i="6"/>
  <c r="FI11" i="6"/>
  <c r="FH11" i="6"/>
  <c r="FG11" i="6"/>
  <c r="FF11" i="6"/>
  <c r="FE11" i="6"/>
  <c r="FD11" i="6"/>
  <c r="FC11" i="6"/>
  <c r="FB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C11" i="6"/>
  <c r="EB11" i="6"/>
  <c r="EA11" i="6"/>
  <c r="DZ11" i="6"/>
  <c r="DY11" i="6"/>
  <c r="DX11" i="6"/>
  <c r="DO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GO8" i="6"/>
  <c r="GC8" i="6"/>
  <c r="GB8" i="6"/>
  <c r="GA8" i="6"/>
  <c r="FO8" i="6"/>
  <c r="FK8" i="6"/>
  <c r="FJ8" i="6"/>
  <c r="FI8" i="6"/>
  <c r="FH8" i="6"/>
  <c r="FG8" i="6"/>
  <c r="FF8" i="6"/>
  <c r="FE8" i="6"/>
  <c r="FD8" i="6"/>
  <c r="FC8" i="6"/>
  <c r="FB8" i="6"/>
  <c r="FA8" i="6"/>
  <c r="EZ8" i="6"/>
  <c r="EY8" i="6"/>
  <c r="EX8" i="6"/>
  <c r="EW8" i="6"/>
  <c r="EV8" i="6"/>
  <c r="EU8" i="6"/>
  <c r="ET8" i="6"/>
  <c r="ES8" i="6"/>
  <c r="ER8" i="6"/>
  <c r="EQ8" i="6"/>
  <c r="EP8" i="6"/>
  <c r="EO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FB43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FB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P37" i="7"/>
  <c r="CO37" i="7"/>
  <c r="CN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FB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P36" i="7"/>
  <c r="CO36" i="7"/>
  <c r="CN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FB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P35" i="7"/>
  <c r="CO35" i="7"/>
  <c r="CN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EB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EB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FB26" i="7"/>
  <c r="EO26" i="7"/>
  <c r="EB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FB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FB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FB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P17" i="7"/>
  <c r="CO17" i="7"/>
  <c r="CN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FB14" i="7"/>
  <c r="EP14" i="7"/>
  <c r="EO14" i="7"/>
  <c r="EB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B11" i="7"/>
  <c r="EP11" i="7"/>
  <c r="EO11" i="7"/>
  <c r="EB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FB8" i="7"/>
  <c r="EP8" i="7"/>
  <c r="EO8" i="7"/>
  <c r="EB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HB87" i="8"/>
  <c r="GO87" i="8"/>
  <c r="GB87" i="8"/>
  <c r="FO87" i="8"/>
  <c r="FB87" i="8"/>
  <c r="EO87" i="8"/>
  <c r="EB87" i="8"/>
  <c r="DO87" i="8"/>
  <c r="DB87" i="8"/>
  <c r="CO87" i="8"/>
  <c r="CB87" i="8"/>
  <c r="BO87" i="8"/>
  <c r="BB87" i="8"/>
  <c r="AS87" i="8"/>
  <c r="AO87" i="8"/>
  <c r="AB87" i="8"/>
  <c r="O87" i="8"/>
  <c r="HB86" i="8"/>
  <c r="GO86" i="8"/>
  <c r="GB86" i="8"/>
  <c r="FO86" i="8"/>
  <c r="FB86" i="8"/>
  <c r="EO86" i="8"/>
  <c r="EB86" i="8"/>
  <c r="DO86" i="8"/>
  <c r="DB86" i="8"/>
  <c r="CO86" i="8"/>
  <c r="CB86" i="8"/>
  <c r="BO86" i="8"/>
  <c r="BB86" i="8"/>
  <c r="AS86" i="8"/>
  <c r="AO86" i="8"/>
  <c r="AB86" i="8"/>
  <c r="O86" i="8"/>
  <c r="HB85" i="8"/>
  <c r="GS85" i="8"/>
  <c r="GR85" i="8"/>
  <c r="GQ85" i="8"/>
  <c r="GP85" i="8"/>
  <c r="GO85" i="8"/>
  <c r="GN85" i="8"/>
  <c r="GM85" i="8"/>
  <c r="GL85" i="8"/>
  <c r="GK85" i="8"/>
  <c r="GJ85" i="8"/>
  <c r="GI85" i="8"/>
  <c r="GH85" i="8"/>
  <c r="GG85" i="8"/>
  <c r="GF85" i="8"/>
  <c r="GE85" i="8"/>
  <c r="GD85" i="8"/>
  <c r="GC85" i="8"/>
  <c r="GB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O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B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B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HB79" i="8"/>
  <c r="GS79" i="8"/>
  <c r="GR79" i="8"/>
  <c r="GQ79" i="8"/>
  <c r="GP79" i="8"/>
  <c r="GO79" i="8"/>
  <c r="GN79" i="8"/>
  <c r="GM79" i="8"/>
  <c r="GL79" i="8"/>
  <c r="GK79" i="8"/>
  <c r="GJ79" i="8"/>
  <c r="GI79" i="8"/>
  <c r="GH79" i="8"/>
  <c r="GG79" i="8"/>
  <c r="GF79" i="8"/>
  <c r="GE79" i="8"/>
  <c r="GD79" i="8"/>
  <c r="GC79" i="8"/>
  <c r="GB79" i="8"/>
  <c r="GA79" i="8"/>
  <c r="FZ79" i="8"/>
  <c r="FY79" i="8"/>
  <c r="FX79" i="8"/>
  <c r="FW79" i="8"/>
  <c r="FV79" i="8"/>
  <c r="FU79" i="8"/>
  <c r="FT79" i="8"/>
  <c r="FS79" i="8"/>
  <c r="FR79" i="8"/>
  <c r="FQ79" i="8"/>
  <c r="FP79" i="8"/>
  <c r="FO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B79" i="8"/>
  <c r="FA79" i="8"/>
  <c r="EZ79" i="8"/>
  <c r="EY79" i="8"/>
  <c r="EX79" i="8"/>
  <c r="EW79" i="8"/>
  <c r="EV79" i="8"/>
  <c r="EU79" i="8"/>
  <c r="ET79" i="8"/>
  <c r="ES79" i="8"/>
  <c r="ER79" i="8"/>
  <c r="EP79" i="8"/>
  <c r="EO79" i="8"/>
  <c r="EN79" i="8"/>
  <c r="EL79" i="8"/>
  <c r="EK79" i="8"/>
  <c r="EJ79" i="8"/>
  <c r="EI79" i="8"/>
  <c r="EH79" i="8"/>
  <c r="EG79" i="8"/>
  <c r="EF79" i="8"/>
  <c r="EE79" i="8"/>
  <c r="ED79" i="8"/>
  <c r="EC79" i="8"/>
  <c r="EB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O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B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B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HB78" i="8"/>
  <c r="GS78" i="8"/>
  <c r="GR78" i="8"/>
  <c r="GQ78" i="8"/>
  <c r="GP78" i="8"/>
  <c r="GO78" i="8"/>
  <c r="GN78" i="8"/>
  <c r="GM78" i="8"/>
  <c r="GL78" i="8"/>
  <c r="GK78" i="8"/>
  <c r="GJ78" i="8"/>
  <c r="GI78" i="8"/>
  <c r="GH78" i="8"/>
  <c r="GG78" i="8"/>
  <c r="GF78" i="8"/>
  <c r="GE78" i="8"/>
  <c r="GD78" i="8"/>
  <c r="GC78" i="8"/>
  <c r="GB78" i="8"/>
  <c r="GA78" i="8"/>
  <c r="FZ78" i="8"/>
  <c r="FY78" i="8"/>
  <c r="FX78" i="8"/>
  <c r="FW78" i="8"/>
  <c r="FV78" i="8"/>
  <c r="FU78" i="8"/>
  <c r="FT78" i="8"/>
  <c r="FS78" i="8"/>
  <c r="FR78" i="8"/>
  <c r="FQ78" i="8"/>
  <c r="FP78" i="8"/>
  <c r="FO78" i="8"/>
  <c r="FN78" i="8"/>
  <c r="FM78" i="8"/>
  <c r="FL78" i="8"/>
  <c r="FK78" i="8"/>
  <c r="FJ78" i="8"/>
  <c r="FI78" i="8"/>
  <c r="FH78" i="8"/>
  <c r="FG78" i="8"/>
  <c r="FF78" i="8"/>
  <c r="FE78" i="8"/>
  <c r="FD78" i="8"/>
  <c r="FC78" i="8"/>
  <c r="FB78" i="8"/>
  <c r="FA78" i="8"/>
  <c r="EZ78" i="8"/>
  <c r="EY78" i="8"/>
  <c r="EX78" i="8"/>
  <c r="EW78" i="8"/>
  <c r="EV78" i="8"/>
  <c r="EU78" i="8"/>
  <c r="ET78" i="8"/>
  <c r="ES78" i="8"/>
  <c r="ER78" i="8"/>
  <c r="EP78" i="8"/>
  <c r="EO78" i="8"/>
  <c r="EN78" i="8"/>
  <c r="EL78" i="8"/>
  <c r="EK78" i="8"/>
  <c r="EJ78" i="8"/>
  <c r="EI78" i="8"/>
  <c r="EH78" i="8"/>
  <c r="EG78" i="8"/>
  <c r="EF78" i="8"/>
  <c r="EE78" i="8"/>
  <c r="ED78" i="8"/>
  <c r="EC78" i="8"/>
  <c r="EB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O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B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B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HB77" i="8"/>
  <c r="GS77" i="8"/>
  <c r="GR77" i="8"/>
  <c r="GQ77" i="8"/>
  <c r="GP77" i="8"/>
  <c r="GO77" i="8"/>
  <c r="GN77" i="8"/>
  <c r="GM77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EZ77" i="8"/>
  <c r="EY77" i="8"/>
  <c r="EX77" i="8"/>
  <c r="EW77" i="8"/>
  <c r="EV77" i="8"/>
  <c r="EU77" i="8"/>
  <c r="ET77" i="8"/>
  <c r="ES77" i="8"/>
  <c r="ER77" i="8"/>
  <c r="EP77" i="8"/>
  <c r="EO77" i="8"/>
  <c r="EN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DK77" i="8"/>
  <c r="DJ77" i="8"/>
  <c r="DI77" i="8"/>
  <c r="DH77" i="8"/>
  <c r="DG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O75" i="8"/>
  <c r="D75" i="8"/>
  <c r="C75" i="8"/>
  <c r="HB74" i="8"/>
  <c r="GO74" i="8"/>
  <c r="GB74" i="8"/>
  <c r="GA74" i="8"/>
  <c r="FX74" i="8"/>
  <c r="FW74" i="8"/>
  <c r="FV74" i="8"/>
  <c r="FU74" i="8"/>
  <c r="FT74" i="8"/>
  <c r="FS74" i="8"/>
  <c r="FR74" i="8"/>
  <c r="FQ74" i="8"/>
  <c r="FP74" i="8"/>
  <c r="FO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B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O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B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O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B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B71" i="8"/>
  <c r="GA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O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B68" i="8"/>
  <c r="GA68" i="8"/>
  <c r="FX68" i="8"/>
  <c r="FW68" i="8"/>
  <c r="FV68" i="8"/>
  <c r="FU68" i="8"/>
  <c r="FT68" i="8"/>
  <c r="FS68" i="8"/>
  <c r="FR68" i="8"/>
  <c r="FQ68" i="8"/>
  <c r="FP68" i="8"/>
  <c r="FO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B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O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B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O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B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B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B65" i="8"/>
  <c r="GA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O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B62" i="8"/>
  <c r="GA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B59" i="8"/>
  <c r="GA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B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O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HB56" i="8"/>
  <c r="GO56" i="8"/>
  <c r="GB56" i="8"/>
  <c r="GA56" i="8"/>
  <c r="FX56" i="8"/>
  <c r="FW56" i="8"/>
  <c r="FV56" i="8"/>
  <c r="FU56" i="8"/>
  <c r="FT56" i="8"/>
  <c r="FS56" i="8"/>
  <c r="FR56" i="8"/>
  <c r="FQ56" i="8"/>
  <c r="FP56" i="8"/>
  <c r="FO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B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O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B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B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B53" i="8"/>
  <c r="GA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B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O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B50" i="8"/>
  <c r="GA50" i="8"/>
  <c r="FX50" i="8"/>
  <c r="FW50" i="8"/>
  <c r="FV50" i="8"/>
  <c r="FU50" i="8"/>
  <c r="FT50" i="8"/>
  <c r="FS50" i="8"/>
  <c r="FR50" i="8"/>
  <c r="FQ50" i="8"/>
  <c r="FP50" i="8"/>
  <c r="FO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B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O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B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HB47" i="8"/>
  <c r="GO47" i="8"/>
  <c r="GB47" i="8"/>
  <c r="GA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HB40" i="8"/>
  <c r="GS40" i="8"/>
  <c r="GR40" i="8"/>
  <c r="GQ40" i="8"/>
  <c r="GP40" i="8"/>
  <c r="GO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B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O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B40" i="8"/>
  <c r="FA40" i="8"/>
  <c r="EZ40" i="8"/>
  <c r="EY40" i="8"/>
  <c r="EX40" i="8"/>
  <c r="EW40" i="8"/>
  <c r="EV40" i="8"/>
  <c r="EU40" i="8"/>
  <c r="ET40" i="8"/>
  <c r="ES40" i="8"/>
  <c r="ER40" i="8"/>
  <c r="EP40" i="8"/>
  <c r="EO40" i="8"/>
  <c r="EN40" i="8"/>
  <c r="EL40" i="8"/>
  <c r="EK40" i="8"/>
  <c r="EJ40" i="8"/>
  <c r="EI40" i="8"/>
  <c r="EH40" i="8"/>
  <c r="EG40" i="8"/>
  <c r="EF40" i="8"/>
  <c r="EE40" i="8"/>
  <c r="ED40" i="8"/>
  <c r="EC40" i="8"/>
  <c r="EB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B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O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B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HB39" i="8"/>
  <c r="GS39" i="8"/>
  <c r="GR39" i="8"/>
  <c r="GQ39" i="8"/>
  <c r="GP39" i="8"/>
  <c r="GO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B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O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P39" i="8"/>
  <c r="EO39" i="8"/>
  <c r="EN39" i="8"/>
  <c r="EL39" i="8"/>
  <c r="EK39" i="8"/>
  <c r="EJ39" i="8"/>
  <c r="EI39" i="8"/>
  <c r="EH39" i="8"/>
  <c r="EG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HB38" i="8"/>
  <c r="GS38" i="8"/>
  <c r="GR38" i="8"/>
  <c r="GQ38" i="8"/>
  <c r="GP38" i="8"/>
  <c r="GO38" i="8"/>
  <c r="GN38" i="8"/>
  <c r="GM38" i="8"/>
  <c r="GL38" i="8"/>
  <c r="GK38" i="8"/>
  <c r="GJ38" i="8"/>
  <c r="GI38" i="8"/>
  <c r="GH38" i="8"/>
  <c r="GG38" i="8"/>
  <c r="GF38" i="8"/>
  <c r="GE38" i="8"/>
  <c r="GD38" i="8"/>
  <c r="GC38" i="8"/>
  <c r="GB38" i="8"/>
  <c r="GA38" i="8"/>
  <c r="FZ38" i="8"/>
  <c r="FY38" i="8"/>
  <c r="FX38" i="8"/>
  <c r="FW38" i="8"/>
  <c r="FV38" i="8"/>
  <c r="FU38" i="8"/>
  <c r="FT38" i="8"/>
  <c r="FS38" i="8"/>
  <c r="FR38" i="8"/>
  <c r="FQ38" i="8"/>
  <c r="FP38" i="8"/>
  <c r="FO38" i="8"/>
  <c r="FN38" i="8"/>
  <c r="FM38" i="8"/>
  <c r="FL38" i="8"/>
  <c r="FK38" i="8"/>
  <c r="FJ38" i="8"/>
  <c r="FI38" i="8"/>
  <c r="FH38" i="8"/>
  <c r="FG38" i="8"/>
  <c r="FF38" i="8"/>
  <c r="FE38" i="8"/>
  <c r="FD38" i="8"/>
  <c r="FC38" i="8"/>
  <c r="FB38" i="8"/>
  <c r="FA38" i="8"/>
  <c r="EZ38" i="8"/>
  <c r="EY38" i="8"/>
  <c r="EX38" i="8"/>
  <c r="EW38" i="8"/>
  <c r="EV38" i="8"/>
  <c r="EU38" i="8"/>
  <c r="ET38" i="8"/>
  <c r="ES38" i="8"/>
  <c r="ER38" i="8"/>
  <c r="EP38" i="8"/>
  <c r="EO38" i="8"/>
  <c r="EN38" i="8"/>
  <c r="EL38" i="8"/>
  <c r="EK38" i="8"/>
  <c r="EJ38" i="8"/>
  <c r="EI38" i="8"/>
  <c r="EH38" i="8"/>
  <c r="EG38" i="8"/>
  <c r="EF38" i="8"/>
  <c r="EE38" i="8"/>
  <c r="ED38" i="8"/>
  <c r="EC38" i="8"/>
  <c r="EB38" i="8"/>
  <c r="EA38" i="8"/>
  <c r="DZ38" i="8"/>
  <c r="DY38" i="8"/>
  <c r="DX38" i="8"/>
  <c r="DW38" i="8"/>
  <c r="DV38" i="8"/>
  <c r="DU38" i="8"/>
  <c r="DT38" i="8"/>
  <c r="DS38" i="8"/>
  <c r="DR38" i="8"/>
  <c r="DQ38" i="8"/>
  <c r="DP38" i="8"/>
  <c r="DO38" i="8"/>
  <c r="DN38" i="8"/>
  <c r="DM38" i="8"/>
  <c r="DL38" i="8"/>
  <c r="DK38" i="8"/>
  <c r="DJ38" i="8"/>
  <c r="DI38" i="8"/>
  <c r="DH38" i="8"/>
  <c r="DG38" i="8"/>
  <c r="DF38" i="8"/>
  <c r="DE38" i="8"/>
  <c r="DD38" i="8"/>
  <c r="DC38" i="8"/>
  <c r="DB38" i="8"/>
  <c r="DA38" i="8"/>
  <c r="CZ38" i="8"/>
  <c r="CY38" i="8"/>
  <c r="CX38" i="8"/>
  <c r="CW38" i="8"/>
  <c r="CV38" i="8"/>
  <c r="CU38" i="8"/>
  <c r="CT38" i="8"/>
  <c r="CS38" i="8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GB35" i="8"/>
  <c r="FX35" i="8"/>
  <c r="FW35" i="8"/>
  <c r="FV35" i="8"/>
  <c r="FU35" i="8"/>
  <c r="FT35" i="8"/>
  <c r="FS35" i="8"/>
  <c r="FR35" i="8"/>
  <c r="FQ35" i="8"/>
  <c r="FP35" i="8"/>
  <c r="FO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O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GB32" i="8"/>
  <c r="FX32" i="8"/>
  <c r="FW32" i="8"/>
  <c r="FV32" i="8"/>
  <c r="FU32" i="8"/>
  <c r="FT32" i="8"/>
  <c r="FS32" i="8"/>
  <c r="FR32" i="8"/>
  <c r="FQ32" i="8"/>
  <c r="FP32" i="8"/>
  <c r="FO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B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O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B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O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B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GB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O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B26" i="8"/>
  <c r="GA26" i="8"/>
  <c r="FX26" i="8"/>
  <c r="FW26" i="8"/>
  <c r="FV26" i="8"/>
  <c r="FU26" i="8"/>
  <c r="FT26" i="8"/>
  <c r="FS26" i="8"/>
  <c r="FR26" i="8"/>
  <c r="FQ26" i="8"/>
  <c r="FP26" i="8"/>
  <c r="FO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B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O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B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B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B23" i="8"/>
  <c r="GA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B20" i="8"/>
  <c r="GA20" i="8"/>
  <c r="FX20" i="8"/>
  <c r="FW20" i="8"/>
  <c r="FV20" i="8"/>
  <c r="FU20" i="8"/>
  <c r="FT20" i="8"/>
  <c r="FS20" i="8"/>
  <c r="FR20" i="8"/>
  <c r="FQ20" i="8"/>
  <c r="FP20" i="8"/>
  <c r="FO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B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O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B17" i="8"/>
  <c r="GA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B14" i="8"/>
  <c r="GA14" i="8"/>
  <c r="FX14" i="8"/>
  <c r="FW14" i="8"/>
  <c r="FV14" i="8"/>
  <c r="FU14" i="8"/>
  <c r="FT14" i="8"/>
  <c r="FS14" i="8"/>
  <c r="FR14" i="8"/>
  <c r="FQ14" i="8"/>
  <c r="FP14" i="8"/>
  <c r="FO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B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B11" i="8"/>
  <c r="GA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O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HB8" i="8"/>
  <c r="GO8" i="8"/>
  <c r="GB8" i="8"/>
  <c r="GA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O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B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O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O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B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B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HO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B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O36" i="9"/>
  <c r="FN36" i="9"/>
  <c r="FM36" i="9"/>
  <c r="FL36" i="9"/>
  <c r="FK36" i="9"/>
  <c r="FJ36" i="9"/>
  <c r="FI36" i="9"/>
  <c r="FH36" i="9"/>
  <c r="FG36" i="9"/>
  <c r="FF36" i="9"/>
  <c r="FE36" i="9"/>
  <c r="FC36" i="9"/>
  <c r="FB36" i="9"/>
  <c r="FA36" i="9"/>
  <c r="EY36" i="9"/>
  <c r="EX36" i="9"/>
  <c r="EW36" i="9"/>
  <c r="EV36" i="9"/>
  <c r="EU36" i="9"/>
  <c r="ET36" i="9"/>
  <c r="ES36" i="9"/>
  <c r="ER36" i="9"/>
  <c r="EQ36" i="9"/>
  <c r="EP36" i="9"/>
  <c r="EO36" i="9"/>
  <c r="EN36" i="9"/>
  <c r="EM36" i="9"/>
  <c r="EL36" i="9"/>
  <c r="EK36" i="9"/>
  <c r="EJ36" i="9"/>
  <c r="EI36" i="9"/>
  <c r="EH36" i="9"/>
  <c r="EE36" i="9"/>
  <c r="ED36" i="9"/>
  <c r="EC36" i="9"/>
  <c r="EB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O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HO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R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C35" i="9"/>
  <c r="FB35" i="9"/>
  <c r="FA35" i="9"/>
  <c r="EY35" i="9"/>
  <c r="EX35" i="9"/>
  <c r="EW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HO34" i="9"/>
  <c r="HD34" i="9"/>
  <c r="HC34" i="9"/>
  <c r="HB34" i="9"/>
  <c r="HA34" i="9"/>
  <c r="GZ34" i="9"/>
  <c r="GY34" i="9"/>
  <c r="GX34" i="9"/>
  <c r="GW34" i="9"/>
  <c r="GV34" i="9"/>
  <c r="GU34" i="9"/>
  <c r="GT34" i="9"/>
  <c r="GS34" i="9"/>
  <c r="GR34" i="9"/>
  <c r="GQ34" i="9"/>
  <c r="GP34" i="9"/>
  <c r="GO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B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O34" i="9"/>
  <c r="FN34" i="9"/>
  <c r="FM34" i="9"/>
  <c r="FL34" i="9"/>
  <c r="FK34" i="9"/>
  <c r="FJ34" i="9"/>
  <c r="FI34" i="9"/>
  <c r="FH34" i="9"/>
  <c r="FG34" i="9"/>
  <c r="FF34" i="9"/>
  <c r="FE34" i="9"/>
  <c r="FC34" i="9"/>
  <c r="FB34" i="9"/>
  <c r="FA34" i="9"/>
  <c r="EY34" i="9"/>
  <c r="EX34" i="9"/>
  <c r="EW34" i="9"/>
  <c r="EV34" i="9"/>
  <c r="EU34" i="9"/>
  <c r="ET34" i="9"/>
  <c r="ES34" i="9"/>
  <c r="ER34" i="9"/>
  <c r="EQ34" i="9"/>
  <c r="EP34" i="9"/>
  <c r="EO34" i="9"/>
  <c r="EN34" i="9"/>
  <c r="EM34" i="9"/>
  <c r="EL34" i="9"/>
  <c r="EK34" i="9"/>
  <c r="EJ34" i="9"/>
  <c r="EI34" i="9"/>
  <c r="EH34" i="9"/>
  <c r="EF34" i="9"/>
  <c r="EE34" i="9"/>
  <c r="ED34" i="9"/>
  <c r="EC34" i="9"/>
  <c r="EB34" i="9"/>
  <c r="EA34" i="9"/>
  <c r="DZ34" i="9"/>
  <c r="DY34" i="9"/>
  <c r="DX34" i="9"/>
  <c r="DW34" i="9"/>
  <c r="DV34" i="9"/>
  <c r="DU34" i="9"/>
  <c r="DT34" i="9"/>
  <c r="DS34" i="9"/>
  <c r="DR34" i="9"/>
  <c r="DQ34" i="9"/>
  <c r="DP34" i="9"/>
  <c r="DO34" i="9"/>
  <c r="DN34" i="9"/>
  <c r="DM34" i="9"/>
  <c r="DL34" i="9"/>
  <c r="DK34" i="9"/>
  <c r="DJ34" i="9"/>
  <c r="DI34" i="9"/>
  <c r="DH34" i="9"/>
  <c r="DG34" i="9"/>
  <c r="DF34" i="9"/>
  <c r="DE34" i="9"/>
  <c r="DD34" i="9"/>
  <c r="DC34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O31" i="9"/>
  <c r="HD31" i="9"/>
  <c r="HC31" i="9"/>
  <c r="HB31" i="9"/>
  <c r="GO31" i="9"/>
  <c r="GL31" i="9"/>
  <c r="GK31" i="9"/>
  <c r="GJ31" i="9"/>
  <c r="GI31" i="9"/>
  <c r="GH31" i="9"/>
  <c r="GG31" i="9"/>
  <c r="GF31" i="9"/>
  <c r="GE31" i="9"/>
  <c r="GD31" i="9"/>
  <c r="GC31" i="9"/>
  <c r="GB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O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B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O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B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O28" i="9"/>
  <c r="HD28" i="9"/>
  <c r="HC28" i="9"/>
  <c r="HB28" i="9"/>
  <c r="GO28" i="9"/>
  <c r="GL28" i="9"/>
  <c r="GK28" i="9"/>
  <c r="GJ28" i="9"/>
  <c r="GI28" i="9"/>
  <c r="GH28" i="9"/>
  <c r="GG28" i="9"/>
  <c r="GF28" i="9"/>
  <c r="GE28" i="9"/>
  <c r="GD28" i="9"/>
  <c r="GC28" i="9"/>
  <c r="GB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O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B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O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B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HO25" i="9"/>
  <c r="HD25" i="9"/>
  <c r="HC25" i="9"/>
  <c r="HB25" i="9"/>
  <c r="GO25" i="9"/>
  <c r="GL25" i="9"/>
  <c r="GK25" i="9"/>
  <c r="GJ25" i="9"/>
  <c r="GI25" i="9"/>
  <c r="GH25" i="9"/>
  <c r="GG25" i="9"/>
  <c r="GF25" i="9"/>
  <c r="GE25" i="9"/>
  <c r="GD25" i="9"/>
  <c r="GC25" i="9"/>
  <c r="GB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O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B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HO19" i="9"/>
  <c r="HD19" i="9"/>
  <c r="HC19" i="9"/>
  <c r="HB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O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B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O19" i="9"/>
  <c r="FN19" i="9"/>
  <c r="FM19" i="9"/>
  <c r="FL19" i="9"/>
  <c r="FK19" i="9"/>
  <c r="FJ19" i="9"/>
  <c r="FI19" i="9"/>
  <c r="FH19" i="9"/>
  <c r="FG19" i="9"/>
  <c r="FF19" i="9"/>
  <c r="FE19" i="9"/>
  <c r="FC19" i="9"/>
  <c r="FB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B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HO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O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B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O18" i="9"/>
  <c r="FN18" i="9"/>
  <c r="FM18" i="9"/>
  <c r="FL18" i="9"/>
  <c r="FK18" i="9"/>
  <c r="FJ18" i="9"/>
  <c r="FI18" i="9"/>
  <c r="FH18" i="9"/>
  <c r="FG18" i="9"/>
  <c r="FF18" i="9"/>
  <c r="FE18" i="9"/>
  <c r="FC18" i="9"/>
  <c r="FB18" i="9"/>
  <c r="FA18" i="9"/>
  <c r="EY18" i="9"/>
  <c r="EX18" i="9"/>
  <c r="EW18" i="9"/>
  <c r="EV18" i="9"/>
  <c r="EU18" i="9"/>
  <c r="ET18" i="9"/>
  <c r="ES18" i="9"/>
  <c r="ER18" i="9"/>
  <c r="EQ18" i="9"/>
  <c r="EP18" i="9"/>
  <c r="EO18" i="9"/>
  <c r="EN18" i="9"/>
  <c r="EM18" i="9"/>
  <c r="EL18" i="9"/>
  <c r="EK18" i="9"/>
  <c r="EJ18" i="9"/>
  <c r="EI18" i="9"/>
  <c r="EH18" i="9"/>
  <c r="EG18" i="9"/>
  <c r="EE18" i="9"/>
  <c r="ED18" i="9"/>
  <c r="EC18" i="9"/>
  <c r="EB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HO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R17" i="9"/>
  <c r="GQ17" i="9"/>
  <c r="GP17" i="9"/>
  <c r="GO17" i="9"/>
  <c r="GN17" i="9"/>
  <c r="GM17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C17" i="9"/>
  <c r="FB17" i="9"/>
  <c r="FA17" i="9"/>
  <c r="EY17" i="9"/>
  <c r="EX17" i="9"/>
  <c r="EW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O14" i="9"/>
  <c r="HD14" i="9"/>
  <c r="HC14" i="9"/>
  <c r="HB14" i="9"/>
  <c r="GO14" i="9"/>
  <c r="GL14" i="9"/>
  <c r="GK14" i="9"/>
  <c r="GJ14" i="9"/>
  <c r="GI14" i="9"/>
  <c r="GH14" i="9"/>
  <c r="GG14" i="9"/>
  <c r="GF14" i="9"/>
  <c r="GE14" i="9"/>
  <c r="GD14" i="9"/>
  <c r="GC14" i="9"/>
  <c r="GB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O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EB14" i="9"/>
  <c r="DZ14" i="9"/>
  <c r="DY14" i="9"/>
  <c r="DX14" i="9"/>
  <c r="DW14" i="9"/>
  <c r="DV14" i="9"/>
  <c r="DU14" i="9"/>
  <c r="DT14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HO11" i="9"/>
  <c r="HD11" i="9"/>
  <c r="HC11" i="9"/>
  <c r="HB11" i="9"/>
  <c r="GO11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C11" i="9"/>
  <c r="FB11" i="9"/>
  <c r="EY11" i="9"/>
  <c r="EX11" i="9"/>
  <c r="EO11" i="9"/>
  <c r="EB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GB9" i="9"/>
  <c r="FO9" i="9"/>
  <c r="FB9" i="9"/>
  <c r="EO9" i="9"/>
  <c r="EB9" i="9"/>
  <c r="DO9" i="9"/>
  <c r="DB9" i="9"/>
  <c r="CO9" i="9"/>
  <c r="CB9" i="9"/>
  <c r="BO9" i="9"/>
  <c r="BB9" i="9"/>
  <c r="AO9" i="9"/>
  <c r="AB9" i="9"/>
  <c r="O9" i="9"/>
  <c r="HO8" i="9"/>
  <c r="HD8" i="9"/>
  <c r="HC8" i="9"/>
  <c r="HB8" i="9"/>
  <c r="GO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C8" i="9"/>
  <c r="FB8" i="9"/>
  <c r="EY8" i="9"/>
  <c r="EX8" i="9"/>
  <c r="EO8" i="9"/>
  <c r="EB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O43" i="10"/>
  <c r="IF43" i="10"/>
  <c r="IE43" i="10"/>
  <c r="ID43" i="10"/>
  <c r="IC43" i="10"/>
  <c r="IB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O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B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O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B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O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B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O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B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O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B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O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B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IO37" i="10"/>
  <c r="IH37" i="10"/>
  <c r="IF37" i="10"/>
  <c r="IE37" i="10"/>
  <c r="ID37" i="10"/>
  <c r="IC37" i="10"/>
  <c r="IB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O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B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O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B37" i="10"/>
  <c r="GA37" i="10"/>
  <c r="FW37" i="10"/>
  <c r="FV37" i="10"/>
  <c r="FU37" i="10"/>
  <c r="FT37" i="10"/>
  <c r="FS37" i="10"/>
  <c r="FR37" i="10"/>
  <c r="FQ37" i="10"/>
  <c r="FP37" i="10"/>
  <c r="FO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B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O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B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B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B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IO36" i="10"/>
  <c r="IH36" i="10"/>
  <c r="IF36" i="10"/>
  <c r="IE36" i="10"/>
  <c r="ID36" i="10"/>
  <c r="IC36" i="10"/>
  <c r="IB36" i="10"/>
  <c r="IA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N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GA36" i="10"/>
  <c r="FW36" i="10"/>
  <c r="FV36" i="10"/>
  <c r="FU36" i="10"/>
  <c r="FT36" i="10"/>
  <c r="FS36" i="10"/>
  <c r="FR36" i="10"/>
  <c r="FQ36" i="10"/>
  <c r="FP36" i="10"/>
  <c r="FO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B36" i="10"/>
  <c r="FA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B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IO35" i="10"/>
  <c r="IH35" i="10"/>
  <c r="IF35" i="10"/>
  <c r="IE35" i="10"/>
  <c r="ID35" i="10"/>
  <c r="IC35" i="10"/>
  <c r="IB35" i="10"/>
  <c r="IA35" i="10"/>
  <c r="HZ35" i="10"/>
  <c r="HY35" i="10"/>
  <c r="HX35" i="10"/>
  <c r="HW35" i="10"/>
  <c r="HV35" i="10"/>
  <c r="HU35" i="10"/>
  <c r="HT35" i="10"/>
  <c r="HS35" i="10"/>
  <c r="HR35" i="10"/>
  <c r="HQ35" i="10"/>
  <c r="HP35" i="10"/>
  <c r="HO35" i="10"/>
  <c r="HN35" i="10"/>
  <c r="HM35" i="10"/>
  <c r="HL35" i="10"/>
  <c r="HK35" i="10"/>
  <c r="HJ35" i="10"/>
  <c r="HI35" i="10"/>
  <c r="HH35" i="10"/>
  <c r="HG35" i="10"/>
  <c r="HF35" i="10"/>
  <c r="HE35" i="10"/>
  <c r="HD35" i="10"/>
  <c r="HC35" i="10"/>
  <c r="HB35" i="10"/>
  <c r="HA35" i="10"/>
  <c r="GZ35" i="10"/>
  <c r="GY35" i="10"/>
  <c r="GX35" i="10"/>
  <c r="GW35" i="10"/>
  <c r="GV35" i="10"/>
  <c r="GU35" i="10"/>
  <c r="GT35" i="10"/>
  <c r="GS35" i="10"/>
  <c r="GR35" i="10"/>
  <c r="GQ35" i="10"/>
  <c r="GP35" i="10"/>
  <c r="GO35" i="10"/>
  <c r="GN35" i="10"/>
  <c r="GM35" i="10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EY35" i="10"/>
  <c r="EX35" i="10"/>
  <c r="EW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I35" i="10"/>
  <c r="DH35" i="10"/>
  <c r="DG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O32" i="10"/>
  <c r="HL32" i="10"/>
  <c r="HK32" i="10"/>
  <c r="HJ32" i="10"/>
  <c r="HI32" i="10"/>
  <c r="HH32" i="10"/>
  <c r="HG32" i="10"/>
  <c r="HF32" i="10"/>
  <c r="HE32" i="10"/>
  <c r="HD32" i="10"/>
  <c r="HC32" i="10"/>
  <c r="HB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O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B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O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O29" i="10"/>
  <c r="HL29" i="10"/>
  <c r="HK29" i="10"/>
  <c r="HJ29" i="10"/>
  <c r="HI29" i="10"/>
  <c r="HH29" i="10"/>
  <c r="HG29" i="10"/>
  <c r="HF29" i="10"/>
  <c r="HE29" i="10"/>
  <c r="HD29" i="10"/>
  <c r="HC29" i="10"/>
  <c r="HB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O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B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HB27" i="10"/>
  <c r="GO27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IO26" i="10"/>
  <c r="IB26" i="10"/>
  <c r="HO26" i="10"/>
  <c r="HL26" i="10"/>
  <c r="HK26" i="10"/>
  <c r="HJ26" i="10"/>
  <c r="HI26" i="10"/>
  <c r="HH26" i="10"/>
  <c r="HG26" i="10"/>
  <c r="HF26" i="10"/>
  <c r="HE26" i="10"/>
  <c r="HD26" i="10"/>
  <c r="HC26" i="10"/>
  <c r="HB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O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B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O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B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O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B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O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IO19" i="10"/>
  <c r="IF19" i="10"/>
  <c r="IE19" i="10"/>
  <c r="IC19" i="10"/>
  <c r="IB19" i="10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O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B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O19" i="10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B19" i="10"/>
  <c r="GA19" i="10"/>
  <c r="FY19" i="10"/>
  <c r="FX19" i="10"/>
  <c r="FW19" i="10"/>
  <c r="FV19" i="10"/>
  <c r="FU19" i="10"/>
  <c r="FT19" i="10"/>
  <c r="FS19" i="10"/>
  <c r="FR19" i="10"/>
  <c r="FQ19" i="10"/>
  <c r="FP19" i="10"/>
  <c r="FO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B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O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B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B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O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B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IO18" i="10"/>
  <c r="IF18" i="10"/>
  <c r="IE18" i="10"/>
  <c r="IC18" i="10"/>
  <c r="IB18" i="10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HO18" i="10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B18" i="10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GO18" i="10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B18" i="10"/>
  <c r="GA18" i="10"/>
  <c r="FY18" i="10"/>
  <c r="FX18" i="10"/>
  <c r="FW18" i="10"/>
  <c r="FV18" i="10"/>
  <c r="FU18" i="10"/>
  <c r="FT18" i="10"/>
  <c r="FS18" i="10"/>
  <c r="FR18" i="10"/>
  <c r="FQ18" i="10"/>
  <c r="FP18" i="10"/>
  <c r="FO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B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O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B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O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B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B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O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IO17" i="10"/>
  <c r="IE17" i="10"/>
  <c r="IC17" i="10"/>
  <c r="IB17" i="10"/>
  <c r="IA17" i="10"/>
  <c r="HZ17" i="10"/>
  <c r="HY17" i="10"/>
  <c r="HX17" i="10"/>
  <c r="HW17" i="10"/>
  <c r="HV17" i="10"/>
  <c r="HU17" i="10"/>
  <c r="HT17" i="10"/>
  <c r="HS17" i="10"/>
  <c r="HR17" i="10"/>
  <c r="HQ17" i="10"/>
  <c r="HP17" i="10"/>
  <c r="HO17" i="10"/>
  <c r="HN17" i="10"/>
  <c r="HM17" i="10"/>
  <c r="HL17" i="10"/>
  <c r="HK17" i="10"/>
  <c r="HJ17" i="10"/>
  <c r="HI17" i="10"/>
  <c r="HH17" i="10"/>
  <c r="HG17" i="10"/>
  <c r="HF17" i="10"/>
  <c r="HE17" i="10"/>
  <c r="HD17" i="10"/>
  <c r="HC17" i="10"/>
  <c r="HB17" i="10"/>
  <c r="HA17" i="10"/>
  <c r="GZ17" i="10"/>
  <c r="GY17" i="10"/>
  <c r="GX17" i="10"/>
  <c r="GW17" i="10"/>
  <c r="GV17" i="10"/>
  <c r="GU17" i="10"/>
  <c r="GT17" i="10"/>
  <c r="GS17" i="10"/>
  <c r="GR17" i="10"/>
  <c r="GQ17" i="10"/>
  <c r="GP17" i="10"/>
  <c r="GO17" i="10"/>
  <c r="GN17" i="10"/>
  <c r="GM17" i="10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FA17" i="10"/>
  <c r="EZ17" i="10"/>
  <c r="EY17" i="10"/>
  <c r="EX17" i="10"/>
  <c r="EW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DJ17" i="10"/>
  <c r="DI17" i="10"/>
  <c r="DH17" i="10"/>
  <c r="DG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CH17" i="10"/>
  <c r="CG17" i="10"/>
  <c r="CF17" i="10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O14" i="10"/>
  <c r="HL14" i="10"/>
  <c r="HK14" i="10"/>
  <c r="HJ14" i="10"/>
  <c r="HI14" i="10"/>
  <c r="HH14" i="10"/>
  <c r="HG14" i="10"/>
  <c r="HF14" i="10"/>
  <c r="HE14" i="10"/>
  <c r="HD14" i="10"/>
  <c r="HC14" i="10"/>
  <c r="HB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O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B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O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B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B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B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O11" i="10"/>
  <c r="HL11" i="10"/>
  <c r="HK11" i="10"/>
  <c r="HJ11" i="10"/>
  <c r="HI11" i="10"/>
  <c r="HH11" i="10"/>
  <c r="HG11" i="10"/>
  <c r="HF11" i="10"/>
  <c r="HE11" i="10"/>
  <c r="HD11" i="10"/>
  <c r="HC11" i="10"/>
  <c r="HB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O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B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HB9" i="10"/>
  <c r="GO9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IO8" i="10"/>
  <c r="IB8" i="10"/>
  <c r="HO8" i="10"/>
  <c r="HL8" i="10"/>
  <c r="HK8" i="10"/>
  <c r="HJ8" i="10"/>
  <c r="HI8" i="10"/>
  <c r="HH8" i="10"/>
  <c r="HG8" i="10"/>
  <c r="HF8" i="10"/>
  <c r="HE8" i="10"/>
  <c r="HD8" i="10"/>
  <c r="HC8" i="10"/>
  <c r="HB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O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B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O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FO49" i="11"/>
  <c r="FB49" i="11"/>
  <c r="EB49" i="11"/>
  <c r="DO49" i="11"/>
  <c r="DB49" i="11"/>
  <c r="CO49" i="11"/>
  <c r="CB49" i="11"/>
  <c r="BO49" i="11"/>
  <c r="BB49" i="11"/>
  <c r="AO49" i="11"/>
  <c r="AB49" i="11"/>
  <c r="O49" i="11"/>
  <c r="FO48" i="11"/>
  <c r="FF48" i="11"/>
  <c r="FE48" i="11"/>
  <c r="FD48" i="11"/>
  <c r="FC48" i="11"/>
  <c r="FB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O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B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O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FO42" i="11"/>
  <c r="FC42" i="11"/>
  <c r="FB42" i="1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O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B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O42" i="11"/>
  <c r="DN42" i="11"/>
  <c r="DM42" i="11"/>
  <c r="DL42" i="11"/>
  <c r="DK42" i="11"/>
  <c r="DJ42" i="11"/>
  <c r="DI42" i="11"/>
  <c r="DH42" i="11"/>
  <c r="DG42" i="11"/>
  <c r="DF42" i="11"/>
  <c r="DE42" i="11"/>
  <c r="DC42" i="11"/>
  <c r="DB42" i="11"/>
  <c r="DA42" i="11"/>
  <c r="CY42" i="11"/>
  <c r="CX42" i="11"/>
  <c r="CW42" i="11"/>
  <c r="CV42" i="11"/>
  <c r="CU42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O41" i="11"/>
  <c r="FC41" i="11"/>
  <c r="FB41" i="11"/>
  <c r="FA41" i="11"/>
  <c r="EZ41" i="11"/>
  <c r="EY41" i="11"/>
  <c r="EX41" i="11"/>
  <c r="EW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I41" i="11"/>
  <c r="DH41" i="11"/>
  <c r="DG41" i="11"/>
  <c r="DF41" i="11"/>
  <c r="DE41" i="11"/>
  <c r="DC41" i="11"/>
  <c r="DB41" i="11"/>
  <c r="DA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FO40" i="11"/>
  <c r="FC40" i="11"/>
  <c r="FB40" i="11"/>
  <c r="FA40" i="11"/>
  <c r="EZ40" i="11"/>
  <c r="EY40" i="11"/>
  <c r="EX40" i="11"/>
  <c r="EW40" i="11"/>
  <c r="EV40" i="11"/>
  <c r="EU40" i="11"/>
  <c r="ET40" i="11"/>
  <c r="ES40" i="11"/>
  <c r="ER40" i="11"/>
  <c r="EQ40" i="11"/>
  <c r="EP40" i="11"/>
  <c r="EO40" i="11"/>
  <c r="EN40" i="11"/>
  <c r="EM40" i="11"/>
  <c r="EL40" i="11"/>
  <c r="EK40" i="11"/>
  <c r="EJ40" i="11"/>
  <c r="EI40" i="11"/>
  <c r="EH40" i="11"/>
  <c r="EG40" i="11"/>
  <c r="EF40" i="11"/>
  <c r="EE40" i="11"/>
  <c r="ED40" i="11"/>
  <c r="EC40" i="11"/>
  <c r="EB40" i="1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DO40" i="11"/>
  <c r="DN40" i="11"/>
  <c r="DM40" i="11"/>
  <c r="DL40" i="11"/>
  <c r="DK40" i="11"/>
  <c r="DJ40" i="11"/>
  <c r="DI40" i="11"/>
  <c r="DH40" i="11"/>
  <c r="DG40" i="11"/>
  <c r="DF40" i="11"/>
  <c r="DE40" i="11"/>
  <c r="DC40" i="11"/>
  <c r="DB40" i="11"/>
  <c r="DA40" i="11"/>
  <c r="CY40" i="11"/>
  <c r="CX40" i="11"/>
  <c r="CW40" i="11"/>
  <c r="CV40" i="11"/>
  <c r="CU40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CH40" i="11"/>
  <c r="CG40" i="11"/>
  <c r="CF40" i="11"/>
  <c r="CE40" i="11"/>
  <c r="CD40" i="11"/>
  <c r="CC40" i="11"/>
  <c r="CB40" i="11"/>
  <c r="CA40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FO37" i="11"/>
  <c r="FC37" i="11"/>
  <c r="FB37" i="11"/>
  <c r="EO37" i="11"/>
  <c r="EL37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B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FO34" i="11"/>
  <c r="FC34" i="11"/>
  <c r="FB34" i="11"/>
  <c r="EO34" i="11"/>
  <c r="EL34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B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FO31" i="11"/>
  <c r="FC31" i="11"/>
  <c r="FB31" i="11"/>
  <c r="EO31" i="11"/>
  <c r="EL31" i="11"/>
  <c r="EK31" i="11"/>
  <c r="EJ31" i="11"/>
  <c r="EI31" i="11"/>
  <c r="EH31" i="11"/>
  <c r="EG31" i="11"/>
  <c r="EF31" i="11"/>
  <c r="EE31" i="11"/>
  <c r="ED31" i="11"/>
  <c r="EC31" i="11"/>
  <c r="EB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O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B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AO30" i="11"/>
  <c r="AB30" i="11"/>
  <c r="O30" i="11"/>
  <c r="EB29" i="11"/>
  <c r="DO29" i="11"/>
  <c r="DB29" i="11"/>
  <c r="CO29" i="11"/>
  <c r="CB29" i="11"/>
  <c r="BO29" i="11"/>
  <c r="BB29" i="11"/>
  <c r="AO29" i="11"/>
  <c r="AB29" i="11"/>
  <c r="O29" i="11"/>
  <c r="FO28" i="11"/>
  <c r="FC28" i="11"/>
  <c r="FB28" i="11"/>
  <c r="EO28" i="11"/>
  <c r="EL28" i="11"/>
  <c r="EK28" i="11"/>
  <c r="EJ28" i="11"/>
  <c r="EI28" i="11"/>
  <c r="EH28" i="11"/>
  <c r="EG28" i="11"/>
  <c r="EF28" i="11"/>
  <c r="EE28" i="11"/>
  <c r="ED28" i="11"/>
  <c r="EC28" i="11"/>
  <c r="EB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O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B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FO22" i="11"/>
  <c r="FC22" i="11"/>
  <c r="FB22" i="1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C22" i="11"/>
  <c r="DB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O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O21" i="11"/>
  <c r="FC21" i="11"/>
  <c r="FB21" i="1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C21" i="11"/>
  <c r="DB21" i="1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O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FO20" i="11"/>
  <c r="FC20" i="11"/>
  <c r="FB20" i="11"/>
  <c r="FA20" i="11"/>
  <c r="EZ20" i="11"/>
  <c r="EY20" i="11"/>
  <c r="EX20" i="11"/>
  <c r="EW20" i="11"/>
  <c r="EV20" i="11"/>
  <c r="EU20" i="11"/>
  <c r="ET20" i="11"/>
  <c r="ES20" i="11"/>
  <c r="ER20" i="11"/>
  <c r="EQ20" i="11"/>
  <c r="EP20" i="11"/>
  <c r="EO20" i="11"/>
  <c r="EN20" i="11"/>
  <c r="EM20" i="11"/>
  <c r="EL20" i="11"/>
  <c r="EK20" i="11"/>
  <c r="EJ20" i="11"/>
  <c r="EI20" i="11"/>
  <c r="EH20" i="11"/>
  <c r="EG20" i="11"/>
  <c r="EF20" i="11"/>
  <c r="EE20" i="11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E20" i="11"/>
  <c r="DC20" i="11"/>
  <c r="DB20" i="11"/>
  <c r="DA20" i="11"/>
  <c r="CZ20" i="11"/>
  <c r="CY20" i="11"/>
  <c r="CX20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B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O17" i="11"/>
  <c r="FC17" i="11"/>
  <c r="FB17" i="11"/>
  <c r="EO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O14" i="11"/>
  <c r="FC14" i="11"/>
  <c r="FB14" i="11"/>
  <c r="EO14" i="11"/>
  <c r="EL14" i="11"/>
  <c r="EK14" i="11"/>
  <c r="EJ14" i="11"/>
  <c r="EI14" i="11"/>
  <c r="EH14" i="11"/>
  <c r="EG14" i="11"/>
  <c r="EF14" i="11"/>
  <c r="EE14" i="11"/>
  <c r="ED14" i="11"/>
  <c r="EC14" i="11"/>
  <c r="EB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B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FO11" i="11"/>
  <c r="FC11" i="11"/>
  <c r="FB11" i="11"/>
  <c r="EO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CO10" i="11"/>
  <c r="CB10" i="11"/>
  <c r="BO10" i="11"/>
  <c r="BB10" i="11"/>
  <c r="AO10" i="11"/>
  <c r="AB10" i="11"/>
  <c r="O10" i="11"/>
  <c r="EB9" i="11"/>
  <c r="DO9" i="11"/>
  <c r="DB9" i="11"/>
  <c r="CO9" i="11"/>
  <c r="CB9" i="11"/>
  <c r="BO9" i="11"/>
  <c r="BB9" i="11"/>
  <c r="AO9" i="11"/>
  <c r="AB9" i="11"/>
  <c r="O9" i="11"/>
  <c r="FO8" i="11"/>
  <c r="FC8" i="11"/>
  <c r="FB8" i="11"/>
  <c r="EO8" i="11"/>
  <c r="EL8" i="11"/>
  <c r="EK8" i="11"/>
  <c r="EJ8" i="11"/>
  <c r="EI8" i="11"/>
  <c r="EH8" i="11"/>
  <c r="EG8" i="11"/>
  <c r="EF8" i="11"/>
  <c r="EE8" i="11"/>
  <c r="ED8" i="11"/>
  <c r="EC8" i="11"/>
  <c r="EB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O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B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FO54" i="13"/>
  <c r="FF54" i="13"/>
  <c r="FE54" i="13"/>
  <c r="FD54" i="13"/>
  <c r="FC54" i="13"/>
  <c r="FB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O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B54" i="13"/>
  <c r="DA54" i="13"/>
  <c r="CZ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FO48" i="13"/>
  <c r="FD48" i="13"/>
  <c r="FC48" i="13"/>
  <c r="FB48" i="13"/>
  <c r="FA48" i="13"/>
  <c r="EZ48" i="13"/>
  <c r="EY48" i="13"/>
  <c r="EX48" i="13"/>
  <c r="EW48" i="13"/>
  <c r="EV48" i="13"/>
  <c r="EU48" i="13"/>
  <c r="ET48" i="13"/>
  <c r="ES48" i="13"/>
  <c r="ER48" i="13"/>
  <c r="EQ48" i="13"/>
  <c r="EP48" i="13"/>
  <c r="EO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B48" i="13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DO48" i="13"/>
  <c r="DN48" i="13"/>
  <c r="DM48" i="13"/>
  <c r="DL48" i="13"/>
  <c r="DK48" i="13"/>
  <c r="DJ48" i="13"/>
  <c r="DI48" i="13"/>
  <c r="DH48" i="13"/>
  <c r="DG48" i="13"/>
  <c r="DF48" i="13"/>
  <c r="DE48" i="13"/>
  <c r="DC48" i="13"/>
  <c r="DB48" i="13"/>
  <c r="DA48" i="13"/>
  <c r="CW48" i="13"/>
  <c r="CV48" i="13"/>
  <c r="CU48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FO47" i="13"/>
  <c r="FD47" i="13"/>
  <c r="FC47" i="13"/>
  <c r="FB47" i="13"/>
  <c r="FA47" i="13"/>
  <c r="EZ47" i="13"/>
  <c r="EY47" i="13"/>
  <c r="EX47" i="13"/>
  <c r="EW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DK47" i="13"/>
  <c r="DJ47" i="13"/>
  <c r="DI47" i="13"/>
  <c r="DH47" i="13"/>
  <c r="DG47" i="13"/>
  <c r="DF47" i="13"/>
  <c r="DE47" i="13"/>
  <c r="DC47" i="13"/>
  <c r="DB47" i="13"/>
  <c r="DA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FO46" i="13"/>
  <c r="FD46" i="13"/>
  <c r="FC46" i="13"/>
  <c r="FB46" i="13"/>
  <c r="FA46" i="13"/>
  <c r="EZ46" i="13"/>
  <c r="EY46" i="13"/>
  <c r="EX46" i="13"/>
  <c r="EW46" i="13"/>
  <c r="EV46" i="13"/>
  <c r="EU46" i="13"/>
  <c r="ET46" i="13"/>
  <c r="ES46" i="13"/>
  <c r="ER46" i="13"/>
  <c r="EQ46" i="13"/>
  <c r="EP46" i="13"/>
  <c r="EO46" i="13"/>
  <c r="EN46" i="13"/>
  <c r="EM46" i="13"/>
  <c r="EL46" i="13"/>
  <c r="EK46" i="13"/>
  <c r="EJ46" i="13"/>
  <c r="EI46" i="13"/>
  <c r="EH46" i="13"/>
  <c r="EG46" i="13"/>
  <c r="EF46" i="13"/>
  <c r="EE46" i="13"/>
  <c r="ED46" i="13"/>
  <c r="EC46" i="13"/>
  <c r="EB46" i="13"/>
  <c r="EA46" i="13"/>
  <c r="DZ46" i="13"/>
  <c r="DY46" i="13"/>
  <c r="DX46" i="13"/>
  <c r="DW46" i="13"/>
  <c r="DV46" i="13"/>
  <c r="DU46" i="13"/>
  <c r="DT46" i="13"/>
  <c r="DS46" i="13"/>
  <c r="DR46" i="13"/>
  <c r="DQ46" i="13"/>
  <c r="DP46" i="13"/>
  <c r="DO46" i="13"/>
  <c r="DN46" i="13"/>
  <c r="DM46" i="13"/>
  <c r="DL46" i="13"/>
  <c r="DK46" i="13"/>
  <c r="DJ46" i="13"/>
  <c r="DI46" i="13"/>
  <c r="DH46" i="13"/>
  <c r="DG46" i="13"/>
  <c r="DF46" i="13"/>
  <c r="DE46" i="13"/>
  <c r="DC46" i="13"/>
  <c r="DB46" i="13"/>
  <c r="DA46" i="13"/>
  <c r="CY46" i="13"/>
  <c r="CX46" i="13"/>
  <c r="CW46" i="13"/>
  <c r="CV46" i="13"/>
  <c r="CU46" i="13"/>
  <c r="CT46" i="13"/>
  <c r="CS46" i="13"/>
  <c r="CR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E46" i="13"/>
  <c r="CD46" i="13"/>
  <c r="CC46" i="13"/>
  <c r="CB46" i="13"/>
  <c r="CA46" i="13"/>
  <c r="BZ46" i="13"/>
  <c r="BY46" i="13"/>
  <c r="BX46" i="13"/>
  <c r="BW46" i="13"/>
  <c r="BV46" i="13"/>
  <c r="BU46" i="13"/>
  <c r="BT46" i="13"/>
  <c r="BS46" i="13"/>
  <c r="BR46" i="13"/>
  <c r="BQ46" i="13"/>
  <c r="BP46" i="13"/>
  <c r="BO46" i="13"/>
  <c r="BN46" i="13"/>
  <c r="BM46" i="13"/>
  <c r="BL46" i="13"/>
  <c r="BK46" i="13"/>
  <c r="BJ46" i="13"/>
  <c r="BI46" i="13"/>
  <c r="BH46" i="13"/>
  <c r="BG46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D43" i="13"/>
  <c r="FC43" i="13"/>
  <c r="FB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EO43" i="13"/>
  <c r="EL43" i="13"/>
  <c r="EK43" i="13"/>
  <c r="EJ43" i="13"/>
  <c r="EI43" i="13"/>
  <c r="EH43" i="13"/>
  <c r="EG43" i="13"/>
  <c r="EF43" i="13"/>
  <c r="EE43" i="13"/>
  <c r="ED43" i="13"/>
  <c r="EC43" i="13"/>
  <c r="EB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DO43" i="13"/>
  <c r="DN43" i="13"/>
  <c r="DM43" i="13"/>
  <c r="DL43" i="13"/>
  <c r="DK43" i="13"/>
  <c r="DJ43" i="13"/>
  <c r="DI43" i="13"/>
  <c r="DH43" i="13"/>
  <c r="DG43" i="13"/>
  <c r="DF43" i="13"/>
  <c r="DE43" i="13"/>
  <c r="DC43" i="13"/>
  <c r="DB43" i="13"/>
  <c r="CO43" i="13"/>
  <c r="CB43" i="13"/>
  <c r="BO43" i="13"/>
  <c r="BB43" i="13"/>
  <c r="AO43" i="13"/>
  <c r="AB43" i="13"/>
  <c r="O43" i="13"/>
  <c r="J43" i="13"/>
  <c r="I43" i="13"/>
  <c r="H43" i="13"/>
  <c r="G43" i="13"/>
  <c r="F43" i="13"/>
  <c r="E43" i="13"/>
  <c r="D43" i="13"/>
  <c r="C43" i="13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D40" i="13"/>
  <c r="FC40" i="13"/>
  <c r="FB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EO40" i="13"/>
  <c r="EL40" i="13"/>
  <c r="EK40" i="13"/>
  <c r="EJ40" i="13"/>
  <c r="EI40" i="13"/>
  <c r="EH40" i="13"/>
  <c r="EG40" i="13"/>
  <c r="EF40" i="13"/>
  <c r="EE40" i="13"/>
  <c r="ED40" i="13"/>
  <c r="EC40" i="13"/>
  <c r="EB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DO40" i="13"/>
  <c r="DN40" i="13"/>
  <c r="DM40" i="13"/>
  <c r="DL40" i="13"/>
  <c r="DK40" i="13"/>
  <c r="DJ40" i="13"/>
  <c r="DI40" i="13"/>
  <c r="DH40" i="13"/>
  <c r="DG40" i="13"/>
  <c r="DF40" i="13"/>
  <c r="DE40" i="13"/>
  <c r="DC40" i="13"/>
  <c r="DB40" i="13"/>
  <c r="CO40" i="13"/>
  <c r="CB40" i="13"/>
  <c r="BO40" i="13"/>
  <c r="BB40" i="13"/>
  <c r="AO40" i="13"/>
  <c r="AB40" i="13"/>
  <c r="O40" i="13"/>
  <c r="J40" i="13"/>
  <c r="I40" i="13"/>
  <c r="H40" i="13"/>
  <c r="G40" i="13"/>
  <c r="F40" i="13"/>
  <c r="E40" i="13"/>
  <c r="D40" i="13"/>
  <c r="C40" i="13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D37" i="13"/>
  <c r="FC37" i="13"/>
  <c r="FB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EO37" i="13"/>
  <c r="EL37" i="13"/>
  <c r="EK37" i="13"/>
  <c r="EJ37" i="13"/>
  <c r="EI37" i="13"/>
  <c r="EH37" i="13"/>
  <c r="EG37" i="13"/>
  <c r="EF37" i="13"/>
  <c r="EE37" i="13"/>
  <c r="ED37" i="13"/>
  <c r="EC37" i="13"/>
  <c r="EB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DO37" i="13"/>
  <c r="DN37" i="13"/>
  <c r="DM37" i="13"/>
  <c r="DL37" i="13"/>
  <c r="DK37" i="13"/>
  <c r="DJ37" i="13"/>
  <c r="DI37" i="13"/>
  <c r="DH37" i="13"/>
  <c r="DG37" i="13"/>
  <c r="DF37" i="13"/>
  <c r="DE37" i="13"/>
  <c r="DC37" i="13"/>
  <c r="DB37" i="13"/>
  <c r="CO37" i="13"/>
  <c r="CB37" i="13"/>
  <c r="BO37" i="13"/>
  <c r="BB37" i="13"/>
  <c r="AO37" i="13"/>
  <c r="AB37" i="13"/>
  <c r="O37" i="13"/>
  <c r="J37" i="13"/>
  <c r="I37" i="13"/>
  <c r="H37" i="13"/>
  <c r="G37" i="13"/>
  <c r="F37" i="13"/>
  <c r="E37" i="13"/>
  <c r="D37" i="13"/>
  <c r="C37" i="13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D34" i="13"/>
  <c r="FC34" i="13"/>
  <c r="FB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EO34" i="13"/>
  <c r="EL34" i="13"/>
  <c r="EK34" i="13"/>
  <c r="EJ34" i="13"/>
  <c r="EI34" i="13"/>
  <c r="EH34" i="13"/>
  <c r="EG34" i="13"/>
  <c r="EF34" i="13"/>
  <c r="EE34" i="13"/>
  <c r="ED34" i="13"/>
  <c r="EC34" i="13"/>
  <c r="EB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O34" i="13"/>
  <c r="DN34" i="13"/>
  <c r="DM34" i="13"/>
  <c r="DL34" i="13"/>
  <c r="DK34" i="13"/>
  <c r="DJ34" i="13"/>
  <c r="DI34" i="13"/>
  <c r="DH34" i="13"/>
  <c r="DG34" i="13"/>
  <c r="DF34" i="13"/>
  <c r="DE34" i="13"/>
  <c r="DC34" i="13"/>
  <c r="DB34" i="13"/>
  <c r="CO34" i="13"/>
  <c r="CB34" i="13"/>
  <c r="BO34" i="13"/>
  <c r="BB34" i="13"/>
  <c r="AO34" i="13"/>
  <c r="AB34" i="13"/>
  <c r="O34" i="13"/>
  <c r="J34" i="13"/>
  <c r="I34" i="13"/>
  <c r="H34" i="13"/>
  <c r="G34" i="13"/>
  <c r="F34" i="13"/>
  <c r="E34" i="13"/>
  <c r="D34" i="13"/>
  <c r="C34" i="13"/>
  <c r="EB33" i="13"/>
  <c r="DO33" i="13"/>
  <c r="DB33" i="13"/>
  <c r="CO33" i="13"/>
  <c r="CB33" i="13"/>
  <c r="BO33" i="13"/>
  <c r="BB33" i="13"/>
  <c r="AO33" i="13"/>
  <c r="AB33" i="13"/>
  <c r="O33" i="13"/>
  <c r="EB32" i="13"/>
  <c r="DO32" i="13"/>
  <c r="DB32" i="13"/>
  <c r="CO32" i="13"/>
  <c r="CB32" i="13"/>
  <c r="BO32" i="13"/>
  <c r="BB32" i="13"/>
  <c r="AO32" i="13"/>
  <c r="AB32" i="13"/>
  <c r="O32" i="13"/>
  <c r="FO31" i="13"/>
  <c r="FD31" i="13"/>
  <c r="FC31" i="13"/>
  <c r="FB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EO31" i="13"/>
  <c r="EL31" i="13"/>
  <c r="EK31" i="13"/>
  <c r="EJ31" i="13"/>
  <c r="EI31" i="13"/>
  <c r="EH31" i="13"/>
  <c r="EF31" i="13"/>
  <c r="EE31" i="13"/>
  <c r="ED31" i="13"/>
  <c r="EC31" i="13"/>
  <c r="EB31" i="13"/>
  <c r="EA31" i="13"/>
  <c r="DZ31" i="13"/>
  <c r="DY31" i="13"/>
  <c r="DX31" i="13"/>
  <c r="DW31" i="13"/>
  <c r="DV31" i="13"/>
  <c r="DU31" i="13"/>
  <c r="DS31" i="13"/>
  <c r="DR31" i="13"/>
  <c r="DQ31" i="13"/>
  <c r="DP31" i="13"/>
  <c r="DO31" i="13"/>
  <c r="DN31" i="13"/>
  <c r="DM31" i="13"/>
  <c r="DL31" i="13"/>
  <c r="DK31" i="13"/>
  <c r="DJ31" i="13"/>
  <c r="DI31" i="13"/>
  <c r="DH31" i="13"/>
  <c r="DG31" i="13"/>
  <c r="DF31" i="13"/>
  <c r="DE31" i="13"/>
  <c r="DC31" i="13"/>
  <c r="DB31" i="13"/>
  <c r="CO31" i="13"/>
  <c r="CB31" i="13"/>
  <c r="BO31" i="13"/>
  <c r="BB31" i="13"/>
  <c r="AO31" i="13"/>
  <c r="AB31" i="13"/>
  <c r="O31" i="13"/>
  <c r="J31" i="13"/>
  <c r="I31" i="13"/>
  <c r="H31" i="13"/>
  <c r="G31" i="13"/>
  <c r="F31" i="13"/>
  <c r="E31" i="13"/>
  <c r="D31" i="13"/>
  <c r="C31" i="13"/>
  <c r="CP27" i="13"/>
  <c r="FO25" i="13"/>
  <c r="FD25" i="13"/>
  <c r="FC25" i="13"/>
  <c r="FB25" i="13"/>
  <c r="FA25" i="13"/>
  <c r="EZ25" i="13"/>
  <c r="EY25" i="13"/>
  <c r="EX25" i="13"/>
  <c r="EW25" i="13"/>
  <c r="EV25" i="13"/>
  <c r="EU25" i="13"/>
  <c r="ET25" i="13"/>
  <c r="ES25" i="13"/>
  <c r="ER25" i="13"/>
  <c r="EQ25" i="13"/>
  <c r="EP25" i="13"/>
  <c r="EO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B25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DO25" i="13"/>
  <c r="DN25" i="13"/>
  <c r="DM25" i="13"/>
  <c r="DL25" i="13"/>
  <c r="DK25" i="13"/>
  <c r="DJ25" i="13"/>
  <c r="DI25" i="13"/>
  <c r="DH25" i="13"/>
  <c r="DG25" i="13"/>
  <c r="DF25" i="13"/>
  <c r="DE25" i="13"/>
  <c r="DD25" i="13"/>
  <c r="DC25" i="13"/>
  <c r="DB25" i="13"/>
  <c r="DA25" i="13"/>
  <c r="CY25" i="13"/>
  <c r="CX25" i="13"/>
  <c r="CW25" i="13"/>
  <c r="CV25" i="13"/>
  <c r="CU25" i="13"/>
  <c r="CT25" i="13"/>
  <c r="CS25" i="13"/>
  <c r="CR25" i="13"/>
  <c r="CQ25" i="13"/>
  <c r="CP25" i="13"/>
  <c r="CO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B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O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FO24" i="13"/>
  <c r="FD24" i="13"/>
  <c r="FC24" i="13"/>
  <c r="FB24" i="13"/>
  <c r="FA24" i="13"/>
  <c r="EZ24" i="13"/>
  <c r="EY24" i="13"/>
  <c r="EX24" i="13"/>
  <c r="EW24" i="13"/>
  <c r="EV24" i="13"/>
  <c r="EU24" i="13"/>
  <c r="ET24" i="13"/>
  <c r="ES24" i="13"/>
  <c r="ER24" i="13"/>
  <c r="EQ24" i="13"/>
  <c r="EP24" i="13"/>
  <c r="EO24" i="13"/>
  <c r="EN24" i="13"/>
  <c r="EM24" i="13"/>
  <c r="EL24" i="13"/>
  <c r="EK24" i="13"/>
  <c r="EJ24" i="13"/>
  <c r="EI24" i="13"/>
  <c r="EH24" i="13"/>
  <c r="EG24" i="13"/>
  <c r="EF24" i="13"/>
  <c r="EE24" i="13"/>
  <c r="ED24" i="13"/>
  <c r="EC24" i="13"/>
  <c r="EB24" i="13"/>
  <c r="EA24" i="13"/>
  <c r="DZ24" i="13"/>
  <c r="DY24" i="13"/>
  <c r="DX24" i="13"/>
  <c r="DW24" i="13"/>
  <c r="DV24" i="13"/>
  <c r="DU24" i="13"/>
  <c r="DT24" i="13"/>
  <c r="DS24" i="13"/>
  <c r="DR24" i="13"/>
  <c r="DQ24" i="13"/>
  <c r="DP24" i="13"/>
  <c r="DO24" i="13"/>
  <c r="DN24" i="13"/>
  <c r="DM24" i="13"/>
  <c r="DL24" i="13"/>
  <c r="DK24" i="13"/>
  <c r="DJ24" i="13"/>
  <c r="DI24" i="13"/>
  <c r="DH24" i="13"/>
  <c r="DG24" i="13"/>
  <c r="DF24" i="13"/>
  <c r="DE24" i="13"/>
  <c r="DD24" i="13"/>
  <c r="DC24" i="13"/>
  <c r="DB24" i="13"/>
  <c r="DA24" i="13"/>
  <c r="CY24" i="13"/>
  <c r="CX24" i="13"/>
  <c r="CW24" i="13"/>
  <c r="CV24" i="13"/>
  <c r="CU24" i="13"/>
  <c r="CT24" i="13"/>
  <c r="CS24" i="13"/>
  <c r="CR24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B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FO23" i="13"/>
  <c r="FD23" i="13"/>
  <c r="FC23" i="13"/>
  <c r="FB23" i="13"/>
  <c r="FA23" i="13"/>
  <c r="EZ23" i="13"/>
  <c r="EY23" i="13"/>
  <c r="EX23" i="13"/>
  <c r="EW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J23" i="13"/>
  <c r="DI23" i="13"/>
  <c r="DH23" i="13"/>
  <c r="DG23" i="13"/>
  <c r="DF23" i="13"/>
  <c r="DE23" i="13"/>
  <c r="DD23" i="13"/>
  <c r="DC23" i="13"/>
  <c r="DB23" i="13"/>
  <c r="DA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CH23" i="13"/>
  <c r="CG23" i="13"/>
  <c r="CF23" i="13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O20" i="13"/>
  <c r="FD20" i="13"/>
  <c r="FC20" i="13"/>
  <c r="FB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EO20" i="13"/>
  <c r="EL20" i="13"/>
  <c r="EK20" i="13"/>
  <c r="EJ20" i="13"/>
  <c r="EI20" i="13"/>
  <c r="EH20" i="13"/>
  <c r="EG20" i="13"/>
  <c r="EF20" i="13"/>
  <c r="EE20" i="13"/>
  <c r="ED20" i="13"/>
  <c r="EC20" i="13"/>
  <c r="EB20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DO20" i="13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B20" i="13"/>
  <c r="CO20" i="13"/>
  <c r="CB20" i="13"/>
  <c r="BO20" i="13"/>
  <c r="BB20" i="13"/>
  <c r="AO20" i="13"/>
  <c r="AB20" i="13"/>
  <c r="O20" i="13"/>
  <c r="J20" i="13"/>
  <c r="I20" i="13"/>
  <c r="H20" i="13"/>
  <c r="G20" i="13"/>
  <c r="F20" i="13"/>
  <c r="E20" i="13"/>
  <c r="D20" i="13"/>
  <c r="C20" i="13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D17" i="13"/>
  <c r="FC17" i="13"/>
  <c r="FB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EO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B17" i="13"/>
  <c r="CO17" i="13"/>
  <c r="CB17" i="13"/>
  <c r="BO17" i="13"/>
  <c r="BB17" i="13"/>
  <c r="AO17" i="13"/>
  <c r="AB17" i="13"/>
  <c r="O17" i="13"/>
  <c r="J17" i="13"/>
  <c r="I17" i="13"/>
  <c r="H17" i="13"/>
  <c r="G17" i="13"/>
  <c r="F17" i="13"/>
  <c r="E17" i="13"/>
  <c r="D17" i="13"/>
  <c r="C17" i="13"/>
  <c r="EB16" i="13"/>
  <c r="DO16" i="13"/>
  <c r="DB16" i="13"/>
  <c r="CO16" i="13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B15" i="13"/>
  <c r="O15" i="13"/>
  <c r="FO14" i="13"/>
  <c r="FD14" i="13"/>
  <c r="FC14" i="13"/>
  <c r="FB14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EO14" i="13"/>
  <c r="EL14" i="13"/>
  <c r="EK14" i="13"/>
  <c r="EJ14" i="13"/>
  <c r="EI14" i="13"/>
  <c r="EH14" i="13"/>
  <c r="EG14" i="13"/>
  <c r="EF14" i="13"/>
  <c r="EE14" i="13"/>
  <c r="ED14" i="13"/>
  <c r="EC14" i="13"/>
  <c r="EB14" i="13"/>
  <c r="EA14" i="13"/>
  <c r="DZ14" i="13"/>
  <c r="DY14" i="13"/>
  <c r="DX14" i="13"/>
  <c r="DW14" i="13"/>
  <c r="DV14" i="13"/>
  <c r="DU14" i="13"/>
  <c r="DT14" i="13"/>
  <c r="DS14" i="13"/>
  <c r="DR14" i="13"/>
  <c r="DQ14" i="13"/>
  <c r="DP14" i="13"/>
  <c r="DO14" i="13"/>
  <c r="DN14" i="13"/>
  <c r="DM14" i="13"/>
  <c r="DL14" i="13"/>
  <c r="DK14" i="13"/>
  <c r="DJ14" i="13"/>
  <c r="DI14" i="13"/>
  <c r="DH14" i="13"/>
  <c r="DG14" i="13"/>
  <c r="DF14" i="13"/>
  <c r="DE14" i="13"/>
  <c r="DD14" i="13"/>
  <c r="DC14" i="13"/>
  <c r="DB14" i="13"/>
  <c r="CO14" i="13"/>
  <c r="CB14" i="13"/>
  <c r="BO14" i="13"/>
  <c r="BB14" i="13"/>
  <c r="AO14" i="13"/>
  <c r="AB14" i="13"/>
  <c r="O14" i="13"/>
  <c r="J14" i="13"/>
  <c r="I14" i="13"/>
  <c r="H14" i="13"/>
  <c r="G14" i="13"/>
  <c r="F14" i="13"/>
  <c r="E14" i="13"/>
  <c r="D14" i="13"/>
  <c r="C14" i="13"/>
  <c r="EB13" i="13"/>
  <c r="DO13" i="13"/>
  <c r="DB13" i="13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O11" i="13"/>
  <c r="FD11" i="13"/>
  <c r="FC11" i="13"/>
  <c r="FB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EO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B11" i="13"/>
  <c r="CO11" i="13"/>
  <c r="CB11" i="13"/>
  <c r="BO11" i="13"/>
  <c r="BB11" i="13"/>
  <c r="AO11" i="13"/>
  <c r="AB11" i="13"/>
  <c r="O11" i="13"/>
  <c r="J11" i="13"/>
  <c r="I11" i="13"/>
  <c r="H11" i="13"/>
  <c r="G11" i="13"/>
  <c r="F11" i="13"/>
  <c r="E11" i="13"/>
  <c r="D11" i="13"/>
  <c r="C11" i="13"/>
  <c r="EB10" i="13"/>
  <c r="DO10" i="13"/>
  <c r="DB10" i="13"/>
  <c r="CO10" i="13"/>
  <c r="CB10" i="13"/>
  <c r="BO10" i="13"/>
  <c r="BB10" i="13"/>
  <c r="AO10" i="13"/>
  <c r="AB10" i="13"/>
  <c r="O10" i="13"/>
  <c r="EB9" i="13"/>
  <c r="DO9" i="13"/>
  <c r="DB9" i="13"/>
  <c r="CO9" i="13"/>
  <c r="CB9" i="13"/>
  <c r="BO9" i="13"/>
  <c r="BB9" i="13"/>
  <c r="AO9" i="13"/>
  <c r="AB9" i="13"/>
  <c r="O9" i="13"/>
  <c r="FO8" i="13"/>
  <c r="FD8" i="13"/>
  <c r="FC8" i="13"/>
  <c r="FB8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O8" i="13"/>
  <c r="EL8" i="13"/>
  <c r="EK8" i="13"/>
  <c r="EJ8" i="13"/>
  <c r="EI8" i="13"/>
  <c r="EH8" i="13"/>
  <c r="EG8" i="13"/>
  <c r="EF8" i="13"/>
  <c r="EE8" i="13"/>
  <c r="ED8" i="13"/>
  <c r="EC8" i="13"/>
  <c r="EB8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O8" i="13"/>
  <c r="DN8" i="13"/>
  <c r="DM8" i="13"/>
  <c r="DL8" i="13"/>
  <c r="DK8" i="13"/>
  <c r="DJ8" i="13"/>
  <c r="DI8" i="13"/>
  <c r="DH8" i="13"/>
  <c r="DG8" i="13"/>
  <c r="DF8" i="13"/>
  <c r="DE8" i="13"/>
  <c r="DD8" i="13"/>
  <c r="DC8" i="13"/>
  <c r="DB8" i="13"/>
  <c r="CO8" i="13"/>
  <c r="CB8" i="13"/>
  <c r="BO8" i="13"/>
  <c r="BB8" i="13"/>
  <c r="AO8" i="13"/>
  <c r="AB8" i="13"/>
  <c r="O8" i="13"/>
  <c r="J8" i="13"/>
  <c r="I8" i="13"/>
  <c r="H8" i="13"/>
  <c r="G8" i="13"/>
  <c r="F8" i="13"/>
  <c r="E8" i="13"/>
  <c r="D8" i="13"/>
  <c r="C8" i="13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O37" i="14"/>
  <c r="DB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DB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P30" i="14"/>
  <c r="AO30" i="14"/>
  <c r="AN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DB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P29" i="14"/>
  <c r="AO29" i="14"/>
  <c r="AN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DB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P28" i="14"/>
  <c r="AO28" i="14"/>
  <c r="AN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DB27" i="14"/>
  <c r="CO27" i="14"/>
  <c r="BO27" i="14"/>
  <c r="BB27" i="14"/>
  <c r="AO27" i="14"/>
  <c r="AB27" i="14"/>
  <c r="O27" i="14"/>
  <c r="DB26" i="14"/>
  <c r="CO26" i="14"/>
  <c r="BO26" i="14"/>
  <c r="BB26" i="14"/>
  <c r="AO26" i="14"/>
  <c r="AB26" i="14"/>
  <c r="O26" i="14"/>
  <c r="DB25" i="14"/>
  <c r="CP25" i="14"/>
  <c r="CO25" i="14"/>
  <c r="CB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DB24" i="14"/>
  <c r="CO24" i="14"/>
  <c r="BO24" i="14"/>
  <c r="BB24" i="14"/>
  <c r="AO24" i="14"/>
  <c r="AB24" i="14"/>
  <c r="O24" i="14"/>
  <c r="DB23" i="14"/>
  <c r="CO23" i="14"/>
  <c r="BO23" i="14"/>
  <c r="BB23" i="14"/>
  <c r="AO23" i="14"/>
  <c r="AB23" i="14"/>
  <c r="O23" i="14"/>
  <c r="DB22" i="14"/>
  <c r="CP22" i="14"/>
  <c r="CO22" i="14"/>
  <c r="CB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B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B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B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DB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DB11" i="14"/>
  <c r="CP11" i="14"/>
  <c r="CO11" i="14"/>
  <c r="CB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B10" i="14"/>
  <c r="CO10" i="14"/>
  <c r="BO10" i="14"/>
  <c r="BB10" i="14"/>
  <c r="AO10" i="14"/>
  <c r="AB10" i="14"/>
  <c r="O10" i="14"/>
  <c r="DB9" i="14"/>
  <c r="CO9" i="14"/>
  <c r="BO9" i="14"/>
  <c r="BB9" i="14"/>
  <c r="AO9" i="14"/>
  <c r="AB9" i="14"/>
  <c r="O9" i="14"/>
  <c r="DB8" i="14"/>
  <c r="CP8" i="14"/>
  <c r="CO8" i="14"/>
  <c r="CB8" i="14"/>
  <c r="BZ8" i="14"/>
  <c r="BY8" i="14"/>
  <c r="BX8" i="14"/>
  <c r="BW8" i="14"/>
  <c r="BV8" i="14"/>
  <c r="BU8" i="14"/>
  <c r="BT8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FB32" i="12"/>
  <c r="EO32" i="12"/>
  <c r="DO32" i="12"/>
  <c r="DB32" i="12"/>
  <c r="CO32" i="12"/>
  <c r="CB32" i="12"/>
  <c r="BO32" i="12"/>
  <c r="BB32" i="12"/>
  <c r="AO32" i="12"/>
  <c r="AB32" i="12"/>
  <c r="O32" i="12"/>
  <c r="FB31" i="12"/>
  <c r="EO31" i="12"/>
  <c r="DO31" i="12"/>
  <c r="DB31" i="12"/>
  <c r="CO31" i="12"/>
  <c r="CB31" i="12"/>
  <c r="BO31" i="12"/>
  <c r="BB31" i="12"/>
  <c r="AO31" i="12"/>
  <c r="AB31" i="12"/>
  <c r="O31" i="12"/>
  <c r="FB30" i="12"/>
  <c r="EP30" i="12"/>
  <c r="EO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B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O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B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FB24" i="12"/>
  <c r="EP24" i="12"/>
  <c r="EO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B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O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B24" i="12"/>
  <c r="DA24" i="12"/>
  <c r="CZ24" i="12"/>
  <c r="CY24" i="12"/>
  <c r="CX24" i="12"/>
  <c r="CW24" i="12"/>
  <c r="CV24" i="12"/>
  <c r="CU24" i="12"/>
  <c r="CT24" i="12"/>
  <c r="CS24" i="12"/>
  <c r="CR24" i="12"/>
  <c r="CP24" i="12"/>
  <c r="CO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O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B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B22" i="12"/>
  <c r="EP22" i="12"/>
  <c r="EO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B22" i="12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DO22" i="12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B22" i="12"/>
  <c r="DA22" i="12"/>
  <c r="CZ22" i="12"/>
  <c r="CY22" i="12"/>
  <c r="CX22" i="12"/>
  <c r="CW22" i="12"/>
  <c r="CV22" i="12"/>
  <c r="CU22" i="12"/>
  <c r="CT22" i="12"/>
  <c r="CS22" i="12"/>
  <c r="CR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O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B21" i="12"/>
  <c r="BO21" i="12"/>
  <c r="BB21" i="12"/>
  <c r="AO21" i="12"/>
  <c r="AB21" i="12"/>
  <c r="O21" i="12"/>
  <c r="DO20" i="12"/>
  <c r="DB20" i="12"/>
  <c r="CO20" i="12"/>
  <c r="CB20" i="12"/>
  <c r="BO20" i="12"/>
  <c r="BB20" i="12"/>
  <c r="AO20" i="12"/>
  <c r="AB20" i="12"/>
  <c r="O20" i="12"/>
  <c r="FB19" i="12"/>
  <c r="EP19" i="12"/>
  <c r="EO19" i="12"/>
  <c r="EB19" i="12"/>
  <c r="DZ19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B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B13" i="12"/>
  <c r="EP13" i="12"/>
  <c r="EO13" i="12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B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O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B13" i="12"/>
  <c r="DA13" i="12"/>
  <c r="CZ13" i="12"/>
  <c r="CY13" i="12"/>
  <c r="CX13" i="12"/>
  <c r="CW13" i="12"/>
  <c r="CV13" i="12"/>
  <c r="CU13" i="12"/>
  <c r="CT13" i="12"/>
  <c r="CS13" i="12"/>
  <c r="CR13" i="12"/>
  <c r="CP13" i="12"/>
  <c r="CO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B12" i="12"/>
  <c r="EP12" i="12"/>
  <c r="EO12" i="12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B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B12" i="12"/>
  <c r="DA12" i="12"/>
  <c r="CZ12" i="12"/>
  <c r="CY12" i="12"/>
  <c r="CX12" i="12"/>
  <c r="CW12" i="12"/>
  <c r="CV12" i="12"/>
  <c r="CU12" i="12"/>
  <c r="CT12" i="12"/>
  <c r="CS12" i="12"/>
  <c r="CR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FB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P11" i="12"/>
  <c r="CO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B10" i="12"/>
  <c r="BO10" i="12"/>
  <c r="BB10" i="12"/>
  <c r="AO10" i="12"/>
  <c r="AB10" i="12"/>
  <c r="O10" i="12"/>
  <c r="DO9" i="12"/>
  <c r="DB9" i="12"/>
  <c r="CO9" i="12"/>
  <c r="CB9" i="12"/>
  <c r="BO9" i="12"/>
  <c r="BB9" i="12"/>
  <c r="AO9" i="12"/>
  <c r="AB9" i="12"/>
  <c r="O9" i="12"/>
  <c r="FB8" i="12"/>
  <c r="EP8" i="12"/>
  <c r="EO8" i="12"/>
  <c r="EK8" i="12"/>
  <c r="EJ8" i="12"/>
  <c r="EI8" i="12"/>
  <c r="EH8" i="12"/>
  <c r="EG8" i="12"/>
  <c r="EF8" i="12"/>
  <c r="EE8" i="12"/>
  <c r="ED8" i="12"/>
  <c r="EC8" i="12"/>
  <c r="EB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B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AO49" i="3"/>
  <c r="AB49" i="3"/>
  <c r="O49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O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DO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DO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O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DO34" i="3"/>
  <c r="DB34" i="3"/>
  <c r="CO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O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DO28" i="3"/>
  <c r="DB28" i="3"/>
  <c r="CO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DO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DO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O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AY17" i="3"/>
  <c r="AX17" i="3"/>
  <c r="AO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O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DO11" i="3"/>
  <c r="DB11" i="3"/>
  <c r="CO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AY11" i="3"/>
  <c r="AX11" i="3"/>
  <c r="AO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DO8" i="3"/>
  <c r="DB8" i="3"/>
  <c r="CO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AY8" i="3"/>
  <c r="AX8" i="3"/>
  <c r="AO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<sst xmlns="http://schemas.openxmlformats.org/spreadsheetml/2006/main" count="7962" uniqueCount="171">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</sst>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</cellXfs>
  <cellStyles count="82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Calculation" xfId="39" xr:uid="{00000000-0005-0000-0000-00001B000000}"/>
    <cellStyle name="Calculation 2" xfId="73" xr:uid="{00000000-0005-0000-0000-00001C000000}"/>
    <cellStyle name="Cancel" xfId="40" xr:uid="{00000000-0005-0000-0000-00001D000000}"/>
    <cellStyle name="Check Cell" xfId="41" xr:uid="{00000000-0005-0000-0000-00001E000000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put" xfId="50" xr:uid="{00000000-0005-0000-0000-000029000000}"/>
    <cellStyle name="Input 2" xfId="74" xr:uid="{00000000-0005-0000-0000-00002A000000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oneda 3" xfId="11" xr:uid="{00000000-0005-0000-0000-000034000000}"/>
    <cellStyle name="Neutral 2" xfId="52" xr:uid="{00000000-0005-0000-0000-000035000000}"/>
    <cellStyle name="Neutral 3" xfId="53" xr:uid="{00000000-0005-0000-0000-000036000000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3" xfId="75" xr:uid="{00000000-0005-0000-0000-000049000000}"/>
    <cellStyle name="Output" xfId="63" xr:uid="{00000000-0005-0000-0000-00004A000000}"/>
    <cellStyle name="Output 2" xfId="77" xr:uid="{00000000-0005-0000-0000-00004B000000}"/>
    <cellStyle name="Title" xfId="64" xr:uid="{00000000-0005-0000-0000-00004C000000}"/>
    <cellStyle name="Total 2" xfId="65" xr:uid="{00000000-0005-0000-0000-00004D000000}"/>
    <cellStyle name="Total 2 2" xfId="78" xr:uid="{00000000-0005-0000-0000-00004E000000}"/>
    <cellStyle name="Total 3" xfId="66" xr:uid="{00000000-0005-0000-0000-00004F000000}"/>
    <cellStyle name="Total 3 2" xfId="79" xr:uid="{00000000-0005-0000-0000-00005000000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136</v>
      </c>
    </row>
    <row r="3" spans="2:4" x14ac:dyDescent="0.25">
      <c r="B3" s="2" t="s">
        <v>106</v>
      </c>
    </row>
    <row r="4" spans="2:4" ht="14.4" thickBot="1" x14ac:dyDescent="0.3"/>
    <row r="5" spans="2:4" s="5" customFormat="1" ht="14.4" thickBot="1" x14ac:dyDescent="0.3">
      <c r="B5" s="3"/>
      <c r="C5" s="4" t="s">
        <v>107</v>
      </c>
      <c r="D5" s="4" t="s">
        <v>121</v>
      </c>
    </row>
    <row r="6" spans="2:4" ht="14.4" thickTop="1" x14ac:dyDescent="0.25">
      <c r="B6" s="6">
        <v>1</v>
      </c>
      <c r="C6" s="6" t="s">
        <v>120</v>
      </c>
      <c r="D6" s="2" t="s">
        <v>122</v>
      </c>
    </row>
    <row r="7" spans="2:4" x14ac:dyDescent="0.25">
      <c r="B7" s="6">
        <v>2</v>
      </c>
      <c r="C7" s="7" t="s">
        <v>110</v>
      </c>
      <c r="D7" s="8" t="s">
        <v>123</v>
      </c>
    </row>
    <row r="8" spans="2:4" x14ac:dyDescent="0.25">
      <c r="B8" s="6">
        <v>3</v>
      </c>
      <c r="C8" s="6" t="s">
        <v>109</v>
      </c>
      <c r="D8" s="8" t="s">
        <v>124</v>
      </c>
    </row>
    <row r="9" spans="2:4" x14ac:dyDescent="0.25">
      <c r="B9" s="6">
        <v>4</v>
      </c>
      <c r="C9" s="6" t="s">
        <v>108</v>
      </c>
      <c r="D9" s="8" t="s">
        <v>125</v>
      </c>
    </row>
    <row r="10" spans="2:4" x14ac:dyDescent="0.25">
      <c r="B10" s="6">
        <v>5</v>
      </c>
      <c r="C10" s="6" t="s">
        <v>117</v>
      </c>
      <c r="D10" s="8" t="s">
        <v>126</v>
      </c>
    </row>
    <row r="11" spans="2:4" x14ac:dyDescent="0.25">
      <c r="B11" s="6">
        <v>6</v>
      </c>
      <c r="C11" s="6" t="s">
        <v>118</v>
      </c>
      <c r="D11" s="8" t="s">
        <v>127</v>
      </c>
    </row>
    <row r="12" spans="2:4" x14ac:dyDescent="0.25">
      <c r="B12" s="6">
        <v>7</v>
      </c>
      <c r="C12" s="6" t="s">
        <v>119</v>
      </c>
      <c r="D12" s="8" t="s">
        <v>128</v>
      </c>
    </row>
    <row r="13" spans="2:4" x14ac:dyDescent="0.25">
      <c r="B13" s="6">
        <v>8</v>
      </c>
      <c r="C13" s="7" t="s">
        <v>105</v>
      </c>
      <c r="D13" s="8" t="s">
        <v>129</v>
      </c>
    </row>
    <row r="14" spans="2:4" x14ac:dyDescent="0.25">
      <c r="B14" s="6">
        <v>9</v>
      </c>
      <c r="C14" s="6" t="s">
        <v>111</v>
      </c>
      <c r="D14" s="8" t="s">
        <v>130</v>
      </c>
    </row>
    <row r="15" spans="2:4" x14ac:dyDescent="0.25">
      <c r="B15" s="6">
        <v>10</v>
      </c>
      <c r="C15" s="6" t="s">
        <v>112</v>
      </c>
      <c r="D15" s="8" t="s">
        <v>131</v>
      </c>
    </row>
    <row r="16" spans="2:4" x14ac:dyDescent="0.25">
      <c r="B16" s="6">
        <v>11</v>
      </c>
      <c r="C16" s="6" t="s">
        <v>113</v>
      </c>
      <c r="D16" s="8" t="s">
        <v>132</v>
      </c>
    </row>
    <row r="17" spans="2:4" x14ac:dyDescent="0.25">
      <c r="B17" s="6">
        <v>12</v>
      </c>
      <c r="C17" s="6" t="s">
        <v>114</v>
      </c>
      <c r="D17" s="8" t="s">
        <v>133</v>
      </c>
    </row>
    <row r="18" spans="2:4" x14ac:dyDescent="0.25">
      <c r="B18" s="6">
        <v>13</v>
      </c>
      <c r="C18" s="6" t="s">
        <v>115</v>
      </c>
      <c r="D18" s="8" t="s">
        <v>134</v>
      </c>
    </row>
    <row r="19" spans="2:4" x14ac:dyDescent="0.25">
      <c r="B19" s="9">
        <v>14</v>
      </c>
      <c r="C19" s="9" t="s">
        <v>116</v>
      </c>
      <c r="D19" s="8" t="s">
        <v>135</v>
      </c>
    </row>
    <row r="20" spans="2:4" x14ac:dyDescent="0.25">
      <c r="B20" s="9">
        <v>15</v>
      </c>
      <c r="C20" s="9" t="s">
        <v>139</v>
      </c>
      <c r="D20" s="8" t="s">
        <v>140</v>
      </c>
    </row>
    <row r="21" spans="2:4" x14ac:dyDescent="0.25">
      <c r="B21" s="9">
        <v>16</v>
      </c>
      <c r="C21" s="9" t="s">
        <v>168</v>
      </c>
      <c r="D21" s="8" t="s">
        <v>166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DO54"/>
  <sheetViews>
    <sheetView showGridLines="0" zoomScale="85" zoomScaleNormal="85" workbookViewId="0">
      <pane xSplit="2" ySplit="3" topLeftCell="DC4" activePane="bottomRight" state="frozen"/>
      <selection pane="topRight" activeCell="C1" sqref="C1"/>
      <selection pane="bottomLeft" activeCell="A4" sqref="A4"/>
      <selection pane="bottomRight" activeCell="DP1" sqref="DP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6384" width="11.44140625" style="2"/>
  </cols>
  <sheetData>
    <row r="1" spans="1:119" x14ac:dyDescent="0.25">
      <c r="A1" s="162" t="s">
        <v>136</v>
      </c>
      <c r="B1" s="162"/>
    </row>
    <row r="2" spans="1:119" ht="30" customHeight="1" x14ac:dyDescent="0.25">
      <c r="A2" s="163" t="s">
        <v>142</v>
      </c>
      <c r="B2" s="164"/>
    </row>
    <row r="3" spans="1:119" x14ac:dyDescent="0.25">
      <c r="A3" s="99" t="s">
        <v>69</v>
      </c>
    </row>
    <row r="5" spans="1:119" x14ac:dyDescent="0.25">
      <c r="B5" s="5" t="s">
        <v>67</v>
      </c>
    </row>
    <row r="6" spans="1:119" ht="15" customHeight="1" x14ac:dyDescent="0.25">
      <c r="B6" s="165" t="s">
        <v>0</v>
      </c>
      <c r="C6" s="159">
        <v>2013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65" t="s">
        <v>90</v>
      </c>
      <c r="P6" s="159">
        <v>2014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65" t="s">
        <v>91</v>
      </c>
      <c r="AC6" s="159">
        <v>2015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65" t="s">
        <v>92</v>
      </c>
      <c r="AP6" s="159">
        <v>2016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65" t="s">
        <v>93</v>
      </c>
      <c r="BC6" s="159">
        <v>2017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104</v>
      </c>
      <c r="BP6" s="159">
        <v>2018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137</v>
      </c>
      <c r="CC6" s="159">
        <v>2019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161</v>
      </c>
      <c r="CP6" s="154">
        <v>2020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7" t="s">
        <v>169</v>
      </c>
      <c r="DC6" s="154">
        <v>2021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7" t="s">
        <v>170</v>
      </c>
    </row>
    <row r="7" spans="1:119" x14ac:dyDescent="0.25">
      <c r="B7" s="166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6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6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6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6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58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58"/>
    </row>
    <row r="8" spans="1:119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/>
      <c r="DI8" s="14"/>
      <c r="DJ8" s="14"/>
      <c r="DK8" s="14"/>
      <c r="DL8" s="14"/>
      <c r="DM8" s="14"/>
      <c r="DN8" s="14"/>
      <c r="DO8" s="14">
        <f>+SUM(DC8:DN8)</f>
        <v>455970</v>
      </c>
    </row>
    <row r="9" spans="1:119" x14ac:dyDescent="0.25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/>
      <c r="DI9" s="16"/>
      <c r="DJ9" s="16"/>
      <c r="DK9" s="16"/>
      <c r="DL9" s="16"/>
      <c r="DM9" s="16"/>
      <c r="DN9" s="16"/>
      <c r="DO9" s="16"/>
    </row>
    <row r="10" spans="1:119" x14ac:dyDescent="0.25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/>
      <c r="DI10" s="17"/>
      <c r="DJ10" s="17"/>
      <c r="DK10" s="17"/>
      <c r="DL10" s="17"/>
      <c r="DM10" s="17"/>
      <c r="DN10" s="17"/>
      <c r="DO10" s="17"/>
    </row>
    <row r="11" spans="1:119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/>
      <c r="DI11" s="14"/>
      <c r="DJ11" s="14"/>
      <c r="DK11" s="14"/>
      <c r="DL11" s="14"/>
      <c r="DM11" s="14"/>
      <c r="DN11" s="14"/>
      <c r="DO11" s="14">
        <f t="shared" ref="DO11:DO22" si="18">+SUM(DC11:DN11)</f>
        <v>183556</v>
      </c>
    </row>
    <row r="12" spans="1:119" x14ac:dyDescent="0.25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/>
      <c r="DI12" s="16"/>
      <c r="DJ12" s="16"/>
      <c r="DK12" s="16"/>
      <c r="DL12" s="16"/>
      <c r="DM12" s="16"/>
      <c r="DN12" s="16"/>
      <c r="DO12" s="16"/>
    </row>
    <row r="13" spans="1:119" x14ac:dyDescent="0.25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/>
      <c r="DI13" s="17"/>
      <c r="DJ13" s="17"/>
      <c r="DK13" s="17"/>
      <c r="DL13" s="17"/>
      <c r="DM13" s="17"/>
      <c r="DN13" s="17"/>
      <c r="DO13" s="17"/>
    </row>
    <row r="14" spans="1:119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/>
      <c r="DI14" s="14"/>
      <c r="DJ14" s="14"/>
      <c r="DK14" s="14"/>
      <c r="DL14" s="14"/>
      <c r="DM14" s="14"/>
      <c r="DN14" s="14"/>
      <c r="DO14" s="14">
        <f t="shared" si="18"/>
        <v>206399</v>
      </c>
    </row>
    <row r="15" spans="1:119" x14ac:dyDescent="0.25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/>
      <c r="DI15" s="16"/>
      <c r="DJ15" s="16"/>
      <c r="DK15" s="16"/>
      <c r="DL15" s="16"/>
      <c r="DM15" s="16"/>
      <c r="DN15" s="16"/>
      <c r="DO15" s="16"/>
    </row>
    <row r="16" spans="1:119" x14ac:dyDescent="0.25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/>
      <c r="DI16" s="17"/>
      <c r="DJ16" s="17"/>
      <c r="DK16" s="17"/>
      <c r="DL16" s="17"/>
      <c r="DM16" s="17"/>
      <c r="DN16" s="17"/>
      <c r="DO16" s="17"/>
    </row>
    <row r="17" spans="2:119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/>
      <c r="DI17" s="14"/>
      <c r="DJ17" s="14"/>
      <c r="DK17" s="14"/>
      <c r="DL17" s="14"/>
      <c r="DM17" s="14"/>
      <c r="DN17" s="14"/>
      <c r="DO17" s="14">
        <f t="shared" si="18"/>
        <v>223860</v>
      </c>
    </row>
    <row r="18" spans="2:119" x14ac:dyDescent="0.25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/>
      <c r="DI18" s="16"/>
      <c r="DJ18" s="16"/>
      <c r="DK18" s="16"/>
      <c r="DL18" s="16"/>
      <c r="DM18" s="16"/>
      <c r="DN18" s="16"/>
      <c r="DO18" s="16"/>
    </row>
    <row r="19" spans="2:119" x14ac:dyDescent="0.25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/>
      <c r="DI19" s="17"/>
      <c r="DJ19" s="17"/>
      <c r="DK19" s="17"/>
      <c r="DL19" s="17"/>
      <c r="DM19" s="17"/>
      <c r="DN19" s="17"/>
      <c r="DO19" s="17"/>
    </row>
    <row r="20" spans="2:119" x14ac:dyDescent="0.25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/>
      <c r="DI20" s="19"/>
      <c r="DJ20" s="19"/>
      <c r="DK20" s="19"/>
      <c r="DL20" s="19"/>
      <c r="DM20" s="19"/>
      <c r="DN20" s="19"/>
      <c r="DO20" s="19">
        <f t="shared" si="18"/>
        <v>1069785</v>
      </c>
    </row>
    <row r="21" spans="2:119" x14ac:dyDescent="0.25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/>
      <c r="DI21" s="20"/>
      <c r="DJ21" s="20"/>
      <c r="DK21" s="20"/>
      <c r="DL21" s="20"/>
      <c r="DM21" s="20"/>
      <c r="DN21" s="20"/>
      <c r="DO21" s="20">
        <f t="shared" si="18"/>
        <v>646245</v>
      </c>
    </row>
    <row r="22" spans="2:119" x14ac:dyDescent="0.25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/>
      <c r="DI22" s="20"/>
      <c r="DJ22" s="20"/>
      <c r="DK22" s="20"/>
      <c r="DL22" s="20"/>
      <c r="DM22" s="20"/>
      <c r="DN22" s="20"/>
      <c r="DO22" s="20">
        <f t="shared" si="18"/>
        <v>423540</v>
      </c>
    </row>
    <row r="25" spans="2:119" x14ac:dyDescent="0.25">
      <c r="B25" s="5" t="s">
        <v>68</v>
      </c>
    </row>
    <row r="26" spans="2:119" ht="15" customHeight="1" x14ac:dyDescent="0.25">
      <c r="B26" s="165" t="s">
        <v>0</v>
      </c>
      <c r="C26" s="159">
        <v>2013</v>
      </c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1"/>
      <c r="O26" s="165" t="s">
        <v>90</v>
      </c>
      <c r="P26" s="159">
        <v>2014</v>
      </c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1"/>
      <c r="AB26" s="165" t="s">
        <v>91</v>
      </c>
      <c r="AC26" s="159">
        <v>2015</v>
      </c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1"/>
      <c r="AO26" s="165" t="s">
        <v>92</v>
      </c>
      <c r="AP26" s="159">
        <v>2016</v>
      </c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1"/>
      <c r="BB26" s="165" t="s">
        <v>93</v>
      </c>
      <c r="BC26" s="159">
        <v>2017</v>
      </c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1"/>
      <c r="BO26" s="157" t="s">
        <v>104</v>
      </c>
      <c r="BP26" s="159">
        <v>2018</v>
      </c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1"/>
      <c r="CB26" s="157" t="s">
        <v>137</v>
      </c>
      <c r="CC26" s="159">
        <v>2019</v>
      </c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1"/>
      <c r="CO26" s="157" t="s">
        <v>161</v>
      </c>
      <c r="CP26" s="154">
        <v>2020</v>
      </c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6"/>
      <c r="DB26" s="157" t="s">
        <v>169</v>
      </c>
      <c r="DC26" s="154">
        <v>2021</v>
      </c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6"/>
      <c r="DO26" s="157" t="s">
        <v>170</v>
      </c>
    </row>
    <row r="27" spans="2:119" x14ac:dyDescent="0.25">
      <c r="B27" s="166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66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66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66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66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58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58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58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58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58"/>
    </row>
    <row r="28" spans="2:119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/>
      <c r="DI28" s="14"/>
      <c r="DJ28" s="14"/>
      <c r="DK28" s="14"/>
      <c r="DL28" s="14"/>
      <c r="DM28" s="14"/>
      <c r="DN28" s="14"/>
      <c r="DO28" s="14">
        <f>+SUM(DC28:DN28)</f>
        <v>1206046</v>
      </c>
    </row>
    <row r="29" spans="2:119" x14ac:dyDescent="0.25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/>
      <c r="DI29" s="16"/>
      <c r="DJ29" s="16"/>
      <c r="DK29" s="16"/>
      <c r="DL29" s="16"/>
      <c r="DM29" s="16"/>
      <c r="DN29" s="16"/>
      <c r="DO29" s="16"/>
    </row>
    <row r="30" spans="2:119" x14ac:dyDescent="0.25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/>
      <c r="DI30" s="17"/>
      <c r="DJ30" s="17"/>
      <c r="DK30" s="17"/>
      <c r="DL30" s="17"/>
      <c r="DM30" s="17"/>
      <c r="DN30" s="17"/>
      <c r="DO30" s="17"/>
    </row>
    <row r="31" spans="2:119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/>
      <c r="DI31" s="14"/>
      <c r="DJ31" s="14"/>
      <c r="DK31" s="14"/>
      <c r="DL31" s="14"/>
      <c r="DM31" s="14"/>
      <c r="DN31" s="14"/>
      <c r="DO31" s="14">
        <f t="shared" ref="DO31:DO42" si="68">+SUM(DC31:DN31)</f>
        <v>473644</v>
      </c>
    </row>
    <row r="32" spans="2:119" x14ac:dyDescent="0.25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/>
      <c r="DI32" s="16"/>
      <c r="DJ32" s="16"/>
      <c r="DK32" s="16"/>
      <c r="DL32" s="16"/>
      <c r="DM32" s="16"/>
      <c r="DN32" s="16"/>
      <c r="DO32" s="16"/>
    </row>
    <row r="33" spans="2:119" x14ac:dyDescent="0.25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/>
      <c r="DI33" s="17"/>
      <c r="DJ33" s="17"/>
      <c r="DK33" s="17"/>
      <c r="DL33" s="17"/>
      <c r="DM33" s="17"/>
      <c r="DN33" s="17"/>
      <c r="DO33" s="17"/>
    </row>
    <row r="34" spans="2:119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/>
      <c r="DI34" s="14"/>
      <c r="DJ34" s="14"/>
      <c r="DK34" s="14"/>
      <c r="DL34" s="14"/>
      <c r="DM34" s="14"/>
      <c r="DN34" s="14"/>
      <c r="DO34" s="14">
        <f t="shared" si="68"/>
        <v>508397</v>
      </c>
    </row>
    <row r="35" spans="2:119" x14ac:dyDescent="0.25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/>
      <c r="DI35" s="16"/>
      <c r="DJ35" s="16"/>
      <c r="DK35" s="16"/>
      <c r="DL35" s="16"/>
      <c r="DM35" s="16"/>
      <c r="DN35" s="16"/>
      <c r="DO35" s="16"/>
    </row>
    <row r="36" spans="2:119" x14ac:dyDescent="0.25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/>
      <c r="DI36" s="17"/>
      <c r="DJ36" s="17"/>
      <c r="DK36" s="17"/>
      <c r="DL36" s="17"/>
      <c r="DM36" s="17"/>
      <c r="DN36" s="17"/>
      <c r="DO36" s="17"/>
    </row>
    <row r="37" spans="2:119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/>
      <c r="DI37" s="14"/>
      <c r="DJ37" s="14"/>
      <c r="DK37" s="14"/>
      <c r="DL37" s="14"/>
      <c r="DM37" s="14"/>
      <c r="DN37" s="14"/>
      <c r="DO37" s="14">
        <f t="shared" si="68"/>
        <v>374026</v>
      </c>
    </row>
    <row r="38" spans="2:119" x14ac:dyDescent="0.25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/>
      <c r="DI38" s="16"/>
      <c r="DJ38" s="16"/>
      <c r="DK38" s="16"/>
      <c r="DL38" s="16"/>
      <c r="DM38" s="16"/>
      <c r="DN38" s="16"/>
      <c r="DO38" s="16"/>
    </row>
    <row r="39" spans="2:119" x14ac:dyDescent="0.25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/>
      <c r="DI39" s="17"/>
      <c r="DJ39" s="17"/>
      <c r="DK39" s="17"/>
      <c r="DL39" s="17"/>
      <c r="DM39" s="17"/>
      <c r="DN39" s="17"/>
      <c r="DO39" s="17"/>
    </row>
    <row r="40" spans="2:119" x14ac:dyDescent="0.25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/>
      <c r="DI40" s="19"/>
      <c r="DJ40" s="19"/>
      <c r="DK40" s="19"/>
      <c r="DL40" s="19"/>
      <c r="DM40" s="19"/>
      <c r="DN40" s="19"/>
      <c r="DO40" s="19">
        <f t="shared" si="68"/>
        <v>2562113</v>
      </c>
    </row>
    <row r="41" spans="2:119" x14ac:dyDescent="0.25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/>
      <c r="DI41" s="20"/>
      <c r="DJ41" s="20"/>
      <c r="DK41" s="20"/>
      <c r="DL41" s="20"/>
      <c r="DM41" s="20"/>
      <c r="DN41" s="20"/>
      <c r="DO41" s="20">
        <f t="shared" si="68"/>
        <v>646245</v>
      </c>
    </row>
    <row r="42" spans="2:119" x14ac:dyDescent="0.25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/>
      <c r="DI42" s="20"/>
      <c r="DJ42" s="20"/>
      <c r="DK42" s="20"/>
      <c r="DL42" s="20"/>
      <c r="DM42" s="20"/>
      <c r="DN42" s="20"/>
      <c r="DO42" s="20">
        <f t="shared" si="68"/>
        <v>1915868</v>
      </c>
    </row>
    <row r="45" spans="2:119" x14ac:dyDescent="0.25">
      <c r="B45" s="5" t="s">
        <v>82</v>
      </c>
    </row>
    <row r="46" spans="2:119" ht="15" customHeight="1" x14ac:dyDescent="0.25">
      <c r="B46" s="23" t="s">
        <v>158</v>
      </c>
      <c r="C46" s="159">
        <v>2013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1"/>
      <c r="O46" s="165" t="s">
        <v>90</v>
      </c>
      <c r="P46" s="159">
        <v>2014</v>
      </c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1"/>
      <c r="AB46" s="165" t="s">
        <v>91</v>
      </c>
      <c r="AC46" s="159">
        <v>2015</v>
      </c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1"/>
      <c r="AO46" s="165" t="s">
        <v>92</v>
      </c>
      <c r="AP46" s="159">
        <v>2016</v>
      </c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1"/>
      <c r="BB46" s="165" t="s">
        <v>93</v>
      </c>
      <c r="BC46" s="159">
        <v>2017</v>
      </c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1"/>
      <c r="BO46" s="157" t="s">
        <v>104</v>
      </c>
      <c r="BP46" s="159">
        <v>2018</v>
      </c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1"/>
      <c r="CB46" s="157" t="s">
        <v>137</v>
      </c>
      <c r="CC46" s="159">
        <v>2019</v>
      </c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1"/>
      <c r="CO46" s="157" t="s">
        <v>161</v>
      </c>
      <c r="CP46" s="154">
        <v>2020</v>
      </c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6"/>
      <c r="DB46" s="157" t="s">
        <v>169</v>
      </c>
      <c r="DC46" s="154">
        <v>2021</v>
      </c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6"/>
      <c r="DO46" s="157" t="s">
        <v>170</v>
      </c>
    </row>
    <row r="47" spans="2:119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66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66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66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66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58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58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58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58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58"/>
    </row>
    <row r="48" spans="2:119" s="5" customFormat="1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0</v>
      </c>
      <c r="DI48" s="29">
        <f t="shared" si="104"/>
        <v>0</v>
      </c>
      <c r="DJ48" s="29">
        <f t="shared" si="104"/>
        <v>0</v>
      </c>
      <c r="DK48" s="29">
        <f t="shared" si="104"/>
        <v>0</v>
      </c>
      <c r="DL48" s="29">
        <f t="shared" si="104"/>
        <v>0</v>
      </c>
      <c r="DM48" s="29">
        <f t="shared" si="104"/>
        <v>0</v>
      </c>
      <c r="DN48" s="29">
        <f t="shared" si="104"/>
        <v>0</v>
      </c>
      <c r="DO48" s="29">
        <f>+SUM(DC48:DN48)</f>
        <v>16215097.800000001</v>
      </c>
    </row>
    <row r="49" spans="2:119" x14ac:dyDescent="0.25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/>
      <c r="DI49" s="38"/>
      <c r="DJ49" s="35"/>
      <c r="DK49" s="38"/>
      <c r="DL49" s="35"/>
      <c r="DM49" s="38"/>
      <c r="DN49" s="35"/>
      <c r="DO49" s="35">
        <f>+SUM(DC49:DN49)</f>
        <v>4062345.3</v>
      </c>
    </row>
    <row r="50" spans="2:119" x14ac:dyDescent="0.25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/>
      <c r="DI50" s="38"/>
      <c r="DJ50" s="35"/>
      <c r="DK50" s="38"/>
      <c r="DL50" s="35"/>
      <c r="DM50" s="38"/>
      <c r="DN50" s="35"/>
      <c r="DO50" s="35">
        <f>+SUM(DC50:DN50)</f>
        <v>12152752.5</v>
      </c>
    </row>
    <row r="52" spans="2:119" x14ac:dyDescent="0.25">
      <c r="B52" s="5"/>
    </row>
    <row r="54" spans="2:119" x14ac:dyDescent="0.25">
      <c r="AC54" s="44"/>
      <c r="AD54" s="44"/>
      <c r="AE54" s="44"/>
      <c r="AF54" s="44"/>
      <c r="AG54" s="44"/>
      <c r="AH54" s="44"/>
      <c r="AI54" s="44"/>
      <c r="AJ54" s="44"/>
    </row>
  </sheetData>
  <mergeCells count="58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B37"/>
  <sheetViews>
    <sheetView showGridLines="0" zoomScale="90" zoomScaleNormal="90" workbookViewId="0">
      <pane xSplit="2" ySplit="3" topLeftCell="EL10" activePane="bottomRight" state="frozen"/>
      <selection pane="topRight" activeCell="C1" sqref="C1"/>
      <selection pane="bottomLeft" activeCell="A4" sqref="A4"/>
      <selection pane="bottomRight" activeCell="ET31" sqref="ET31:ET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45"/>
    <col min="16" max="27" width="11.44140625" style="11"/>
    <col min="28" max="28" width="11.44140625" style="45"/>
    <col min="29" max="40" width="11.44140625" style="11"/>
    <col min="41" max="41" width="11.44140625" style="45"/>
    <col min="42" max="53" width="11.44140625" style="11"/>
    <col min="54" max="54" width="11.44140625" style="45"/>
    <col min="55" max="66" width="11.44140625" style="11"/>
    <col min="67" max="67" width="11.44140625" style="45"/>
    <col min="68" max="79" width="11.44140625" style="11"/>
    <col min="80" max="80" width="11.44140625" style="45"/>
    <col min="81" max="92" width="11.44140625" style="11"/>
    <col min="93" max="93" width="11.44140625" style="45"/>
    <col min="94" max="106" width="11.44140625" style="11"/>
    <col min="107" max="132" width="12.6640625" style="11" customWidth="1"/>
    <col min="133" max="16384" width="11.44140625" style="11"/>
  </cols>
  <sheetData>
    <row r="1" spans="1:158" x14ac:dyDescent="0.25">
      <c r="A1" s="162" t="s">
        <v>136</v>
      </c>
      <c r="B1" s="162"/>
    </row>
    <row r="2" spans="1:158" ht="30" customHeight="1" x14ac:dyDescent="0.3">
      <c r="A2" s="163" t="s">
        <v>146</v>
      </c>
      <c r="B2" s="164"/>
    </row>
    <row r="3" spans="1:158" x14ac:dyDescent="0.25">
      <c r="A3" s="99" t="s">
        <v>79</v>
      </c>
    </row>
    <row r="5" spans="1:158" x14ac:dyDescent="0.25">
      <c r="B5" s="5" t="s">
        <v>67</v>
      </c>
    </row>
    <row r="6" spans="1:158" x14ac:dyDescent="0.25">
      <c r="B6" s="165" t="s">
        <v>0</v>
      </c>
      <c r="C6" s="167">
        <v>2010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  <c r="O6" s="157" t="s">
        <v>87</v>
      </c>
      <c r="P6" s="167">
        <v>2011</v>
      </c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9"/>
      <c r="AB6" s="157" t="s">
        <v>88</v>
      </c>
      <c r="AC6" s="167">
        <v>2012</v>
      </c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9"/>
      <c r="AO6" s="157" t="s">
        <v>89</v>
      </c>
      <c r="AP6" s="167">
        <v>2013</v>
      </c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9"/>
      <c r="BB6" s="157" t="s">
        <v>90</v>
      </c>
      <c r="BC6" s="167">
        <v>2014</v>
      </c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9"/>
      <c r="BO6" s="157" t="s">
        <v>91</v>
      </c>
      <c r="BP6" s="167">
        <v>2015</v>
      </c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9"/>
      <c r="CB6" s="157" t="s">
        <v>92</v>
      </c>
      <c r="CC6" s="167">
        <v>2016</v>
      </c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9"/>
      <c r="CO6" s="157" t="s">
        <v>93</v>
      </c>
      <c r="CP6" s="159">
        <v>2017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104</v>
      </c>
      <c r="DC6" s="159">
        <v>2018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137</v>
      </c>
      <c r="DP6" s="159">
        <v>2019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57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57" t="s">
        <v>170</v>
      </c>
    </row>
    <row r="7" spans="1:158" x14ac:dyDescent="0.25">
      <c r="B7" s="166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8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58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58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58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58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58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58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58"/>
    </row>
    <row r="8" spans="1:158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/>
      <c r="EV8" s="47"/>
      <c r="EW8" s="47"/>
      <c r="EX8" s="47"/>
      <c r="EY8" s="47"/>
      <c r="EZ8" s="47"/>
      <c r="FA8" s="47"/>
      <c r="FB8" s="47">
        <f>+SUM(EP8:FA8)</f>
        <v>64901</v>
      </c>
    </row>
    <row r="9" spans="1:158" x14ac:dyDescent="0.25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/>
      <c r="EV9" s="48"/>
      <c r="EW9" s="48"/>
      <c r="EX9" s="48"/>
      <c r="EY9" s="48"/>
      <c r="EZ9" s="48"/>
      <c r="FA9" s="48"/>
      <c r="FB9" s="47"/>
    </row>
    <row r="10" spans="1:158" x14ac:dyDescent="0.25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/>
      <c r="EV10" s="48"/>
      <c r="EW10" s="48"/>
      <c r="EX10" s="48"/>
      <c r="EY10" s="48"/>
      <c r="EZ10" s="48"/>
      <c r="FA10" s="48"/>
      <c r="FB10" s="48"/>
    </row>
    <row r="11" spans="1:158" x14ac:dyDescent="0.25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/>
      <c r="EV11" s="49"/>
      <c r="EW11" s="49"/>
      <c r="EX11" s="49"/>
      <c r="EY11" s="49"/>
      <c r="EZ11" s="49"/>
      <c r="FA11" s="49"/>
      <c r="FB11" s="49">
        <f>+SUM(EP11:FA11)</f>
        <v>64901</v>
      </c>
    </row>
    <row r="12" spans="1:158" x14ac:dyDescent="0.25">
      <c r="B12" s="15" t="s">
        <v>2</v>
      </c>
      <c r="C12" s="47">
        <f t="shared" ref="C12:AH12" si="16">C9</f>
        <v>0</v>
      </c>
      <c r="D12" s="47">
        <f t="shared" si="16"/>
        <v>0</v>
      </c>
      <c r="E12" s="47">
        <f t="shared" si="16"/>
        <v>1823</v>
      </c>
      <c r="F12" s="47">
        <f t="shared" si="16"/>
        <v>1911</v>
      </c>
      <c r="G12" s="47">
        <f t="shared" si="16"/>
        <v>2128</v>
      </c>
      <c r="H12" s="47">
        <f t="shared" si="16"/>
        <v>2428</v>
      </c>
      <c r="I12" s="47">
        <f t="shared" si="16"/>
        <v>3130</v>
      </c>
      <c r="J12" s="47">
        <f t="shared" si="16"/>
        <v>3166</v>
      </c>
      <c r="K12" s="47">
        <f t="shared" si="16"/>
        <v>3552</v>
      </c>
      <c r="L12" s="47">
        <f t="shared" si="16"/>
        <v>3773</v>
      </c>
      <c r="M12" s="47">
        <f t="shared" si="16"/>
        <v>3522</v>
      </c>
      <c r="N12" s="47">
        <f t="shared" si="16"/>
        <v>3472</v>
      </c>
      <c r="O12" s="47">
        <f t="shared" si="16"/>
        <v>28905</v>
      </c>
      <c r="P12" s="47">
        <f t="shared" si="16"/>
        <v>3220</v>
      </c>
      <c r="Q12" s="47">
        <f t="shared" si="16"/>
        <v>2551</v>
      </c>
      <c r="R12" s="47">
        <f t="shared" si="16"/>
        <v>2659</v>
      </c>
      <c r="S12" s="47">
        <f t="shared" si="16"/>
        <v>2723</v>
      </c>
      <c r="T12" s="47">
        <f t="shared" si="16"/>
        <v>2667</v>
      </c>
      <c r="U12" s="47">
        <f t="shared" si="16"/>
        <v>3102</v>
      </c>
      <c r="V12" s="47">
        <f t="shared" si="16"/>
        <v>3826</v>
      </c>
      <c r="W12" s="47">
        <f t="shared" si="16"/>
        <v>3468</v>
      </c>
      <c r="X12" s="47">
        <f t="shared" si="16"/>
        <v>3097</v>
      </c>
      <c r="Y12" s="47">
        <f t="shared" si="16"/>
        <v>3439</v>
      </c>
      <c r="Z12" s="47">
        <f t="shared" si="16"/>
        <v>3362</v>
      </c>
      <c r="AA12" s="47">
        <f t="shared" si="16"/>
        <v>3670</v>
      </c>
      <c r="AB12" s="47">
        <f t="shared" si="16"/>
        <v>37784</v>
      </c>
      <c r="AC12" s="47">
        <f t="shared" si="16"/>
        <v>3191</v>
      </c>
      <c r="AD12" s="47">
        <f t="shared" si="16"/>
        <v>2043</v>
      </c>
      <c r="AE12" s="47">
        <f t="shared" si="16"/>
        <v>2169</v>
      </c>
      <c r="AF12" s="47">
        <f t="shared" si="16"/>
        <v>2529</v>
      </c>
      <c r="AG12" s="47">
        <f t="shared" si="16"/>
        <v>3054</v>
      </c>
      <c r="AH12" s="47">
        <f t="shared" si="16"/>
        <v>3394</v>
      </c>
      <c r="AI12" s="47">
        <f t="shared" ref="AI12:BS12" si="17">AI9</f>
        <v>4305</v>
      </c>
      <c r="AJ12" s="47">
        <f t="shared" si="17"/>
        <v>3883</v>
      </c>
      <c r="AK12" s="47">
        <f t="shared" si="17"/>
        <v>3424</v>
      </c>
      <c r="AL12" s="47">
        <f t="shared" si="17"/>
        <v>4010</v>
      </c>
      <c r="AM12" s="47">
        <f t="shared" si="17"/>
        <v>3858</v>
      </c>
      <c r="AN12" s="47">
        <f t="shared" si="17"/>
        <v>4065</v>
      </c>
      <c r="AO12" s="47">
        <f t="shared" si="17"/>
        <v>39925</v>
      </c>
      <c r="AP12" s="47">
        <f t="shared" si="17"/>
        <v>3664</v>
      </c>
      <c r="AQ12" s="47">
        <f t="shared" si="17"/>
        <v>3032</v>
      </c>
      <c r="AR12" s="47">
        <f t="shared" si="17"/>
        <v>3239</v>
      </c>
      <c r="AS12" s="47">
        <f t="shared" si="17"/>
        <v>3541</v>
      </c>
      <c r="AT12" s="47">
        <f t="shared" si="17"/>
        <v>3907</v>
      </c>
      <c r="AU12" s="47">
        <f t="shared" si="17"/>
        <v>4060</v>
      </c>
      <c r="AV12" s="47">
        <f t="shared" si="17"/>
        <v>5160</v>
      </c>
      <c r="AW12" s="47">
        <f t="shared" si="17"/>
        <v>4762</v>
      </c>
      <c r="AX12" s="47">
        <f t="shared" si="17"/>
        <v>4345</v>
      </c>
      <c r="AY12" s="47">
        <f t="shared" si="17"/>
        <v>4453</v>
      </c>
      <c r="AZ12" s="47">
        <f t="shared" si="17"/>
        <v>4914</v>
      </c>
      <c r="BA12" s="47">
        <f t="shared" si="17"/>
        <v>4519</v>
      </c>
      <c r="BB12" s="47">
        <f t="shared" si="17"/>
        <v>49596</v>
      </c>
      <c r="BC12" s="47">
        <f t="shared" si="17"/>
        <v>4567</v>
      </c>
      <c r="BD12" s="47">
        <f t="shared" si="17"/>
        <v>3745</v>
      </c>
      <c r="BE12" s="47">
        <f t="shared" si="17"/>
        <v>3739</v>
      </c>
      <c r="BF12" s="47">
        <f t="shared" si="17"/>
        <v>4404</v>
      </c>
      <c r="BG12" s="47">
        <f t="shared" si="17"/>
        <v>4395</v>
      </c>
      <c r="BH12" s="47">
        <f t="shared" si="17"/>
        <v>4208</v>
      </c>
      <c r="BI12" s="47">
        <f t="shared" si="17"/>
        <v>5561</v>
      </c>
      <c r="BJ12" s="47">
        <f t="shared" si="17"/>
        <v>5019</v>
      </c>
      <c r="BK12" s="47">
        <f t="shared" si="17"/>
        <v>4880</v>
      </c>
      <c r="BL12" s="47">
        <f t="shared" si="17"/>
        <v>5267</v>
      </c>
      <c r="BM12" s="47">
        <f t="shared" si="17"/>
        <v>4818</v>
      </c>
      <c r="BN12" s="47">
        <f t="shared" si="17"/>
        <v>5428</v>
      </c>
      <c r="BO12" s="47">
        <f t="shared" si="17"/>
        <v>56031</v>
      </c>
      <c r="BP12" s="47">
        <f t="shared" si="17"/>
        <v>5571</v>
      </c>
      <c r="BQ12" s="47">
        <f t="shared" si="17"/>
        <v>4451</v>
      </c>
      <c r="BR12" s="47">
        <f t="shared" si="17"/>
        <v>4488</v>
      </c>
      <c r="BS12" s="47">
        <f t="shared" si="17"/>
        <v>3932</v>
      </c>
      <c r="BT12" s="47">
        <f t="shared" ref="BT12:CK13" si="18">BT9</f>
        <v>5344</v>
      </c>
      <c r="BU12" s="47">
        <f t="shared" si="18"/>
        <v>5452</v>
      </c>
      <c r="BV12" s="47">
        <f t="shared" si="18"/>
        <v>7272</v>
      </c>
      <c r="BW12" s="47">
        <f t="shared" si="18"/>
        <v>6203</v>
      </c>
      <c r="BX12" s="47">
        <f t="shared" si="18"/>
        <v>5664</v>
      </c>
      <c r="BY12" s="47">
        <f t="shared" si="18"/>
        <v>5783</v>
      </c>
      <c r="BZ12" s="47">
        <f t="shared" si="18"/>
        <v>6132</v>
      </c>
      <c r="CA12" s="47">
        <f t="shared" si="18"/>
        <v>6018</v>
      </c>
      <c r="CB12" s="47">
        <f t="shared" si="18"/>
        <v>66310</v>
      </c>
      <c r="CC12" s="47">
        <f t="shared" si="18"/>
        <v>5952</v>
      </c>
      <c r="CD12" s="47">
        <f t="shared" si="18"/>
        <v>4227</v>
      </c>
      <c r="CE12" s="47">
        <f t="shared" si="18"/>
        <v>4238</v>
      </c>
      <c r="CF12" s="47">
        <f t="shared" si="18"/>
        <v>5211</v>
      </c>
      <c r="CG12" s="47">
        <f t="shared" si="18"/>
        <v>5978</v>
      </c>
      <c r="CH12" s="47">
        <f t="shared" si="18"/>
        <v>6157</v>
      </c>
      <c r="CI12" s="47">
        <f t="shared" si="18"/>
        <v>8162</v>
      </c>
      <c r="CJ12" s="47">
        <f t="shared" si="18"/>
        <v>7179</v>
      </c>
      <c r="CK12" s="47">
        <f t="shared" si="18"/>
        <v>7014</v>
      </c>
      <c r="CL12" s="47">
        <f>CL9</f>
        <v>7311</v>
      </c>
      <c r="CM12" s="47">
        <f>CM9</f>
        <v>6699</v>
      </c>
      <c r="CN12" s="47">
        <f t="shared" ref="CN12:CP13" si="19">CN9</f>
        <v>6968</v>
      </c>
      <c r="CO12" s="47">
        <f t="shared" si="19"/>
        <v>75096</v>
      </c>
      <c r="CP12" s="47">
        <f t="shared" si="19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0">IF($B12="","",CT9)</f>
        <v>5168</v>
      </c>
      <c r="CU12" s="47">
        <f t="shared" si="20"/>
        <v>6121</v>
      </c>
      <c r="CV12" s="47">
        <f t="shared" si="20"/>
        <v>8324</v>
      </c>
      <c r="CW12" s="47">
        <f t="shared" ref="CW12:DA13" si="21">IF($B12="","",CW9)</f>
        <v>7368</v>
      </c>
      <c r="CX12" s="47">
        <f t="shared" si="21"/>
        <v>6992</v>
      </c>
      <c r="CY12" s="47">
        <f t="shared" si="21"/>
        <v>7555</v>
      </c>
      <c r="CZ12" s="47">
        <f t="shared" si="21"/>
        <v>7405</v>
      </c>
      <c r="DA12" s="47">
        <f t="shared" si="21"/>
        <v>7906</v>
      </c>
      <c r="DB12" s="47">
        <f t="shared" si="5"/>
        <v>73866</v>
      </c>
      <c r="DC12" s="47">
        <f t="shared" ref="DC12:DG13" si="22">DC9</f>
        <v>8315</v>
      </c>
      <c r="DD12" s="47">
        <f t="shared" si="22"/>
        <v>6310</v>
      </c>
      <c r="DE12" s="47">
        <f t="shared" si="22"/>
        <v>7226</v>
      </c>
      <c r="DF12" s="47">
        <f t="shared" si="22"/>
        <v>6348</v>
      </c>
      <c r="DG12" s="47">
        <f t="shared" si="22"/>
        <v>7241</v>
      </c>
      <c r="DH12" s="47">
        <f t="shared" ref="DH12:DN13" si="23">IF($B12="","",DH9)</f>
        <v>6843</v>
      </c>
      <c r="DI12" s="47">
        <f t="shared" si="23"/>
        <v>8707</v>
      </c>
      <c r="DJ12" s="47">
        <f t="shared" si="23"/>
        <v>8191</v>
      </c>
      <c r="DK12" s="47">
        <f t="shared" si="23"/>
        <v>7781</v>
      </c>
      <c r="DL12" s="47">
        <f t="shared" si="23"/>
        <v>8201</v>
      </c>
      <c r="DM12" s="47">
        <f t="shared" si="23"/>
        <v>7959</v>
      </c>
      <c r="DN12" s="47">
        <f t="shared" si="23"/>
        <v>8424</v>
      </c>
      <c r="DO12" s="47">
        <f t="shared" si="7"/>
        <v>91546</v>
      </c>
      <c r="DP12" s="47">
        <f t="shared" ref="DP12:DT13" si="24">DP9</f>
        <v>8589</v>
      </c>
      <c r="DQ12" s="47">
        <f t="shared" si="24"/>
        <v>5879</v>
      </c>
      <c r="DR12" s="47">
        <f t="shared" si="24"/>
        <v>5383</v>
      </c>
      <c r="DS12" s="47">
        <f t="shared" si="24"/>
        <v>6459</v>
      </c>
      <c r="DT12" s="47">
        <f t="shared" si="24"/>
        <v>7182</v>
      </c>
      <c r="DU12" s="47">
        <f t="shared" ref="DU12:EA12" si="25">IF($B12="","",DU9)</f>
        <v>7285</v>
      </c>
      <c r="DV12" s="47">
        <f t="shared" si="25"/>
        <v>9409</v>
      </c>
      <c r="DW12" s="47">
        <f t="shared" si="25"/>
        <v>9150</v>
      </c>
      <c r="DX12" s="47">
        <f t="shared" si="25"/>
        <v>7758</v>
      </c>
      <c r="DY12" s="47">
        <f t="shared" si="25"/>
        <v>7765</v>
      </c>
      <c r="DZ12" s="47">
        <f t="shared" si="25"/>
        <v>7979</v>
      </c>
      <c r="EA12" s="47">
        <f t="shared" si="25"/>
        <v>8235</v>
      </c>
      <c r="EB12" s="47">
        <f>+SUM(DP12:EA12)</f>
        <v>91073</v>
      </c>
      <c r="EC12" s="47">
        <f t="shared" ref="EC12:EK12" si="26">IF($B12="","",EC9)</f>
        <v>8974</v>
      </c>
      <c r="ED12" s="47">
        <f t="shared" si="26"/>
        <v>7573</v>
      </c>
      <c r="EE12" s="47">
        <f t="shared" si="26"/>
        <v>5115</v>
      </c>
      <c r="EF12" s="47">
        <f t="shared" si="26"/>
        <v>1767</v>
      </c>
      <c r="EG12" s="47">
        <f t="shared" si="26"/>
        <v>2699</v>
      </c>
      <c r="EH12" s="47">
        <f t="shared" si="26"/>
        <v>4133</v>
      </c>
      <c r="EI12" s="47">
        <f t="shared" si="26"/>
        <v>7694</v>
      </c>
      <c r="EJ12" s="47">
        <f t="shared" si="26"/>
        <v>8692</v>
      </c>
      <c r="EK12" s="47">
        <f t="shared" si="26"/>
        <v>9153</v>
      </c>
      <c r="EL12" s="47">
        <f t="shared" ref="EL12:EP13" si="27">IF($B12="","",EL9)</f>
        <v>11045</v>
      </c>
      <c r="EM12" s="47">
        <f t="shared" si="27"/>
        <v>10639</v>
      </c>
      <c r="EN12" s="47">
        <f t="shared" si="27"/>
        <v>10843</v>
      </c>
      <c r="EO12" s="47">
        <f>+SUM(EC12:EN12)</f>
        <v>88327</v>
      </c>
      <c r="EP12" s="47">
        <f t="shared" si="27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/>
      <c r="EV12" s="47"/>
      <c r="EW12" s="47"/>
      <c r="EX12" s="47"/>
      <c r="EY12" s="47"/>
      <c r="EZ12" s="47"/>
      <c r="FA12" s="47"/>
      <c r="FB12" s="47">
        <f>+SUM(EP12:FA12)</f>
        <v>47912</v>
      </c>
    </row>
    <row r="13" spans="1:158" x14ac:dyDescent="0.25">
      <c r="B13" s="15" t="s">
        <v>3</v>
      </c>
      <c r="C13" s="47">
        <f t="shared" ref="C13:BS13" si="28">C10</f>
        <v>0</v>
      </c>
      <c r="D13" s="47">
        <f t="shared" si="28"/>
        <v>0</v>
      </c>
      <c r="E13" s="47">
        <f t="shared" si="28"/>
        <v>2205</v>
      </c>
      <c r="F13" s="47">
        <f t="shared" si="28"/>
        <v>2175</v>
      </c>
      <c r="G13" s="47">
        <f t="shared" si="28"/>
        <v>2370</v>
      </c>
      <c r="H13" s="47">
        <f t="shared" si="28"/>
        <v>2669</v>
      </c>
      <c r="I13" s="47">
        <f t="shared" si="28"/>
        <v>3394</v>
      </c>
      <c r="J13" s="47">
        <f t="shared" si="28"/>
        <v>3555</v>
      </c>
      <c r="K13" s="47">
        <f t="shared" si="28"/>
        <v>4136</v>
      </c>
      <c r="L13" s="47">
        <f t="shared" si="28"/>
        <v>4494</v>
      </c>
      <c r="M13" s="47">
        <f t="shared" si="28"/>
        <v>4591</v>
      </c>
      <c r="N13" s="47">
        <f t="shared" si="28"/>
        <v>5512</v>
      </c>
      <c r="O13" s="47">
        <f>O10</f>
        <v>35101</v>
      </c>
      <c r="P13" s="47">
        <f t="shared" si="28"/>
        <v>4207</v>
      </c>
      <c r="Q13" s="47">
        <f t="shared" si="28"/>
        <v>3280</v>
      </c>
      <c r="R13" s="47">
        <f t="shared" si="28"/>
        <v>4212</v>
      </c>
      <c r="S13" s="47">
        <f t="shared" si="28"/>
        <v>2828</v>
      </c>
      <c r="T13" s="47">
        <f t="shared" si="28"/>
        <v>2890</v>
      </c>
      <c r="U13" s="47">
        <f t="shared" si="28"/>
        <v>2648</v>
      </c>
      <c r="V13" s="47">
        <f t="shared" si="28"/>
        <v>2847</v>
      </c>
      <c r="W13" s="47">
        <f t="shared" si="28"/>
        <v>2764</v>
      </c>
      <c r="X13" s="47">
        <f t="shared" si="28"/>
        <v>2684</v>
      </c>
      <c r="Y13" s="47">
        <f t="shared" si="28"/>
        <v>2864</v>
      </c>
      <c r="Z13" s="47">
        <f t="shared" si="28"/>
        <v>2758</v>
      </c>
      <c r="AA13" s="47">
        <f t="shared" si="28"/>
        <v>2862</v>
      </c>
      <c r="AB13" s="47">
        <f>AB10</f>
        <v>36844</v>
      </c>
      <c r="AC13" s="47">
        <f t="shared" si="28"/>
        <v>2683</v>
      </c>
      <c r="AD13" s="47">
        <f t="shared" si="28"/>
        <v>2302</v>
      </c>
      <c r="AE13" s="47">
        <f t="shared" si="28"/>
        <v>2359</v>
      </c>
      <c r="AF13" s="47">
        <f t="shared" si="28"/>
        <v>2314</v>
      </c>
      <c r="AG13" s="47">
        <f t="shared" si="28"/>
        <v>2819</v>
      </c>
      <c r="AH13" s="47">
        <f t="shared" si="28"/>
        <v>3148</v>
      </c>
      <c r="AI13" s="47">
        <f t="shared" si="28"/>
        <v>3767</v>
      </c>
      <c r="AJ13" s="47">
        <f t="shared" si="28"/>
        <v>3450</v>
      </c>
      <c r="AK13" s="47">
        <f t="shared" si="28"/>
        <v>3122</v>
      </c>
      <c r="AL13" s="47">
        <f t="shared" si="28"/>
        <v>3452</v>
      </c>
      <c r="AM13" s="47">
        <f t="shared" si="28"/>
        <v>3398</v>
      </c>
      <c r="AN13" s="47">
        <f t="shared" si="28"/>
        <v>3404</v>
      </c>
      <c r="AO13" s="47">
        <f t="shared" si="28"/>
        <v>36218</v>
      </c>
      <c r="AP13" s="47">
        <f t="shared" si="28"/>
        <v>3762</v>
      </c>
      <c r="AQ13" s="47">
        <f t="shared" si="28"/>
        <v>3302</v>
      </c>
      <c r="AR13" s="47">
        <f t="shared" si="28"/>
        <v>3089</v>
      </c>
      <c r="AS13" s="47">
        <f t="shared" si="28"/>
        <v>3673</v>
      </c>
      <c r="AT13" s="47">
        <f t="shared" si="28"/>
        <v>3940</v>
      </c>
      <c r="AU13" s="47">
        <f t="shared" si="28"/>
        <v>3401</v>
      </c>
      <c r="AV13" s="47">
        <f t="shared" si="28"/>
        <v>4192</v>
      </c>
      <c r="AW13" s="47">
        <f t="shared" si="28"/>
        <v>4029</v>
      </c>
      <c r="AX13" s="47">
        <f t="shared" si="28"/>
        <v>3599</v>
      </c>
      <c r="AY13" s="47">
        <f t="shared" si="28"/>
        <v>3370</v>
      </c>
      <c r="AZ13" s="47">
        <f t="shared" si="28"/>
        <v>3431</v>
      </c>
      <c r="BA13" s="47">
        <f t="shared" si="28"/>
        <v>3858</v>
      </c>
      <c r="BB13" s="47">
        <f>BB10</f>
        <v>43646</v>
      </c>
      <c r="BC13" s="47">
        <f t="shared" si="28"/>
        <v>3375</v>
      </c>
      <c r="BD13" s="47">
        <f t="shared" si="28"/>
        <v>2684</v>
      </c>
      <c r="BE13" s="47">
        <f t="shared" si="28"/>
        <v>2730</v>
      </c>
      <c r="BF13" s="47">
        <f t="shared" si="28"/>
        <v>2731</v>
      </c>
      <c r="BG13" s="47">
        <f t="shared" si="28"/>
        <v>3099</v>
      </c>
      <c r="BH13" s="47">
        <f t="shared" si="28"/>
        <v>3054</v>
      </c>
      <c r="BI13" s="47">
        <f t="shared" si="28"/>
        <v>3239</v>
      </c>
      <c r="BJ13" s="47">
        <f t="shared" si="28"/>
        <v>3218</v>
      </c>
      <c r="BK13" s="47">
        <f t="shared" si="28"/>
        <v>3348</v>
      </c>
      <c r="BL13" s="47">
        <f t="shared" si="28"/>
        <v>3295</v>
      </c>
      <c r="BM13" s="47">
        <f t="shared" si="28"/>
        <v>3141</v>
      </c>
      <c r="BN13" s="47">
        <f t="shared" si="28"/>
        <v>3602</v>
      </c>
      <c r="BO13" s="47">
        <f>BO10</f>
        <v>37516</v>
      </c>
      <c r="BP13" s="47">
        <f t="shared" si="28"/>
        <v>3076</v>
      </c>
      <c r="BQ13" s="47">
        <f t="shared" si="28"/>
        <v>2646</v>
      </c>
      <c r="BR13" s="47">
        <f t="shared" si="28"/>
        <v>2749</v>
      </c>
      <c r="BS13" s="47">
        <f t="shared" si="28"/>
        <v>2567</v>
      </c>
      <c r="BT13" s="47">
        <f t="shared" ref="BT13:CK13" si="29">BT10</f>
        <v>2840</v>
      </c>
      <c r="BU13" s="47">
        <f t="shared" si="29"/>
        <v>3137</v>
      </c>
      <c r="BV13" s="47">
        <f t="shared" si="29"/>
        <v>3769</v>
      </c>
      <c r="BW13" s="47">
        <f t="shared" si="29"/>
        <v>3499</v>
      </c>
      <c r="BX13" s="47">
        <f t="shared" si="29"/>
        <v>4168</v>
      </c>
      <c r="BY13" s="47">
        <f t="shared" si="29"/>
        <v>5301</v>
      </c>
      <c r="BZ13" s="47">
        <f t="shared" si="29"/>
        <v>5342</v>
      </c>
      <c r="CA13" s="47">
        <f t="shared" si="29"/>
        <v>4091</v>
      </c>
      <c r="CB13" s="47">
        <f t="shared" si="18"/>
        <v>43185</v>
      </c>
      <c r="CC13" s="47">
        <f t="shared" si="29"/>
        <v>3842</v>
      </c>
      <c r="CD13" s="47">
        <f t="shared" si="29"/>
        <v>3263</v>
      </c>
      <c r="CE13" s="47">
        <f t="shared" si="29"/>
        <v>3188</v>
      </c>
      <c r="CF13" s="47">
        <f t="shared" si="29"/>
        <v>3573</v>
      </c>
      <c r="CG13" s="47">
        <f t="shared" si="29"/>
        <v>3952</v>
      </c>
      <c r="CH13" s="47">
        <f t="shared" si="29"/>
        <v>3645</v>
      </c>
      <c r="CI13" s="47">
        <f t="shared" si="29"/>
        <v>4036</v>
      </c>
      <c r="CJ13" s="47">
        <f t="shared" si="29"/>
        <v>3960</v>
      </c>
      <c r="CK13" s="47">
        <f t="shared" si="29"/>
        <v>3844</v>
      </c>
      <c r="CL13" s="47">
        <f>CL10</f>
        <v>3829</v>
      </c>
      <c r="CM13" s="47">
        <f>CM10</f>
        <v>3952</v>
      </c>
      <c r="CN13" s="47">
        <f t="shared" si="19"/>
        <v>3794</v>
      </c>
      <c r="CO13" s="47">
        <f t="shared" si="19"/>
        <v>44878</v>
      </c>
      <c r="CP13" s="47">
        <f t="shared" si="19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0"/>
        <v>4146</v>
      </c>
      <c r="CW13" s="47">
        <f t="shared" si="21"/>
        <v>4279</v>
      </c>
      <c r="CX13" s="47">
        <f t="shared" si="21"/>
        <v>4063</v>
      </c>
      <c r="CY13" s="47">
        <f t="shared" si="21"/>
        <v>4065</v>
      </c>
      <c r="CZ13" s="47">
        <f t="shared" si="21"/>
        <v>4118</v>
      </c>
      <c r="DA13" s="47">
        <f t="shared" si="21"/>
        <v>4446</v>
      </c>
      <c r="DB13" s="47">
        <f t="shared" si="5"/>
        <v>43651</v>
      </c>
      <c r="DC13" s="47">
        <f t="shared" si="22"/>
        <v>4605</v>
      </c>
      <c r="DD13" s="47">
        <f t="shared" si="22"/>
        <v>3570</v>
      </c>
      <c r="DE13" s="47">
        <f t="shared" si="22"/>
        <v>4135</v>
      </c>
      <c r="DF13" s="47">
        <f t="shared" si="22"/>
        <v>3665</v>
      </c>
      <c r="DG13" s="47">
        <f t="shared" si="22"/>
        <v>4083</v>
      </c>
      <c r="DH13" s="47">
        <f t="shared" ref="DH13:DM13" si="30">IF($B13="","",DH10)</f>
        <v>3672</v>
      </c>
      <c r="DI13" s="47">
        <f t="shared" si="30"/>
        <v>4476</v>
      </c>
      <c r="DJ13" s="47">
        <f t="shared" si="30"/>
        <v>4559</v>
      </c>
      <c r="DK13" s="47">
        <f t="shared" si="30"/>
        <v>4268</v>
      </c>
      <c r="DL13" s="47">
        <f t="shared" si="30"/>
        <v>4663</v>
      </c>
      <c r="DM13" s="47">
        <f t="shared" si="30"/>
        <v>4973</v>
      </c>
      <c r="DN13" s="47">
        <f t="shared" si="23"/>
        <v>5429</v>
      </c>
      <c r="DO13" s="47">
        <f t="shared" si="7"/>
        <v>52098</v>
      </c>
      <c r="DP13" s="47">
        <f t="shared" si="24"/>
        <v>5000</v>
      </c>
      <c r="DQ13" s="47">
        <f t="shared" si="24"/>
        <v>3755</v>
      </c>
      <c r="DR13" s="47">
        <f t="shared" si="24"/>
        <v>4017</v>
      </c>
      <c r="DS13" s="47">
        <f t="shared" si="24"/>
        <v>4122</v>
      </c>
      <c r="DT13" s="47">
        <f t="shared" si="24"/>
        <v>5097</v>
      </c>
      <c r="DU13" s="47">
        <f t="shared" ref="DU13:EA13" si="31">IF($B13="","",DU10)</f>
        <v>5603</v>
      </c>
      <c r="DV13" s="47">
        <f t="shared" si="31"/>
        <v>6447</v>
      </c>
      <c r="DW13" s="47">
        <f t="shared" si="31"/>
        <v>6585</v>
      </c>
      <c r="DX13" s="47">
        <f t="shared" si="31"/>
        <v>6057</v>
      </c>
      <c r="DY13" s="47">
        <f t="shared" si="31"/>
        <v>5712</v>
      </c>
      <c r="DZ13" s="47">
        <f t="shared" si="31"/>
        <v>5271</v>
      </c>
      <c r="EA13" s="47">
        <f t="shared" si="31"/>
        <v>4772</v>
      </c>
      <c r="EB13" s="47">
        <f>+SUM(DP13:EA13)</f>
        <v>62438</v>
      </c>
      <c r="EC13" s="47">
        <f t="shared" ref="EC13:EK13" si="32">IF($B13="","",EC10)</f>
        <v>4471</v>
      </c>
      <c r="ED13" s="47">
        <f t="shared" si="32"/>
        <v>3949</v>
      </c>
      <c r="EE13" s="47">
        <f t="shared" si="32"/>
        <v>2744</v>
      </c>
      <c r="EF13" s="47">
        <f t="shared" si="32"/>
        <v>1161</v>
      </c>
      <c r="EG13" s="47">
        <f t="shared" si="32"/>
        <v>1163</v>
      </c>
      <c r="EH13" s="47">
        <f t="shared" si="32"/>
        <v>1806</v>
      </c>
      <c r="EI13" s="47">
        <f t="shared" si="32"/>
        <v>2267</v>
      </c>
      <c r="EJ13" s="47">
        <f t="shared" si="32"/>
        <v>2658</v>
      </c>
      <c r="EK13" s="47">
        <f t="shared" si="32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7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/>
      <c r="EV13" s="47"/>
      <c r="EW13" s="47"/>
      <c r="EX13" s="47"/>
      <c r="EY13" s="47"/>
      <c r="EZ13" s="47"/>
      <c r="FA13" s="47"/>
      <c r="FB13" s="47">
        <f>+SUM(EP13:FA13)</f>
        <v>16989</v>
      </c>
    </row>
    <row r="14" spans="1:158" x14ac:dyDescent="0.25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58" x14ac:dyDescent="0.25">
      <c r="B16" s="5" t="s">
        <v>68</v>
      </c>
    </row>
    <row r="17" spans="1:158" ht="15" customHeight="1" x14ac:dyDescent="0.25">
      <c r="B17" s="165" t="s">
        <v>0</v>
      </c>
      <c r="C17" s="167">
        <v>2010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9"/>
      <c r="O17" s="157" t="s">
        <v>87</v>
      </c>
      <c r="P17" s="167">
        <v>2011</v>
      </c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9"/>
      <c r="AB17" s="157" t="s">
        <v>88</v>
      </c>
      <c r="AC17" s="167">
        <v>2012</v>
      </c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9"/>
      <c r="AO17" s="157" t="s">
        <v>89</v>
      </c>
      <c r="AP17" s="167">
        <v>2013</v>
      </c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9"/>
      <c r="BB17" s="157" t="s">
        <v>90</v>
      </c>
      <c r="BC17" s="167">
        <v>2014</v>
      </c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9"/>
      <c r="BO17" s="157" t="s">
        <v>91</v>
      </c>
      <c r="BP17" s="167">
        <v>2015</v>
      </c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9"/>
      <c r="CB17" s="157" t="s">
        <v>92</v>
      </c>
      <c r="CC17" s="167">
        <v>2016</v>
      </c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9"/>
      <c r="CO17" s="157" t="s">
        <v>93</v>
      </c>
      <c r="CP17" s="159">
        <v>2017</v>
      </c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1"/>
      <c r="DB17" s="157" t="s">
        <v>104</v>
      </c>
      <c r="DC17" s="159">
        <v>2018</v>
      </c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1"/>
      <c r="DO17" s="157" t="s">
        <v>137</v>
      </c>
      <c r="DP17" s="159">
        <v>2019</v>
      </c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1"/>
      <c r="EB17" s="157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57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57" t="s">
        <v>170</v>
      </c>
    </row>
    <row r="18" spans="1:158" x14ac:dyDescent="0.25">
      <c r="B18" s="166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58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58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58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58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58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58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58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8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58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58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58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58"/>
    </row>
    <row r="19" spans="1:158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3">SUM(F20:F21)</f>
        <v>6378</v>
      </c>
      <c r="G19" s="47">
        <f t="shared" si="33"/>
        <v>6998</v>
      </c>
      <c r="H19" s="47">
        <f t="shared" si="33"/>
        <v>8009</v>
      </c>
      <c r="I19" s="47">
        <f t="shared" si="33"/>
        <v>10150</v>
      </c>
      <c r="J19" s="47">
        <f t="shared" si="33"/>
        <v>10847</v>
      </c>
      <c r="K19" s="47">
        <f t="shared" si="33"/>
        <v>13178</v>
      </c>
      <c r="L19" s="47">
        <f t="shared" si="33"/>
        <v>14061</v>
      </c>
      <c r="M19" s="47">
        <f t="shared" si="33"/>
        <v>14707</v>
      </c>
      <c r="N19" s="47">
        <f t="shared" si="33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4">SUM(S20:S21)</f>
        <v>8919</v>
      </c>
      <c r="T19" s="47">
        <f t="shared" si="34"/>
        <v>8816</v>
      </c>
      <c r="U19" s="47">
        <f t="shared" si="34"/>
        <v>8625</v>
      </c>
      <c r="V19" s="47">
        <f t="shared" si="34"/>
        <v>9936</v>
      </c>
      <c r="W19" s="47">
        <f t="shared" si="34"/>
        <v>9271</v>
      </c>
      <c r="X19" s="47">
        <f t="shared" si="34"/>
        <v>8755</v>
      </c>
      <c r="Y19" s="47">
        <f t="shared" si="34"/>
        <v>9513</v>
      </c>
      <c r="Z19" s="47">
        <f t="shared" si="34"/>
        <v>9230</v>
      </c>
      <c r="AA19" s="47">
        <f t="shared" si="34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5">SUM(AF20:AF21)</f>
        <v>7593</v>
      </c>
      <c r="AG19" s="47">
        <f t="shared" si="35"/>
        <v>9105</v>
      </c>
      <c r="AH19" s="47">
        <f t="shared" si="35"/>
        <v>10087</v>
      </c>
      <c r="AI19" s="47">
        <f t="shared" si="35"/>
        <v>12415</v>
      </c>
      <c r="AJ19" s="47">
        <f t="shared" si="35"/>
        <v>11123</v>
      </c>
      <c r="AK19" s="47">
        <f t="shared" si="35"/>
        <v>9989</v>
      </c>
      <c r="AL19" s="47">
        <f t="shared" si="35"/>
        <v>11318</v>
      </c>
      <c r="AM19" s="47">
        <f t="shared" si="35"/>
        <v>11072</v>
      </c>
      <c r="AN19" s="47">
        <f t="shared" si="35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6">SUM(AS20:AS21)</f>
        <v>12169</v>
      </c>
      <c r="AT19" s="47">
        <f t="shared" si="36"/>
        <v>13190</v>
      </c>
      <c r="AU19" s="47">
        <f t="shared" si="36"/>
        <v>11829</v>
      </c>
      <c r="AV19" s="47">
        <f t="shared" si="36"/>
        <v>14891</v>
      </c>
      <c r="AW19" s="47">
        <f t="shared" si="36"/>
        <v>14000</v>
      </c>
      <c r="AX19" s="47">
        <f t="shared" si="36"/>
        <v>12451</v>
      </c>
      <c r="AY19" s="47">
        <f t="shared" si="36"/>
        <v>11737</v>
      </c>
      <c r="AZ19" s="47">
        <f t="shared" si="36"/>
        <v>12510</v>
      </c>
      <c r="BA19" s="47">
        <f t="shared" si="36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37">SUM(BF20:BF21)</f>
        <v>10256</v>
      </c>
      <c r="BG19" s="47">
        <f t="shared" si="37"/>
        <v>11060</v>
      </c>
      <c r="BH19" s="47">
        <f t="shared" si="37"/>
        <v>10939</v>
      </c>
      <c r="BI19" s="47">
        <f t="shared" si="37"/>
        <v>12526</v>
      </c>
      <c r="BJ19" s="47">
        <f t="shared" si="37"/>
        <v>11846</v>
      </c>
      <c r="BK19" s="47">
        <f t="shared" si="37"/>
        <v>12086</v>
      </c>
      <c r="BL19" s="47">
        <f t="shared" si="37"/>
        <v>12238</v>
      </c>
      <c r="BM19" s="47">
        <f t="shared" si="37"/>
        <v>11594</v>
      </c>
      <c r="BN19" s="47">
        <f t="shared" si="37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38">SUM(CV20:CV21)</f>
        <v>17478</v>
      </c>
      <c r="CW19" s="47">
        <f t="shared" si="38"/>
        <v>17214</v>
      </c>
      <c r="CX19" s="47">
        <f t="shared" si="38"/>
        <v>16063</v>
      </c>
      <c r="CY19" s="47">
        <f t="shared" si="38"/>
        <v>16750</v>
      </c>
      <c r="CZ19" s="47">
        <f t="shared" si="38"/>
        <v>16649</v>
      </c>
      <c r="DA19" s="47">
        <f t="shared" si="38"/>
        <v>17819</v>
      </c>
      <c r="DB19" s="47">
        <f t="shared" ref="DB19:DB24" si="39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0">SUM(DF20:DF21)</f>
        <v>14500</v>
      </c>
      <c r="DG19" s="47">
        <f t="shared" si="40"/>
        <v>16283</v>
      </c>
      <c r="DH19" s="47">
        <f t="shared" si="40"/>
        <v>14827</v>
      </c>
      <c r="DI19" s="47">
        <f t="shared" si="40"/>
        <v>18864</v>
      </c>
      <c r="DJ19" s="47">
        <f t="shared" si="40"/>
        <v>18285</v>
      </c>
      <c r="DK19" s="47">
        <f t="shared" si="40"/>
        <v>17073</v>
      </c>
      <c r="DL19" s="47">
        <f t="shared" si="40"/>
        <v>18265</v>
      </c>
      <c r="DM19" s="47">
        <f t="shared" si="40"/>
        <v>19290</v>
      </c>
      <c r="DN19" s="47">
        <f t="shared" si="40"/>
        <v>20851</v>
      </c>
      <c r="DO19" s="47">
        <f t="shared" ref="DO19:DO24" si="41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2">SUM(DS20:DS21)</f>
        <v>15485</v>
      </c>
      <c r="DT19" s="47">
        <f t="shared" si="42"/>
        <v>18658</v>
      </c>
      <c r="DU19" s="47">
        <f t="shared" si="42"/>
        <v>20267</v>
      </c>
      <c r="DV19" s="47">
        <f t="shared" si="42"/>
        <v>24427</v>
      </c>
      <c r="DW19" s="47">
        <f t="shared" si="42"/>
        <v>24634</v>
      </c>
      <c r="DX19" s="47">
        <f t="shared" si="42"/>
        <v>21837</v>
      </c>
      <c r="DY19" s="47">
        <f t="shared" si="42"/>
        <v>20403</v>
      </c>
      <c r="DZ19" s="47">
        <f t="shared" si="42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/>
      <c r="EV19" s="47"/>
      <c r="EW19" s="47"/>
      <c r="EX19" s="47"/>
      <c r="EY19" s="47"/>
      <c r="EZ19" s="47"/>
      <c r="FA19" s="47"/>
      <c r="FB19" s="47">
        <f>+SUM(EP19:FA19)</f>
        <v>87107</v>
      </c>
    </row>
    <row r="20" spans="1:158" x14ac:dyDescent="0.25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39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1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/>
      <c r="EV20" s="48"/>
      <c r="EW20" s="48"/>
      <c r="EX20" s="48"/>
      <c r="EY20" s="48"/>
      <c r="EZ20" s="48"/>
      <c r="FA20" s="48"/>
      <c r="FB20" s="48"/>
    </row>
    <row r="21" spans="1:158" x14ac:dyDescent="0.25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39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1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/>
      <c r="EV21" s="48"/>
      <c r="EW21" s="48"/>
      <c r="EX21" s="48"/>
      <c r="EY21" s="48"/>
      <c r="EZ21" s="48"/>
      <c r="FA21" s="48"/>
      <c r="FB21" s="48"/>
    </row>
    <row r="22" spans="1:158" x14ac:dyDescent="0.25">
      <c r="B22" s="18" t="s">
        <v>10</v>
      </c>
      <c r="C22" s="49">
        <f t="shared" ref="C22:BA22" si="43">SUM(C23:C24)</f>
        <v>0</v>
      </c>
      <c r="D22" s="49">
        <f t="shared" si="43"/>
        <v>0</v>
      </c>
      <c r="E22" s="49">
        <f>SUM(E23:E24)</f>
        <v>6378</v>
      </c>
      <c r="F22" s="49">
        <f t="shared" si="43"/>
        <v>6378</v>
      </c>
      <c r="G22" s="49">
        <f t="shared" si="43"/>
        <v>6998</v>
      </c>
      <c r="H22" s="49">
        <f t="shared" si="43"/>
        <v>8009</v>
      </c>
      <c r="I22" s="49">
        <f t="shared" si="43"/>
        <v>10150</v>
      </c>
      <c r="J22" s="49">
        <f t="shared" si="43"/>
        <v>10847</v>
      </c>
      <c r="K22" s="49">
        <f t="shared" si="43"/>
        <v>13178</v>
      </c>
      <c r="L22" s="49">
        <f>SUM(L23:L24)</f>
        <v>14061</v>
      </c>
      <c r="M22" s="49">
        <f>SUM(M23:M24)</f>
        <v>14707</v>
      </c>
      <c r="N22" s="49">
        <f t="shared" si="43"/>
        <v>17122</v>
      </c>
      <c r="O22" s="49">
        <f t="shared" si="43"/>
        <v>107828</v>
      </c>
      <c r="P22" s="49">
        <f t="shared" si="43"/>
        <v>13043</v>
      </c>
      <c r="Q22" s="49">
        <f t="shared" si="43"/>
        <v>10020</v>
      </c>
      <c r="R22" s="49">
        <f>SUM(R23:R24)</f>
        <v>12695</v>
      </c>
      <c r="S22" s="49">
        <f t="shared" si="43"/>
        <v>8919</v>
      </c>
      <c r="T22" s="49">
        <f t="shared" si="43"/>
        <v>8816</v>
      </c>
      <c r="U22" s="49">
        <f t="shared" si="43"/>
        <v>8625</v>
      </c>
      <c r="V22" s="49">
        <f t="shared" si="43"/>
        <v>9936</v>
      </c>
      <c r="W22" s="49">
        <f t="shared" si="43"/>
        <v>9271</v>
      </c>
      <c r="X22" s="49">
        <f t="shared" si="43"/>
        <v>8755</v>
      </c>
      <c r="Y22" s="49">
        <f>SUM(Y23:Y24)</f>
        <v>9513</v>
      </c>
      <c r="Z22" s="49">
        <f>SUM(Z23:Z24)</f>
        <v>9230</v>
      </c>
      <c r="AA22" s="49">
        <f t="shared" si="43"/>
        <v>9733</v>
      </c>
      <c r="AB22" s="49">
        <f>SUM(AB23:AB24)</f>
        <v>118556</v>
      </c>
      <c r="AC22" s="49">
        <f t="shared" si="43"/>
        <v>8924</v>
      </c>
      <c r="AD22" s="49">
        <f t="shared" si="43"/>
        <v>6864</v>
      </c>
      <c r="AE22" s="49">
        <f>SUM(AE23:AE24)</f>
        <v>7280</v>
      </c>
      <c r="AF22" s="49">
        <f t="shared" si="43"/>
        <v>7593</v>
      </c>
      <c r="AG22" s="49">
        <f t="shared" si="43"/>
        <v>9105</v>
      </c>
      <c r="AH22" s="49">
        <f t="shared" si="43"/>
        <v>10087</v>
      </c>
      <c r="AI22" s="49">
        <f t="shared" si="43"/>
        <v>12415</v>
      </c>
      <c r="AJ22" s="49">
        <f t="shared" si="43"/>
        <v>11123</v>
      </c>
      <c r="AK22" s="49">
        <f t="shared" si="43"/>
        <v>9989</v>
      </c>
      <c r="AL22" s="49">
        <f>SUM(AL23:AL24)</f>
        <v>11318</v>
      </c>
      <c r="AM22" s="49">
        <f>SUM(AM23:AM24)</f>
        <v>11072</v>
      </c>
      <c r="AN22" s="49">
        <f t="shared" si="43"/>
        <v>11415</v>
      </c>
      <c r="AO22" s="49">
        <f t="shared" si="43"/>
        <v>117185</v>
      </c>
      <c r="AP22" s="49">
        <f t="shared" si="43"/>
        <v>11935</v>
      </c>
      <c r="AQ22" s="49">
        <f t="shared" si="43"/>
        <v>10494</v>
      </c>
      <c r="AR22" s="49">
        <f>SUM(AR23:AR24)</f>
        <v>10061</v>
      </c>
      <c r="AS22" s="49">
        <f t="shared" si="43"/>
        <v>12169</v>
      </c>
      <c r="AT22" s="49">
        <f t="shared" si="43"/>
        <v>13190</v>
      </c>
      <c r="AU22" s="49">
        <f t="shared" si="43"/>
        <v>11829</v>
      </c>
      <c r="AV22" s="49">
        <f t="shared" si="43"/>
        <v>14891</v>
      </c>
      <c r="AW22" s="49">
        <f t="shared" si="43"/>
        <v>14000</v>
      </c>
      <c r="AX22" s="49">
        <f t="shared" si="43"/>
        <v>12451</v>
      </c>
      <c r="AY22" s="49">
        <f>SUM(AY23:AY24)</f>
        <v>11737</v>
      </c>
      <c r="AZ22" s="49">
        <f>SUM(AZ23:AZ24)</f>
        <v>12510</v>
      </c>
      <c r="BA22" s="49">
        <f t="shared" si="43"/>
        <v>13250</v>
      </c>
      <c r="BB22" s="49">
        <f>SUM(BB23:BB24)</f>
        <v>148517</v>
      </c>
      <c r="BC22" s="49">
        <f t="shared" ref="BC22:CO22" si="44">SUM(BC23:BC24)</f>
        <v>11955</v>
      </c>
      <c r="BD22" s="49">
        <f t="shared" si="44"/>
        <v>9719</v>
      </c>
      <c r="BE22" s="49">
        <f>SUM(BE23:BE24)</f>
        <v>9534</v>
      </c>
      <c r="BF22" s="49">
        <f t="shared" si="44"/>
        <v>10256</v>
      </c>
      <c r="BG22" s="49">
        <f t="shared" si="44"/>
        <v>11060</v>
      </c>
      <c r="BH22" s="49">
        <f t="shared" si="44"/>
        <v>10939</v>
      </c>
      <c r="BI22" s="49">
        <f t="shared" si="44"/>
        <v>12526</v>
      </c>
      <c r="BJ22" s="49">
        <f t="shared" si="44"/>
        <v>11846</v>
      </c>
      <c r="BK22" s="49">
        <f t="shared" si="44"/>
        <v>12086</v>
      </c>
      <c r="BL22" s="49">
        <f>SUM(BL23:BL24)</f>
        <v>12238</v>
      </c>
      <c r="BM22" s="49">
        <f>SUM(BM23:BM24)</f>
        <v>11594</v>
      </c>
      <c r="BN22" s="49">
        <f t="shared" si="44"/>
        <v>13542</v>
      </c>
      <c r="BO22" s="49">
        <f t="shared" si="44"/>
        <v>137295</v>
      </c>
      <c r="BP22" s="49">
        <f t="shared" si="44"/>
        <v>12109</v>
      </c>
      <c r="BQ22" s="49">
        <f t="shared" si="44"/>
        <v>10109</v>
      </c>
      <c r="BR22" s="49">
        <f t="shared" si="44"/>
        <v>10273</v>
      </c>
      <c r="BS22" s="49">
        <f t="shared" si="44"/>
        <v>9374</v>
      </c>
      <c r="BT22" s="49">
        <f t="shared" si="44"/>
        <v>11259</v>
      </c>
      <c r="BU22" s="49">
        <f t="shared" si="44"/>
        <v>12168</v>
      </c>
      <c r="BV22" s="49">
        <f t="shared" si="44"/>
        <v>15628</v>
      </c>
      <c r="BW22" s="49">
        <f t="shared" si="44"/>
        <v>13909</v>
      </c>
      <c r="BX22" s="49">
        <f t="shared" si="44"/>
        <v>15239</v>
      </c>
      <c r="BY22" s="49">
        <f t="shared" si="44"/>
        <v>18571</v>
      </c>
      <c r="BZ22" s="49">
        <f t="shared" si="44"/>
        <v>19006</v>
      </c>
      <c r="CA22" s="49">
        <f t="shared" si="44"/>
        <v>15154</v>
      </c>
      <c r="CB22" s="49">
        <f>SUM(CB23:CB24)</f>
        <v>162799</v>
      </c>
      <c r="CC22" s="49">
        <f t="shared" si="44"/>
        <v>14505</v>
      </c>
      <c r="CD22" s="49">
        <f t="shared" si="44"/>
        <v>11464</v>
      </c>
      <c r="CE22" s="49">
        <f t="shared" si="44"/>
        <v>11133</v>
      </c>
      <c r="CF22" s="49">
        <f t="shared" si="44"/>
        <v>13080</v>
      </c>
      <c r="CG22" s="49">
        <f t="shared" si="44"/>
        <v>14853</v>
      </c>
      <c r="CH22" s="49">
        <f t="shared" si="44"/>
        <v>14640</v>
      </c>
      <c r="CI22" s="49">
        <f t="shared" si="44"/>
        <v>17181</v>
      </c>
      <c r="CJ22" s="49">
        <f t="shared" si="44"/>
        <v>16213</v>
      </c>
      <c r="CK22" s="49">
        <f t="shared" si="44"/>
        <v>15608</v>
      </c>
      <c r="CL22" s="49">
        <f t="shared" si="44"/>
        <v>15897</v>
      </c>
      <c r="CM22" s="49">
        <f t="shared" si="44"/>
        <v>15508</v>
      </c>
      <c r="CN22" s="49">
        <f t="shared" si="44"/>
        <v>15103</v>
      </c>
      <c r="CO22" s="49">
        <f t="shared" si="44"/>
        <v>175185</v>
      </c>
      <c r="CP22" s="49">
        <f>SUM(CP23:CP24)</f>
        <v>14865</v>
      </c>
      <c r="CQ22" s="49">
        <v>10349</v>
      </c>
      <c r="CR22" s="49">
        <f t="shared" ref="CR22:DA22" si="45">SUM(CR23:CR24)</f>
        <v>7231</v>
      </c>
      <c r="CS22" s="49">
        <f t="shared" si="45"/>
        <v>9058</v>
      </c>
      <c r="CT22" s="49">
        <f t="shared" si="45"/>
        <v>13362</v>
      </c>
      <c r="CU22" s="49">
        <f t="shared" si="45"/>
        <v>14303</v>
      </c>
      <c r="CV22" s="49">
        <f t="shared" si="45"/>
        <v>17478</v>
      </c>
      <c r="CW22" s="49">
        <f t="shared" si="45"/>
        <v>17214</v>
      </c>
      <c r="CX22" s="49">
        <f t="shared" si="45"/>
        <v>16063</v>
      </c>
      <c r="CY22" s="49">
        <f t="shared" si="45"/>
        <v>16750</v>
      </c>
      <c r="CZ22" s="49">
        <f t="shared" si="45"/>
        <v>16649</v>
      </c>
      <c r="DA22" s="49">
        <f t="shared" si="45"/>
        <v>17819</v>
      </c>
      <c r="DB22" s="49">
        <f t="shared" si="39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46">SUM(DF23:DF24)</f>
        <v>14500</v>
      </c>
      <c r="DG22" s="49">
        <f t="shared" si="46"/>
        <v>16283</v>
      </c>
      <c r="DH22" s="49">
        <f t="shared" si="46"/>
        <v>14827</v>
      </c>
      <c r="DI22" s="49">
        <f t="shared" si="46"/>
        <v>18864</v>
      </c>
      <c r="DJ22" s="49">
        <f t="shared" si="46"/>
        <v>18285</v>
      </c>
      <c r="DK22" s="49">
        <f t="shared" si="46"/>
        <v>17073</v>
      </c>
      <c r="DL22" s="49">
        <f t="shared" si="46"/>
        <v>18265</v>
      </c>
      <c r="DM22" s="49">
        <f t="shared" si="46"/>
        <v>19290</v>
      </c>
      <c r="DN22" s="49">
        <f t="shared" si="46"/>
        <v>20851</v>
      </c>
      <c r="DO22" s="49">
        <f t="shared" si="41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47">SUM(DS23:DS24)</f>
        <v>15485</v>
      </c>
      <c r="DT22" s="49">
        <f t="shared" si="47"/>
        <v>18658</v>
      </c>
      <c r="DU22" s="49">
        <f t="shared" si="47"/>
        <v>20267</v>
      </c>
      <c r="DV22" s="49">
        <f t="shared" si="47"/>
        <v>24427</v>
      </c>
      <c r="DW22" s="49">
        <f t="shared" si="47"/>
        <v>24634</v>
      </c>
      <c r="DX22" s="49">
        <f t="shared" si="47"/>
        <v>21837</v>
      </c>
      <c r="DY22" s="49">
        <f t="shared" si="47"/>
        <v>20403</v>
      </c>
      <c r="DZ22" s="49">
        <f t="shared" si="47"/>
        <v>19424</v>
      </c>
      <c r="EA22" s="49">
        <f t="shared" si="47"/>
        <v>18484</v>
      </c>
      <c r="EB22" s="49">
        <f>+SUM(DP22:EA22)</f>
        <v>231525</v>
      </c>
      <c r="EC22" s="49">
        <f t="shared" ref="EC22:EK22" si="48">SUM(EC23:EC24)</f>
        <v>18877</v>
      </c>
      <c r="ED22" s="49">
        <f t="shared" si="48"/>
        <v>16292</v>
      </c>
      <c r="EE22" s="49">
        <f t="shared" si="48"/>
        <v>11175</v>
      </c>
      <c r="EF22" s="49">
        <f t="shared" si="48"/>
        <v>4175</v>
      </c>
      <c r="EG22" s="49">
        <f t="shared" si="48"/>
        <v>5118</v>
      </c>
      <c r="EH22" s="49">
        <f t="shared" si="48"/>
        <v>7990</v>
      </c>
      <c r="EI22" s="49">
        <f t="shared" si="48"/>
        <v>12617</v>
      </c>
      <c r="EJ22" s="49">
        <f t="shared" si="48"/>
        <v>14748</v>
      </c>
      <c r="EK22" s="49">
        <f t="shared" si="48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/>
      <c r="EV22" s="49"/>
      <c r="EW22" s="49"/>
      <c r="EX22" s="49"/>
      <c r="EY22" s="49"/>
      <c r="EZ22" s="49"/>
      <c r="FA22" s="49"/>
      <c r="FB22" s="49">
        <f>+SUM(EP22:FA22)</f>
        <v>87107</v>
      </c>
    </row>
    <row r="23" spans="1:158" x14ac:dyDescent="0.25">
      <c r="B23" s="15" t="s">
        <v>2</v>
      </c>
      <c r="C23" s="47">
        <f>C20</f>
        <v>0</v>
      </c>
      <c r="D23" s="47">
        <f t="shared" ref="D23:BT24" si="49">D20</f>
        <v>0</v>
      </c>
      <c r="E23" s="47">
        <f t="shared" si="49"/>
        <v>1823</v>
      </c>
      <c r="F23" s="47">
        <f t="shared" si="49"/>
        <v>1911</v>
      </c>
      <c r="G23" s="47">
        <f t="shared" si="49"/>
        <v>2128</v>
      </c>
      <c r="H23" s="47">
        <f t="shared" si="49"/>
        <v>2428</v>
      </c>
      <c r="I23" s="47">
        <f t="shared" si="49"/>
        <v>3130</v>
      </c>
      <c r="J23" s="47">
        <f t="shared" si="49"/>
        <v>3166</v>
      </c>
      <c r="K23" s="47">
        <f t="shared" si="49"/>
        <v>3552</v>
      </c>
      <c r="L23" s="47">
        <f t="shared" si="49"/>
        <v>3773</v>
      </c>
      <c r="M23" s="47">
        <f t="shared" si="49"/>
        <v>3522</v>
      </c>
      <c r="N23" s="47">
        <f t="shared" si="49"/>
        <v>3472</v>
      </c>
      <c r="O23" s="47">
        <f t="shared" si="49"/>
        <v>28905</v>
      </c>
      <c r="P23" s="47">
        <f t="shared" si="49"/>
        <v>3220</v>
      </c>
      <c r="Q23" s="47">
        <f t="shared" si="49"/>
        <v>2551</v>
      </c>
      <c r="R23" s="47">
        <f t="shared" si="49"/>
        <v>2659</v>
      </c>
      <c r="S23" s="47">
        <f t="shared" si="49"/>
        <v>2723</v>
      </c>
      <c r="T23" s="47">
        <f t="shared" si="49"/>
        <v>2667</v>
      </c>
      <c r="U23" s="47">
        <f t="shared" si="49"/>
        <v>3102</v>
      </c>
      <c r="V23" s="47">
        <f t="shared" si="49"/>
        <v>3826</v>
      </c>
      <c r="W23" s="47">
        <f t="shared" si="49"/>
        <v>3468</v>
      </c>
      <c r="X23" s="47">
        <f t="shared" si="49"/>
        <v>3097</v>
      </c>
      <c r="Y23" s="47">
        <f t="shared" si="49"/>
        <v>3439</v>
      </c>
      <c r="Z23" s="47">
        <f t="shared" si="49"/>
        <v>3362</v>
      </c>
      <c r="AA23" s="47">
        <f t="shared" si="49"/>
        <v>3670</v>
      </c>
      <c r="AB23" s="47">
        <f>AB20</f>
        <v>37784</v>
      </c>
      <c r="AC23" s="47">
        <f t="shared" si="49"/>
        <v>3191</v>
      </c>
      <c r="AD23" s="47">
        <f t="shared" si="49"/>
        <v>2043</v>
      </c>
      <c r="AE23" s="47">
        <f t="shared" si="49"/>
        <v>2169</v>
      </c>
      <c r="AF23" s="47">
        <f t="shared" si="49"/>
        <v>2529</v>
      </c>
      <c r="AG23" s="47">
        <f t="shared" si="49"/>
        <v>3054</v>
      </c>
      <c r="AH23" s="47">
        <f t="shared" si="49"/>
        <v>3394</v>
      </c>
      <c r="AI23" s="47">
        <f t="shared" si="49"/>
        <v>4305</v>
      </c>
      <c r="AJ23" s="47">
        <f t="shared" si="49"/>
        <v>3883</v>
      </c>
      <c r="AK23" s="47">
        <f t="shared" si="49"/>
        <v>3424</v>
      </c>
      <c r="AL23" s="47">
        <f t="shared" si="49"/>
        <v>4010</v>
      </c>
      <c r="AM23" s="47">
        <f t="shared" si="49"/>
        <v>3858</v>
      </c>
      <c r="AN23" s="47">
        <f t="shared" si="49"/>
        <v>4065</v>
      </c>
      <c r="AO23" s="47">
        <f t="shared" si="49"/>
        <v>39925</v>
      </c>
      <c r="AP23" s="47">
        <f t="shared" si="49"/>
        <v>3664</v>
      </c>
      <c r="AQ23" s="47">
        <f t="shared" si="49"/>
        <v>3032</v>
      </c>
      <c r="AR23" s="47">
        <f t="shared" si="49"/>
        <v>3239</v>
      </c>
      <c r="AS23" s="47">
        <f t="shared" si="49"/>
        <v>3541</v>
      </c>
      <c r="AT23" s="47">
        <f t="shared" si="49"/>
        <v>3907</v>
      </c>
      <c r="AU23" s="47">
        <f t="shared" si="49"/>
        <v>4060</v>
      </c>
      <c r="AV23" s="47">
        <f t="shared" si="49"/>
        <v>5160</v>
      </c>
      <c r="AW23" s="47">
        <f t="shared" si="49"/>
        <v>4762</v>
      </c>
      <c r="AX23" s="47">
        <f t="shared" si="49"/>
        <v>4345</v>
      </c>
      <c r="AY23" s="47">
        <f t="shared" si="49"/>
        <v>4453</v>
      </c>
      <c r="AZ23" s="47">
        <f t="shared" si="49"/>
        <v>4914</v>
      </c>
      <c r="BA23" s="47">
        <f t="shared" si="49"/>
        <v>4519</v>
      </c>
      <c r="BB23" s="47">
        <f>BB20</f>
        <v>49596</v>
      </c>
      <c r="BC23" s="47">
        <f t="shared" si="49"/>
        <v>4567</v>
      </c>
      <c r="BD23" s="47">
        <f t="shared" si="49"/>
        <v>3745</v>
      </c>
      <c r="BE23" s="47">
        <f t="shared" si="49"/>
        <v>3739</v>
      </c>
      <c r="BF23" s="47">
        <f t="shared" si="49"/>
        <v>4404</v>
      </c>
      <c r="BG23" s="47">
        <f t="shared" si="49"/>
        <v>4395</v>
      </c>
      <c r="BH23" s="47">
        <f t="shared" si="49"/>
        <v>4208</v>
      </c>
      <c r="BI23" s="47">
        <f t="shared" si="49"/>
        <v>5561</v>
      </c>
      <c r="BJ23" s="47">
        <f t="shared" si="49"/>
        <v>5019</v>
      </c>
      <c r="BK23" s="47">
        <f t="shared" si="49"/>
        <v>4880</v>
      </c>
      <c r="BL23" s="47">
        <f t="shared" si="49"/>
        <v>5267</v>
      </c>
      <c r="BM23" s="47">
        <f t="shared" si="49"/>
        <v>4818</v>
      </c>
      <c r="BN23" s="47">
        <f t="shared" si="49"/>
        <v>5428</v>
      </c>
      <c r="BO23" s="47">
        <f t="shared" si="49"/>
        <v>56031</v>
      </c>
      <c r="BP23" s="47">
        <f t="shared" si="49"/>
        <v>5571</v>
      </c>
      <c r="BQ23" s="47">
        <f t="shared" si="49"/>
        <v>4451</v>
      </c>
      <c r="BR23" s="47">
        <f t="shared" si="49"/>
        <v>4488</v>
      </c>
      <c r="BS23" s="47">
        <f t="shared" si="49"/>
        <v>3932</v>
      </c>
      <c r="BT23" s="47">
        <f t="shared" si="49"/>
        <v>5344</v>
      </c>
      <c r="BU23" s="47">
        <f t="shared" ref="BU23:CN23" si="50">BU20</f>
        <v>5452</v>
      </c>
      <c r="BV23" s="47">
        <f t="shared" si="50"/>
        <v>7272</v>
      </c>
      <c r="BW23" s="47">
        <f t="shared" si="50"/>
        <v>6203</v>
      </c>
      <c r="BX23" s="47">
        <f t="shared" si="50"/>
        <v>5664</v>
      </c>
      <c r="BY23" s="47">
        <f t="shared" si="50"/>
        <v>5783</v>
      </c>
      <c r="BZ23" s="47">
        <f t="shared" si="50"/>
        <v>6132</v>
      </c>
      <c r="CA23" s="47">
        <f t="shared" si="50"/>
        <v>6018</v>
      </c>
      <c r="CB23" s="47">
        <f t="shared" si="50"/>
        <v>66310</v>
      </c>
      <c r="CC23" s="47">
        <f t="shared" si="50"/>
        <v>5952</v>
      </c>
      <c r="CD23" s="47">
        <f t="shared" si="50"/>
        <v>4227</v>
      </c>
      <c r="CE23" s="47">
        <f t="shared" si="50"/>
        <v>4238</v>
      </c>
      <c r="CF23" s="47">
        <f t="shared" si="50"/>
        <v>5211</v>
      </c>
      <c r="CG23" s="47">
        <f t="shared" si="50"/>
        <v>5978</v>
      </c>
      <c r="CH23" s="47">
        <f t="shared" si="50"/>
        <v>6157</v>
      </c>
      <c r="CI23" s="47">
        <f t="shared" si="50"/>
        <v>8162</v>
      </c>
      <c r="CJ23" s="47">
        <f t="shared" si="50"/>
        <v>7179</v>
      </c>
      <c r="CK23" s="47">
        <f t="shared" si="50"/>
        <v>7014</v>
      </c>
      <c r="CL23" s="47">
        <f t="shared" si="50"/>
        <v>7311</v>
      </c>
      <c r="CM23" s="47">
        <f t="shared" si="50"/>
        <v>6699</v>
      </c>
      <c r="CN23" s="47">
        <f t="shared" si="50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1">IF($B23="","",CT20)</f>
        <v>5168</v>
      </c>
      <c r="CU23" s="47">
        <f t="shared" si="51"/>
        <v>6121</v>
      </c>
      <c r="CV23" s="47">
        <f t="shared" si="51"/>
        <v>8324</v>
      </c>
      <c r="CW23" s="47">
        <f t="shared" ref="CW23:DA24" si="52">IF($B23="","",CW20)</f>
        <v>7368</v>
      </c>
      <c r="CX23" s="47">
        <f t="shared" si="52"/>
        <v>6992</v>
      </c>
      <c r="CY23" s="47">
        <f t="shared" si="52"/>
        <v>7555</v>
      </c>
      <c r="CZ23" s="47">
        <f t="shared" si="52"/>
        <v>7405</v>
      </c>
      <c r="DA23" s="47">
        <f t="shared" si="52"/>
        <v>7906</v>
      </c>
      <c r="DB23" s="47">
        <f t="shared" si="39"/>
        <v>73866</v>
      </c>
      <c r="DC23" s="47">
        <f>DC20</f>
        <v>8315</v>
      </c>
      <c r="DD23" s="47">
        <f>DD20</f>
        <v>6310</v>
      </c>
      <c r="DE23" s="47">
        <f t="shared" ref="DE23:DN24" si="53">IF($B23="","",DE20)</f>
        <v>7226</v>
      </c>
      <c r="DF23" s="47">
        <f t="shared" si="53"/>
        <v>6348</v>
      </c>
      <c r="DG23" s="47">
        <f t="shared" si="53"/>
        <v>7241</v>
      </c>
      <c r="DH23" s="47">
        <f t="shared" si="53"/>
        <v>6843</v>
      </c>
      <c r="DI23" s="47">
        <f t="shared" si="53"/>
        <v>8707</v>
      </c>
      <c r="DJ23" s="47">
        <f t="shared" si="53"/>
        <v>8191</v>
      </c>
      <c r="DK23" s="47">
        <f t="shared" si="53"/>
        <v>7781</v>
      </c>
      <c r="DL23" s="47">
        <f t="shared" si="53"/>
        <v>8201</v>
      </c>
      <c r="DM23" s="47">
        <f t="shared" si="53"/>
        <v>7959</v>
      </c>
      <c r="DN23" s="47">
        <f t="shared" si="53"/>
        <v>8424</v>
      </c>
      <c r="DO23" s="47">
        <f t="shared" si="41"/>
        <v>91546</v>
      </c>
      <c r="DP23" s="47">
        <f>DP20</f>
        <v>8589</v>
      </c>
      <c r="DQ23" s="47">
        <f>DQ20</f>
        <v>5879</v>
      </c>
      <c r="DR23" s="47">
        <f t="shared" ref="DR23:EA23" si="54">IF($B23="","",DR20)</f>
        <v>5383</v>
      </c>
      <c r="DS23" s="47">
        <f t="shared" si="54"/>
        <v>6459</v>
      </c>
      <c r="DT23" s="47">
        <f t="shared" si="54"/>
        <v>7182</v>
      </c>
      <c r="DU23" s="47">
        <f t="shared" si="54"/>
        <v>7285</v>
      </c>
      <c r="DV23" s="47">
        <f t="shared" si="54"/>
        <v>9409</v>
      </c>
      <c r="DW23" s="47">
        <f t="shared" si="54"/>
        <v>9150</v>
      </c>
      <c r="DX23" s="47">
        <f t="shared" si="54"/>
        <v>7758</v>
      </c>
      <c r="DY23" s="47">
        <f t="shared" si="54"/>
        <v>7765</v>
      </c>
      <c r="DZ23" s="47">
        <f t="shared" si="54"/>
        <v>7979</v>
      </c>
      <c r="EA23" s="47">
        <f t="shared" si="54"/>
        <v>8235</v>
      </c>
      <c r="EB23" s="47">
        <f>+SUM(DP23:EA23)</f>
        <v>91073</v>
      </c>
      <c r="EC23" s="47">
        <f t="shared" ref="EC23:EK23" si="55">IF($B23="","",EC20)</f>
        <v>8974</v>
      </c>
      <c r="ED23" s="47">
        <f t="shared" si="55"/>
        <v>7573</v>
      </c>
      <c r="EE23" s="47">
        <f t="shared" si="55"/>
        <v>5115</v>
      </c>
      <c r="EF23" s="47">
        <f t="shared" si="55"/>
        <v>1767</v>
      </c>
      <c r="EG23" s="47">
        <f t="shared" si="55"/>
        <v>2699</v>
      </c>
      <c r="EH23" s="47">
        <f t="shared" si="55"/>
        <v>4133</v>
      </c>
      <c r="EI23" s="47">
        <f t="shared" si="55"/>
        <v>7694</v>
      </c>
      <c r="EJ23" s="47">
        <f t="shared" si="55"/>
        <v>8692</v>
      </c>
      <c r="EK23" s="47">
        <f t="shared" si="55"/>
        <v>9153</v>
      </c>
      <c r="EL23" s="47">
        <f t="shared" ref="EL23:EN24" si="56">IF($B23="","",EL20)</f>
        <v>11045</v>
      </c>
      <c r="EM23" s="47">
        <f t="shared" si="56"/>
        <v>10639</v>
      </c>
      <c r="EN23" s="47">
        <f t="shared" si="56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/>
      <c r="EV23" s="47"/>
      <c r="EW23" s="47"/>
      <c r="EX23" s="47"/>
      <c r="EY23" s="47"/>
      <c r="EZ23" s="47"/>
      <c r="FA23" s="47"/>
      <c r="FB23" s="47">
        <f>+SUM(EP23:FA23)</f>
        <v>47912</v>
      </c>
    </row>
    <row r="24" spans="1:158" x14ac:dyDescent="0.25">
      <c r="B24" s="15" t="s">
        <v>3</v>
      </c>
      <c r="C24" s="47">
        <f>C21</f>
        <v>0</v>
      </c>
      <c r="D24" s="47">
        <f t="shared" ref="D24:BT24" si="57">D21</f>
        <v>0</v>
      </c>
      <c r="E24" s="47">
        <f t="shared" si="57"/>
        <v>4555</v>
      </c>
      <c r="F24" s="47">
        <f t="shared" si="57"/>
        <v>4467</v>
      </c>
      <c r="G24" s="47">
        <f t="shared" si="57"/>
        <v>4870</v>
      </c>
      <c r="H24" s="47">
        <f t="shared" si="57"/>
        <v>5581</v>
      </c>
      <c r="I24" s="47">
        <f t="shared" si="57"/>
        <v>7020</v>
      </c>
      <c r="J24" s="47">
        <f t="shared" si="57"/>
        <v>7681</v>
      </c>
      <c r="K24" s="47">
        <f t="shared" si="57"/>
        <v>9626</v>
      </c>
      <c r="L24" s="47">
        <f t="shared" si="57"/>
        <v>10288</v>
      </c>
      <c r="M24" s="47">
        <f t="shared" si="57"/>
        <v>11185</v>
      </c>
      <c r="N24" s="47">
        <f t="shared" si="57"/>
        <v>13650</v>
      </c>
      <c r="O24" s="47">
        <f t="shared" si="49"/>
        <v>78923</v>
      </c>
      <c r="P24" s="47">
        <f t="shared" si="57"/>
        <v>9823</v>
      </c>
      <c r="Q24" s="47">
        <f t="shared" si="57"/>
        <v>7469</v>
      </c>
      <c r="R24" s="47">
        <f t="shared" si="57"/>
        <v>10036</v>
      </c>
      <c r="S24" s="47">
        <f t="shared" si="57"/>
        <v>6196</v>
      </c>
      <c r="T24" s="47">
        <f t="shared" si="57"/>
        <v>6149</v>
      </c>
      <c r="U24" s="47">
        <f t="shared" si="57"/>
        <v>5523</v>
      </c>
      <c r="V24" s="47">
        <f t="shared" si="57"/>
        <v>6110</v>
      </c>
      <c r="W24" s="47">
        <f t="shared" si="57"/>
        <v>5803</v>
      </c>
      <c r="X24" s="47">
        <f t="shared" si="57"/>
        <v>5658</v>
      </c>
      <c r="Y24" s="47">
        <f t="shared" si="57"/>
        <v>6074</v>
      </c>
      <c r="Z24" s="47">
        <f t="shared" si="57"/>
        <v>5868</v>
      </c>
      <c r="AA24" s="47">
        <f t="shared" si="57"/>
        <v>6063</v>
      </c>
      <c r="AB24" s="47">
        <f t="shared" si="57"/>
        <v>80772</v>
      </c>
      <c r="AC24" s="47">
        <f t="shared" si="57"/>
        <v>5733</v>
      </c>
      <c r="AD24" s="47">
        <f t="shared" si="57"/>
        <v>4821</v>
      </c>
      <c r="AE24" s="47">
        <f t="shared" si="57"/>
        <v>5111</v>
      </c>
      <c r="AF24" s="47">
        <f t="shared" si="57"/>
        <v>5064</v>
      </c>
      <c r="AG24" s="47">
        <f t="shared" si="57"/>
        <v>6051</v>
      </c>
      <c r="AH24" s="47">
        <f t="shared" si="57"/>
        <v>6693</v>
      </c>
      <c r="AI24" s="47">
        <f t="shared" si="57"/>
        <v>8110</v>
      </c>
      <c r="AJ24" s="47">
        <f t="shared" si="57"/>
        <v>7240</v>
      </c>
      <c r="AK24" s="47">
        <f t="shared" si="57"/>
        <v>6565</v>
      </c>
      <c r="AL24" s="47">
        <f t="shared" si="57"/>
        <v>7308</v>
      </c>
      <c r="AM24" s="47">
        <f t="shared" si="57"/>
        <v>7214</v>
      </c>
      <c r="AN24" s="47">
        <f t="shared" si="57"/>
        <v>7350</v>
      </c>
      <c r="AO24" s="47">
        <f>AO21</f>
        <v>77260</v>
      </c>
      <c r="AP24" s="47">
        <f t="shared" si="57"/>
        <v>8271</v>
      </c>
      <c r="AQ24" s="47">
        <f t="shared" si="57"/>
        <v>7462</v>
      </c>
      <c r="AR24" s="47">
        <f t="shared" si="57"/>
        <v>6822</v>
      </c>
      <c r="AS24" s="47">
        <f t="shared" si="57"/>
        <v>8628</v>
      </c>
      <c r="AT24" s="47">
        <f t="shared" si="57"/>
        <v>9283</v>
      </c>
      <c r="AU24" s="47">
        <f t="shared" si="57"/>
        <v>7769</v>
      </c>
      <c r="AV24" s="47">
        <f t="shared" si="57"/>
        <v>9731</v>
      </c>
      <c r="AW24" s="47">
        <f t="shared" si="57"/>
        <v>9238</v>
      </c>
      <c r="AX24" s="47">
        <f t="shared" si="57"/>
        <v>8106</v>
      </c>
      <c r="AY24" s="47">
        <f t="shared" si="57"/>
        <v>7284</v>
      </c>
      <c r="AZ24" s="47">
        <f t="shared" si="57"/>
        <v>7596</v>
      </c>
      <c r="BA24" s="47">
        <f t="shared" si="57"/>
        <v>8731</v>
      </c>
      <c r="BB24" s="47">
        <f>BB21</f>
        <v>98921</v>
      </c>
      <c r="BC24" s="47">
        <f t="shared" si="57"/>
        <v>7388</v>
      </c>
      <c r="BD24" s="47">
        <f t="shared" si="57"/>
        <v>5974</v>
      </c>
      <c r="BE24" s="47">
        <f t="shared" si="57"/>
        <v>5795</v>
      </c>
      <c r="BF24" s="47">
        <f t="shared" si="57"/>
        <v>5852</v>
      </c>
      <c r="BG24" s="47">
        <f t="shared" si="57"/>
        <v>6665</v>
      </c>
      <c r="BH24" s="47">
        <f t="shared" si="57"/>
        <v>6731</v>
      </c>
      <c r="BI24" s="47">
        <f t="shared" si="57"/>
        <v>6965</v>
      </c>
      <c r="BJ24" s="47">
        <f t="shared" si="57"/>
        <v>6827</v>
      </c>
      <c r="BK24" s="47">
        <f t="shared" si="57"/>
        <v>7206</v>
      </c>
      <c r="BL24" s="47">
        <f t="shared" si="57"/>
        <v>6971</v>
      </c>
      <c r="BM24" s="47">
        <f t="shared" si="57"/>
        <v>6776</v>
      </c>
      <c r="BN24" s="47">
        <f t="shared" si="57"/>
        <v>8114</v>
      </c>
      <c r="BO24" s="47">
        <f t="shared" si="49"/>
        <v>81264</v>
      </c>
      <c r="BP24" s="47">
        <f t="shared" si="57"/>
        <v>6538</v>
      </c>
      <c r="BQ24" s="47">
        <f t="shared" si="57"/>
        <v>5658</v>
      </c>
      <c r="BR24" s="47">
        <f t="shared" si="57"/>
        <v>5785</v>
      </c>
      <c r="BS24" s="47">
        <f t="shared" si="57"/>
        <v>5442</v>
      </c>
      <c r="BT24" s="47">
        <f t="shared" si="57"/>
        <v>5915</v>
      </c>
      <c r="BU24" s="47">
        <f t="shared" ref="BU24:CN24" si="58">BU21</f>
        <v>6716</v>
      </c>
      <c r="BV24" s="47">
        <f t="shared" si="58"/>
        <v>8356</v>
      </c>
      <c r="BW24" s="47">
        <f t="shared" si="58"/>
        <v>7706</v>
      </c>
      <c r="BX24" s="47">
        <f t="shared" si="58"/>
        <v>9575</v>
      </c>
      <c r="BY24" s="47">
        <f t="shared" si="58"/>
        <v>12788</v>
      </c>
      <c r="BZ24" s="47">
        <f t="shared" si="58"/>
        <v>12874</v>
      </c>
      <c r="CA24" s="47">
        <f t="shared" si="58"/>
        <v>9136</v>
      </c>
      <c r="CB24" s="47">
        <f t="shared" si="58"/>
        <v>96489</v>
      </c>
      <c r="CC24" s="47">
        <f t="shared" si="58"/>
        <v>8553</v>
      </c>
      <c r="CD24" s="47">
        <f t="shared" si="58"/>
        <v>7237</v>
      </c>
      <c r="CE24" s="47">
        <f t="shared" si="58"/>
        <v>6895</v>
      </c>
      <c r="CF24" s="47">
        <f t="shared" si="58"/>
        <v>7869</v>
      </c>
      <c r="CG24" s="47">
        <f t="shared" si="58"/>
        <v>8875</v>
      </c>
      <c r="CH24" s="47">
        <f t="shared" si="58"/>
        <v>8483</v>
      </c>
      <c r="CI24" s="47">
        <f t="shared" si="58"/>
        <v>9019</v>
      </c>
      <c r="CJ24" s="47">
        <f t="shared" si="58"/>
        <v>9034</v>
      </c>
      <c r="CK24" s="47">
        <f t="shared" si="58"/>
        <v>8594</v>
      </c>
      <c r="CL24" s="47">
        <f t="shared" si="58"/>
        <v>8586</v>
      </c>
      <c r="CM24" s="47">
        <f t="shared" si="58"/>
        <v>8809</v>
      </c>
      <c r="CN24" s="47">
        <f t="shared" si="58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1"/>
        <v>9154</v>
      </c>
      <c r="CW24" s="47">
        <f t="shared" si="52"/>
        <v>9846</v>
      </c>
      <c r="CX24" s="47">
        <f t="shared" si="52"/>
        <v>9071</v>
      </c>
      <c r="CY24" s="47">
        <f t="shared" si="52"/>
        <v>9195</v>
      </c>
      <c r="CZ24" s="47">
        <f t="shared" si="52"/>
        <v>9244</v>
      </c>
      <c r="DA24" s="47">
        <f t="shared" si="52"/>
        <v>9913</v>
      </c>
      <c r="DB24" s="47">
        <f t="shared" si="39"/>
        <v>97275</v>
      </c>
      <c r="DC24" s="47">
        <f>DC21</f>
        <v>10412</v>
      </c>
      <c r="DD24" s="47">
        <f>DD21</f>
        <v>7867</v>
      </c>
      <c r="DE24" s="47">
        <f t="shared" ref="DE24:DM24" si="59">IF($B24="","",DE21)</f>
        <v>9120</v>
      </c>
      <c r="DF24" s="47">
        <f t="shared" si="59"/>
        <v>8152</v>
      </c>
      <c r="DG24" s="47">
        <f t="shared" si="59"/>
        <v>9042</v>
      </c>
      <c r="DH24" s="47">
        <f t="shared" si="59"/>
        <v>7984</v>
      </c>
      <c r="DI24" s="47">
        <f t="shared" si="59"/>
        <v>10157</v>
      </c>
      <c r="DJ24" s="47">
        <f t="shared" si="59"/>
        <v>10094</v>
      </c>
      <c r="DK24" s="47">
        <f t="shared" si="59"/>
        <v>9292</v>
      </c>
      <c r="DL24" s="47">
        <f t="shared" si="59"/>
        <v>10064</v>
      </c>
      <c r="DM24" s="47">
        <f t="shared" si="59"/>
        <v>11331</v>
      </c>
      <c r="DN24" s="47">
        <f t="shared" si="53"/>
        <v>12427</v>
      </c>
      <c r="DO24" s="47">
        <f t="shared" si="41"/>
        <v>115942</v>
      </c>
      <c r="DP24" s="47">
        <f>DP21</f>
        <v>10937</v>
      </c>
      <c r="DQ24" s="47">
        <f>DQ21</f>
        <v>8419</v>
      </c>
      <c r="DR24" s="47">
        <f t="shared" ref="DR24:EA24" si="60">IF($B24="","",DR21)</f>
        <v>8699</v>
      </c>
      <c r="DS24" s="47">
        <f t="shared" si="60"/>
        <v>9026</v>
      </c>
      <c r="DT24" s="47">
        <f t="shared" si="60"/>
        <v>11476</v>
      </c>
      <c r="DU24" s="47">
        <f t="shared" si="60"/>
        <v>12982</v>
      </c>
      <c r="DV24" s="47">
        <f t="shared" si="60"/>
        <v>15018</v>
      </c>
      <c r="DW24" s="47">
        <f t="shared" si="60"/>
        <v>15484</v>
      </c>
      <c r="DX24" s="47">
        <f t="shared" si="60"/>
        <v>14079</v>
      </c>
      <c r="DY24" s="47">
        <f t="shared" si="60"/>
        <v>12638</v>
      </c>
      <c r="DZ24" s="47">
        <f t="shared" si="60"/>
        <v>11445</v>
      </c>
      <c r="EA24" s="47">
        <f t="shared" si="60"/>
        <v>10249</v>
      </c>
      <c r="EB24" s="47">
        <f>+SUM(DP24:EA24)</f>
        <v>140452</v>
      </c>
      <c r="EC24" s="47">
        <f t="shared" ref="EC24:EK24" si="61">IF($B24="","",EC21)</f>
        <v>9903</v>
      </c>
      <c r="ED24" s="47">
        <f t="shared" si="61"/>
        <v>8719</v>
      </c>
      <c r="EE24" s="47">
        <f t="shared" si="61"/>
        <v>6060</v>
      </c>
      <c r="EF24" s="47">
        <f t="shared" si="61"/>
        <v>2408</v>
      </c>
      <c r="EG24" s="47">
        <f t="shared" si="61"/>
        <v>2419</v>
      </c>
      <c r="EH24" s="47">
        <f t="shared" si="61"/>
        <v>3857</v>
      </c>
      <c r="EI24" s="47">
        <f t="shared" si="61"/>
        <v>4923</v>
      </c>
      <c r="EJ24" s="47">
        <f t="shared" si="61"/>
        <v>6056</v>
      </c>
      <c r="EK24" s="47">
        <f t="shared" si="61"/>
        <v>7592</v>
      </c>
      <c r="EL24" s="47">
        <f t="shared" si="56"/>
        <v>9825</v>
      </c>
      <c r="EM24" s="47">
        <f t="shared" si="56"/>
        <v>10864</v>
      </c>
      <c r="EN24" s="47">
        <f t="shared" si="56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/>
      <c r="EV24" s="47"/>
      <c r="EW24" s="47"/>
      <c r="EX24" s="47"/>
      <c r="EY24" s="47"/>
      <c r="EZ24" s="47"/>
      <c r="FA24" s="47"/>
      <c r="FB24" s="47">
        <f>+SUM(EP24:FA24)</f>
        <v>39195</v>
      </c>
    </row>
    <row r="27" spans="1:158" x14ac:dyDescent="0.25">
      <c r="B27" s="5" t="s">
        <v>82</v>
      </c>
    </row>
    <row r="28" spans="1:158" ht="15" customHeight="1" x14ac:dyDescent="0.25">
      <c r="B28" s="23" t="s">
        <v>158</v>
      </c>
      <c r="C28" s="167">
        <v>2010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157" t="s">
        <v>87</v>
      </c>
      <c r="P28" s="167">
        <v>2011</v>
      </c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9"/>
      <c r="AB28" s="157" t="s">
        <v>88</v>
      </c>
      <c r="AC28" s="167">
        <v>2012</v>
      </c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9"/>
      <c r="AO28" s="157" t="s">
        <v>89</v>
      </c>
      <c r="AP28" s="167">
        <v>2013</v>
      </c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9"/>
      <c r="BB28" s="157" t="s">
        <v>90</v>
      </c>
      <c r="BC28" s="167">
        <v>2014</v>
      </c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9"/>
      <c r="BO28" s="157" t="s">
        <v>91</v>
      </c>
      <c r="BP28" s="167">
        <v>2015</v>
      </c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9"/>
      <c r="CB28" s="157" t="s">
        <v>92</v>
      </c>
      <c r="CC28" s="167">
        <v>2016</v>
      </c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9"/>
      <c r="CO28" s="157" t="s">
        <v>93</v>
      </c>
      <c r="CP28" s="159">
        <v>2017</v>
      </c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1"/>
      <c r="DB28" s="157" t="s">
        <v>104</v>
      </c>
      <c r="DC28" s="159">
        <v>2018</v>
      </c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1"/>
      <c r="DO28" s="157" t="s">
        <v>137</v>
      </c>
      <c r="DP28" s="159">
        <v>2019</v>
      </c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1"/>
      <c r="EB28" s="157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57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57" t="s">
        <v>170</v>
      </c>
    </row>
    <row r="29" spans="1:158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58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58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58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58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58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58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58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8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58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58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58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58"/>
    </row>
    <row r="30" spans="1:158" s="54" customFormat="1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62">SUM(F31:F32)</f>
        <v>12756</v>
      </c>
      <c r="G30" s="53">
        <f t="shared" si="62"/>
        <v>13996</v>
      </c>
      <c r="H30" s="53">
        <f t="shared" si="62"/>
        <v>16018</v>
      </c>
      <c r="I30" s="53">
        <f t="shared" si="62"/>
        <v>20300</v>
      </c>
      <c r="J30" s="53">
        <f t="shared" si="62"/>
        <v>21694</v>
      </c>
      <c r="K30" s="53">
        <f t="shared" si="62"/>
        <v>26356</v>
      </c>
      <c r="L30" s="53">
        <f t="shared" si="62"/>
        <v>28122</v>
      </c>
      <c r="M30" s="53">
        <f t="shared" si="62"/>
        <v>29414</v>
      </c>
      <c r="N30" s="53">
        <f t="shared" si="62"/>
        <v>34244</v>
      </c>
      <c r="O30" s="53">
        <f>SUM(O31:O32)</f>
        <v>215656</v>
      </c>
      <c r="P30" s="53">
        <f t="shared" si="62"/>
        <v>26086</v>
      </c>
      <c r="Q30" s="53">
        <f t="shared" si="62"/>
        <v>20040</v>
      </c>
      <c r="R30" s="53">
        <f t="shared" si="62"/>
        <v>25390</v>
      </c>
      <c r="S30" s="53">
        <f t="shared" si="62"/>
        <v>17838</v>
      </c>
      <c r="T30" s="53">
        <f t="shared" si="62"/>
        <v>17632</v>
      </c>
      <c r="U30" s="53">
        <f t="shared" si="62"/>
        <v>17250</v>
      </c>
      <c r="V30" s="53">
        <f t="shared" si="62"/>
        <v>19872</v>
      </c>
      <c r="W30" s="53">
        <f t="shared" si="62"/>
        <v>18542</v>
      </c>
      <c r="X30" s="53">
        <f t="shared" si="62"/>
        <v>17510</v>
      </c>
      <c r="Y30" s="53">
        <f t="shared" si="62"/>
        <v>19026</v>
      </c>
      <c r="Z30" s="53">
        <f t="shared" si="62"/>
        <v>18460</v>
      </c>
      <c r="AA30" s="53">
        <f t="shared" si="62"/>
        <v>19466</v>
      </c>
      <c r="AB30" s="53">
        <f>SUM(AB31:AB32)</f>
        <v>237112</v>
      </c>
      <c r="AC30" s="53">
        <f t="shared" si="62"/>
        <v>17848</v>
      </c>
      <c r="AD30" s="53">
        <f t="shared" si="62"/>
        <v>13728</v>
      </c>
      <c r="AE30" s="53">
        <f t="shared" si="62"/>
        <v>15288</v>
      </c>
      <c r="AF30" s="53">
        <f t="shared" si="62"/>
        <v>15945.3</v>
      </c>
      <c r="AG30" s="53">
        <f t="shared" si="62"/>
        <v>19120.5</v>
      </c>
      <c r="AH30" s="53">
        <f t="shared" si="62"/>
        <v>21182.7</v>
      </c>
      <c r="AI30" s="53">
        <f t="shared" si="62"/>
        <v>26071.499999999996</v>
      </c>
      <c r="AJ30" s="53">
        <f t="shared" si="62"/>
        <v>23358.3</v>
      </c>
      <c r="AK30" s="53">
        <f t="shared" si="62"/>
        <v>20976.9</v>
      </c>
      <c r="AL30" s="53">
        <f t="shared" si="62"/>
        <v>23767.800000000003</v>
      </c>
      <c r="AM30" s="53">
        <f t="shared" si="62"/>
        <v>23251.200000000001</v>
      </c>
      <c r="AN30" s="53">
        <f t="shared" si="62"/>
        <v>23971.5</v>
      </c>
      <c r="AO30" s="53">
        <f>SUM(AO31:AO32)</f>
        <v>244509.7</v>
      </c>
      <c r="AP30" s="53">
        <f t="shared" si="62"/>
        <v>25063.500000000007</v>
      </c>
      <c r="AQ30" s="53">
        <f t="shared" si="62"/>
        <v>22037.399999999998</v>
      </c>
      <c r="AR30" s="53">
        <f t="shared" si="62"/>
        <v>22059.100000000002</v>
      </c>
      <c r="AS30" s="53">
        <f t="shared" si="62"/>
        <v>26771.8</v>
      </c>
      <c r="AT30" s="53">
        <f t="shared" si="62"/>
        <v>29018.000000000004</v>
      </c>
      <c r="AU30" s="53">
        <f t="shared" si="62"/>
        <v>26023.800000000003</v>
      </c>
      <c r="AV30" s="53">
        <f t="shared" si="62"/>
        <v>32760.200000000004</v>
      </c>
      <c r="AW30" s="53">
        <f t="shared" si="62"/>
        <v>30800.000000000004</v>
      </c>
      <c r="AX30" s="53">
        <f t="shared" si="62"/>
        <v>27392.200000000004</v>
      </c>
      <c r="AY30" s="53">
        <f t="shared" si="62"/>
        <v>25821.4</v>
      </c>
      <c r="AZ30" s="53">
        <f t="shared" si="62"/>
        <v>27522.000000000007</v>
      </c>
      <c r="BA30" s="53">
        <f t="shared" si="62"/>
        <v>29150</v>
      </c>
      <c r="BB30" s="53">
        <f>SUM(BB31:BB32)</f>
        <v>324419.40000000002</v>
      </c>
      <c r="BC30" s="53">
        <f t="shared" si="62"/>
        <v>26301</v>
      </c>
      <c r="BD30" s="53">
        <f t="shared" si="62"/>
        <v>21381.8</v>
      </c>
      <c r="BE30" s="53">
        <f t="shared" si="62"/>
        <v>20974.800000000003</v>
      </c>
      <c r="BF30" s="53">
        <f t="shared" si="62"/>
        <v>22563.199999999997</v>
      </c>
      <c r="BG30" s="53">
        <f t="shared" si="62"/>
        <v>24332</v>
      </c>
      <c r="BH30" s="53">
        <f t="shared" si="62"/>
        <v>24065.800000000003</v>
      </c>
      <c r="BI30" s="53">
        <f t="shared" si="62"/>
        <v>27557.200000000001</v>
      </c>
      <c r="BJ30" s="53">
        <f t="shared" si="62"/>
        <v>26061.199999999997</v>
      </c>
      <c r="BK30" s="53">
        <f t="shared" si="62"/>
        <v>26589.200000000001</v>
      </c>
      <c r="BL30" s="53">
        <f t="shared" si="62"/>
        <v>26923.600000000006</v>
      </c>
      <c r="BM30" s="53">
        <f t="shared" si="62"/>
        <v>25506.800000000003</v>
      </c>
      <c r="BN30" s="53">
        <f t="shared" si="6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62"/>
        <v>22239.799999999996</v>
      </c>
      <c r="BR30" s="53">
        <f t="shared" si="62"/>
        <v>23518.9</v>
      </c>
      <c r="BS30" s="53">
        <f>SUM(BS31:BS32)</f>
        <v>21560.2</v>
      </c>
      <c r="BT30" s="53">
        <f t="shared" si="62"/>
        <v>25895.7</v>
      </c>
      <c r="BU30" s="53">
        <f t="shared" si="62"/>
        <v>27986.400000000001</v>
      </c>
      <c r="BV30" s="53">
        <f t="shared" si="62"/>
        <v>35944.399999999994</v>
      </c>
      <c r="BW30" s="53">
        <f t="shared" ref="BW30:CN30" si="63">SUM(BW31:BW32)</f>
        <v>31990.699999999997</v>
      </c>
      <c r="BX30" s="53">
        <f t="shared" si="63"/>
        <v>35049.699999999997</v>
      </c>
      <c r="BY30" s="53">
        <f t="shared" si="63"/>
        <v>42713.3</v>
      </c>
      <c r="BZ30" s="53">
        <f t="shared" si="63"/>
        <v>43713.8</v>
      </c>
      <c r="CA30" s="53">
        <f t="shared" si="63"/>
        <v>34854.199999999997</v>
      </c>
      <c r="CB30" s="53">
        <f>SUM(CB31:CB32)</f>
        <v>372106.89999999997</v>
      </c>
      <c r="CC30" s="53">
        <f t="shared" si="63"/>
        <v>33361.5</v>
      </c>
      <c r="CD30" s="53">
        <f t="shared" si="63"/>
        <v>26367.199999999997</v>
      </c>
      <c r="CE30" s="53">
        <f t="shared" si="63"/>
        <v>26630.1</v>
      </c>
      <c r="CF30" s="53">
        <f t="shared" si="63"/>
        <v>31392</v>
      </c>
      <c r="CG30" s="53">
        <f t="shared" si="63"/>
        <v>35647.199999999997</v>
      </c>
      <c r="CH30" s="53">
        <f t="shared" si="63"/>
        <v>35136</v>
      </c>
      <c r="CI30" s="53">
        <f t="shared" si="63"/>
        <v>41234.399999999994</v>
      </c>
      <c r="CJ30" s="53">
        <f t="shared" si="63"/>
        <v>38911.199999999997</v>
      </c>
      <c r="CK30" s="53">
        <f t="shared" si="63"/>
        <v>37459.199999999997</v>
      </c>
      <c r="CL30" s="53">
        <f t="shared" si="63"/>
        <v>38152.799999999996</v>
      </c>
      <c r="CM30" s="53">
        <f t="shared" si="63"/>
        <v>37219.199999999997</v>
      </c>
      <c r="CN30" s="53">
        <f t="shared" si="6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64">SUM(CR31:CR32)</f>
        <v>18011.099999999999</v>
      </c>
      <c r="CS30" s="53">
        <f t="shared" si="64"/>
        <v>22645</v>
      </c>
      <c r="CT30" s="53">
        <f t="shared" si="64"/>
        <v>33405</v>
      </c>
      <c r="CU30" s="53">
        <f t="shared" si="64"/>
        <v>35757.5</v>
      </c>
      <c r="CV30" s="53">
        <f t="shared" si="64"/>
        <v>43695</v>
      </c>
      <c r="CW30" s="53">
        <f t="shared" si="64"/>
        <v>43035</v>
      </c>
      <c r="CX30" s="53">
        <f t="shared" si="64"/>
        <v>40157.5</v>
      </c>
      <c r="CY30" s="53">
        <f t="shared" si="64"/>
        <v>41622.5</v>
      </c>
      <c r="CZ30" s="53">
        <f t="shared" si="64"/>
        <v>41622.5</v>
      </c>
      <c r="DA30" s="53">
        <f t="shared" si="6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65">SUM(DE31:DE32)</f>
        <v>40865</v>
      </c>
      <c r="DF30" s="53">
        <f t="shared" si="65"/>
        <v>36250</v>
      </c>
      <c r="DG30" s="53">
        <f t="shared" si="65"/>
        <v>40707.5</v>
      </c>
      <c r="DH30" s="53">
        <f t="shared" si="65"/>
        <v>37067.5</v>
      </c>
      <c r="DI30" s="53">
        <f t="shared" si="65"/>
        <v>47160</v>
      </c>
      <c r="DJ30" s="53">
        <f t="shared" si="65"/>
        <v>45712.5</v>
      </c>
      <c r="DK30" s="53">
        <f t="shared" si="65"/>
        <v>42682.5</v>
      </c>
      <c r="DL30" s="53">
        <f t="shared" si="65"/>
        <v>45662.5</v>
      </c>
      <c r="DM30" s="53">
        <f t="shared" si="65"/>
        <v>48225</v>
      </c>
      <c r="DN30" s="53">
        <f t="shared" si="6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66">SUM(DR31:DR32)</f>
        <v>36523.5</v>
      </c>
      <c r="DS30" s="53">
        <f t="shared" si="66"/>
        <v>40261</v>
      </c>
      <c r="DT30" s="53">
        <f t="shared" si="66"/>
        <v>48510.8</v>
      </c>
      <c r="DU30" s="53">
        <f t="shared" si="66"/>
        <v>52694</v>
      </c>
      <c r="DV30" s="53">
        <f t="shared" si="66"/>
        <v>63510.2</v>
      </c>
      <c r="DW30" s="53">
        <f t="shared" si="66"/>
        <v>64048.4</v>
      </c>
      <c r="DX30" s="53">
        <f t="shared" si="66"/>
        <v>56776.2</v>
      </c>
      <c r="DY30" s="53">
        <f>SUM(DY31:DY32)</f>
        <v>53047.8</v>
      </c>
      <c r="DZ30" s="53">
        <f t="shared" si="66"/>
        <v>50502.400000000001</v>
      </c>
      <c r="EA30" s="53">
        <f t="shared" si="66"/>
        <v>48058.400000000001</v>
      </c>
      <c r="EB30" s="53">
        <f>+SUM(DP30:EA30)</f>
        <v>598492.70000000007</v>
      </c>
      <c r="EC30" s="53">
        <f t="shared" si="66"/>
        <v>49080.2</v>
      </c>
      <c r="ED30" s="53">
        <f t="shared" si="66"/>
        <v>42359.199999999997</v>
      </c>
      <c r="EE30" s="53">
        <f t="shared" si="66"/>
        <v>29055</v>
      </c>
      <c r="EF30" s="53">
        <f t="shared" si="66"/>
        <v>639.6</v>
      </c>
      <c r="EG30" s="53">
        <f t="shared" si="66"/>
        <v>0</v>
      </c>
      <c r="EH30" s="53">
        <f t="shared" si="66"/>
        <v>0</v>
      </c>
      <c r="EI30" s="53">
        <f t="shared" si="66"/>
        <v>32804.199999999997</v>
      </c>
      <c r="EJ30" s="53">
        <f t="shared" si="66"/>
        <v>38344.800000000003</v>
      </c>
      <c r="EK30" s="53">
        <f t="shared" si="66"/>
        <v>43537</v>
      </c>
      <c r="EL30" s="53">
        <f t="shared" si="66"/>
        <v>54262.000000000007</v>
      </c>
      <c r="EM30" s="53">
        <f t="shared" si="66"/>
        <v>55907.8</v>
      </c>
      <c r="EN30" s="53">
        <f t="shared" si="66"/>
        <v>54165.8</v>
      </c>
      <c r="EO30" s="53">
        <f>+SUM(EC30:EN30)</f>
        <v>400155.6</v>
      </c>
      <c r="EP30" s="53">
        <f>SUM(EP31:EP32)</f>
        <v>51168</v>
      </c>
      <c r="EQ30" s="53">
        <f t="shared" ref="EQ30:EV30" si="67">SUM(EQ31:EQ32)</f>
        <v>45135.999999999993</v>
      </c>
      <c r="ER30" s="53">
        <f t="shared" si="67"/>
        <v>38428.5</v>
      </c>
      <c r="ES30" s="53">
        <f t="shared" si="67"/>
        <v>41706.899999999994</v>
      </c>
      <c r="ET30" s="53">
        <f t="shared" si="67"/>
        <v>54912.600000000006</v>
      </c>
      <c r="EU30" s="53">
        <f t="shared" si="67"/>
        <v>0</v>
      </c>
      <c r="EV30" s="53">
        <f t="shared" si="67"/>
        <v>0</v>
      </c>
      <c r="EW30" s="53"/>
      <c r="EX30" s="53"/>
      <c r="EY30" s="53"/>
      <c r="EZ30" s="53"/>
      <c r="FA30" s="53"/>
      <c r="FB30" s="53">
        <f>+SUM(EP30:FA30)</f>
        <v>231352</v>
      </c>
    </row>
    <row r="31" spans="1:158" x14ac:dyDescent="0.25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/>
      <c r="EV31" s="47"/>
      <c r="EW31" s="47"/>
      <c r="EX31" s="47"/>
      <c r="EY31" s="47"/>
      <c r="EZ31" s="47"/>
      <c r="FA31" s="47"/>
      <c r="FB31" s="72">
        <f>+SUM(EP31:FA31)</f>
        <v>127249.19999999998</v>
      </c>
    </row>
    <row r="32" spans="1:158" x14ac:dyDescent="0.25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/>
      <c r="EV32" s="47"/>
      <c r="EW32" s="47"/>
      <c r="EX32" s="47"/>
      <c r="EY32" s="47"/>
      <c r="EZ32" s="47"/>
      <c r="FA32" s="47"/>
      <c r="FB32" s="72">
        <f>+SUM(EP32:FA32)</f>
        <v>104102.8</v>
      </c>
    </row>
    <row r="35" spans="2:75" x14ac:dyDescent="0.25">
      <c r="B35" s="5"/>
    </row>
    <row r="37" spans="2:75" x14ac:dyDescent="0.25">
      <c r="BP37" s="55"/>
      <c r="BQ37" s="55"/>
      <c r="BR37" s="55"/>
      <c r="BS37" s="55"/>
      <c r="BT37" s="55"/>
      <c r="BU37" s="55"/>
      <c r="BV37" s="55"/>
      <c r="BW37" s="55"/>
    </row>
  </sheetData>
  <mergeCells count="70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B42"/>
  <sheetViews>
    <sheetView showGridLines="0" zoomScale="90" zoomScaleNormal="90" workbookViewId="0">
      <pane xSplit="2" ySplit="3" topLeftCell="CK22" activePane="bottomRight" state="frozen"/>
      <selection pane="topRight" activeCell="C1" sqref="C1"/>
      <selection pane="bottomLeft" activeCell="A4" sqref="A4"/>
      <selection pane="bottomRight" activeCell="CP36" sqref="CP36:CT36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112"/>
    <col min="106" max="106" width="12.33203125" style="112" customWidth="1"/>
    <col min="107" max="16384" width="11.44140625" style="2"/>
  </cols>
  <sheetData>
    <row r="1" spans="1:106" x14ac:dyDescent="0.25">
      <c r="A1" s="162" t="s">
        <v>136</v>
      </c>
      <c r="B1" s="162"/>
    </row>
    <row r="2" spans="1:106" ht="30" customHeight="1" x14ac:dyDescent="0.25">
      <c r="A2" s="163" t="s">
        <v>147</v>
      </c>
      <c r="B2" s="164"/>
    </row>
    <row r="3" spans="1:106" x14ac:dyDescent="0.25">
      <c r="A3" s="99" t="s">
        <v>81</v>
      </c>
    </row>
    <row r="5" spans="1:106" x14ac:dyDescent="0.25">
      <c r="B5" s="5" t="s">
        <v>67</v>
      </c>
    </row>
    <row r="6" spans="1:106" ht="15" customHeight="1" x14ac:dyDescent="0.25">
      <c r="B6" s="165" t="s">
        <v>0</v>
      </c>
      <c r="C6" s="159">
        <v>2014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91</v>
      </c>
      <c r="P6" s="159">
        <v>2015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92</v>
      </c>
      <c r="AC6" s="159">
        <v>2016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93</v>
      </c>
      <c r="AP6" s="159">
        <v>2017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104</v>
      </c>
      <c r="BC6" s="159">
        <v>2018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137</v>
      </c>
      <c r="BP6" s="159">
        <v>2019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57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57" t="s">
        <v>170</v>
      </c>
    </row>
    <row r="7" spans="1:106" x14ac:dyDescent="0.25">
      <c r="B7" s="166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58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58"/>
    </row>
    <row r="8" spans="1:106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/>
      <c r="CV8" s="14"/>
      <c r="CW8" s="14"/>
      <c r="CX8" s="14"/>
      <c r="CY8" s="14"/>
      <c r="CZ8" s="14"/>
      <c r="DA8" s="14"/>
      <c r="DB8" s="56">
        <f>+SUM(CP8:DA8)</f>
        <v>273118</v>
      </c>
    </row>
    <row r="9" spans="1:106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/>
      <c r="CV9" s="16"/>
      <c r="CW9" s="16"/>
      <c r="CX9" s="16"/>
      <c r="CY9" s="16"/>
      <c r="CZ9" s="16"/>
      <c r="DA9" s="16"/>
      <c r="DB9" s="56">
        <f t="shared" ref="DB9:DB16" si="9">+SUM(CP9:DA9)</f>
        <v>151624</v>
      </c>
    </row>
    <row r="10" spans="1:106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/>
      <c r="CV10" s="17"/>
      <c r="CW10" s="17"/>
      <c r="CX10" s="17"/>
      <c r="CY10" s="17"/>
      <c r="CZ10" s="17"/>
      <c r="DA10" s="17"/>
      <c r="DB10" s="56">
        <f t="shared" si="9"/>
        <v>121494</v>
      </c>
    </row>
    <row r="11" spans="1:106" x14ac:dyDescent="0.25">
      <c r="B11" s="13" t="s">
        <v>65</v>
      </c>
      <c r="C11" s="14">
        <f>SUM(C12:C13)</f>
        <v>0</v>
      </c>
      <c r="D11" s="14">
        <f t="shared" ref="D11:N11" si="10">SUM(D12:D13)</f>
        <v>0</v>
      </c>
      <c r="E11" s="14">
        <f t="shared" si="10"/>
        <v>0</v>
      </c>
      <c r="F11" s="14">
        <f t="shared" si="10"/>
        <v>0</v>
      </c>
      <c r="G11" s="14">
        <f t="shared" si="10"/>
        <v>0</v>
      </c>
      <c r="H11" s="14">
        <f t="shared" si="10"/>
        <v>0</v>
      </c>
      <c r="I11" s="14">
        <f t="shared" si="10"/>
        <v>0</v>
      </c>
      <c r="J11" s="14">
        <f t="shared" si="10"/>
        <v>0</v>
      </c>
      <c r="K11" s="14">
        <f t="shared" si="10"/>
        <v>88520</v>
      </c>
      <c r="L11" s="14">
        <f t="shared" si="10"/>
        <v>103004</v>
      </c>
      <c r="M11" s="14">
        <f t="shared" si="10"/>
        <v>98462</v>
      </c>
      <c r="N11" s="14">
        <f t="shared" si="10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1">SUM(AQ12:AQ13)</f>
        <v>102116</v>
      </c>
      <c r="AR11" s="14">
        <f t="shared" si="11"/>
        <v>56984</v>
      </c>
      <c r="AS11" s="14">
        <f t="shared" si="11"/>
        <v>0</v>
      </c>
      <c r="AT11" s="14">
        <f t="shared" si="11"/>
        <v>0</v>
      </c>
      <c r="AU11" s="14">
        <f t="shared" si="11"/>
        <v>0</v>
      </c>
      <c r="AV11" s="14">
        <f t="shared" si="11"/>
        <v>0</v>
      </c>
      <c r="AW11" s="14">
        <f t="shared" si="11"/>
        <v>36160</v>
      </c>
      <c r="AX11" s="14">
        <f t="shared" si="11"/>
        <v>117516</v>
      </c>
      <c r="AY11" s="14">
        <f t="shared" si="11"/>
        <v>118206</v>
      </c>
      <c r="AZ11" s="14">
        <f t="shared" si="11"/>
        <v>115248</v>
      </c>
      <c r="BA11" s="14">
        <f t="shared" si="11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2">SUM(BD12:BD13)</f>
        <v>108082</v>
      </c>
      <c r="BE11" s="14">
        <f t="shared" si="12"/>
        <v>117732</v>
      </c>
      <c r="BF11" s="14">
        <f t="shared" si="12"/>
        <v>104192</v>
      </c>
      <c r="BG11" s="14">
        <f t="shared" si="12"/>
        <v>118312</v>
      </c>
      <c r="BH11" s="14">
        <f t="shared" si="12"/>
        <v>103662</v>
      </c>
      <c r="BI11" s="14">
        <f t="shared" si="12"/>
        <v>116698</v>
      </c>
      <c r="BJ11" s="14">
        <f t="shared" si="12"/>
        <v>122564</v>
      </c>
      <c r="BK11" s="14">
        <f t="shared" si="12"/>
        <v>112534</v>
      </c>
      <c r="BL11" s="14">
        <f t="shared" si="12"/>
        <v>110434</v>
      </c>
      <c r="BM11" s="14">
        <f t="shared" si="12"/>
        <v>100388</v>
      </c>
      <c r="BN11" s="14">
        <f t="shared" si="12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3">SUM(BQ12:BQ13)</f>
        <v>92210</v>
      </c>
      <c r="BR11" s="14">
        <f t="shared" si="13"/>
        <v>100442</v>
      </c>
      <c r="BS11" s="14">
        <f t="shared" si="13"/>
        <v>100992</v>
      </c>
      <c r="BT11" s="14">
        <f t="shared" si="13"/>
        <v>118586</v>
      </c>
      <c r="BU11" s="14">
        <f t="shared" si="13"/>
        <v>137646</v>
      </c>
      <c r="BV11" s="14">
        <f t="shared" si="13"/>
        <v>149690</v>
      </c>
      <c r="BW11" s="14">
        <f t="shared" si="13"/>
        <v>155760</v>
      </c>
      <c r="BX11" s="14">
        <f t="shared" si="13"/>
        <v>137576</v>
      </c>
      <c r="BY11" s="14">
        <f t="shared" si="13"/>
        <v>139138</v>
      </c>
      <c r="BZ11" s="14">
        <f t="shared" si="13"/>
        <v>127988</v>
      </c>
      <c r="CA11" s="14">
        <v>150198</v>
      </c>
      <c r="CB11" s="56">
        <f t="shared" ref="CB11:CB16" si="14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5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/>
      <c r="CV11" s="14"/>
      <c r="CW11" s="14"/>
      <c r="CX11" s="14"/>
      <c r="CY11" s="14"/>
      <c r="CZ11" s="14"/>
      <c r="DA11" s="14"/>
      <c r="DB11" s="56">
        <f t="shared" si="9"/>
        <v>607504</v>
      </c>
    </row>
    <row r="12" spans="1:106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5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/>
      <c r="CV12" s="16"/>
      <c r="CW12" s="16"/>
      <c r="CX12" s="16"/>
      <c r="CY12" s="16"/>
      <c r="CZ12" s="16"/>
      <c r="DA12" s="16"/>
      <c r="DB12" s="56">
        <f t="shared" si="9"/>
        <v>441016</v>
      </c>
    </row>
    <row r="13" spans="1:106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5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/>
      <c r="CV13" s="17"/>
      <c r="CW13" s="17"/>
      <c r="CX13" s="17"/>
      <c r="CY13" s="17"/>
      <c r="CZ13" s="17"/>
      <c r="DA13" s="17"/>
      <c r="DB13" s="56">
        <f t="shared" si="9"/>
        <v>166488</v>
      </c>
    </row>
    <row r="14" spans="1:106" x14ac:dyDescent="0.25">
      <c r="B14" s="18" t="s">
        <v>10</v>
      </c>
      <c r="C14" s="59">
        <f>SUM(C15:C16)</f>
        <v>0</v>
      </c>
      <c r="D14" s="59">
        <f t="shared" ref="D14:N14" si="16">SUM(D15:D16)</f>
        <v>0</v>
      </c>
      <c r="E14" s="59">
        <f t="shared" si="16"/>
        <v>0</v>
      </c>
      <c r="F14" s="59">
        <f t="shared" si="16"/>
        <v>0</v>
      </c>
      <c r="G14" s="59">
        <f t="shared" si="16"/>
        <v>0</v>
      </c>
      <c r="H14" s="59">
        <f t="shared" si="16"/>
        <v>0</v>
      </c>
      <c r="I14" s="59">
        <f t="shared" si="16"/>
        <v>0</v>
      </c>
      <c r="J14" s="59">
        <f t="shared" si="16"/>
        <v>0</v>
      </c>
      <c r="K14" s="59">
        <f t="shared" si="16"/>
        <v>147654</v>
      </c>
      <c r="L14" s="59">
        <f t="shared" si="16"/>
        <v>165654</v>
      </c>
      <c r="M14" s="59">
        <f t="shared" si="16"/>
        <v>158246</v>
      </c>
      <c r="N14" s="59">
        <f t="shared" si="16"/>
        <v>181864</v>
      </c>
      <c r="O14" s="60">
        <f>SUM(O15:O16)</f>
        <v>653418</v>
      </c>
      <c r="P14" s="59">
        <f t="shared" ref="P14:AN14" si="17">SUM(P15:P16)</f>
        <v>176904</v>
      </c>
      <c r="Q14" s="59">
        <f t="shared" si="17"/>
        <v>162634</v>
      </c>
      <c r="R14" s="59">
        <f t="shared" si="17"/>
        <v>158554</v>
      </c>
      <c r="S14" s="59">
        <f t="shared" si="17"/>
        <v>156732</v>
      </c>
      <c r="T14" s="59">
        <f t="shared" si="17"/>
        <v>174820</v>
      </c>
      <c r="U14" s="59">
        <f t="shared" si="17"/>
        <v>164158</v>
      </c>
      <c r="V14" s="59">
        <f t="shared" si="17"/>
        <v>185230</v>
      </c>
      <c r="W14" s="59">
        <f t="shared" si="17"/>
        <v>182732</v>
      </c>
      <c r="X14" s="59">
        <f t="shared" si="17"/>
        <v>159060</v>
      </c>
      <c r="Y14" s="59">
        <f t="shared" si="17"/>
        <v>167972</v>
      </c>
      <c r="Z14" s="59">
        <f t="shared" si="17"/>
        <v>160828</v>
      </c>
      <c r="AA14" s="59">
        <f t="shared" si="17"/>
        <v>190682</v>
      </c>
      <c r="AB14" s="60">
        <f>SUM(AB15:AB16)</f>
        <v>2040306</v>
      </c>
      <c r="AC14" s="59">
        <f t="shared" si="17"/>
        <v>188744</v>
      </c>
      <c r="AD14" s="59">
        <f t="shared" si="17"/>
        <v>174546</v>
      </c>
      <c r="AE14" s="59">
        <f t="shared" si="17"/>
        <v>176160</v>
      </c>
      <c r="AF14" s="59">
        <f t="shared" si="17"/>
        <v>166576</v>
      </c>
      <c r="AG14" s="59">
        <f t="shared" si="17"/>
        <v>180600</v>
      </c>
      <c r="AH14" s="59">
        <f t="shared" si="17"/>
        <v>163830</v>
      </c>
      <c r="AI14" s="59">
        <f t="shared" si="17"/>
        <v>188480</v>
      </c>
      <c r="AJ14" s="59">
        <f t="shared" si="17"/>
        <v>189428</v>
      </c>
      <c r="AK14" s="59">
        <f t="shared" si="17"/>
        <v>166218</v>
      </c>
      <c r="AL14" s="59">
        <f t="shared" si="17"/>
        <v>177782</v>
      </c>
      <c r="AM14" s="59">
        <f t="shared" si="17"/>
        <v>172290</v>
      </c>
      <c r="AN14" s="59">
        <f t="shared" si="17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8">SUM(AQ15:AQ16)</f>
        <v>164348</v>
      </c>
      <c r="AR14" s="59">
        <f t="shared" si="18"/>
        <v>91080</v>
      </c>
      <c r="AS14" s="59">
        <f t="shared" si="18"/>
        <v>0</v>
      </c>
      <c r="AT14" s="59">
        <f t="shared" si="18"/>
        <v>0</v>
      </c>
      <c r="AU14" s="59">
        <f t="shared" si="18"/>
        <v>0</v>
      </c>
      <c r="AV14" s="59">
        <f t="shared" si="18"/>
        <v>0</v>
      </c>
      <c r="AW14" s="59">
        <f t="shared" si="18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19">SUM(BD15:BD16)</f>
        <v>180322</v>
      </c>
      <c r="BE14" s="59">
        <f t="shared" si="19"/>
        <v>186194</v>
      </c>
      <c r="BF14" s="59">
        <f>SUM(BF15:BF16)</f>
        <v>169678</v>
      </c>
      <c r="BG14" s="59">
        <f t="shared" si="19"/>
        <v>188184</v>
      </c>
      <c r="BH14" s="59">
        <f t="shared" si="19"/>
        <v>170140</v>
      </c>
      <c r="BI14" s="59">
        <f t="shared" si="19"/>
        <v>191720</v>
      </c>
      <c r="BJ14" s="59">
        <f t="shared" si="19"/>
        <v>199440</v>
      </c>
      <c r="BK14" s="59">
        <f t="shared" si="19"/>
        <v>182856</v>
      </c>
      <c r="BL14" s="59">
        <f t="shared" si="19"/>
        <v>178484</v>
      </c>
      <c r="BM14" s="59">
        <f t="shared" si="19"/>
        <v>160936</v>
      </c>
      <c r="BN14" s="59">
        <f t="shared" si="19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0">SUM(BT15:BT16)</f>
        <v>186576</v>
      </c>
      <c r="BU14" s="59">
        <f t="shared" si="20"/>
        <v>203200</v>
      </c>
      <c r="BV14" s="59">
        <f t="shared" si="20"/>
        <v>228566</v>
      </c>
      <c r="BW14" s="59">
        <f t="shared" si="20"/>
        <v>235900</v>
      </c>
      <c r="BX14" s="59">
        <f t="shared" si="20"/>
        <v>208444</v>
      </c>
      <c r="BY14" s="59">
        <f t="shared" si="20"/>
        <v>211044</v>
      </c>
      <c r="BZ14" s="59">
        <f t="shared" si="20"/>
        <v>198198</v>
      </c>
      <c r="CA14" s="59">
        <f t="shared" si="20"/>
        <v>227102</v>
      </c>
      <c r="CB14" s="60">
        <f t="shared" si="14"/>
        <v>2376954</v>
      </c>
      <c r="CC14" s="59">
        <f t="shared" ref="CC14:CN14" si="21">SUM(CC15:CC16)</f>
        <v>224908</v>
      </c>
      <c r="CD14" s="59">
        <f t="shared" si="21"/>
        <v>217856</v>
      </c>
      <c r="CE14" s="59">
        <f t="shared" si="21"/>
        <v>132020</v>
      </c>
      <c r="CF14" s="59">
        <f t="shared" si="21"/>
        <v>49838</v>
      </c>
      <c r="CG14" s="59">
        <f t="shared" si="21"/>
        <v>75264</v>
      </c>
      <c r="CH14" s="59">
        <f t="shared" si="21"/>
        <v>102558</v>
      </c>
      <c r="CI14" s="59">
        <f t="shared" si="21"/>
        <v>131806</v>
      </c>
      <c r="CJ14" s="59">
        <f t="shared" si="21"/>
        <v>142516</v>
      </c>
      <c r="CK14" s="59">
        <f t="shared" si="21"/>
        <v>145648</v>
      </c>
      <c r="CL14" s="59">
        <f t="shared" si="21"/>
        <v>199506</v>
      </c>
      <c r="CM14" s="59">
        <f t="shared" si="21"/>
        <v>203434</v>
      </c>
      <c r="CN14" s="59">
        <f t="shared" si="21"/>
        <v>214006</v>
      </c>
      <c r="CO14" s="60">
        <f t="shared" si="15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/>
      <c r="CV14" s="59"/>
      <c r="CW14" s="59"/>
      <c r="CX14" s="59"/>
      <c r="CY14" s="59"/>
      <c r="CZ14" s="59"/>
      <c r="DA14" s="59"/>
      <c r="DB14" s="60">
        <f t="shared" si="9"/>
        <v>880622</v>
      </c>
    </row>
    <row r="15" spans="1:106" x14ac:dyDescent="0.25">
      <c r="B15" s="15" t="s">
        <v>2</v>
      </c>
      <c r="C15" s="61">
        <f>C9+C12</f>
        <v>0</v>
      </c>
      <c r="D15" s="61">
        <f t="shared" ref="D15:N16" si="22">D9+D12</f>
        <v>0</v>
      </c>
      <c r="E15" s="61">
        <f t="shared" si="22"/>
        <v>0</v>
      </c>
      <c r="F15" s="61">
        <f t="shared" si="22"/>
        <v>0</v>
      </c>
      <c r="G15" s="61">
        <f t="shared" si="22"/>
        <v>0</v>
      </c>
      <c r="H15" s="61">
        <f t="shared" si="22"/>
        <v>0</v>
      </c>
      <c r="I15" s="61">
        <f t="shared" si="22"/>
        <v>0</v>
      </c>
      <c r="J15" s="61">
        <f t="shared" si="22"/>
        <v>0</v>
      </c>
      <c r="K15" s="61">
        <f t="shared" si="22"/>
        <v>91732</v>
      </c>
      <c r="L15" s="61">
        <f t="shared" si="22"/>
        <v>106150</v>
      </c>
      <c r="M15" s="61">
        <f t="shared" si="22"/>
        <v>101246</v>
      </c>
      <c r="N15" s="61">
        <f t="shared" si="22"/>
        <v>122526</v>
      </c>
      <c r="O15" s="20">
        <f>O9+O12</f>
        <v>421654</v>
      </c>
      <c r="P15" s="61">
        <f t="shared" ref="P15:AN15" si="23">P9+P12</f>
        <v>119776</v>
      </c>
      <c r="Q15" s="61">
        <f t="shared" si="23"/>
        <v>109088</v>
      </c>
      <c r="R15" s="61">
        <f t="shared" si="23"/>
        <v>105296</v>
      </c>
      <c r="S15" s="61">
        <f t="shared" si="23"/>
        <v>101722</v>
      </c>
      <c r="T15" s="61">
        <f t="shared" si="23"/>
        <v>112860</v>
      </c>
      <c r="U15" s="61">
        <f t="shared" si="23"/>
        <v>102754</v>
      </c>
      <c r="V15" s="61">
        <f t="shared" si="23"/>
        <v>122234</v>
      </c>
      <c r="W15" s="61">
        <f t="shared" si="23"/>
        <v>121706</v>
      </c>
      <c r="X15" s="61">
        <f t="shared" si="23"/>
        <v>101424</v>
      </c>
      <c r="Y15" s="61">
        <f t="shared" si="23"/>
        <v>106844</v>
      </c>
      <c r="Z15" s="61">
        <f t="shared" si="23"/>
        <v>103862</v>
      </c>
      <c r="AA15" s="61">
        <f t="shared" si="23"/>
        <v>131026</v>
      </c>
      <c r="AB15" s="20">
        <f>AB9+AB12</f>
        <v>1338592</v>
      </c>
      <c r="AC15" s="61">
        <f t="shared" si="23"/>
        <v>130386</v>
      </c>
      <c r="AD15" s="61">
        <f t="shared" si="23"/>
        <v>118922</v>
      </c>
      <c r="AE15" s="61">
        <f t="shared" si="23"/>
        <v>121570</v>
      </c>
      <c r="AF15" s="61">
        <f t="shared" si="23"/>
        <v>108740</v>
      </c>
      <c r="AG15" s="61">
        <f t="shared" si="23"/>
        <v>119490</v>
      </c>
      <c r="AH15" s="61">
        <f t="shared" si="23"/>
        <v>111328</v>
      </c>
      <c r="AI15" s="61">
        <f t="shared" si="23"/>
        <v>134566</v>
      </c>
      <c r="AJ15" s="61">
        <f t="shared" si="23"/>
        <v>133624</v>
      </c>
      <c r="AK15" s="61">
        <f t="shared" si="23"/>
        <v>113734</v>
      </c>
      <c r="AL15" s="61">
        <f t="shared" si="23"/>
        <v>121672</v>
      </c>
      <c r="AM15" s="61">
        <f t="shared" si="23"/>
        <v>112404</v>
      </c>
      <c r="AN15" s="61">
        <f t="shared" si="23"/>
        <v>133212</v>
      </c>
      <c r="AO15" s="20">
        <f>AO9+AO12</f>
        <v>1459648</v>
      </c>
      <c r="AP15" s="61">
        <f>AP9+AP12</f>
        <v>130288</v>
      </c>
      <c r="AQ15" s="61">
        <f t="shared" ref="AQ15:AW15" si="24">AQ9+AQ12</f>
        <v>110788</v>
      </c>
      <c r="AR15" s="61">
        <f t="shared" si="24"/>
        <v>61198</v>
      </c>
      <c r="AS15" s="61">
        <f t="shared" si="24"/>
        <v>0</v>
      </c>
      <c r="AT15" s="61">
        <f t="shared" si="24"/>
        <v>0</v>
      </c>
      <c r="AU15" s="61">
        <f t="shared" si="24"/>
        <v>0</v>
      </c>
      <c r="AV15" s="61">
        <f t="shared" si="24"/>
        <v>0</v>
      </c>
      <c r="AW15" s="61">
        <f t="shared" si="24"/>
        <v>25332</v>
      </c>
      <c r="AX15" s="61">
        <f t="shared" ref="AX15:BA16" si="25">AX9+AX12</f>
        <v>80818</v>
      </c>
      <c r="AY15" s="61">
        <f t="shared" si="25"/>
        <v>83396</v>
      </c>
      <c r="AZ15" s="61">
        <f t="shared" si="25"/>
        <v>81240</v>
      </c>
      <c r="BA15" s="61">
        <f t="shared" si="25"/>
        <v>99820</v>
      </c>
      <c r="BB15" s="20">
        <f t="shared" si="7"/>
        <v>672880</v>
      </c>
      <c r="BC15" s="61">
        <f>BC9+BC12</f>
        <v>97454</v>
      </c>
      <c r="BD15" s="61">
        <f t="shared" ref="BD15:BN15" si="26">BD9+BD12</f>
        <v>119578</v>
      </c>
      <c r="BE15" s="61">
        <f t="shared" si="26"/>
        <v>122108</v>
      </c>
      <c r="BF15" s="61">
        <f t="shared" si="26"/>
        <v>108428</v>
      </c>
      <c r="BG15" s="61">
        <f t="shared" si="26"/>
        <v>121324</v>
      </c>
      <c r="BH15" s="61">
        <f t="shared" si="26"/>
        <v>106508</v>
      </c>
      <c r="BI15" s="61">
        <f t="shared" si="26"/>
        <v>125958</v>
      </c>
      <c r="BJ15" s="61">
        <f t="shared" si="26"/>
        <v>131950</v>
      </c>
      <c r="BK15" s="61">
        <f t="shared" si="26"/>
        <v>117012</v>
      </c>
      <c r="BL15" s="61">
        <f t="shared" si="26"/>
        <v>117542</v>
      </c>
      <c r="BM15" s="61">
        <f t="shared" si="26"/>
        <v>108506</v>
      </c>
      <c r="BN15" s="61">
        <f t="shared" si="26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7">BQ9+BQ12</f>
        <v>102580</v>
      </c>
      <c r="BR15" s="61">
        <f t="shared" si="27"/>
        <v>113978</v>
      </c>
      <c r="BS15" s="61">
        <f t="shared" si="27"/>
        <v>112904</v>
      </c>
      <c r="BT15" s="61">
        <f t="shared" si="27"/>
        <v>124994</v>
      </c>
      <c r="BU15" s="61">
        <f t="shared" si="27"/>
        <v>137474</v>
      </c>
      <c r="BV15" s="61">
        <f t="shared" si="27"/>
        <v>155182</v>
      </c>
      <c r="BW15" s="61">
        <f t="shared" si="27"/>
        <v>161726</v>
      </c>
      <c r="BX15" s="61">
        <f t="shared" si="27"/>
        <v>137720</v>
      </c>
      <c r="BY15" s="61">
        <f t="shared" si="27"/>
        <v>140890</v>
      </c>
      <c r="BZ15" s="61">
        <f t="shared" si="27"/>
        <v>133140</v>
      </c>
      <c r="CA15" s="61">
        <f t="shared" si="27"/>
        <v>160200</v>
      </c>
      <c r="CB15" s="20">
        <f t="shared" si="14"/>
        <v>1611264</v>
      </c>
      <c r="CC15" s="61">
        <f t="shared" ref="CC15:CN15" si="28">CC9+CC12</f>
        <v>162254</v>
      </c>
      <c r="CD15" s="61">
        <f t="shared" si="28"/>
        <v>155838</v>
      </c>
      <c r="CE15" s="61">
        <f t="shared" si="28"/>
        <v>94082</v>
      </c>
      <c r="CF15" s="61">
        <f t="shared" si="28"/>
        <v>25084</v>
      </c>
      <c r="CG15" s="61">
        <f t="shared" si="28"/>
        <v>44662</v>
      </c>
      <c r="CH15" s="61">
        <f t="shared" si="28"/>
        <v>65792</v>
      </c>
      <c r="CI15" s="61">
        <f t="shared" si="28"/>
        <v>89154</v>
      </c>
      <c r="CJ15" s="61">
        <f t="shared" si="28"/>
        <v>97678</v>
      </c>
      <c r="CK15" s="61">
        <f t="shared" si="28"/>
        <v>96092</v>
      </c>
      <c r="CL15" s="61">
        <f t="shared" si="28"/>
        <v>136874</v>
      </c>
      <c r="CM15" s="61">
        <f t="shared" si="28"/>
        <v>140784</v>
      </c>
      <c r="CN15" s="61">
        <f t="shared" si="28"/>
        <v>155124</v>
      </c>
      <c r="CO15" s="20">
        <f t="shared" si="15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/>
      <c r="CV15" s="61"/>
      <c r="CW15" s="61"/>
      <c r="CX15" s="61"/>
      <c r="CY15" s="61"/>
      <c r="CZ15" s="61"/>
      <c r="DA15" s="61"/>
      <c r="DB15" s="20">
        <f t="shared" si="9"/>
        <v>592640</v>
      </c>
    </row>
    <row r="16" spans="1:106" x14ac:dyDescent="0.25">
      <c r="B16" s="15" t="s">
        <v>3</v>
      </c>
      <c r="C16" s="61">
        <f>C10+C13</f>
        <v>0</v>
      </c>
      <c r="D16" s="61">
        <f t="shared" si="22"/>
        <v>0</v>
      </c>
      <c r="E16" s="61">
        <f t="shared" si="22"/>
        <v>0</v>
      </c>
      <c r="F16" s="61">
        <f t="shared" si="22"/>
        <v>0</v>
      </c>
      <c r="G16" s="61">
        <f t="shared" si="22"/>
        <v>0</v>
      </c>
      <c r="H16" s="61">
        <f t="shared" si="22"/>
        <v>0</v>
      </c>
      <c r="I16" s="61">
        <f t="shared" si="22"/>
        <v>0</v>
      </c>
      <c r="J16" s="61">
        <f t="shared" si="22"/>
        <v>0</v>
      </c>
      <c r="K16" s="61">
        <f t="shared" si="22"/>
        <v>55922</v>
      </c>
      <c r="L16" s="61">
        <f t="shared" si="22"/>
        <v>59504</v>
      </c>
      <c r="M16" s="61">
        <f t="shared" si="22"/>
        <v>57000</v>
      </c>
      <c r="N16" s="61">
        <f t="shared" si="22"/>
        <v>59338</v>
      </c>
      <c r="O16" s="20">
        <f t="shared" ref="O16:AO16" si="29">O10+O13</f>
        <v>231764</v>
      </c>
      <c r="P16" s="61">
        <f t="shared" si="29"/>
        <v>57128</v>
      </c>
      <c r="Q16" s="61">
        <f t="shared" si="29"/>
        <v>53546</v>
      </c>
      <c r="R16" s="61">
        <f t="shared" si="29"/>
        <v>53258</v>
      </c>
      <c r="S16" s="61">
        <f t="shared" si="29"/>
        <v>55010</v>
      </c>
      <c r="T16" s="61">
        <f t="shared" si="29"/>
        <v>61960</v>
      </c>
      <c r="U16" s="61">
        <f t="shared" si="29"/>
        <v>61404</v>
      </c>
      <c r="V16" s="61">
        <f t="shared" si="29"/>
        <v>62996</v>
      </c>
      <c r="W16" s="61">
        <f t="shared" si="29"/>
        <v>61026</v>
      </c>
      <c r="X16" s="61">
        <f t="shared" si="29"/>
        <v>57636</v>
      </c>
      <c r="Y16" s="61">
        <f t="shared" si="29"/>
        <v>61128</v>
      </c>
      <c r="Z16" s="61">
        <f t="shared" si="29"/>
        <v>56966</v>
      </c>
      <c r="AA16" s="61">
        <f t="shared" si="29"/>
        <v>59656</v>
      </c>
      <c r="AB16" s="20">
        <f>AB10+AB13</f>
        <v>701714</v>
      </c>
      <c r="AC16" s="61">
        <f t="shared" si="29"/>
        <v>58358</v>
      </c>
      <c r="AD16" s="61">
        <f t="shared" si="29"/>
        <v>55624</v>
      </c>
      <c r="AE16" s="61">
        <f t="shared" si="29"/>
        <v>54590</v>
      </c>
      <c r="AF16" s="61">
        <f t="shared" si="29"/>
        <v>57836</v>
      </c>
      <c r="AG16" s="61">
        <f t="shared" si="29"/>
        <v>61110</v>
      </c>
      <c r="AH16" s="61">
        <f t="shared" si="29"/>
        <v>52502</v>
      </c>
      <c r="AI16" s="61">
        <f t="shared" si="29"/>
        <v>53914</v>
      </c>
      <c r="AJ16" s="61">
        <f t="shared" si="29"/>
        <v>55804</v>
      </c>
      <c r="AK16" s="61">
        <f t="shared" si="29"/>
        <v>52484</v>
      </c>
      <c r="AL16" s="61">
        <f t="shared" si="29"/>
        <v>56110</v>
      </c>
      <c r="AM16" s="61">
        <f t="shared" si="29"/>
        <v>59886</v>
      </c>
      <c r="AN16" s="61">
        <f t="shared" si="29"/>
        <v>63016</v>
      </c>
      <c r="AO16" s="20">
        <f t="shared" si="29"/>
        <v>681234</v>
      </c>
      <c r="AP16" s="61">
        <f t="shared" ref="AP16:AW16" si="30">AP10+AP13</f>
        <v>61322</v>
      </c>
      <c r="AQ16" s="61">
        <f t="shared" si="30"/>
        <v>53560</v>
      </c>
      <c r="AR16" s="61">
        <f t="shared" si="30"/>
        <v>29882</v>
      </c>
      <c r="AS16" s="61">
        <f t="shared" si="30"/>
        <v>0</v>
      </c>
      <c r="AT16" s="61">
        <f t="shared" si="30"/>
        <v>0</v>
      </c>
      <c r="AU16" s="61">
        <f t="shared" si="30"/>
        <v>0</v>
      </c>
      <c r="AV16" s="61">
        <f t="shared" si="30"/>
        <v>0</v>
      </c>
      <c r="AW16" s="61">
        <f t="shared" si="30"/>
        <v>10828</v>
      </c>
      <c r="AX16" s="61">
        <f t="shared" si="25"/>
        <v>36698</v>
      </c>
      <c r="AY16" s="61">
        <f t="shared" si="25"/>
        <v>34810</v>
      </c>
      <c r="AZ16" s="61">
        <f t="shared" si="25"/>
        <v>34008</v>
      </c>
      <c r="BA16" s="61">
        <f t="shared" si="25"/>
        <v>34388</v>
      </c>
      <c r="BB16" s="20">
        <f t="shared" si="7"/>
        <v>295496</v>
      </c>
      <c r="BC16" s="61">
        <f t="shared" ref="BC16:BN16" si="31">BC10+BC13</f>
        <v>38576</v>
      </c>
      <c r="BD16" s="61">
        <f t="shared" si="31"/>
        <v>60744</v>
      </c>
      <c r="BE16" s="61">
        <f t="shared" si="31"/>
        <v>64086</v>
      </c>
      <c r="BF16" s="61">
        <f t="shared" si="31"/>
        <v>61250</v>
      </c>
      <c r="BG16" s="61">
        <f t="shared" si="31"/>
        <v>66860</v>
      </c>
      <c r="BH16" s="61">
        <f t="shared" si="31"/>
        <v>63632</v>
      </c>
      <c r="BI16" s="61">
        <f t="shared" si="31"/>
        <v>65762</v>
      </c>
      <c r="BJ16" s="61">
        <f t="shared" si="31"/>
        <v>67490</v>
      </c>
      <c r="BK16" s="61">
        <f t="shared" si="31"/>
        <v>65844</v>
      </c>
      <c r="BL16" s="61">
        <f t="shared" si="31"/>
        <v>60942</v>
      </c>
      <c r="BM16" s="61">
        <f t="shared" si="31"/>
        <v>52430</v>
      </c>
      <c r="BN16" s="61">
        <f t="shared" si="31"/>
        <v>56546</v>
      </c>
      <c r="BO16" s="20">
        <f t="shared" si="8"/>
        <v>724162</v>
      </c>
      <c r="BP16" s="61">
        <f t="shared" ref="BP16:CA16" si="32">BP10+BP13</f>
        <v>57696</v>
      </c>
      <c r="BQ16" s="61">
        <f t="shared" si="32"/>
        <v>50166</v>
      </c>
      <c r="BR16" s="61">
        <f t="shared" si="32"/>
        <v>57184</v>
      </c>
      <c r="BS16" s="61">
        <f t="shared" si="32"/>
        <v>52940</v>
      </c>
      <c r="BT16" s="61">
        <f t="shared" si="32"/>
        <v>61582</v>
      </c>
      <c r="BU16" s="61">
        <f t="shared" si="32"/>
        <v>65726</v>
      </c>
      <c r="BV16" s="61">
        <f t="shared" si="32"/>
        <v>73384</v>
      </c>
      <c r="BW16" s="61">
        <f t="shared" si="32"/>
        <v>74174</v>
      </c>
      <c r="BX16" s="61">
        <f t="shared" si="32"/>
        <v>70724</v>
      </c>
      <c r="BY16" s="61">
        <f t="shared" si="32"/>
        <v>70154</v>
      </c>
      <c r="BZ16" s="61">
        <f t="shared" si="32"/>
        <v>65058</v>
      </c>
      <c r="CA16" s="61">
        <f t="shared" si="32"/>
        <v>66902</v>
      </c>
      <c r="CB16" s="20">
        <f t="shared" si="14"/>
        <v>765690</v>
      </c>
      <c r="CC16" s="61">
        <f t="shared" ref="CC16:CN16" si="33">CC10+CC13</f>
        <v>62654</v>
      </c>
      <c r="CD16" s="61">
        <f t="shared" si="33"/>
        <v>62018</v>
      </c>
      <c r="CE16" s="61">
        <f t="shared" si="33"/>
        <v>37938</v>
      </c>
      <c r="CF16" s="61">
        <f t="shared" si="33"/>
        <v>24754</v>
      </c>
      <c r="CG16" s="61">
        <f t="shared" si="33"/>
        <v>30602</v>
      </c>
      <c r="CH16" s="61">
        <f t="shared" si="33"/>
        <v>36766</v>
      </c>
      <c r="CI16" s="61">
        <f t="shared" si="33"/>
        <v>42652</v>
      </c>
      <c r="CJ16" s="61">
        <f t="shared" si="33"/>
        <v>44838</v>
      </c>
      <c r="CK16" s="61">
        <f t="shared" si="33"/>
        <v>49556</v>
      </c>
      <c r="CL16" s="61">
        <f t="shared" si="33"/>
        <v>62632</v>
      </c>
      <c r="CM16" s="61">
        <f t="shared" si="33"/>
        <v>62650</v>
      </c>
      <c r="CN16" s="61">
        <f t="shared" si="33"/>
        <v>58882</v>
      </c>
      <c r="CO16" s="20">
        <f t="shared" si="15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/>
      <c r="CV16" s="61"/>
      <c r="CW16" s="61"/>
      <c r="CX16" s="61"/>
      <c r="CY16" s="61"/>
      <c r="CZ16" s="61"/>
      <c r="DA16" s="61"/>
      <c r="DB16" s="20">
        <f t="shared" si="9"/>
        <v>287982</v>
      </c>
    </row>
    <row r="19" spans="2:106" x14ac:dyDescent="0.25">
      <c r="B19" s="5" t="s">
        <v>68</v>
      </c>
    </row>
    <row r="20" spans="2:106" ht="15" customHeight="1" x14ac:dyDescent="0.25">
      <c r="B20" s="165" t="s">
        <v>0</v>
      </c>
      <c r="C20" s="159">
        <v>2014</v>
      </c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1"/>
      <c r="O20" s="157" t="s">
        <v>91</v>
      </c>
      <c r="P20" s="159">
        <v>2015</v>
      </c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1"/>
      <c r="AB20" s="157" t="s">
        <v>92</v>
      </c>
      <c r="AC20" s="159">
        <v>2016</v>
      </c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1"/>
      <c r="AO20" s="157" t="s">
        <v>93</v>
      </c>
      <c r="AP20" s="159">
        <v>2017</v>
      </c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1"/>
      <c r="BB20" s="157" t="s">
        <v>104</v>
      </c>
      <c r="BC20" s="159">
        <v>2018</v>
      </c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1"/>
      <c r="BO20" s="157" t="s">
        <v>137</v>
      </c>
      <c r="BP20" s="159">
        <v>2019</v>
      </c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1"/>
      <c r="CB20" s="157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57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57" t="s">
        <v>170</v>
      </c>
    </row>
    <row r="21" spans="2:106" x14ac:dyDescent="0.25">
      <c r="B21" s="166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58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58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58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58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58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58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58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58"/>
    </row>
    <row r="22" spans="2:106" x14ac:dyDescent="0.25">
      <c r="B22" s="13" t="s">
        <v>64</v>
      </c>
      <c r="C22" s="14">
        <f>SUM(C23:C24)</f>
        <v>0</v>
      </c>
      <c r="D22" s="14">
        <f t="shared" ref="D22:N22" si="34">SUM(D23:D24)</f>
        <v>0</v>
      </c>
      <c r="E22" s="14">
        <f t="shared" si="34"/>
        <v>0</v>
      </c>
      <c r="F22" s="14">
        <f t="shared" si="34"/>
        <v>0</v>
      </c>
      <c r="G22" s="14">
        <f t="shared" si="34"/>
        <v>0</v>
      </c>
      <c r="H22" s="14">
        <f t="shared" si="34"/>
        <v>0</v>
      </c>
      <c r="I22" s="14">
        <f t="shared" si="34"/>
        <v>0</v>
      </c>
      <c r="J22" s="14">
        <f t="shared" si="34"/>
        <v>0</v>
      </c>
      <c r="K22" s="14">
        <f t="shared" si="34"/>
        <v>157784</v>
      </c>
      <c r="L22" s="14">
        <f t="shared" si="34"/>
        <v>162832</v>
      </c>
      <c r="M22" s="14">
        <f t="shared" si="34"/>
        <v>157628</v>
      </c>
      <c r="N22" s="14">
        <f t="shared" si="34"/>
        <v>162112</v>
      </c>
      <c r="O22" s="56">
        <f t="shared" ref="O22:O27" si="35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36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37">SUM(AC22:AN22)</f>
        <v>1698782</v>
      </c>
      <c r="AP22" s="14">
        <f>SUM(AP23:AP24)</f>
        <v>170996</v>
      </c>
      <c r="AQ22" s="14">
        <v>148810</v>
      </c>
      <c r="AR22" s="14">
        <f t="shared" ref="AR22:BA22" si="38">SUM(AR23:AR24)</f>
        <v>82876</v>
      </c>
      <c r="AS22" s="14">
        <f t="shared" si="38"/>
        <v>0</v>
      </c>
      <c r="AT22" s="14">
        <f t="shared" si="38"/>
        <v>0</v>
      </c>
      <c r="AU22" s="14">
        <f t="shared" si="38"/>
        <v>0</v>
      </c>
      <c r="AV22" s="14">
        <f t="shared" si="38"/>
        <v>0</v>
      </c>
      <c r="AW22" s="14">
        <f t="shared" si="38"/>
        <v>0</v>
      </c>
      <c r="AX22" s="14">
        <f t="shared" si="38"/>
        <v>0</v>
      </c>
      <c r="AY22" s="14">
        <f t="shared" si="38"/>
        <v>0</v>
      </c>
      <c r="AZ22" s="14">
        <f t="shared" si="38"/>
        <v>0</v>
      </c>
      <c r="BA22" s="14">
        <f t="shared" si="38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39">SUM(BE23:BE24)</f>
        <v>174484</v>
      </c>
      <c r="BF22" s="14">
        <f t="shared" si="39"/>
        <v>169938</v>
      </c>
      <c r="BG22" s="14">
        <f t="shared" si="39"/>
        <v>182036</v>
      </c>
      <c r="BH22" s="14">
        <f t="shared" si="39"/>
        <v>170278</v>
      </c>
      <c r="BI22" s="14">
        <f t="shared" si="39"/>
        <v>182486</v>
      </c>
      <c r="BJ22" s="14">
        <f t="shared" si="39"/>
        <v>189126</v>
      </c>
      <c r="BK22" s="14">
        <f t="shared" si="39"/>
        <v>181844</v>
      </c>
      <c r="BL22" s="14">
        <f t="shared" si="39"/>
        <v>155156</v>
      </c>
      <c r="BM22" s="14">
        <f t="shared" si="39"/>
        <v>120270</v>
      </c>
      <c r="BN22" s="14">
        <f t="shared" si="39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0">SUM(BR23:BR24)</f>
        <v>166030</v>
      </c>
      <c r="BS22" s="14">
        <f t="shared" si="40"/>
        <v>139244</v>
      </c>
      <c r="BT22" s="14">
        <f t="shared" si="40"/>
        <v>156564</v>
      </c>
      <c r="BU22" s="14">
        <f t="shared" si="40"/>
        <v>151238</v>
      </c>
      <c r="BV22" s="14">
        <f t="shared" si="40"/>
        <v>183352</v>
      </c>
      <c r="BW22" s="14">
        <f t="shared" si="40"/>
        <v>186490</v>
      </c>
      <c r="BX22" s="14">
        <f t="shared" si="40"/>
        <v>174540</v>
      </c>
      <c r="BY22" s="14">
        <f t="shared" si="40"/>
        <v>168522</v>
      </c>
      <c r="BZ22" s="14">
        <f t="shared" si="40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1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/>
      <c r="CV22" s="14"/>
      <c r="CW22" s="14"/>
      <c r="CX22" s="14"/>
      <c r="CY22" s="14"/>
      <c r="CZ22" s="14"/>
      <c r="DA22" s="14"/>
      <c r="DB22" s="56">
        <f>+SUM(CP22:DA22)</f>
        <v>708700</v>
      </c>
    </row>
    <row r="23" spans="2:106" x14ac:dyDescent="0.25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5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36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37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2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3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1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/>
      <c r="CV23" s="16"/>
      <c r="CW23" s="16"/>
      <c r="CX23" s="16"/>
      <c r="CY23" s="16"/>
      <c r="CZ23" s="16"/>
      <c r="DA23" s="16"/>
      <c r="DB23" s="56">
        <f t="shared" ref="DB23:DB30" si="44">+SUM(CP23:DA23)</f>
        <v>151624</v>
      </c>
    </row>
    <row r="24" spans="2:106" x14ac:dyDescent="0.25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5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36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37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2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3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1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/>
      <c r="CV24" s="17"/>
      <c r="CW24" s="17"/>
      <c r="CX24" s="17"/>
      <c r="CY24" s="17"/>
      <c r="CZ24" s="17"/>
      <c r="DA24" s="17"/>
      <c r="DB24" s="56">
        <f t="shared" si="44"/>
        <v>557076</v>
      </c>
    </row>
    <row r="25" spans="2:106" x14ac:dyDescent="0.25">
      <c r="B25" s="13" t="s">
        <v>65</v>
      </c>
      <c r="C25" s="14">
        <f>SUM(C26:C27)</f>
        <v>0</v>
      </c>
      <c r="D25" s="14">
        <f t="shared" ref="D25:N25" si="45">SUM(D26:D27)</f>
        <v>0</v>
      </c>
      <c r="E25" s="14">
        <f t="shared" si="45"/>
        <v>0</v>
      </c>
      <c r="F25" s="14">
        <f t="shared" si="45"/>
        <v>0</v>
      </c>
      <c r="G25" s="14">
        <f t="shared" si="45"/>
        <v>0</v>
      </c>
      <c r="H25" s="14">
        <f t="shared" si="45"/>
        <v>0</v>
      </c>
      <c r="I25" s="14">
        <f t="shared" si="45"/>
        <v>0</v>
      </c>
      <c r="J25" s="14">
        <f t="shared" si="45"/>
        <v>0</v>
      </c>
      <c r="K25" s="14">
        <f t="shared" si="45"/>
        <v>134594</v>
      </c>
      <c r="L25" s="14">
        <f t="shared" si="45"/>
        <v>152856</v>
      </c>
      <c r="M25" s="14">
        <f t="shared" si="45"/>
        <v>145734</v>
      </c>
      <c r="N25" s="14">
        <f t="shared" si="45"/>
        <v>167116</v>
      </c>
      <c r="O25" s="56">
        <f t="shared" si="35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36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37"/>
        <v>1985768</v>
      </c>
      <c r="AP25" s="14">
        <f>SUM(AP26:AP27)</f>
        <v>173264</v>
      </c>
      <c r="AQ25" s="14">
        <v>146912</v>
      </c>
      <c r="AR25" s="14">
        <f t="shared" ref="AR25:BA25" si="46">SUM(AR26:AR27)</f>
        <v>81180</v>
      </c>
      <c r="AS25" s="14">
        <f t="shared" si="46"/>
        <v>0</v>
      </c>
      <c r="AT25" s="14">
        <f t="shared" si="46"/>
        <v>0</v>
      </c>
      <c r="AU25" s="14">
        <f t="shared" si="46"/>
        <v>0</v>
      </c>
      <c r="AV25" s="14">
        <f t="shared" si="46"/>
        <v>0</v>
      </c>
      <c r="AW25" s="14">
        <f t="shared" si="46"/>
        <v>53036</v>
      </c>
      <c r="AX25" s="14">
        <f t="shared" si="46"/>
        <v>176876</v>
      </c>
      <c r="AY25" s="14">
        <f t="shared" si="46"/>
        <v>174448</v>
      </c>
      <c r="AZ25" s="14">
        <f t="shared" si="46"/>
        <v>170952</v>
      </c>
      <c r="BA25" s="14">
        <f t="shared" si="46"/>
        <v>189426</v>
      </c>
      <c r="BB25" s="56">
        <f t="shared" si="42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47">SUM(BE26:BE27)</f>
        <v>173314</v>
      </c>
      <c r="BF25" s="14">
        <f t="shared" si="47"/>
        <v>156706</v>
      </c>
      <c r="BG25" s="14">
        <f t="shared" si="47"/>
        <v>176776</v>
      </c>
      <c r="BH25" s="14">
        <f t="shared" si="47"/>
        <v>160988</v>
      </c>
      <c r="BI25" s="14">
        <f t="shared" si="47"/>
        <v>176000</v>
      </c>
      <c r="BJ25" s="14">
        <f t="shared" si="47"/>
        <v>182036</v>
      </c>
      <c r="BK25" s="14">
        <f t="shared" si="47"/>
        <v>172758</v>
      </c>
      <c r="BL25" s="14">
        <f t="shared" si="47"/>
        <v>168822</v>
      </c>
      <c r="BM25" s="14">
        <f t="shared" si="47"/>
        <v>154288</v>
      </c>
      <c r="BN25" s="14">
        <f t="shared" si="47"/>
        <v>178446</v>
      </c>
      <c r="BO25" s="56">
        <f t="shared" si="43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48">SUM(BR26:BR27)</f>
        <v>147660</v>
      </c>
      <c r="BS25" s="14">
        <f t="shared" si="48"/>
        <v>150156</v>
      </c>
      <c r="BT25" s="14">
        <f t="shared" si="48"/>
        <v>177382</v>
      </c>
      <c r="BU25" s="14">
        <f t="shared" si="48"/>
        <v>203460</v>
      </c>
      <c r="BV25" s="14">
        <f t="shared" si="48"/>
        <v>220958</v>
      </c>
      <c r="BW25" s="14">
        <f t="shared" si="48"/>
        <v>226378</v>
      </c>
      <c r="BX25" s="14">
        <f t="shared" si="48"/>
        <v>207036</v>
      </c>
      <c r="BY25" s="14">
        <f t="shared" si="48"/>
        <v>208492</v>
      </c>
      <c r="BZ25" s="14">
        <f t="shared" si="48"/>
        <v>189538</v>
      </c>
      <c r="CA25" s="14">
        <v>211662</v>
      </c>
      <c r="CB25" s="56">
        <f t="shared" ref="CB25:CB30" si="49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1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/>
      <c r="CV25" s="14"/>
      <c r="CW25" s="14"/>
      <c r="CX25" s="14"/>
      <c r="CY25" s="14"/>
      <c r="CZ25" s="14"/>
      <c r="DA25" s="14"/>
      <c r="DB25" s="56">
        <f t="shared" si="44"/>
        <v>892800</v>
      </c>
    </row>
    <row r="26" spans="2:106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5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36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37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2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3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1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/>
      <c r="CV26" s="16"/>
      <c r="CW26" s="16"/>
      <c r="CX26" s="16"/>
      <c r="CY26" s="16"/>
      <c r="CZ26" s="16"/>
      <c r="DA26" s="16"/>
      <c r="DB26" s="56">
        <f t="shared" si="44"/>
        <v>441016</v>
      </c>
    </row>
    <row r="27" spans="2:106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5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36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37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2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3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1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/>
      <c r="CV27" s="17"/>
      <c r="CW27" s="17"/>
      <c r="CX27" s="17"/>
      <c r="CY27" s="17"/>
      <c r="CZ27" s="17"/>
      <c r="DA27" s="17"/>
      <c r="DB27" s="56">
        <f t="shared" si="44"/>
        <v>451784</v>
      </c>
    </row>
    <row r="28" spans="2:106" x14ac:dyDescent="0.25">
      <c r="B28" s="18" t="s">
        <v>10</v>
      </c>
      <c r="C28" s="59">
        <f>SUM(C29:C30)</f>
        <v>0</v>
      </c>
      <c r="D28" s="59">
        <f t="shared" ref="D28:N28" si="50">SUM(D29:D30)</f>
        <v>0</v>
      </c>
      <c r="E28" s="59">
        <f t="shared" si="50"/>
        <v>0</v>
      </c>
      <c r="F28" s="59">
        <f t="shared" si="50"/>
        <v>0</v>
      </c>
      <c r="G28" s="59">
        <f t="shared" si="50"/>
        <v>0</v>
      </c>
      <c r="H28" s="59">
        <f t="shared" si="50"/>
        <v>0</v>
      </c>
      <c r="I28" s="59">
        <f t="shared" si="50"/>
        <v>0</v>
      </c>
      <c r="J28" s="59">
        <f t="shared" si="50"/>
        <v>0</v>
      </c>
      <c r="K28" s="59">
        <f t="shared" si="50"/>
        <v>292378</v>
      </c>
      <c r="L28" s="59">
        <f t="shared" si="50"/>
        <v>315688</v>
      </c>
      <c r="M28" s="59">
        <f t="shared" si="50"/>
        <v>303362</v>
      </c>
      <c r="N28" s="59">
        <f t="shared" si="50"/>
        <v>329228</v>
      </c>
      <c r="O28" s="60">
        <f t="shared" ref="O28:AO28" si="51">SUM(O29:O30)</f>
        <v>1240656</v>
      </c>
      <c r="P28" s="59">
        <f t="shared" si="51"/>
        <v>322888</v>
      </c>
      <c r="Q28" s="59">
        <f t="shared" si="51"/>
        <v>297842</v>
      </c>
      <c r="R28" s="59">
        <f t="shared" si="51"/>
        <v>289574</v>
      </c>
      <c r="S28" s="59">
        <f t="shared" si="51"/>
        <v>288708</v>
      </c>
      <c r="T28" s="59">
        <f t="shared" si="51"/>
        <v>326180</v>
      </c>
      <c r="U28" s="59">
        <f t="shared" si="51"/>
        <v>315032</v>
      </c>
      <c r="V28" s="59">
        <f t="shared" si="51"/>
        <v>339778</v>
      </c>
      <c r="W28" s="59">
        <f t="shared" si="51"/>
        <v>328998</v>
      </c>
      <c r="X28" s="59">
        <f t="shared" si="51"/>
        <v>300674</v>
      </c>
      <c r="Y28" s="59">
        <f t="shared" si="51"/>
        <v>316100</v>
      </c>
      <c r="Z28" s="59">
        <f t="shared" si="51"/>
        <v>301732</v>
      </c>
      <c r="AA28" s="59">
        <f t="shared" si="51"/>
        <v>335650</v>
      </c>
      <c r="AB28" s="60">
        <f>SUM(AB29:AB30)</f>
        <v>3763156</v>
      </c>
      <c r="AC28" s="59">
        <f t="shared" si="51"/>
        <v>332858</v>
      </c>
      <c r="AD28" s="59">
        <f t="shared" si="51"/>
        <v>308750</v>
      </c>
      <c r="AE28" s="59">
        <f t="shared" si="51"/>
        <v>298172</v>
      </c>
      <c r="AF28" s="59">
        <f t="shared" si="51"/>
        <v>305336</v>
      </c>
      <c r="AG28" s="59">
        <f t="shared" si="51"/>
        <v>328002</v>
      </c>
      <c r="AH28" s="59">
        <f t="shared" si="51"/>
        <v>271262</v>
      </c>
      <c r="AI28" s="59">
        <f t="shared" si="51"/>
        <v>297048</v>
      </c>
      <c r="AJ28" s="59">
        <f t="shared" si="51"/>
        <v>303714</v>
      </c>
      <c r="AK28" s="59">
        <f t="shared" si="51"/>
        <v>276850</v>
      </c>
      <c r="AL28" s="59">
        <f t="shared" si="51"/>
        <v>300030</v>
      </c>
      <c r="AM28" s="59">
        <v>314812</v>
      </c>
      <c r="AN28" s="59">
        <f t="shared" si="51"/>
        <v>346586</v>
      </c>
      <c r="AO28" s="60">
        <f t="shared" si="51"/>
        <v>3683420</v>
      </c>
      <c r="AP28" s="59">
        <f>SUM(AP29:AP30)</f>
        <v>344260</v>
      </c>
      <c r="AQ28" s="59">
        <v>295722</v>
      </c>
      <c r="AR28" s="59">
        <f t="shared" ref="AR28:BA28" si="52">SUM(AR29:AR30)</f>
        <v>164056</v>
      </c>
      <c r="AS28" s="59">
        <f t="shared" si="52"/>
        <v>0</v>
      </c>
      <c r="AT28" s="59">
        <f t="shared" si="52"/>
        <v>0</v>
      </c>
      <c r="AU28" s="59">
        <f t="shared" si="52"/>
        <v>0</v>
      </c>
      <c r="AV28" s="59">
        <f t="shared" si="52"/>
        <v>0</v>
      </c>
      <c r="AW28" s="59">
        <f t="shared" si="52"/>
        <v>53036</v>
      </c>
      <c r="AX28" s="59">
        <f t="shared" si="52"/>
        <v>176876</v>
      </c>
      <c r="AY28" s="59">
        <f t="shared" si="52"/>
        <v>174448</v>
      </c>
      <c r="AZ28" s="59">
        <f t="shared" si="52"/>
        <v>170952</v>
      </c>
      <c r="BA28" s="59">
        <f t="shared" si="52"/>
        <v>189426</v>
      </c>
      <c r="BB28" s="60">
        <f t="shared" si="42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3">SUM(BE29:BE30)</f>
        <v>347798</v>
      </c>
      <c r="BF28" s="59">
        <f t="shared" si="53"/>
        <v>326644</v>
      </c>
      <c r="BG28" s="59">
        <f t="shared" si="53"/>
        <v>358812</v>
      </c>
      <c r="BH28" s="59">
        <f t="shared" si="53"/>
        <v>331266</v>
      </c>
      <c r="BI28" s="59">
        <f t="shared" si="53"/>
        <v>358486</v>
      </c>
      <c r="BJ28" s="59">
        <f t="shared" si="53"/>
        <v>371162</v>
      </c>
      <c r="BK28" s="59">
        <f t="shared" si="53"/>
        <v>354602</v>
      </c>
      <c r="BL28" s="59">
        <f t="shared" si="53"/>
        <v>323978</v>
      </c>
      <c r="BM28" s="59">
        <f t="shared" si="53"/>
        <v>274558</v>
      </c>
      <c r="BN28" s="59">
        <f t="shared" si="53"/>
        <v>325692</v>
      </c>
      <c r="BO28" s="60">
        <f t="shared" si="43"/>
        <v>3916264</v>
      </c>
      <c r="BP28" s="59">
        <f t="shared" ref="BP28:CA28" si="54">SUM(BP29:BP30)</f>
        <v>328674</v>
      </c>
      <c r="BQ28" s="59">
        <f t="shared" si="54"/>
        <v>274480</v>
      </c>
      <c r="BR28" s="59">
        <f t="shared" si="54"/>
        <v>313690</v>
      </c>
      <c r="BS28" s="59">
        <f t="shared" si="54"/>
        <v>289400</v>
      </c>
      <c r="BT28" s="59">
        <f t="shared" si="54"/>
        <v>333946</v>
      </c>
      <c r="BU28" s="59">
        <f t="shared" si="54"/>
        <v>354698</v>
      </c>
      <c r="BV28" s="59">
        <f t="shared" si="54"/>
        <v>404310</v>
      </c>
      <c r="BW28" s="59">
        <f t="shared" si="54"/>
        <v>412868</v>
      </c>
      <c r="BX28" s="59">
        <f t="shared" si="54"/>
        <v>381576</v>
      </c>
      <c r="BY28" s="59">
        <f t="shared" si="54"/>
        <v>377014</v>
      </c>
      <c r="BZ28" s="59">
        <f t="shared" si="54"/>
        <v>353526</v>
      </c>
      <c r="CA28" s="59">
        <f t="shared" si="54"/>
        <v>387386</v>
      </c>
      <c r="CB28" s="60">
        <f t="shared" si="49"/>
        <v>4211568</v>
      </c>
      <c r="CC28" s="59">
        <f t="shared" ref="CC28:CN28" si="55">SUM(CC29:CC30)</f>
        <v>379330</v>
      </c>
      <c r="CD28" s="59">
        <f t="shared" si="55"/>
        <v>367298</v>
      </c>
      <c r="CE28" s="59">
        <f t="shared" si="55"/>
        <v>221368</v>
      </c>
      <c r="CF28" s="59">
        <f t="shared" si="55"/>
        <v>91428</v>
      </c>
      <c r="CG28" s="59">
        <f t="shared" si="55"/>
        <v>136366</v>
      </c>
      <c r="CH28" s="59">
        <f t="shared" si="55"/>
        <v>182392</v>
      </c>
      <c r="CI28" s="59">
        <f t="shared" si="55"/>
        <v>227860</v>
      </c>
      <c r="CJ28" s="59">
        <f t="shared" si="55"/>
        <v>243482</v>
      </c>
      <c r="CK28" s="59">
        <f t="shared" si="55"/>
        <v>261324</v>
      </c>
      <c r="CL28" s="59">
        <f t="shared" si="55"/>
        <v>357282</v>
      </c>
      <c r="CM28" s="59">
        <f t="shared" si="55"/>
        <v>362178</v>
      </c>
      <c r="CN28" s="59">
        <f t="shared" si="55"/>
        <v>361506</v>
      </c>
      <c r="CO28" s="60">
        <f t="shared" si="41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/>
      <c r="CV28" s="59"/>
      <c r="CW28" s="59"/>
      <c r="CX28" s="59"/>
      <c r="CY28" s="59"/>
      <c r="CZ28" s="59"/>
      <c r="DA28" s="59"/>
      <c r="DB28" s="60">
        <f t="shared" si="44"/>
        <v>1601500</v>
      </c>
    </row>
    <row r="29" spans="2:106" x14ac:dyDescent="0.25">
      <c r="B29" s="15" t="s">
        <v>2</v>
      </c>
      <c r="C29" s="61">
        <f>C23+C26</f>
        <v>0</v>
      </c>
      <c r="D29" s="61">
        <f t="shared" ref="D29:N30" si="56">D23+D26</f>
        <v>0</v>
      </c>
      <c r="E29" s="61">
        <f t="shared" si="56"/>
        <v>0</v>
      </c>
      <c r="F29" s="61">
        <f t="shared" si="56"/>
        <v>0</v>
      </c>
      <c r="G29" s="61">
        <f t="shared" si="56"/>
        <v>0</v>
      </c>
      <c r="H29" s="61">
        <f t="shared" si="56"/>
        <v>0</v>
      </c>
      <c r="I29" s="61">
        <f t="shared" si="56"/>
        <v>0</v>
      </c>
      <c r="J29" s="61">
        <f t="shared" si="56"/>
        <v>0</v>
      </c>
      <c r="K29" s="61">
        <f t="shared" si="56"/>
        <v>91732</v>
      </c>
      <c r="L29" s="61">
        <f t="shared" si="56"/>
        <v>106150</v>
      </c>
      <c r="M29" s="61">
        <f t="shared" si="56"/>
        <v>101246</v>
      </c>
      <c r="N29" s="61">
        <f t="shared" si="56"/>
        <v>122526</v>
      </c>
      <c r="O29" s="20">
        <f t="shared" ref="O29:AL29" si="57">O23+O26</f>
        <v>421654</v>
      </c>
      <c r="P29" s="61">
        <f t="shared" si="57"/>
        <v>119776</v>
      </c>
      <c r="Q29" s="61">
        <f t="shared" si="57"/>
        <v>109088</v>
      </c>
      <c r="R29" s="61">
        <f t="shared" si="57"/>
        <v>105296</v>
      </c>
      <c r="S29" s="61">
        <f t="shared" si="57"/>
        <v>101722</v>
      </c>
      <c r="T29" s="61">
        <f t="shared" si="57"/>
        <v>112860</v>
      </c>
      <c r="U29" s="61">
        <f t="shared" si="57"/>
        <v>102754</v>
      </c>
      <c r="V29" s="61">
        <f t="shared" si="57"/>
        <v>122234</v>
      </c>
      <c r="W29" s="61">
        <f t="shared" si="57"/>
        <v>121706</v>
      </c>
      <c r="X29" s="61">
        <f t="shared" si="57"/>
        <v>101424</v>
      </c>
      <c r="Y29" s="61">
        <f t="shared" si="57"/>
        <v>106844</v>
      </c>
      <c r="Z29" s="61">
        <f t="shared" si="57"/>
        <v>103862</v>
      </c>
      <c r="AA29" s="61">
        <f t="shared" si="57"/>
        <v>131026</v>
      </c>
      <c r="AB29" s="20">
        <f t="shared" si="57"/>
        <v>1338592</v>
      </c>
      <c r="AC29" s="61">
        <f t="shared" si="57"/>
        <v>130386</v>
      </c>
      <c r="AD29" s="61">
        <f t="shared" si="57"/>
        <v>118922</v>
      </c>
      <c r="AE29" s="61">
        <f t="shared" si="57"/>
        <v>121570</v>
      </c>
      <c r="AF29" s="61">
        <f t="shared" si="57"/>
        <v>108740</v>
      </c>
      <c r="AG29" s="61">
        <f t="shared" si="57"/>
        <v>119490</v>
      </c>
      <c r="AH29" s="61">
        <f t="shared" si="57"/>
        <v>111328</v>
      </c>
      <c r="AI29" s="61">
        <f t="shared" si="57"/>
        <v>134566</v>
      </c>
      <c r="AJ29" s="61">
        <f t="shared" si="57"/>
        <v>133624</v>
      </c>
      <c r="AK29" s="61">
        <f t="shared" si="57"/>
        <v>113734</v>
      </c>
      <c r="AL29" s="61">
        <f t="shared" si="57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58">AR23+AR26</f>
        <v>61198</v>
      </c>
      <c r="AS29" s="61">
        <f t="shared" si="58"/>
        <v>0</v>
      </c>
      <c r="AT29" s="61">
        <f t="shared" si="58"/>
        <v>0</v>
      </c>
      <c r="AU29" s="61">
        <f t="shared" si="58"/>
        <v>0</v>
      </c>
      <c r="AV29" s="61">
        <f t="shared" si="58"/>
        <v>0</v>
      </c>
      <c r="AW29" s="61">
        <f t="shared" si="58"/>
        <v>25332</v>
      </c>
      <c r="AX29" s="61">
        <f t="shared" si="58"/>
        <v>80818</v>
      </c>
      <c r="AY29" s="61">
        <f t="shared" si="58"/>
        <v>83396</v>
      </c>
      <c r="AZ29" s="61">
        <f t="shared" si="58"/>
        <v>81240</v>
      </c>
      <c r="BA29" s="61">
        <f t="shared" si="58"/>
        <v>99820</v>
      </c>
      <c r="BB29" s="20">
        <f t="shared" si="42"/>
        <v>672880</v>
      </c>
      <c r="BC29" s="61">
        <f>BC23+BC26</f>
        <v>97454</v>
      </c>
      <c r="BD29" s="61">
        <f>BD23+BD26</f>
        <v>119578</v>
      </c>
      <c r="BE29" s="61">
        <f t="shared" ref="BE29:BN30" si="59">BE23+BE26</f>
        <v>122108</v>
      </c>
      <c r="BF29" s="61">
        <f t="shared" si="59"/>
        <v>108428</v>
      </c>
      <c r="BG29" s="61">
        <f t="shared" si="59"/>
        <v>121324</v>
      </c>
      <c r="BH29" s="61">
        <f t="shared" si="59"/>
        <v>106508</v>
      </c>
      <c r="BI29" s="61">
        <f t="shared" si="59"/>
        <v>125958</v>
      </c>
      <c r="BJ29" s="61">
        <f t="shared" si="59"/>
        <v>131950</v>
      </c>
      <c r="BK29" s="61">
        <f t="shared" si="59"/>
        <v>117012</v>
      </c>
      <c r="BL29" s="61">
        <f t="shared" si="59"/>
        <v>117542</v>
      </c>
      <c r="BM29" s="61">
        <f t="shared" si="59"/>
        <v>108506</v>
      </c>
      <c r="BN29" s="61">
        <f t="shared" si="59"/>
        <v>139370</v>
      </c>
      <c r="BO29" s="20">
        <f t="shared" si="43"/>
        <v>1415738</v>
      </c>
      <c r="BP29" s="61">
        <f t="shared" ref="BP29:CA29" si="60">BP23+BP26</f>
        <v>130476</v>
      </c>
      <c r="BQ29" s="61">
        <f t="shared" si="60"/>
        <v>102580</v>
      </c>
      <c r="BR29" s="61">
        <f t="shared" si="60"/>
        <v>113978</v>
      </c>
      <c r="BS29" s="61">
        <f t="shared" si="60"/>
        <v>112904</v>
      </c>
      <c r="BT29" s="61">
        <f t="shared" si="60"/>
        <v>124994</v>
      </c>
      <c r="BU29" s="61">
        <f t="shared" si="60"/>
        <v>137474</v>
      </c>
      <c r="BV29" s="61">
        <f t="shared" si="60"/>
        <v>155182</v>
      </c>
      <c r="BW29" s="61">
        <f t="shared" si="60"/>
        <v>161726</v>
      </c>
      <c r="BX29" s="61">
        <f t="shared" si="60"/>
        <v>137720</v>
      </c>
      <c r="BY29" s="61">
        <f t="shared" si="60"/>
        <v>140890</v>
      </c>
      <c r="BZ29" s="61">
        <f t="shared" si="60"/>
        <v>133140</v>
      </c>
      <c r="CA29" s="61">
        <f t="shared" si="60"/>
        <v>160200</v>
      </c>
      <c r="CB29" s="20">
        <f t="shared" si="49"/>
        <v>1611264</v>
      </c>
      <c r="CC29" s="61">
        <f t="shared" ref="CC29:CN29" si="61">CC23+CC26</f>
        <v>162254</v>
      </c>
      <c r="CD29" s="61">
        <f t="shared" si="61"/>
        <v>155838</v>
      </c>
      <c r="CE29" s="61">
        <f t="shared" si="61"/>
        <v>94082</v>
      </c>
      <c r="CF29" s="61">
        <f t="shared" si="61"/>
        <v>25084</v>
      </c>
      <c r="CG29" s="61">
        <f t="shared" si="61"/>
        <v>44662</v>
      </c>
      <c r="CH29" s="61">
        <f t="shared" si="61"/>
        <v>65792</v>
      </c>
      <c r="CI29" s="61">
        <f t="shared" si="61"/>
        <v>89154</v>
      </c>
      <c r="CJ29" s="61">
        <f t="shared" si="61"/>
        <v>97678</v>
      </c>
      <c r="CK29" s="61">
        <f t="shared" si="61"/>
        <v>96092</v>
      </c>
      <c r="CL29" s="61">
        <f t="shared" si="61"/>
        <v>136874</v>
      </c>
      <c r="CM29" s="61">
        <f t="shared" si="61"/>
        <v>140784</v>
      </c>
      <c r="CN29" s="61">
        <f t="shared" si="61"/>
        <v>155124</v>
      </c>
      <c r="CO29" s="20">
        <f t="shared" si="41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/>
      <c r="CV29" s="61"/>
      <c r="CW29" s="61"/>
      <c r="CX29" s="61"/>
      <c r="CY29" s="61"/>
      <c r="CZ29" s="61"/>
      <c r="DA29" s="61"/>
      <c r="DB29" s="20">
        <f t="shared" si="44"/>
        <v>592640</v>
      </c>
    </row>
    <row r="30" spans="2:106" x14ac:dyDescent="0.25">
      <c r="B30" s="15" t="s">
        <v>3</v>
      </c>
      <c r="C30" s="61">
        <f>C24+C27</f>
        <v>0</v>
      </c>
      <c r="D30" s="61">
        <f t="shared" si="56"/>
        <v>0</v>
      </c>
      <c r="E30" s="61">
        <f t="shared" si="56"/>
        <v>0</v>
      </c>
      <c r="F30" s="61">
        <f t="shared" si="56"/>
        <v>0</v>
      </c>
      <c r="G30" s="61">
        <f t="shared" si="56"/>
        <v>0</v>
      </c>
      <c r="H30" s="61">
        <f t="shared" si="56"/>
        <v>0</v>
      </c>
      <c r="I30" s="61">
        <f t="shared" si="56"/>
        <v>0</v>
      </c>
      <c r="J30" s="61">
        <f t="shared" si="56"/>
        <v>0</v>
      </c>
      <c r="K30" s="61">
        <f t="shared" si="56"/>
        <v>200646</v>
      </c>
      <c r="L30" s="61">
        <f t="shared" si="56"/>
        <v>209538</v>
      </c>
      <c r="M30" s="61">
        <f t="shared" si="56"/>
        <v>202116</v>
      </c>
      <c r="N30" s="61">
        <f t="shared" si="56"/>
        <v>206702</v>
      </c>
      <c r="O30" s="20">
        <f t="shared" ref="O30:AN30" si="62">O24+O27</f>
        <v>819002</v>
      </c>
      <c r="P30" s="61">
        <f t="shared" si="62"/>
        <v>203112</v>
      </c>
      <c r="Q30" s="61">
        <f t="shared" si="62"/>
        <v>188754</v>
      </c>
      <c r="R30" s="61">
        <f t="shared" si="62"/>
        <v>184278</v>
      </c>
      <c r="S30" s="61">
        <f t="shared" si="62"/>
        <v>186986</v>
      </c>
      <c r="T30" s="61">
        <f t="shared" si="62"/>
        <v>213320</v>
      </c>
      <c r="U30" s="61">
        <f t="shared" si="62"/>
        <v>212278</v>
      </c>
      <c r="V30" s="61">
        <f t="shared" si="62"/>
        <v>217544</v>
      </c>
      <c r="W30" s="61">
        <f t="shared" si="62"/>
        <v>207292</v>
      </c>
      <c r="X30" s="61">
        <f t="shared" si="62"/>
        <v>199250</v>
      </c>
      <c r="Y30" s="61">
        <f t="shared" si="62"/>
        <v>209256</v>
      </c>
      <c r="Z30" s="61">
        <f t="shared" si="62"/>
        <v>197870</v>
      </c>
      <c r="AA30" s="61">
        <f t="shared" si="62"/>
        <v>204624</v>
      </c>
      <c r="AB30" s="20">
        <f>AB24+AB27</f>
        <v>2424564</v>
      </c>
      <c r="AC30" s="61">
        <f t="shared" si="62"/>
        <v>202472</v>
      </c>
      <c r="AD30" s="61">
        <f t="shared" si="62"/>
        <v>189828</v>
      </c>
      <c r="AE30" s="61">
        <f t="shared" si="62"/>
        <v>176602</v>
      </c>
      <c r="AF30" s="61">
        <f t="shared" si="62"/>
        <v>196596</v>
      </c>
      <c r="AG30" s="61">
        <f t="shared" si="62"/>
        <v>208512</v>
      </c>
      <c r="AH30" s="61">
        <f t="shared" si="62"/>
        <v>159934</v>
      </c>
      <c r="AI30" s="61">
        <f t="shared" si="62"/>
        <v>162482</v>
      </c>
      <c r="AJ30" s="61">
        <f t="shared" si="62"/>
        <v>170090</v>
      </c>
      <c r="AK30" s="61">
        <f t="shared" si="62"/>
        <v>163116</v>
      </c>
      <c r="AL30" s="61">
        <f t="shared" si="62"/>
        <v>178358</v>
      </c>
      <c r="AM30" s="61">
        <v>202408</v>
      </c>
      <c r="AN30" s="61">
        <f t="shared" si="62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63">AR24+AR27</f>
        <v>102858</v>
      </c>
      <c r="AS30" s="61">
        <f t="shared" si="63"/>
        <v>0</v>
      </c>
      <c r="AT30" s="61">
        <f t="shared" si="63"/>
        <v>0</v>
      </c>
      <c r="AU30" s="61">
        <f t="shared" si="63"/>
        <v>0</v>
      </c>
      <c r="AV30" s="61">
        <f t="shared" si="63"/>
        <v>0</v>
      </c>
      <c r="AW30" s="61">
        <f t="shared" si="63"/>
        <v>27704</v>
      </c>
      <c r="AX30" s="61">
        <f t="shared" si="63"/>
        <v>96058</v>
      </c>
      <c r="AY30" s="61">
        <f t="shared" si="63"/>
        <v>91052</v>
      </c>
      <c r="AZ30" s="61">
        <f t="shared" si="63"/>
        <v>89712</v>
      </c>
      <c r="BA30" s="61">
        <f t="shared" si="63"/>
        <v>89606</v>
      </c>
      <c r="BB30" s="20">
        <f t="shared" si="42"/>
        <v>895896</v>
      </c>
      <c r="BC30" s="61">
        <f>BC24+BC27</f>
        <v>110356</v>
      </c>
      <c r="BD30" s="61">
        <f>BD24+BD27</f>
        <v>215878</v>
      </c>
      <c r="BE30" s="61">
        <f t="shared" si="59"/>
        <v>225690</v>
      </c>
      <c r="BF30" s="61">
        <f t="shared" si="59"/>
        <v>218216</v>
      </c>
      <c r="BG30" s="61">
        <f t="shared" si="59"/>
        <v>237488</v>
      </c>
      <c r="BH30" s="61">
        <f t="shared" si="59"/>
        <v>224758</v>
      </c>
      <c r="BI30" s="61">
        <f t="shared" si="59"/>
        <v>232528</v>
      </c>
      <c r="BJ30" s="61">
        <f t="shared" si="59"/>
        <v>239212</v>
      </c>
      <c r="BK30" s="61">
        <f t="shared" si="59"/>
        <v>237590</v>
      </c>
      <c r="BL30" s="61">
        <f t="shared" si="59"/>
        <v>206436</v>
      </c>
      <c r="BM30" s="61">
        <f t="shared" si="59"/>
        <v>166052</v>
      </c>
      <c r="BN30" s="61">
        <f t="shared" si="59"/>
        <v>186322</v>
      </c>
      <c r="BO30" s="20">
        <f t="shared" si="43"/>
        <v>2500526</v>
      </c>
      <c r="BP30" s="61">
        <f t="shared" ref="BP30:CA30" si="64">BP24+BP27</f>
        <v>198198</v>
      </c>
      <c r="BQ30" s="61">
        <f t="shared" si="64"/>
        <v>171900</v>
      </c>
      <c r="BR30" s="61">
        <f t="shared" si="64"/>
        <v>199712</v>
      </c>
      <c r="BS30" s="61">
        <f t="shared" si="64"/>
        <v>176496</v>
      </c>
      <c r="BT30" s="61">
        <f t="shared" si="64"/>
        <v>208952</v>
      </c>
      <c r="BU30" s="61">
        <f t="shared" si="64"/>
        <v>217224</v>
      </c>
      <c r="BV30" s="61">
        <f t="shared" si="64"/>
        <v>249128</v>
      </c>
      <c r="BW30" s="61">
        <f t="shared" si="64"/>
        <v>251142</v>
      </c>
      <c r="BX30" s="61">
        <f t="shared" si="64"/>
        <v>243856</v>
      </c>
      <c r="BY30" s="61">
        <f t="shared" si="64"/>
        <v>236124</v>
      </c>
      <c r="BZ30" s="61">
        <f t="shared" si="64"/>
        <v>220386</v>
      </c>
      <c r="CA30" s="61">
        <f t="shared" si="64"/>
        <v>227186</v>
      </c>
      <c r="CB30" s="20">
        <f t="shared" si="49"/>
        <v>2600304</v>
      </c>
      <c r="CC30" s="61">
        <f t="shared" ref="CC30:CN30" si="65">CC24+CC27</f>
        <v>217076</v>
      </c>
      <c r="CD30" s="61">
        <f t="shared" si="65"/>
        <v>211460</v>
      </c>
      <c r="CE30" s="61">
        <f t="shared" si="65"/>
        <v>127286</v>
      </c>
      <c r="CF30" s="61">
        <f t="shared" si="65"/>
        <v>66344</v>
      </c>
      <c r="CG30" s="61">
        <f t="shared" si="65"/>
        <v>91704</v>
      </c>
      <c r="CH30" s="61">
        <f t="shared" si="65"/>
        <v>116600</v>
      </c>
      <c r="CI30" s="61">
        <f t="shared" si="65"/>
        <v>138706</v>
      </c>
      <c r="CJ30" s="61">
        <f t="shared" si="65"/>
        <v>145804</v>
      </c>
      <c r="CK30" s="61">
        <f t="shared" si="65"/>
        <v>165232</v>
      </c>
      <c r="CL30" s="61">
        <f t="shared" si="65"/>
        <v>220408</v>
      </c>
      <c r="CM30" s="61">
        <f t="shared" si="65"/>
        <v>221394</v>
      </c>
      <c r="CN30" s="61">
        <f t="shared" si="65"/>
        <v>206382</v>
      </c>
      <c r="CO30" s="20">
        <f t="shared" si="41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/>
      <c r="CV30" s="61"/>
      <c r="CW30" s="61"/>
      <c r="CX30" s="61"/>
      <c r="CY30" s="61"/>
      <c r="CZ30" s="61"/>
      <c r="DA30" s="61"/>
      <c r="DB30" s="20">
        <f t="shared" si="44"/>
        <v>1008860</v>
      </c>
    </row>
    <row r="34" spans="2:106" ht="15" customHeight="1" x14ac:dyDescent="0.25">
      <c r="B34" s="23" t="s">
        <v>158</v>
      </c>
      <c r="C34" s="159">
        <v>2014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1"/>
      <c r="O34" s="157" t="s">
        <v>91</v>
      </c>
      <c r="P34" s="159">
        <v>2015</v>
      </c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1"/>
      <c r="AB34" s="157" t="s">
        <v>92</v>
      </c>
      <c r="AC34" s="159">
        <v>2016</v>
      </c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1"/>
      <c r="AO34" s="157" t="s">
        <v>93</v>
      </c>
      <c r="AP34" s="159">
        <v>2017</v>
      </c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1"/>
      <c r="BB34" s="157" t="s">
        <v>104</v>
      </c>
      <c r="BC34" s="159">
        <v>2018</v>
      </c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1"/>
      <c r="BO34" s="157" t="s">
        <v>137</v>
      </c>
      <c r="BP34" s="159">
        <v>2019</v>
      </c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1"/>
      <c r="CB34" s="157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57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57" t="s">
        <v>170</v>
      </c>
    </row>
    <row r="35" spans="2:106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58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58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58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58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58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58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58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58"/>
    </row>
    <row r="36" spans="2:106" s="5" customFormat="1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66">SUM(K37:K38)</f>
        <v>1077576.3500000001</v>
      </c>
      <c r="L36" s="62">
        <f t="shared" si="66"/>
        <v>1167070.7000000002</v>
      </c>
      <c r="M36" s="62">
        <f t="shared" si="66"/>
        <v>1120315.25</v>
      </c>
      <c r="N36" s="62">
        <f t="shared" si="66"/>
        <v>1221746.8499999999</v>
      </c>
      <c r="O36" s="62">
        <f t="shared" si="66"/>
        <v>4586709.1500000004</v>
      </c>
      <c r="P36" s="62">
        <f t="shared" si="66"/>
        <v>1198424.8</v>
      </c>
      <c r="Q36" s="62">
        <f t="shared" si="66"/>
        <v>1099972.0999999999</v>
      </c>
      <c r="R36" s="62">
        <f t="shared" ref="R36:AN36" si="67">SUM(R37:R38)</f>
        <v>1061715.8500000001</v>
      </c>
      <c r="S36" s="62">
        <f t="shared" si="67"/>
        <v>1050142.1499999999</v>
      </c>
      <c r="T36" s="62">
        <f t="shared" si="67"/>
        <v>1189961.1499999999</v>
      </c>
      <c r="U36" s="62">
        <f t="shared" si="67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67"/>
        <v>1151507.0999999999</v>
      </c>
      <c r="Z36" s="62">
        <f t="shared" si="67"/>
        <v>1091352.95</v>
      </c>
      <c r="AA36" s="62">
        <f t="shared" si="67"/>
        <v>1224588.05</v>
      </c>
      <c r="AB36" s="62">
        <f t="shared" si="67"/>
        <v>13757447.399999999</v>
      </c>
      <c r="AC36" s="62">
        <f t="shared" si="67"/>
        <v>1212028.7999999998</v>
      </c>
      <c r="AD36" s="62">
        <f t="shared" si="67"/>
        <v>1126141.9000000001</v>
      </c>
      <c r="AE36" s="62">
        <f t="shared" si="67"/>
        <v>1082155.5499999998</v>
      </c>
      <c r="AF36" s="62">
        <f t="shared" si="67"/>
        <v>1097819.5500000003</v>
      </c>
      <c r="AG36" s="62">
        <f t="shared" si="67"/>
        <v>1181878.9500000002</v>
      </c>
      <c r="AH36" s="62">
        <f t="shared" si="67"/>
        <v>971082.45000000007</v>
      </c>
      <c r="AI36" s="62">
        <f t="shared" si="67"/>
        <v>1071189.8</v>
      </c>
      <c r="AJ36" s="62">
        <f t="shared" si="67"/>
        <v>1095192.7999999998</v>
      </c>
      <c r="AK36" s="62">
        <f t="shared" si="67"/>
        <v>989026.1</v>
      </c>
      <c r="AL36" s="62">
        <f t="shared" si="67"/>
        <v>1079892.8999999999</v>
      </c>
      <c r="AM36" s="62">
        <f t="shared" si="67"/>
        <v>1145071.3</v>
      </c>
      <c r="AN36" s="62">
        <f t="shared" si="67"/>
        <v>1267311.7</v>
      </c>
      <c r="AO36" s="62">
        <f t="shared" ref="AO36:AT36" si="68">SUM(AO37:AO38)</f>
        <v>13318791.800000001</v>
      </c>
      <c r="AP36" s="62">
        <f t="shared" si="68"/>
        <v>1262141</v>
      </c>
      <c r="AQ36" s="62">
        <f t="shared" si="68"/>
        <v>1083979.8499999999</v>
      </c>
      <c r="AR36" s="62">
        <f t="shared" si="68"/>
        <v>593107.55000000005</v>
      </c>
      <c r="AS36" s="62">
        <f t="shared" si="68"/>
        <v>0</v>
      </c>
      <c r="AT36" s="62">
        <f t="shared" si="68"/>
        <v>0</v>
      </c>
      <c r="AU36" s="62">
        <f t="shared" ref="AU36:BA36" si="69">SUM(AU37:AU38)</f>
        <v>0</v>
      </c>
      <c r="AV36" s="62">
        <f t="shared" si="69"/>
        <v>0</v>
      </c>
      <c r="AW36" s="62">
        <f t="shared" si="69"/>
        <v>203276</v>
      </c>
      <c r="AX36" s="62">
        <f t="shared" si="69"/>
        <v>672797.1</v>
      </c>
      <c r="AY36" s="62">
        <f t="shared" si="69"/>
        <v>667453.79999999993</v>
      </c>
      <c r="AZ36" s="62">
        <f t="shared" si="69"/>
        <v>652324.35000000009</v>
      </c>
      <c r="BA36" s="62">
        <f t="shared" si="69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0">SUM(BE37:BE38)</f>
        <v>1273458.6500000001</v>
      </c>
      <c r="BF36" s="62">
        <f t="shared" si="70"/>
        <v>1180980.1000000001</v>
      </c>
      <c r="BG36" s="62">
        <f t="shared" si="70"/>
        <v>1301249.2999999998</v>
      </c>
      <c r="BH36" s="62">
        <f t="shared" si="70"/>
        <v>1192850.6499999999</v>
      </c>
      <c r="BI36" s="62">
        <f t="shared" si="70"/>
        <v>1301342.7999999998</v>
      </c>
      <c r="BJ36" s="62">
        <f t="shared" si="70"/>
        <v>1350794.8499999996</v>
      </c>
      <c r="BK36" s="62">
        <f t="shared" si="70"/>
        <v>1284280.6499999999</v>
      </c>
      <c r="BL36" s="62">
        <f t="shared" si="70"/>
        <v>1167972.7499999998</v>
      </c>
      <c r="BM36" s="62">
        <f t="shared" si="70"/>
        <v>975333</v>
      </c>
      <c r="BN36" s="62">
        <f t="shared" si="70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1">SUM(BR37:BR38)</f>
        <v>1121939.1000000001</v>
      </c>
      <c r="BS36" s="62">
        <f t="shared" si="71"/>
        <v>1023230.7</v>
      </c>
      <c r="BT36" s="62">
        <f t="shared" si="71"/>
        <v>1191389.8999999999</v>
      </c>
      <c r="BU36" s="62">
        <f t="shared" si="71"/>
        <v>1284070.8</v>
      </c>
      <c r="BV36" s="62">
        <f t="shared" si="71"/>
        <v>1472430.6</v>
      </c>
      <c r="BW36" s="62">
        <f t="shared" si="71"/>
        <v>1502950.5000000002</v>
      </c>
      <c r="BX36" s="62">
        <f t="shared" si="71"/>
        <v>1377329.9</v>
      </c>
      <c r="BY36" s="62">
        <f t="shared" si="71"/>
        <v>1361797.8000000003</v>
      </c>
      <c r="BZ36" s="62">
        <f t="shared" si="71"/>
        <v>1275098.3</v>
      </c>
      <c r="CA36" s="62">
        <f t="shared" si="71"/>
        <v>1410201.2</v>
      </c>
      <c r="CB36" s="62">
        <f>+SUM(BP36:CA36)</f>
        <v>15194857.000000002</v>
      </c>
      <c r="CC36" s="62">
        <f t="shared" si="71"/>
        <v>1395828.2000000002</v>
      </c>
      <c r="CD36" s="62">
        <f t="shared" si="71"/>
        <v>1369019.7000000002</v>
      </c>
      <c r="CE36" s="62">
        <f t="shared" si="71"/>
        <v>825623.50000000023</v>
      </c>
      <c r="CF36" s="62">
        <f t="shared" si="71"/>
        <v>16147.3</v>
      </c>
      <c r="CG36" s="62">
        <f t="shared" si="71"/>
        <v>0</v>
      </c>
      <c r="CH36" s="62">
        <f t="shared" si="71"/>
        <v>0</v>
      </c>
      <c r="CI36" s="62">
        <f t="shared" si="71"/>
        <v>889226.39999999991</v>
      </c>
      <c r="CJ36" s="62">
        <f t="shared" si="71"/>
        <v>950561.89999999851</v>
      </c>
      <c r="CK36" s="62">
        <f t="shared" si="71"/>
        <v>1011233.1999999998</v>
      </c>
      <c r="CL36" s="62">
        <f t="shared" si="71"/>
        <v>1387721.3999999934</v>
      </c>
      <c r="CM36" s="62">
        <f t="shared" si="71"/>
        <v>1406817.4999999905</v>
      </c>
      <c r="CN36" s="62">
        <f t="shared" si="71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CT36" si="72">SUM(CQ37:CQ38)</f>
        <v>1169787.9000000001</v>
      </c>
      <c r="CR36" s="62">
        <f t="shared" si="72"/>
        <v>1214875.8</v>
      </c>
      <c r="CS36" s="62">
        <f t="shared" si="72"/>
        <v>1140724.5999999999</v>
      </c>
      <c r="CT36" s="62">
        <f t="shared" si="72"/>
        <v>1331844.9999999939</v>
      </c>
      <c r="CU36" s="62"/>
      <c r="CV36" s="62"/>
      <c r="CW36" s="62"/>
      <c r="CX36" s="62"/>
      <c r="CY36" s="62"/>
      <c r="CZ36" s="62"/>
      <c r="DA36" s="62"/>
      <c r="DB36" s="62">
        <f>+SUM(CP36:DA36)</f>
        <v>6223797.4999999925</v>
      </c>
    </row>
    <row r="37" spans="2:106" x14ac:dyDescent="0.25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/>
      <c r="CV37" s="63"/>
      <c r="CW37" s="63"/>
      <c r="CX37" s="63"/>
      <c r="CY37" s="63"/>
      <c r="CZ37" s="63"/>
      <c r="DA37" s="63"/>
      <c r="DB37" s="63">
        <f>+SUM(CP37:DA37)</f>
        <v>2367115.8999999934</v>
      </c>
    </row>
    <row r="38" spans="2:106" x14ac:dyDescent="0.25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/>
      <c r="CV38" s="63"/>
      <c r="CW38" s="63"/>
      <c r="CX38" s="63"/>
      <c r="CY38" s="63"/>
      <c r="CZ38" s="63"/>
      <c r="DA38" s="63"/>
      <c r="DB38" s="63">
        <f>+SUM(CP38:DA38)</f>
        <v>3856681.6000000006</v>
      </c>
    </row>
    <row r="41" spans="2:106" x14ac:dyDescent="0.25">
      <c r="B41" s="5"/>
    </row>
    <row r="42" spans="2:106" x14ac:dyDescent="0.25">
      <c r="P42" s="44"/>
      <c r="Q42" s="44"/>
      <c r="R42" s="44"/>
      <c r="S42" s="44"/>
      <c r="T42" s="44"/>
      <c r="U42" s="44"/>
      <c r="V42" s="44"/>
      <c r="W42" s="44"/>
    </row>
  </sheetData>
  <mergeCells count="46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FO62"/>
  <sheetViews>
    <sheetView showGridLines="0" zoomScale="90" zoomScaleNormal="90" workbookViewId="0">
      <pane xSplit="2" ySplit="3" topLeftCell="FC37" activePane="bottomRight" state="frozen"/>
      <selection pane="topRight" activeCell="C1" sqref="C1"/>
      <selection pane="bottomLeft" activeCell="A4" sqref="A4"/>
      <selection pane="bottomRight" activeCell="FH56" sqref="FH56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45" width="12.6640625" style="2" customWidth="1"/>
    <col min="146" max="157" width="11.44140625" style="2"/>
    <col min="158" max="158" width="12.5546875" style="2" customWidth="1"/>
    <col min="159" max="159" width="11.44140625" style="2"/>
    <col min="160" max="160" width="13.5546875" style="2" customWidth="1"/>
    <col min="161" max="16384" width="11.44140625" style="2"/>
  </cols>
  <sheetData>
    <row r="1" spans="1:171" x14ac:dyDescent="0.25">
      <c r="A1" s="162" t="s">
        <v>136</v>
      </c>
      <c r="B1" s="162"/>
    </row>
    <row r="2" spans="1:171" ht="30" customHeight="1" x14ac:dyDescent="0.25">
      <c r="A2" s="163" t="s">
        <v>148</v>
      </c>
      <c r="B2" s="164"/>
    </row>
    <row r="3" spans="1:171" x14ac:dyDescent="0.25">
      <c r="A3" s="99" t="s">
        <v>80</v>
      </c>
    </row>
    <row r="4" spans="1:171" x14ac:dyDescent="0.25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71" x14ac:dyDescent="0.25">
      <c r="B5" s="5" t="s">
        <v>67</v>
      </c>
    </row>
    <row r="6" spans="1:171" ht="15" customHeight="1" x14ac:dyDescent="0.25">
      <c r="B6" s="165" t="s">
        <v>0</v>
      </c>
      <c r="C6" s="159">
        <v>2009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86</v>
      </c>
      <c r="P6" s="159">
        <v>2010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87</v>
      </c>
      <c r="AC6" s="159">
        <v>2011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88</v>
      </c>
      <c r="AP6" s="159">
        <v>2012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89</v>
      </c>
      <c r="BC6" s="159">
        <v>2013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90</v>
      </c>
      <c r="BP6" s="159">
        <v>2014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91</v>
      </c>
      <c r="CC6" s="159">
        <v>2015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92</v>
      </c>
      <c r="CP6" s="159">
        <v>2016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93</v>
      </c>
      <c r="DC6" s="159">
        <v>2017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104</v>
      </c>
      <c r="DP6" s="159">
        <v>2018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137</v>
      </c>
      <c r="EC6" s="159">
        <v>2019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161</v>
      </c>
      <c r="EP6" s="154">
        <v>2020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7" t="s">
        <v>169</v>
      </c>
      <c r="FC6" s="154">
        <v>2021</v>
      </c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6"/>
      <c r="FO6" s="157" t="s">
        <v>170</v>
      </c>
    </row>
    <row r="7" spans="1:171" x14ac:dyDescent="0.25">
      <c r="B7" s="166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58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58"/>
    </row>
    <row r="8" spans="1:171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f>SUM(FC9:FC10)</f>
        <v>345690</v>
      </c>
      <c r="FD8" s="66">
        <f>SUM(FD9:FD10)</f>
        <v>282891</v>
      </c>
      <c r="FE8" s="66">
        <v>317440</v>
      </c>
      <c r="FF8" s="66">
        <v>289855</v>
      </c>
      <c r="FG8" s="66">
        <v>329830</v>
      </c>
      <c r="FH8" s="66"/>
      <c r="FI8" s="66"/>
      <c r="FJ8" s="66"/>
      <c r="FK8" s="66"/>
      <c r="FL8" s="66"/>
      <c r="FM8" s="66"/>
      <c r="FN8" s="66"/>
      <c r="FO8" s="67">
        <f>+SUM(FC8:FN8)</f>
        <v>1565706</v>
      </c>
    </row>
    <row r="9" spans="1:171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/>
      <c r="FI9" s="48"/>
      <c r="FJ9" s="48"/>
      <c r="FK9" s="48"/>
      <c r="FL9" s="48"/>
      <c r="FM9" s="48"/>
      <c r="FN9" s="48"/>
      <c r="FO9" s="67"/>
    </row>
    <row r="10" spans="1:171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/>
      <c r="FI10" s="48"/>
      <c r="FJ10" s="48"/>
      <c r="FK10" s="48"/>
      <c r="FL10" s="48"/>
      <c r="FM10" s="48"/>
      <c r="FN10" s="48"/>
      <c r="FO10" s="67"/>
    </row>
    <row r="11" spans="1:171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f>SUM(FC12:FC13)</f>
        <v>195820</v>
      </c>
      <c r="FD11" s="66">
        <f>SUM(FD12:FD13)</f>
        <v>155865</v>
      </c>
      <c r="FE11" s="66">
        <v>173627</v>
      </c>
      <c r="FF11" s="66">
        <v>161597</v>
      </c>
      <c r="FG11" s="66">
        <v>181535</v>
      </c>
      <c r="FH11" s="66"/>
      <c r="FI11" s="66"/>
      <c r="FJ11" s="66"/>
      <c r="FK11" s="66"/>
      <c r="FL11" s="66"/>
      <c r="FM11" s="66"/>
      <c r="FN11" s="66"/>
      <c r="FO11" s="67">
        <f t="shared" ref="FO11:FO17" si="24">+SUM(FC11:FN11)</f>
        <v>868444</v>
      </c>
    </row>
    <row r="12" spans="1:171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/>
      <c r="FI12" s="48"/>
      <c r="FJ12" s="48"/>
      <c r="FK12" s="48"/>
      <c r="FL12" s="48"/>
      <c r="FM12" s="48"/>
      <c r="FN12" s="48"/>
      <c r="FO12" s="67"/>
    </row>
    <row r="13" spans="1:171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/>
      <c r="FI13" s="48"/>
      <c r="FJ13" s="48"/>
      <c r="FK13" s="48"/>
      <c r="FL13" s="48"/>
      <c r="FM13" s="48"/>
      <c r="FN13" s="48"/>
      <c r="FO13" s="67"/>
    </row>
    <row r="14" spans="1:171" x14ac:dyDescent="0.25">
      <c r="B14" s="13" t="s">
        <v>60</v>
      </c>
      <c r="C14" s="66">
        <f>SUM(C15:C16)</f>
        <v>0</v>
      </c>
      <c r="D14" s="66">
        <f t="shared" ref="D14:J14" si="25">SUM(D15:D16)</f>
        <v>0</v>
      </c>
      <c r="E14" s="66">
        <f t="shared" si="25"/>
        <v>0</v>
      </c>
      <c r="F14" s="66">
        <f t="shared" si="25"/>
        <v>0</v>
      </c>
      <c r="G14" s="66">
        <f t="shared" si="25"/>
        <v>0</v>
      </c>
      <c r="H14" s="66">
        <f t="shared" si="25"/>
        <v>0</v>
      </c>
      <c r="I14" s="66">
        <f t="shared" si="25"/>
        <v>0</v>
      </c>
      <c r="J14" s="66">
        <f t="shared" si="25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6">SUM(DC15:DC16)</f>
        <v>95578</v>
      </c>
      <c r="DD14" s="66">
        <f t="shared" si="26"/>
        <v>78324</v>
      </c>
      <c r="DE14" s="66">
        <f t="shared" si="26"/>
        <v>41678</v>
      </c>
      <c r="DF14" s="66">
        <f t="shared" si="26"/>
        <v>0</v>
      </c>
      <c r="DG14" s="66">
        <f t="shared" si="26"/>
        <v>83768</v>
      </c>
      <c r="DH14" s="66">
        <f t="shared" si="26"/>
        <v>81822</v>
      </c>
      <c r="DI14" s="66">
        <f t="shared" ref="DI14:DN14" si="27">SUM(DI15:DI16)</f>
        <v>92458</v>
      </c>
      <c r="DJ14" s="66">
        <f t="shared" si="27"/>
        <v>92580</v>
      </c>
      <c r="DK14" s="66">
        <f t="shared" si="27"/>
        <v>84506</v>
      </c>
      <c r="DL14" s="66">
        <f t="shared" si="27"/>
        <v>87544</v>
      </c>
      <c r="DM14" s="66">
        <f t="shared" si="27"/>
        <v>88276</v>
      </c>
      <c r="DN14" s="66">
        <f t="shared" si="27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8">SUM(DQ15:DQ16)</f>
        <v>95034</v>
      </c>
      <c r="DR14" s="66">
        <f t="shared" si="28"/>
        <v>100326</v>
      </c>
      <c r="DS14" s="66">
        <f t="shared" si="28"/>
        <v>89596</v>
      </c>
      <c r="DT14" s="66">
        <f>SUM(DT15:DT16)</f>
        <v>93428</v>
      </c>
      <c r="DU14" s="66">
        <f t="shared" si="28"/>
        <v>91574</v>
      </c>
      <c r="DV14" s="66">
        <f t="shared" si="28"/>
        <v>102052</v>
      </c>
      <c r="DW14" s="66">
        <f t="shared" si="28"/>
        <v>101334</v>
      </c>
      <c r="DX14" s="66">
        <f t="shared" si="28"/>
        <v>88062</v>
      </c>
      <c r="DY14" s="66">
        <f t="shared" si="28"/>
        <v>94022</v>
      </c>
      <c r="DZ14" s="66">
        <f t="shared" si="28"/>
        <v>92182</v>
      </c>
      <c r="EA14" s="66">
        <f t="shared" si="28"/>
        <v>105186</v>
      </c>
      <c r="EB14" s="67">
        <f t="shared" si="14"/>
        <v>1155638</v>
      </c>
      <c r="EC14" s="66">
        <f t="shared" ref="EC14:EL14" si="29">SUM(EC15:EC16)</f>
        <v>105162</v>
      </c>
      <c r="ED14" s="66">
        <f t="shared" si="29"/>
        <v>92568</v>
      </c>
      <c r="EE14" s="66">
        <f t="shared" si="29"/>
        <v>96210</v>
      </c>
      <c r="EF14" s="66">
        <f t="shared" si="29"/>
        <v>92694</v>
      </c>
      <c r="EG14" s="66">
        <f t="shared" si="29"/>
        <v>93326</v>
      </c>
      <c r="EH14" s="66">
        <f t="shared" si="29"/>
        <v>95578</v>
      </c>
      <c r="EI14" s="66">
        <f t="shared" si="29"/>
        <v>101744</v>
      </c>
      <c r="EJ14" s="66">
        <f t="shared" si="29"/>
        <v>101424</v>
      </c>
      <c r="EK14" s="66">
        <f t="shared" si="29"/>
        <v>92696</v>
      </c>
      <c r="EL14" s="66">
        <f t="shared" si="29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0">SUM(ER15:ER16)</f>
        <v>68252</v>
      </c>
      <c r="ES14" s="66">
        <f t="shared" si="30"/>
        <v>31512</v>
      </c>
      <c r="ET14" s="66">
        <f t="shared" si="30"/>
        <v>51636</v>
      </c>
      <c r="EU14" s="66">
        <f t="shared" si="30"/>
        <v>79304</v>
      </c>
      <c r="EV14" s="66">
        <f t="shared" si="30"/>
        <v>93856</v>
      </c>
      <c r="EW14" s="66">
        <f t="shared" si="30"/>
        <v>93722</v>
      </c>
      <c r="EX14" s="66">
        <f t="shared" si="30"/>
        <v>93754</v>
      </c>
      <c r="EY14" s="66">
        <f t="shared" si="30"/>
        <v>114770</v>
      </c>
      <c r="EZ14" s="66">
        <f t="shared" si="30"/>
        <v>116468</v>
      </c>
      <c r="FA14" s="66">
        <f t="shared" si="30"/>
        <v>113866</v>
      </c>
      <c r="FB14" s="67">
        <f t="shared" si="23"/>
        <v>1064128</v>
      </c>
      <c r="FC14" s="66">
        <f>SUM(FC15:FC16)</f>
        <v>113364</v>
      </c>
      <c r="FD14" s="66">
        <f>SUM(FD15:FD16)</f>
        <v>101450</v>
      </c>
      <c r="FE14" s="66">
        <v>95190</v>
      </c>
      <c r="FF14" s="66">
        <v>152913</v>
      </c>
      <c r="FG14" s="66">
        <v>108128</v>
      </c>
      <c r="FH14" s="66"/>
      <c r="FI14" s="66"/>
      <c r="FJ14" s="66"/>
      <c r="FK14" s="66"/>
      <c r="FL14" s="66"/>
      <c r="FM14" s="66"/>
      <c r="FN14" s="66"/>
      <c r="FO14" s="67">
        <f t="shared" si="24"/>
        <v>571045</v>
      </c>
    </row>
    <row r="15" spans="1:171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47876</v>
      </c>
      <c r="FD15" s="48">
        <v>41796</v>
      </c>
      <c r="FE15" s="48">
        <v>41168</v>
      </c>
      <c r="FF15" s="48">
        <v>90377</v>
      </c>
      <c r="FG15" s="48">
        <v>44706</v>
      </c>
      <c r="FH15" s="48"/>
      <c r="FI15" s="48"/>
      <c r="FJ15" s="48"/>
      <c r="FK15" s="48"/>
      <c r="FL15" s="48"/>
      <c r="FM15" s="48"/>
      <c r="FN15" s="48"/>
      <c r="FO15" s="67"/>
    </row>
    <row r="16" spans="1:171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65488</v>
      </c>
      <c r="FD16" s="48">
        <v>59654</v>
      </c>
      <c r="FE16" s="48">
        <v>54022</v>
      </c>
      <c r="FF16" s="48">
        <v>62536</v>
      </c>
      <c r="FG16" s="48">
        <v>63422</v>
      </c>
      <c r="FH16" s="48"/>
      <c r="FI16" s="48"/>
      <c r="FJ16" s="48"/>
      <c r="FK16" s="48"/>
      <c r="FL16" s="48"/>
      <c r="FM16" s="48"/>
      <c r="FN16" s="48"/>
      <c r="FO16" s="67"/>
    </row>
    <row r="17" spans="2:171" x14ac:dyDescent="0.25">
      <c r="B17" s="13" t="s">
        <v>61</v>
      </c>
      <c r="C17" s="66">
        <f>SUM(C18:C19)</f>
        <v>0</v>
      </c>
      <c r="D17" s="66">
        <f t="shared" ref="D17:J17" si="31">SUM(D18:D19)</f>
        <v>0</v>
      </c>
      <c r="E17" s="66">
        <f t="shared" si="31"/>
        <v>0</v>
      </c>
      <c r="F17" s="66">
        <f t="shared" si="31"/>
        <v>0</v>
      </c>
      <c r="G17" s="66">
        <f t="shared" si="31"/>
        <v>0</v>
      </c>
      <c r="H17" s="66">
        <f t="shared" si="31"/>
        <v>0</v>
      </c>
      <c r="I17" s="66">
        <f t="shared" si="31"/>
        <v>0</v>
      </c>
      <c r="J17" s="66">
        <f t="shared" si="31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2">SUM(DC18:DC19)</f>
        <v>79710</v>
      </c>
      <c r="DD17" s="66">
        <f t="shared" si="32"/>
        <v>66884</v>
      </c>
      <c r="DE17" s="66">
        <f t="shared" si="32"/>
        <v>36956</v>
      </c>
      <c r="DF17" s="66">
        <f t="shared" si="32"/>
        <v>0</v>
      </c>
      <c r="DG17" s="66">
        <f t="shared" si="32"/>
        <v>65666</v>
      </c>
      <c r="DH17" s="66">
        <f t="shared" si="32"/>
        <v>63082</v>
      </c>
      <c r="DI17" s="66">
        <f t="shared" ref="DI17:DN17" si="33">SUM(DI18:DI19)</f>
        <v>72104</v>
      </c>
      <c r="DJ17" s="66">
        <f t="shared" si="33"/>
        <v>70788</v>
      </c>
      <c r="DK17" s="66">
        <f t="shared" si="33"/>
        <v>65016</v>
      </c>
      <c r="DL17" s="66">
        <f t="shared" si="33"/>
        <v>67706</v>
      </c>
      <c r="DM17" s="66">
        <f t="shared" si="33"/>
        <v>68758</v>
      </c>
      <c r="DN17" s="66">
        <f t="shared" si="33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4">SUM(DQ18:DQ19)</f>
        <v>77122</v>
      </c>
      <c r="DR17" s="66">
        <f t="shared" si="34"/>
        <v>83572</v>
      </c>
      <c r="DS17" s="66">
        <f t="shared" si="34"/>
        <v>74030</v>
      </c>
      <c r="DT17" s="66">
        <f t="shared" si="34"/>
        <v>80018</v>
      </c>
      <c r="DU17" s="66">
        <f t="shared" si="34"/>
        <v>81080</v>
      </c>
      <c r="DV17" s="66">
        <f t="shared" si="34"/>
        <v>89398</v>
      </c>
      <c r="DW17" s="66">
        <f t="shared" si="34"/>
        <v>87142</v>
      </c>
      <c r="DX17" s="66">
        <f t="shared" si="34"/>
        <v>72070</v>
      </c>
      <c r="DY17" s="66">
        <f t="shared" si="34"/>
        <v>81494</v>
      </c>
      <c r="DZ17" s="66">
        <f t="shared" si="34"/>
        <v>83522</v>
      </c>
      <c r="EA17" s="66">
        <f t="shared" si="34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5">SUM(ED18:ED19)</f>
        <v>79390</v>
      </c>
      <c r="EE17" s="66">
        <f t="shared" si="35"/>
        <v>81860</v>
      </c>
      <c r="EF17" s="66">
        <f t="shared" si="35"/>
        <v>78418</v>
      </c>
      <c r="EG17" s="66">
        <f t="shared" si="35"/>
        <v>79484</v>
      </c>
      <c r="EH17" s="66">
        <f t="shared" si="35"/>
        <v>83864</v>
      </c>
      <c r="EI17" s="66">
        <f t="shared" si="35"/>
        <v>90474</v>
      </c>
      <c r="EJ17" s="66">
        <f t="shared" si="35"/>
        <v>89322</v>
      </c>
      <c r="EK17" s="66">
        <f t="shared" si="35"/>
        <v>79024</v>
      </c>
      <c r="EL17" s="66">
        <f t="shared" si="35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6">SUM(EQ18:EQ19)</f>
        <v>89828</v>
      </c>
      <c r="ER17" s="66">
        <f t="shared" si="36"/>
        <v>57034</v>
      </c>
      <c r="ES17" s="66">
        <f t="shared" si="36"/>
        <v>26330</v>
      </c>
      <c r="ET17" s="66">
        <f t="shared" si="36"/>
        <v>49042</v>
      </c>
      <c r="EU17" s="66">
        <f t="shared" si="36"/>
        <v>72908</v>
      </c>
      <c r="EV17" s="66">
        <f t="shared" si="36"/>
        <v>79146</v>
      </c>
      <c r="EW17" s="66">
        <f t="shared" si="36"/>
        <v>78864</v>
      </c>
      <c r="EX17" s="66">
        <f t="shared" si="36"/>
        <v>76850</v>
      </c>
      <c r="EY17" s="66">
        <f t="shared" si="36"/>
        <v>95536</v>
      </c>
      <c r="EZ17" s="66">
        <f t="shared" si="36"/>
        <v>97842</v>
      </c>
      <c r="FA17" s="66">
        <f t="shared" si="36"/>
        <v>99732</v>
      </c>
      <c r="FB17" s="67">
        <f t="shared" si="23"/>
        <v>915938</v>
      </c>
      <c r="FC17" s="66">
        <f>SUM(FC18:FC19)</f>
        <v>94566</v>
      </c>
      <c r="FD17" s="66">
        <f>SUM(FD18:FD19)</f>
        <v>82084</v>
      </c>
      <c r="FE17" s="66">
        <v>73234</v>
      </c>
      <c r="FF17" s="66">
        <v>38400</v>
      </c>
      <c r="FG17" s="66">
        <v>91986</v>
      </c>
      <c r="FH17" s="66"/>
      <c r="FI17" s="66"/>
      <c r="FJ17" s="66"/>
      <c r="FK17" s="66"/>
      <c r="FL17" s="66"/>
      <c r="FM17" s="66"/>
      <c r="FN17" s="66"/>
      <c r="FO17" s="67">
        <f t="shared" si="24"/>
        <v>380270</v>
      </c>
    </row>
    <row r="18" spans="2:171" x14ac:dyDescent="0.25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31958</v>
      </c>
      <c r="FD18" s="48">
        <v>26812</v>
      </c>
      <c r="FE18" s="48">
        <v>25440</v>
      </c>
      <c r="FF18" s="48">
        <v>10938</v>
      </c>
      <c r="FG18" s="48">
        <v>26374</v>
      </c>
      <c r="FH18" s="48"/>
      <c r="FI18" s="48"/>
      <c r="FJ18" s="48"/>
      <c r="FK18" s="48"/>
      <c r="FL18" s="48"/>
      <c r="FM18" s="48"/>
      <c r="FN18" s="48"/>
      <c r="FO18" s="67"/>
    </row>
    <row r="19" spans="2:171" x14ac:dyDescent="0.25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62608</v>
      </c>
      <c r="FD19" s="48">
        <v>55272</v>
      </c>
      <c r="FE19" s="48">
        <v>47794</v>
      </c>
      <c r="FF19" s="48">
        <v>27462</v>
      </c>
      <c r="FG19" s="48">
        <v>65612</v>
      </c>
      <c r="FH19" s="48"/>
      <c r="FI19" s="48"/>
      <c r="FJ19" s="48"/>
      <c r="FK19" s="48"/>
      <c r="FL19" s="48"/>
      <c r="FM19" s="48"/>
      <c r="FN19" s="48"/>
      <c r="FO19" s="67"/>
    </row>
    <row r="20" spans="2:171" x14ac:dyDescent="0.25">
      <c r="B20" s="13" t="s">
        <v>62</v>
      </c>
      <c r="C20" s="66">
        <f>SUM(C21:C22)</f>
        <v>0</v>
      </c>
      <c r="D20" s="66">
        <f t="shared" ref="D20:J20" si="37">SUM(D21:D22)</f>
        <v>0</v>
      </c>
      <c r="E20" s="66">
        <f t="shared" si="37"/>
        <v>0</v>
      </c>
      <c r="F20" s="66">
        <f t="shared" si="37"/>
        <v>0</v>
      </c>
      <c r="G20" s="66">
        <f t="shared" si="37"/>
        <v>0</v>
      </c>
      <c r="H20" s="66">
        <f t="shared" si="37"/>
        <v>0</v>
      </c>
      <c r="I20" s="66">
        <f t="shared" si="37"/>
        <v>0</v>
      </c>
      <c r="J20" s="66">
        <f t="shared" si="37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8">SUM(DC21:DC22)</f>
        <v>232285</v>
      </c>
      <c r="DD20" s="66">
        <f t="shared" si="38"/>
        <v>194090</v>
      </c>
      <c r="DE20" s="66">
        <f t="shared" si="38"/>
        <v>133599</v>
      </c>
      <c r="DF20" s="66">
        <f t="shared" si="38"/>
        <v>0</v>
      </c>
      <c r="DG20" s="66">
        <f t="shared" si="38"/>
        <v>202140</v>
      </c>
      <c r="DH20" s="66">
        <f t="shared" si="38"/>
        <v>199438</v>
      </c>
      <c r="DI20" s="66">
        <f t="shared" ref="DI20:DN20" si="39">SUM(DI21:DI22)</f>
        <v>216144</v>
      </c>
      <c r="DJ20" s="66">
        <f t="shared" si="39"/>
        <v>218304</v>
      </c>
      <c r="DK20" s="66">
        <f t="shared" si="39"/>
        <v>206325</v>
      </c>
      <c r="DL20" s="66">
        <f t="shared" si="39"/>
        <v>213588</v>
      </c>
      <c r="DM20" s="66">
        <f t="shared" si="39"/>
        <v>218360</v>
      </c>
      <c r="DN20" s="66">
        <f t="shared" si="39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0">SUM(DQ21:DQ22)</f>
        <v>225051</v>
      </c>
      <c r="DR20" s="66">
        <f t="shared" si="40"/>
        <v>232314</v>
      </c>
      <c r="DS20" s="66">
        <f t="shared" si="40"/>
        <v>219028</v>
      </c>
      <c r="DT20" s="66">
        <f t="shared" si="40"/>
        <v>223373</v>
      </c>
      <c r="DU20" s="66">
        <f>SUM(DU21:DU22)</f>
        <v>210253</v>
      </c>
      <c r="DV20" s="66">
        <f t="shared" si="40"/>
        <v>229736</v>
      </c>
      <c r="DW20" s="66">
        <f t="shared" si="40"/>
        <v>232203</v>
      </c>
      <c r="DX20" s="66">
        <f t="shared" si="40"/>
        <v>214436</v>
      </c>
      <c r="DY20" s="66">
        <f t="shared" si="40"/>
        <v>226283</v>
      </c>
      <c r="DZ20" s="66">
        <f t="shared" si="40"/>
        <v>223280</v>
      </c>
      <c r="EA20" s="66">
        <f t="shared" si="40"/>
        <v>243698</v>
      </c>
      <c r="EB20" s="67">
        <f t="shared" ref="EB20:EB25" si="41">+SUM(DP20:EA20)</f>
        <v>2721476</v>
      </c>
      <c r="EC20" s="66">
        <f t="shared" ref="EC20:EL20" si="42">SUM(EC21:EC22)</f>
        <v>242299</v>
      </c>
      <c r="ED20" s="66">
        <f t="shared" si="42"/>
        <v>208123</v>
      </c>
      <c r="EE20" s="66">
        <f t="shared" si="42"/>
        <v>216101</v>
      </c>
      <c r="EF20" s="66">
        <f t="shared" si="42"/>
        <v>207581</v>
      </c>
      <c r="EG20" s="66">
        <f t="shared" si="42"/>
        <v>210451</v>
      </c>
      <c r="EH20" s="66">
        <f t="shared" si="42"/>
        <v>208919</v>
      </c>
      <c r="EI20" s="66">
        <f t="shared" si="42"/>
        <v>227880</v>
      </c>
      <c r="EJ20" s="66">
        <f t="shared" si="42"/>
        <v>229739</v>
      </c>
      <c r="EK20" s="66">
        <f t="shared" si="42"/>
        <v>213716</v>
      </c>
      <c r="EL20" s="66">
        <f t="shared" si="42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3">SUM(EQ21:EQ22)</f>
        <v>229769</v>
      </c>
      <c r="ER20" s="66">
        <f t="shared" si="43"/>
        <v>142379</v>
      </c>
      <c r="ES20" s="66">
        <f t="shared" si="43"/>
        <v>57298</v>
      </c>
      <c r="ET20" s="66">
        <f t="shared" si="43"/>
        <v>93256</v>
      </c>
      <c r="EU20" s="66">
        <f t="shared" si="43"/>
        <v>154569</v>
      </c>
      <c r="EV20" s="66">
        <f t="shared" si="43"/>
        <v>210583</v>
      </c>
      <c r="EW20" s="66">
        <f t="shared" si="43"/>
        <v>205540</v>
      </c>
      <c r="EX20" s="66">
        <f t="shared" si="43"/>
        <v>212295</v>
      </c>
      <c r="EY20" s="66">
        <f t="shared" si="43"/>
        <v>250091</v>
      </c>
      <c r="EZ20" s="66">
        <f t="shared" si="43"/>
        <v>253801</v>
      </c>
      <c r="FA20" s="66">
        <f t="shared" si="43"/>
        <v>269410</v>
      </c>
      <c r="FB20" s="67">
        <f>+SUM(EP20:FA20)</f>
        <v>2322711</v>
      </c>
      <c r="FC20" s="66">
        <f>SUM(FC21:FC22)</f>
        <v>242104</v>
      </c>
      <c r="FD20" s="66">
        <f>SUM(FD21:FD22)</f>
        <v>224545</v>
      </c>
      <c r="FE20" s="66">
        <v>251353</v>
      </c>
      <c r="FF20" s="66">
        <v>210266</v>
      </c>
      <c r="FG20" s="66">
        <v>237730</v>
      </c>
      <c r="FH20" s="66"/>
      <c r="FI20" s="66"/>
      <c r="FJ20" s="66"/>
      <c r="FK20" s="66"/>
      <c r="FL20" s="66"/>
      <c r="FM20" s="66"/>
      <c r="FN20" s="66"/>
      <c r="FO20" s="67">
        <f>+SUM(FC20:FN20)</f>
        <v>1165998</v>
      </c>
    </row>
    <row r="21" spans="2:171" x14ac:dyDescent="0.25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1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/>
      <c r="FI21" s="48"/>
      <c r="FJ21" s="48"/>
      <c r="FK21" s="48"/>
      <c r="FL21" s="48"/>
      <c r="FM21" s="48"/>
      <c r="FN21" s="48"/>
      <c r="FO21" s="67"/>
    </row>
    <row r="22" spans="2:171" x14ac:dyDescent="0.25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1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/>
      <c r="FI22" s="48"/>
      <c r="FJ22" s="48"/>
      <c r="FK22" s="48"/>
      <c r="FL22" s="48"/>
      <c r="FM22" s="48"/>
      <c r="FN22" s="48"/>
      <c r="FO22" s="67"/>
    </row>
    <row r="23" spans="2:171" x14ac:dyDescent="0.25">
      <c r="B23" s="18" t="s">
        <v>10</v>
      </c>
      <c r="C23" s="68">
        <f>SUM(C24:C25)</f>
        <v>0</v>
      </c>
      <c r="D23" s="68">
        <f t="shared" ref="D23:BS23" si="44">SUM(D24:D25)</f>
        <v>0</v>
      </c>
      <c r="E23" s="68">
        <f>SUM(E24:E25)</f>
        <v>0</v>
      </c>
      <c r="F23" s="68">
        <f t="shared" si="44"/>
        <v>0</v>
      </c>
      <c r="G23" s="68">
        <f t="shared" si="44"/>
        <v>0</v>
      </c>
      <c r="H23" s="68">
        <f t="shared" si="44"/>
        <v>0</v>
      </c>
      <c r="I23" s="68">
        <f t="shared" si="44"/>
        <v>0</v>
      </c>
      <c r="J23" s="68">
        <f t="shared" si="44"/>
        <v>0</v>
      </c>
      <c r="K23" s="68">
        <f t="shared" si="44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4"/>
        <v>1644570</v>
      </c>
      <c r="P23" s="68">
        <f t="shared" si="44"/>
        <v>540356</v>
      </c>
      <c r="Q23" s="68">
        <f t="shared" si="44"/>
        <v>497078</v>
      </c>
      <c r="R23" s="68">
        <f>SUM(R24:R25)</f>
        <v>506286</v>
      </c>
      <c r="S23" s="68">
        <f t="shared" si="44"/>
        <v>474294</v>
      </c>
      <c r="T23" s="68">
        <f t="shared" si="44"/>
        <v>486654</v>
      </c>
      <c r="U23" s="68">
        <f t="shared" si="44"/>
        <v>487304</v>
      </c>
      <c r="V23" s="68">
        <f t="shared" si="44"/>
        <v>535448</v>
      </c>
      <c r="W23" s="68">
        <f t="shared" si="44"/>
        <v>534226</v>
      </c>
      <c r="X23" s="68">
        <f t="shared" si="44"/>
        <v>498234</v>
      </c>
      <c r="Y23" s="68">
        <f>SUM(Y24:Y25)</f>
        <v>541774</v>
      </c>
      <c r="Z23" s="68">
        <f>SUM(Z24:Z25)</f>
        <v>533806</v>
      </c>
      <c r="AA23" s="68">
        <f t="shared" si="44"/>
        <v>619350</v>
      </c>
      <c r="AB23" s="68">
        <f>SUM(AB24:AB25)</f>
        <v>6254810</v>
      </c>
      <c r="AC23" s="68">
        <f t="shared" si="44"/>
        <v>604436</v>
      </c>
      <c r="AD23" s="68">
        <f t="shared" si="44"/>
        <v>566552</v>
      </c>
      <c r="AE23" s="68">
        <f>SUM(AE24:AE25)</f>
        <v>571676</v>
      </c>
      <c r="AF23" s="68">
        <f t="shared" si="44"/>
        <v>552926</v>
      </c>
      <c r="AG23" s="68">
        <f t="shared" si="44"/>
        <v>556028</v>
      </c>
      <c r="AH23" s="68">
        <f t="shared" si="44"/>
        <v>550432</v>
      </c>
      <c r="AI23" s="68">
        <f t="shared" si="44"/>
        <v>606060</v>
      </c>
      <c r="AJ23" s="68">
        <f t="shared" si="44"/>
        <v>602316</v>
      </c>
      <c r="AK23" s="68">
        <f t="shared" si="44"/>
        <v>561296</v>
      </c>
      <c r="AL23" s="68">
        <f>SUM(AL24:AL25)</f>
        <v>600096</v>
      </c>
      <c r="AM23" s="68">
        <f>SUM(AM24:AM25)</f>
        <v>575164</v>
      </c>
      <c r="AN23" s="68">
        <f t="shared" si="44"/>
        <v>668684</v>
      </c>
      <c r="AO23" s="68">
        <f t="shared" si="44"/>
        <v>7015666</v>
      </c>
      <c r="AP23" s="68">
        <f t="shared" si="44"/>
        <v>651968</v>
      </c>
      <c r="AQ23" s="68">
        <f t="shared" si="44"/>
        <v>608470</v>
      </c>
      <c r="AR23" s="68">
        <f>SUM(AR24:AR25)</f>
        <v>607880</v>
      </c>
      <c r="AS23" s="68">
        <f t="shared" si="44"/>
        <v>581054</v>
      </c>
      <c r="AT23" s="68">
        <f t="shared" si="44"/>
        <v>590310</v>
      </c>
      <c r="AU23" s="68">
        <f t="shared" si="44"/>
        <v>581818</v>
      </c>
      <c r="AV23" s="68">
        <f t="shared" si="44"/>
        <v>626604</v>
      </c>
      <c r="AW23" s="68">
        <f t="shared" si="44"/>
        <v>643880</v>
      </c>
      <c r="AX23" s="68">
        <f t="shared" si="44"/>
        <v>597632</v>
      </c>
      <c r="AY23" s="68">
        <f>SUM(AY24:AY25)</f>
        <v>633434</v>
      </c>
      <c r="AZ23" s="68">
        <f>SUM(AZ24:AZ25)</f>
        <v>623780</v>
      </c>
      <c r="BA23" s="68">
        <f t="shared" si="44"/>
        <v>687158</v>
      </c>
      <c r="BB23" s="68">
        <f>SUM(BB24:BB25)</f>
        <v>7433988</v>
      </c>
      <c r="BC23" s="68">
        <f t="shared" si="44"/>
        <v>670758</v>
      </c>
      <c r="BD23" s="68">
        <f t="shared" si="44"/>
        <v>622358</v>
      </c>
      <c r="BE23" s="68">
        <f>SUM(BE24:BE25)</f>
        <v>650910</v>
      </c>
      <c r="BF23" s="68">
        <f t="shared" si="44"/>
        <v>596672</v>
      </c>
      <c r="BG23" s="68">
        <f t="shared" si="44"/>
        <v>615724</v>
      </c>
      <c r="BH23" s="68">
        <f t="shared" si="44"/>
        <v>599931</v>
      </c>
      <c r="BI23" s="68">
        <f t="shared" si="44"/>
        <v>673870</v>
      </c>
      <c r="BJ23" s="68">
        <f t="shared" si="44"/>
        <v>684978</v>
      </c>
      <c r="BK23" s="68">
        <f t="shared" si="44"/>
        <v>628288</v>
      </c>
      <c r="BL23" s="68">
        <f>SUM(BL24:BL25)</f>
        <v>672014</v>
      </c>
      <c r="BM23" s="68">
        <f>SUM(BM24:BM25)</f>
        <v>672769</v>
      </c>
      <c r="BN23" s="68">
        <f t="shared" si="44"/>
        <v>747571</v>
      </c>
      <c r="BO23" s="68">
        <f t="shared" si="44"/>
        <v>7835843</v>
      </c>
      <c r="BP23" s="68">
        <f t="shared" si="44"/>
        <v>727795</v>
      </c>
      <c r="BQ23" s="68">
        <f t="shared" si="44"/>
        <v>672170</v>
      </c>
      <c r="BR23" s="68">
        <f>SUM(BR24:BR25)</f>
        <v>661937</v>
      </c>
      <c r="BS23" s="68">
        <f t="shared" si="44"/>
        <v>633033</v>
      </c>
      <c r="BT23" s="68">
        <f t="shared" ref="BT23:CN23" si="45">SUM(BT24:BT25)</f>
        <v>646640</v>
      </c>
      <c r="BU23" s="68">
        <f t="shared" si="45"/>
        <v>620273</v>
      </c>
      <c r="BV23" s="68">
        <f t="shared" si="45"/>
        <v>692140</v>
      </c>
      <c r="BW23" s="68">
        <f t="shared" si="45"/>
        <v>702187</v>
      </c>
      <c r="BX23" s="68">
        <f t="shared" si="45"/>
        <v>638717</v>
      </c>
      <c r="BY23" s="68">
        <f>SUM(BY24:BY25)</f>
        <v>688802</v>
      </c>
      <c r="BZ23" s="68">
        <f>SUM(BZ24:BZ25)</f>
        <v>666488</v>
      </c>
      <c r="CA23" s="68">
        <f t="shared" si="45"/>
        <v>767288</v>
      </c>
      <c r="CB23" s="68">
        <f t="shared" si="45"/>
        <v>8117470</v>
      </c>
      <c r="CC23" s="68">
        <f t="shared" si="45"/>
        <v>752291</v>
      </c>
      <c r="CD23" s="68">
        <f t="shared" si="45"/>
        <v>714197</v>
      </c>
      <c r="CE23" s="68">
        <f t="shared" si="45"/>
        <v>713372</v>
      </c>
      <c r="CF23" s="68">
        <f t="shared" si="45"/>
        <v>676077</v>
      </c>
      <c r="CG23" s="68">
        <f t="shared" si="45"/>
        <v>698254</v>
      </c>
      <c r="CH23" s="68">
        <f t="shared" si="45"/>
        <v>671166</v>
      </c>
      <c r="CI23" s="68">
        <f t="shared" si="45"/>
        <v>751104</v>
      </c>
      <c r="CJ23" s="68">
        <f t="shared" si="45"/>
        <v>767877</v>
      </c>
      <c r="CK23" s="68">
        <f t="shared" si="45"/>
        <v>710388</v>
      </c>
      <c r="CL23" s="68">
        <f t="shared" si="45"/>
        <v>771580</v>
      </c>
      <c r="CM23" s="68">
        <f t="shared" si="45"/>
        <v>751318</v>
      </c>
      <c r="CN23" s="68">
        <f t="shared" si="45"/>
        <v>858626</v>
      </c>
      <c r="CO23" s="68">
        <f t="shared" ref="CO23:CW23" si="46">SUM(CO24:CO25)</f>
        <v>8836250</v>
      </c>
      <c r="CP23" s="68">
        <f t="shared" si="46"/>
        <v>813363</v>
      </c>
      <c r="CQ23" s="68">
        <f t="shared" si="46"/>
        <v>770376</v>
      </c>
      <c r="CR23" s="68">
        <f t="shared" si="46"/>
        <v>769393</v>
      </c>
      <c r="CS23" s="68">
        <f t="shared" si="46"/>
        <v>716272</v>
      </c>
      <c r="CT23" s="68">
        <f t="shared" si="46"/>
        <v>731161</v>
      </c>
      <c r="CU23" s="68">
        <f t="shared" si="46"/>
        <v>703279</v>
      </c>
      <c r="CV23" s="68">
        <f t="shared" si="46"/>
        <v>805238</v>
      </c>
      <c r="CW23" s="68">
        <f t="shared" si="46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7">SUM(DA24:DA25)</f>
        <v>902440</v>
      </c>
      <c r="DB23" s="68">
        <f t="shared" si="47"/>
        <v>9343793</v>
      </c>
      <c r="DC23" s="68">
        <f t="shared" si="47"/>
        <v>866335</v>
      </c>
      <c r="DD23" s="68">
        <f t="shared" si="47"/>
        <v>734144</v>
      </c>
      <c r="DE23" s="68">
        <f t="shared" si="47"/>
        <v>442533</v>
      </c>
      <c r="DF23" s="68">
        <f t="shared" si="47"/>
        <v>0</v>
      </c>
      <c r="DG23" s="68">
        <f t="shared" si="47"/>
        <v>746776</v>
      </c>
      <c r="DH23" s="68">
        <f t="shared" si="47"/>
        <v>736892</v>
      </c>
      <c r="DI23" s="68">
        <f t="shared" si="47"/>
        <v>818286</v>
      </c>
      <c r="DJ23" s="68">
        <f t="shared" si="47"/>
        <v>811826</v>
      </c>
      <c r="DK23" s="68">
        <f t="shared" si="47"/>
        <v>758545</v>
      </c>
      <c r="DL23" s="68">
        <f t="shared" si="47"/>
        <v>779042</v>
      </c>
      <c r="DM23" s="68">
        <f t="shared" si="47"/>
        <v>794718</v>
      </c>
      <c r="DN23" s="68">
        <f t="shared" si="47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8">SUM(DQ24:DQ25)</f>
        <v>847284</v>
      </c>
      <c r="DR23" s="68">
        <f t="shared" si="48"/>
        <v>876681</v>
      </c>
      <c r="DS23" s="68">
        <f t="shared" si="48"/>
        <v>838864</v>
      </c>
      <c r="DT23" s="68">
        <f t="shared" si="48"/>
        <v>834734</v>
      </c>
      <c r="DU23" s="68">
        <f t="shared" si="48"/>
        <v>799851</v>
      </c>
      <c r="DV23" s="68">
        <f t="shared" si="48"/>
        <v>879418</v>
      </c>
      <c r="DW23" s="68">
        <f t="shared" si="48"/>
        <v>888027</v>
      </c>
      <c r="DX23" s="68">
        <f t="shared" si="48"/>
        <v>789775</v>
      </c>
      <c r="DY23" s="68">
        <f t="shared" si="48"/>
        <v>841826</v>
      </c>
      <c r="DZ23" s="68">
        <f t="shared" si="48"/>
        <v>833230</v>
      </c>
      <c r="EA23" s="68">
        <f t="shared" si="48"/>
        <v>945471</v>
      </c>
      <c r="EB23" s="101">
        <f t="shared" si="41"/>
        <v>10301781</v>
      </c>
      <c r="EC23" s="68">
        <f>SUM(EC24:EC25)</f>
        <v>934804</v>
      </c>
      <c r="ED23" s="68">
        <f t="shared" ref="ED23:EM23" si="49">SUM(ED24:ED25)</f>
        <v>816509</v>
      </c>
      <c r="EE23" s="68">
        <f t="shared" si="49"/>
        <v>842308</v>
      </c>
      <c r="EF23" s="68">
        <f t="shared" si="49"/>
        <v>796259</v>
      </c>
      <c r="EG23" s="68">
        <f t="shared" si="49"/>
        <v>815912</v>
      </c>
      <c r="EH23" s="68">
        <f t="shared" si="49"/>
        <v>827441</v>
      </c>
      <c r="EI23" s="68">
        <f t="shared" si="49"/>
        <v>897394</v>
      </c>
      <c r="EJ23" s="68">
        <f t="shared" si="49"/>
        <v>912108</v>
      </c>
      <c r="EK23" s="68">
        <f t="shared" si="49"/>
        <v>823094</v>
      </c>
      <c r="EL23" s="68">
        <f t="shared" si="49"/>
        <v>876655</v>
      </c>
      <c r="EM23" s="68">
        <f t="shared" si="49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0">SUM(EP24:EP25)</f>
        <v>962715</v>
      </c>
      <c r="EQ23" s="68">
        <f t="shared" si="50"/>
        <v>917621</v>
      </c>
      <c r="ER23" s="68">
        <f>SUM(ER24:ER25)</f>
        <v>595318</v>
      </c>
      <c r="ES23" s="68">
        <f t="shared" si="50"/>
        <v>250465</v>
      </c>
      <c r="ET23" s="68">
        <f t="shared" si="50"/>
        <v>414495</v>
      </c>
      <c r="EU23" s="68">
        <f t="shared" si="50"/>
        <v>615385</v>
      </c>
      <c r="EV23" s="68">
        <f t="shared" si="50"/>
        <v>820672</v>
      </c>
      <c r="EW23" s="68">
        <f t="shared" si="50"/>
        <v>808220</v>
      </c>
      <c r="EX23" s="68">
        <f t="shared" si="50"/>
        <v>810259</v>
      </c>
      <c r="EY23" s="68">
        <f>SUM(EY24:EY25)</f>
        <v>955678</v>
      </c>
      <c r="EZ23" s="68">
        <f>SUM(EZ24:EZ25)</f>
        <v>979283</v>
      </c>
      <c r="FA23" s="68">
        <f t="shared" si="50"/>
        <v>1028670</v>
      </c>
      <c r="FB23" s="68">
        <f>+SUM(EP23:FA23)</f>
        <v>9158781</v>
      </c>
      <c r="FC23" s="68">
        <f>SUM(FC24:FC25)</f>
        <v>991544</v>
      </c>
      <c r="FD23" s="68">
        <f>SUM(FD24:FD25)</f>
        <v>846835</v>
      </c>
      <c r="FE23" s="68">
        <v>910844</v>
      </c>
      <c r="FF23" s="68">
        <v>853031</v>
      </c>
      <c r="FG23" s="68">
        <v>949209</v>
      </c>
      <c r="FH23" s="68"/>
      <c r="FI23" s="68"/>
      <c r="FJ23" s="68"/>
      <c r="FK23" s="68"/>
      <c r="FL23" s="68"/>
      <c r="FM23" s="68"/>
      <c r="FN23" s="68"/>
      <c r="FO23" s="68">
        <f>+SUM(FC23:FN23)</f>
        <v>4551463</v>
      </c>
    </row>
    <row r="24" spans="2:171" x14ac:dyDescent="0.25">
      <c r="B24" s="15" t="s">
        <v>2</v>
      </c>
      <c r="C24" s="67">
        <f>IF($B24="","",C9+C12+C15+C18+C21)</f>
        <v>0</v>
      </c>
      <c r="D24" s="67">
        <f t="shared" ref="D24:N25" si="51">IF($B24="","",D9+D12+D15+D18+D21)</f>
        <v>0</v>
      </c>
      <c r="E24" s="67">
        <f>IF($B24="","",E9+E12+E15+E18+E21)</f>
        <v>0</v>
      </c>
      <c r="F24" s="67">
        <f t="shared" si="51"/>
        <v>0</v>
      </c>
      <c r="G24" s="67">
        <f t="shared" si="51"/>
        <v>0</v>
      </c>
      <c r="H24" s="67">
        <f t="shared" si="51"/>
        <v>0</v>
      </c>
      <c r="I24" s="67">
        <f t="shared" si="51"/>
        <v>0</v>
      </c>
      <c r="J24" s="67">
        <f t="shared" si="51"/>
        <v>0</v>
      </c>
      <c r="K24" s="67">
        <f t="shared" si="51"/>
        <v>40024</v>
      </c>
      <c r="L24" s="67">
        <f>IF($B24="","",L9+L12+L15+L18+L21)</f>
        <v>207772</v>
      </c>
      <c r="M24" s="67">
        <f t="shared" si="51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2">IF($B24="","",Q9+Q12+Q15+Q18+Q21)</f>
        <v>213910</v>
      </c>
      <c r="R24" s="67">
        <f>IF($B24="","",R9+R12+R15+R18+R21)</f>
        <v>212414</v>
      </c>
      <c r="S24" s="67">
        <f t="shared" si="52"/>
        <v>210324</v>
      </c>
      <c r="T24" s="67">
        <f t="shared" si="52"/>
        <v>211692</v>
      </c>
      <c r="U24" s="67">
        <f t="shared" si="52"/>
        <v>207418</v>
      </c>
      <c r="V24" s="67">
        <f t="shared" si="52"/>
        <v>246866</v>
      </c>
      <c r="W24" s="67">
        <f t="shared" si="52"/>
        <v>238384</v>
      </c>
      <c r="X24" s="67">
        <f t="shared" si="52"/>
        <v>208296</v>
      </c>
      <c r="Y24" s="67">
        <f>IF($B24="","",Y9+Y12+Y15+Y18+Y21)</f>
        <v>239334</v>
      </c>
      <c r="Z24" s="67">
        <f t="shared" si="52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3">IF($B24="","",AD9+AD12+AD15+AD18+AD21)</f>
        <v>258142</v>
      </c>
      <c r="AE24" s="67">
        <f>IF($B24="","",AE9+AE12+AE15+AE18+AE21)</f>
        <v>252628</v>
      </c>
      <c r="AF24" s="67">
        <f t="shared" si="53"/>
        <v>256392</v>
      </c>
      <c r="AG24" s="67">
        <f t="shared" si="53"/>
        <v>243336</v>
      </c>
      <c r="AH24" s="67">
        <f t="shared" si="53"/>
        <v>241102</v>
      </c>
      <c r="AI24" s="67">
        <f t="shared" si="53"/>
        <v>289812</v>
      </c>
      <c r="AJ24" s="67">
        <f t="shared" si="53"/>
        <v>272358</v>
      </c>
      <c r="AK24" s="67">
        <f t="shared" si="53"/>
        <v>242506</v>
      </c>
      <c r="AL24" s="67">
        <f>IF($B24="","",AL9+AL12+AL15+AL18+AL21)</f>
        <v>268442</v>
      </c>
      <c r="AM24" s="67">
        <f t="shared" si="53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4">IF($B24="","",AQ9+AQ12+AQ15+AQ18+AQ21)</f>
        <v>287196</v>
      </c>
      <c r="AR24" s="67">
        <f>IF($B24="","",AR9+AR12+AR15+AR18+AR21)</f>
        <v>272312</v>
      </c>
      <c r="AS24" s="67">
        <f t="shared" si="54"/>
        <v>274980</v>
      </c>
      <c r="AT24" s="67">
        <f t="shared" si="54"/>
        <v>266754</v>
      </c>
      <c r="AU24" s="67">
        <f t="shared" si="54"/>
        <v>261394</v>
      </c>
      <c r="AV24" s="67">
        <f t="shared" si="54"/>
        <v>298692</v>
      </c>
      <c r="AW24" s="67">
        <f t="shared" si="54"/>
        <v>296576</v>
      </c>
      <c r="AX24" s="67">
        <f t="shared" si="54"/>
        <v>266700</v>
      </c>
      <c r="AY24" s="67">
        <f>IF($B24="","",AY9+AY12+AY15+AY18+AY21)</f>
        <v>286484</v>
      </c>
      <c r="AZ24" s="67">
        <f t="shared" si="54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5">IF($B24="","",BD9+BD12+BD15+BD18+BD21)</f>
        <v>300650</v>
      </c>
      <c r="BE24" s="67">
        <f>IF($B24="","",BE9+BE12+BE15+BE18+BE21)</f>
        <v>310936</v>
      </c>
      <c r="BF24" s="67">
        <f t="shared" si="55"/>
        <v>268776</v>
      </c>
      <c r="BG24" s="67">
        <f t="shared" si="55"/>
        <v>286146</v>
      </c>
      <c r="BH24" s="67">
        <f t="shared" si="55"/>
        <v>281946</v>
      </c>
      <c r="BI24" s="67">
        <f t="shared" si="55"/>
        <v>330704</v>
      </c>
      <c r="BJ24" s="67">
        <f t="shared" si="55"/>
        <v>324297</v>
      </c>
      <c r="BK24" s="67">
        <f t="shared" si="55"/>
        <v>285550</v>
      </c>
      <c r="BL24" s="67">
        <f>IF($B24="","",BL9+BL12+BL15+BL18+BL21)</f>
        <v>312590</v>
      </c>
      <c r="BM24" s="67">
        <f t="shared" si="55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6">IF($B24="","",BQ9+BQ12+BQ15+BQ18+BQ21)</f>
        <v>314697</v>
      </c>
      <c r="BR24" s="67">
        <f>IF($B24="","",BR9+BR12+BR15+BR18+BR21)</f>
        <v>303370</v>
      </c>
      <c r="BS24" s="67">
        <f t="shared" si="56"/>
        <v>302738</v>
      </c>
      <c r="BT24" s="67">
        <f t="shared" si="56"/>
        <v>295009</v>
      </c>
      <c r="BU24" s="67">
        <f t="shared" si="56"/>
        <v>283899</v>
      </c>
      <c r="BV24" s="67">
        <f t="shared" si="56"/>
        <v>342439</v>
      </c>
      <c r="BW24" s="67">
        <f t="shared" si="56"/>
        <v>337825</v>
      </c>
      <c r="BX24" s="67">
        <f t="shared" si="56"/>
        <v>298012</v>
      </c>
      <c r="BY24" s="67">
        <f>IF($B24="","",BY9+BY12+BY15+BY18+BY21)</f>
        <v>327632</v>
      </c>
      <c r="BZ24" s="67">
        <f t="shared" si="56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7">IF($B24="","",CC9+CC12+CC15+CC18+CC21)</f>
        <v>387551</v>
      </c>
      <c r="CD24" s="67">
        <f t="shared" si="57"/>
        <v>368681</v>
      </c>
      <c r="CE24" s="67">
        <f t="shared" si="57"/>
        <v>346786</v>
      </c>
      <c r="CF24" s="67">
        <f t="shared" si="57"/>
        <v>343617</v>
      </c>
      <c r="CG24" s="67">
        <f t="shared" si="57"/>
        <v>348317</v>
      </c>
      <c r="CH24" s="67">
        <f t="shared" si="57"/>
        <v>327334</v>
      </c>
      <c r="CI24" s="67">
        <f t="shared" si="57"/>
        <v>401367</v>
      </c>
      <c r="CJ24" s="67">
        <f t="shared" si="57"/>
        <v>388410</v>
      </c>
      <c r="CK24" s="67">
        <f t="shared" si="57"/>
        <v>347746</v>
      </c>
      <c r="CL24" s="67">
        <f t="shared" si="57"/>
        <v>378605</v>
      </c>
      <c r="CM24" s="67">
        <f t="shared" si="57"/>
        <v>359244</v>
      </c>
      <c r="CN24" s="67">
        <f t="shared" si="57"/>
        <v>463141</v>
      </c>
      <c r="CO24" s="67">
        <f t="shared" ref="CO24:CV25" si="58">IF($B24="","",CO9+CO12+CO15+CO18+CO21)</f>
        <v>4460799</v>
      </c>
      <c r="CP24" s="67">
        <f t="shared" si="58"/>
        <v>432346</v>
      </c>
      <c r="CQ24" s="67">
        <f t="shared" si="58"/>
        <v>404590</v>
      </c>
      <c r="CR24" s="67">
        <f t="shared" si="58"/>
        <v>393631</v>
      </c>
      <c r="CS24" s="67">
        <f t="shared" si="58"/>
        <v>349731</v>
      </c>
      <c r="CT24" s="67">
        <f t="shared" si="58"/>
        <v>362145</v>
      </c>
      <c r="CU24" s="67">
        <f t="shared" si="58"/>
        <v>350991</v>
      </c>
      <c r="CV24" s="67">
        <f t="shared" si="58"/>
        <v>435962</v>
      </c>
      <c r="CW24" s="67">
        <f t="shared" ref="CW24:DA25" si="59">IF($B24="","",CW9+CW12+CW15+CW18+CW21)</f>
        <v>415619</v>
      </c>
      <c r="CX24" s="67">
        <f>IF($B24="","",CX9+CX12+CX15+CX18+CX21)</f>
        <v>370336</v>
      </c>
      <c r="CY24" s="67">
        <f t="shared" si="59"/>
        <v>408468</v>
      </c>
      <c r="CZ24" s="67">
        <v>389508</v>
      </c>
      <c r="DA24" s="67">
        <f t="shared" si="59"/>
        <v>507221</v>
      </c>
      <c r="DB24" s="67">
        <f t="shared" ref="DB24:DN24" si="60">IF($B24="","",DB9+DB12+DB15+DB18+DB21)</f>
        <v>4820548</v>
      </c>
      <c r="DC24" s="67">
        <f t="shared" si="60"/>
        <v>463109</v>
      </c>
      <c r="DD24" s="67">
        <f t="shared" si="60"/>
        <v>394091</v>
      </c>
      <c r="DE24" s="67">
        <f t="shared" si="60"/>
        <v>243504</v>
      </c>
      <c r="DF24" s="67">
        <f t="shared" si="60"/>
        <v>0</v>
      </c>
      <c r="DG24" s="67">
        <f t="shared" si="60"/>
        <v>368976</v>
      </c>
      <c r="DH24" s="67">
        <f t="shared" si="60"/>
        <v>368246</v>
      </c>
      <c r="DI24" s="67">
        <f t="shared" si="60"/>
        <v>437410</v>
      </c>
      <c r="DJ24" s="67">
        <f t="shared" si="60"/>
        <v>414285</v>
      </c>
      <c r="DK24" s="67">
        <f t="shared" si="60"/>
        <v>379879</v>
      </c>
      <c r="DL24" s="67">
        <f t="shared" si="60"/>
        <v>390542</v>
      </c>
      <c r="DM24" s="67">
        <f t="shared" si="60"/>
        <v>385487</v>
      </c>
      <c r="DN24" s="67">
        <f t="shared" si="60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1">IF($B24="","",DQ9+DQ12+DQ15+DQ18+DQ21)</f>
        <v>452807</v>
      </c>
      <c r="DR24" s="67">
        <f t="shared" si="61"/>
        <v>456554</v>
      </c>
      <c r="DS24" s="67">
        <f t="shared" si="61"/>
        <v>435108</v>
      </c>
      <c r="DT24" s="67">
        <f t="shared" si="61"/>
        <v>414681</v>
      </c>
      <c r="DU24" s="67">
        <f>IF($B24="","",DU9+DU12+DU15+DU18+DU21)</f>
        <v>385258</v>
      </c>
      <c r="DV24" s="67">
        <f t="shared" si="61"/>
        <v>452632</v>
      </c>
      <c r="DW24" s="67">
        <f t="shared" si="61"/>
        <v>457455</v>
      </c>
      <c r="DX24" s="67">
        <f t="shared" si="61"/>
        <v>399504</v>
      </c>
      <c r="DY24" s="67">
        <f t="shared" si="61"/>
        <v>422940</v>
      </c>
      <c r="DZ24" s="67">
        <f t="shared" si="61"/>
        <v>410532</v>
      </c>
      <c r="EA24" s="67">
        <f t="shared" si="61"/>
        <v>501271</v>
      </c>
      <c r="EB24" s="67">
        <f t="shared" si="41"/>
        <v>5287294</v>
      </c>
      <c r="EC24" s="67">
        <f t="shared" ref="EC24:EN24" si="62">IF($B24="","",EC9+EC12+EC15+EC18+EC21)</f>
        <v>495441</v>
      </c>
      <c r="ED24" s="67">
        <f t="shared" si="62"/>
        <v>429320</v>
      </c>
      <c r="EE24" s="67">
        <f t="shared" si="62"/>
        <v>421890</v>
      </c>
      <c r="EF24" s="67">
        <f t="shared" si="62"/>
        <v>416412</v>
      </c>
      <c r="EG24" s="67">
        <f t="shared" si="62"/>
        <v>406320</v>
      </c>
      <c r="EH24" s="67">
        <f t="shared" si="62"/>
        <v>399917</v>
      </c>
      <c r="EI24" s="67">
        <f t="shared" si="62"/>
        <v>469214</v>
      </c>
      <c r="EJ24" s="67">
        <f t="shared" si="62"/>
        <v>472544</v>
      </c>
      <c r="EK24" s="67">
        <f t="shared" si="62"/>
        <v>410758</v>
      </c>
      <c r="EL24" s="67">
        <f t="shared" si="62"/>
        <v>438075</v>
      </c>
      <c r="EM24" s="67">
        <f t="shared" si="62"/>
        <v>437944</v>
      </c>
      <c r="EN24" s="67">
        <f t="shared" si="62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3">IF($B24="","",EQ9+EQ12+EQ15+EQ18+EQ21)</f>
        <v>501510</v>
      </c>
      <c r="ER24" s="67">
        <f>IF($B24="","",ER9+ER12+ER15+ER18+ER21)</f>
        <v>301511</v>
      </c>
      <c r="ES24" s="67">
        <f t="shared" si="63"/>
        <v>107272</v>
      </c>
      <c r="ET24" s="67">
        <f t="shared" si="63"/>
        <v>206248</v>
      </c>
      <c r="EU24" s="67">
        <f t="shared" si="63"/>
        <v>337872</v>
      </c>
      <c r="EV24" s="67">
        <f t="shared" si="63"/>
        <v>491907</v>
      </c>
      <c r="EW24" s="67">
        <f t="shared" si="63"/>
        <v>456895</v>
      </c>
      <c r="EX24" s="67">
        <f t="shared" si="63"/>
        <v>457578</v>
      </c>
      <c r="EY24" s="67">
        <f>IF($B24="","",EY9+EY12+EY15+EY18+EY21)</f>
        <v>537085</v>
      </c>
      <c r="EZ24" s="67">
        <f t="shared" si="63"/>
        <v>537384</v>
      </c>
      <c r="FA24" s="67">
        <f>IF($B24="","",FA9+FA12+FA15+FA18+FA21)</f>
        <v>598384</v>
      </c>
      <c r="FB24" s="67">
        <f>+SUM(EP24:FA24)</f>
        <v>5068673</v>
      </c>
      <c r="FC24" s="67">
        <f>IF($B24="","",FC9+FC12+FC15+FC18+FC21)</f>
        <v>560179</v>
      </c>
      <c r="FD24" s="67">
        <f>IF($B24="","",FD9+FD12+FD15+FD18+FD21)</f>
        <v>474114</v>
      </c>
      <c r="FE24" s="67">
        <v>533139</v>
      </c>
      <c r="FF24" s="67">
        <v>497209</v>
      </c>
      <c r="FG24" s="67">
        <v>534599</v>
      </c>
      <c r="FH24" s="67"/>
      <c r="FI24" s="67"/>
      <c r="FJ24" s="67"/>
      <c r="FK24" s="67"/>
      <c r="FL24" s="67"/>
      <c r="FM24" s="67"/>
      <c r="FN24" s="67"/>
      <c r="FO24" s="67">
        <f>+SUM(FC24:FN24)</f>
        <v>2599240</v>
      </c>
    </row>
    <row r="25" spans="2:171" x14ac:dyDescent="0.25">
      <c r="B25" s="15" t="s">
        <v>3</v>
      </c>
      <c r="C25" s="67">
        <f>IF($B25="","",C10+C13+C16+C19+C22)</f>
        <v>0</v>
      </c>
      <c r="D25" s="67">
        <f t="shared" si="51"/>
        <v>0</v>
      </c>
      <c r="E25" s="67">
        <f>IF($B25="","",E10+E13+E16+E19+E22)</f>
        <v>0</v>
      </c>
      <c r="F25" s="67">
        <f t="shared" si="51"/>
        <v>0</v>
      </c>
      <c r="G25" s="67">
        <f t="shared" si="51"/>
        <v>0</v>
      </c>
      <c r="H25" s="67">
        <f t="shared" si="51"/>
        <v>0</v>
      </c>
      <c r="I25" s="67">
        <f t="shared" si="51"/>
        <v>0</v>
      </c>
      <c r="J25" s="67">
        <f t="shared" si="51"/>
        <v>0</v>
      </c>
      <c r="K25" s="67">
        <f t="shared" si="51"/>
        <v>56190</v>
      </c>
      <c r="L25" s="67">
        <f>IF($B25="","",L10+L13+L16+L19+L22)</f>
        <v>286510</v>
      </c>
      <c r="M25" s="67">
        <f t="shared" si="51"/>
        <v>289672</v>
      </c>
      <c r="N25" s="67">
        <f t="shared" si="51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2"/>
        <v>283168</v>
      </c>
      <c r="R25" s="67">
        <f>IF($B25="","",R10+R13+R16+R19+R22)</f>
        <v>293872</v>
      </c>
      <c r="S25" s="67">
        <f t="shared" si="52"/>
        <v>263970</v>
      </c>
      <c r="T25" s="67">
        <f t="shared" si="52"/>
        <v>274962</v>
      </c>
      <c r="U25" s="67">
        <f t="shared" si="52"/>
        <v>279886</v>
      </c>
      <c r="V25" s="67">
        <f t="shared" si="52"/>
        <v>288582</v>
      </c>
      <c r="W25" s="67">
        <f t="shared" si="52"/>
        <v>295842</v>
      </c>
      <c r="X25" s="67">
        <f t="shared" si="52"/>
        <v>289938</v>
      </c>
      <c r="Y25" s="67">
        <f>IF($B25="","",Y10+Y13+Y16+Y19+Y22)</f>
        <v>302440</v>
      </c>
      <c r="Z25" s="67">
        <f t="shared" si="52"/>
        <v>307684</v>
      </c>
      <c r="AA25" s="67">
        <f t="shared" si="52"/>
        <v>330312</v>
      </c>
      <c r="AB25" s="67">
        <f t="shared" si="52"/>
        <v>3509952</v>
      </c>
      <c r="AC25" s="67">
        <f>IF($B25="","",AC10+AC13+AC16+AC19+AC22)</f>
        <v>329544</v>
      </c>
      <c r="AD25" s="67">
        <f t="shared" si="53"/>
        <v>308410</v>
      </c>
      <c r="AE25" s="67">
        <f>IF($B25="","",AE10+AE13+AE16+AE19+AE22)</f>
        <v>319048</v>
      </c>
      <c r="AF25" s="67">
        <f t="shared" si="53"/>
        <v>296534</v>
      </c>
      <c r="AG25" s="67">
        <f t="shared" si="53"/>
        <v>312692</v>
      </c>
      <c r="AH25" s="67">
        <f t="shared" si="53"/>
        <v>309330</v>
      </c>
      <c r="AI25" s="67">
        <f t="shared" si="53"/>
        <v>316248</v>
      </c>
      <c r="AJ25" s="67">
        <f t="shared" si="53"/>
        <v>329958</v>
      </c>
      <c r="AK25" s="67">
        <f t="shared" si="53"/>
        <v>318790</v>
      </c>
      <c r="AL25" s="67">
        <f>IF($B25="","",AL10+AL13+AL16+AL19+AL22)</f>
        <v>331654</v>
      </c>
      <c r="AM25" s="67">
        <f t="shared" si="53"/>
        <v>323440</v>
      </c>
      <c r="AN25" s="67">
        <f t="shared" si="53"/>
        <v>350776</v>
      </c>
      <c r="AO25" s="67">
        <f t="shared" si="53"/>
        <v>3846424</v>
      </c>
      <c r="AP25" s="67">
        <f>IF($B25="","",AP10+AP13+AP16+AP19+AP22)</f>
        <v>347044</v>
      </c>
      <c r="AQ25" s="67">
        <f t="shared" si="54"/>
        <v>321274</v>
      </c>
      <c r="AR25" s="67">
        <f>IF($B25="","",AR10+AR13+AR16+AR19+AR22)</f>
        <v>335568</v>
      </c>
      <c r="AS25" s="67">
        <f t="shared" si="54"/>
        <v>306074</v>
      </c>
      <c r="AT25" s="67">
        <f t="shared" si="54"/>
        <v>323556</v>
      </c>
      <c r="AU25" s="67">
        <f t="shared" si="54"/>
        <v>320424</v>
      </c>
      <c r="AV25" s="67">
        <f t="shared" si="54"/>
        <v>327912</v>
      </c>
      <c r="AW25" s="67">
        <f t="shared" si="54"/>
        <v>347304</v>
      </c>
      <c r="AX25" s="67">
        <f t="shared" si="54"/>
        <v>330932</v>
      </c>
      <c r="AY25" s="67">
        <f>IF($B25="","",AY10+AY13+AY16+AY19+AY22)</f>
        <v>346950</v>
      </c>
      <c r="AZ25" s="67">
        <f t="shared" si="54"/>
        <v>347172</v>
      </c>
      <c r="BA25" s="67">
        <f t="shared" si="54"/>
        <v>350314</v>
      </c>
      <c r="BB25" s="67">
        <f t="shared" si="54"/>
        <v>4004524</v>
      </c>
      <c r="BC25" s="67">
        <f>IF($B25="","",BC10+BC13+BC16+BC19+BC22)</f>
        <v>352444</v>
      </c>
      <c r="BD25" s="67">
        <f t="shared" si="55"/>
        <v>321708</v>
      </c>
      <c r="BE25" s="67">
        <f>IF($B25="","",BE10+BE13+BE16+BE19+BE22)</f>
        <v>339974</v>
      </c>
      <c r="BF25" s="67">
        <f t="shared" si="55"/>
        <v>327896</v>
      </c>
      <c r="BG25" s="67">
        <f t="shared" si="55"/>
        <v>329578</v>
      </c>
      <c r="BH25" s="67">
        <f t="shared" si="55"/>
        <v>317985</v>
      </c>
      <c r="BI25" s="67">
        <f t="shared" si="55"/>
        <v>343166</v>
      </c>
      <c r="BJ25" s="67">
        <f t="shared" si="55"/>
        <v>360681</v>
      </c>
      <c r="BK25" s="67">
        <f t="shared" si="55"/>
        <v>342738</v>
      </c>
      <c r="BL25" s="67">
        <f>IF($B25="","",BL10+BL13+BL16+BL19+BL22)</f>
        <v>359424</v>
      </c>
      <c r="BM25" s="67">
        <f t="shared" si="55"/>
        <v>366339</v>
      </c>
      <c r="BN25" s="67">
        <f t="shared" si="55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6"/>
        <v>357473</v>
      </c>
      <c r="BR25" s="67">
        <f>IF($B25="","",BR10+BR13+BR16+BR19+BR22)</f>
        <v>358567</v>
      </c>
      <c r="BS25" s="67">
        <f t="shared" si="56"/>
        <v>330295</v>
      </c>
      <c r="BT25" s="67">
        <f t="shared" si="56"/>
        <v>351631</v>
      </c>
      <c r="BU25" s="67">
        <f t="shared" si="56"/>
        <v>336374</v>
      </c>
      <c r="BV25" s="67">
        <f t="shared" si="56"/>
        <v>349701</v>
      </c>
      <c r="BW25" s="67">
        <f t="shared" si="56"/>
        <v>364362</v>
      </c>
      <c r="BX25" s="67">
        <f t="shared" si="56"/>
        <v>340705</v>
      </c>
      <c r="BY25" s="67">
        <f>IF($B25="","",BY10+BY13+BY16+BY19+BY22)</f>
        <v>361170</v>
      </c>
      <c r="BZ25" s="67">
        <f t="shared" si="56"/>
        <v>353857</v>
      </c>
      <c r="CA25" s="67">
        <f t="shared" si="56"/>
        <v>366307</v>
      </c>
      <c r="CB25" s="67">
        <f t="shared" si="56"/>
        <v>4258202</v>
      </c>
      <c r="CC25" s="67">
        <f t="shared" si="56"/>
        <v>364740</v>
      </c>
      <c r="CD25" s="67">
        <f t="shared" si="56"/>
        <v>345516</v>
      </c>
      <c r="CE25" s="67">
        <f t="shared" si="56"/>
        <v>366586</v>
      </c>
      <c r="CF25" s="67">
        <f t="shared" si="56"/>
        <v>332460</v>
      </c>
      <c r="CG25" s="67">
        <f t="shared" ref="CG25:CN25" si="64">IF($B25="","",CG10+CG13+CG16+CG19+CG22)</f>
        <v>349937</v>
      </c>
      <c r="CH25" s="67">
        <f t="shared" si="64"/>
        <v>343832</v>
      </c>
      <c r="CI25" s="67">
        <f t="shared" si="64"/>
        <v>349737</v>
      </c>
      <c r="CJ25" s="67">
        <f t="shared" si="64"/>
        <v>379467</v>
      </c>
      <c r="CK25" s="67">
        <f t="shared" si="64"/>
        <v>362642</v>
      </c>
      <c r="CL25" s="67">
        <f t="shared" si="64"/>
        <v>392975</v>
      </c>
      <c r="CM25" s="67">
        <f t="shared" si="64"/>
        <v>392074</v>
      </c>
      <c r="CN25" s="67">
        <f t="shared" si="64"/>
        <v>395485</v>
      </c>
      <c r="CO25" s="67">
        <f t="shared" si="58"/>
        <v>4375451</v>
      </c>
      <c r="CP25" s="67">
        <f t="shared" si="58"/>
        <v>381017</v>
      </c>
      <c r="CQ25" s="67">
        <f t="shared" si="58"/>
        <v>365786</v>
      </c>
      <c r="CR25" s="67">
        <f t="shared" si="58"/>
        <v>375762</v>
      </c>
      <c r="CS25" s="67">
        <f t="shared" si="58"/>
        <v>366541</v>
      </c>
      <c r="CT25" s="67">
        <f t="shared" si="58"/>
        <v>369016</v>
      </c>
      <c r="CU25" s="67">
        <f t="shared" si="58"/>
        <v>352288</v>
      </c>
      <c r="CV25" s="67">
        <f t="shared" si="58"/>
        <v>369276</v>
      </c>
      <c r="CW25" s="67">
        <f t="shared" si="59"/>
        <v>386072</v>
      </c>
      <c r="CX25" s="67">
        <f t="shared" si="59"/>
        <v>378938</v>
      </c>
      <c r="CY25" s="67">
        <f t="shared" si="59"/>
        <v>396136</v>
      </c>
      <c r="CZ25" s="67">
        <v>387194</v>
      </c>
      <c r="DA25" s="67">
        <f t="shared" si="59"/>
        <v>395219</v>
      </c>
      <c r="DB25" s="67">
        <f t="shared" ref="DB25:DN25" si="65">IF($B25="","",DB10+DB13+DB16+DB19+DB22)</f>
        <v>4523245</v>
      </c>
      <c r="DC25" s="67">
        <f t="shared" si="65"/>
        <v>403226</v>
      </c>
      <c r="DD25" s="67">
        <f t="shared" si="65"/>
        <v>340053</v>
      </c>
      <c r="DE25" s="67">
        <f t="shared" si="65"/>
        <v>199029</v>
      </c>
      <c r="DF25" s="67">
        <f t="shared" si="65"/>
        <v>0</v>
      </c>
      <c r="DG25" s="67">
        <f t="shared" si="65"/>
        <v>377800</v>
      </c>
      <c r="DH25" s="67">
        <f t="shared" si="65"/>
        <v>368646</v>
      </c>
      <c r="DI25" s="67">
        <f t="shared" si="65"/>
        <v>380876</v>
      </c>
      <c r="DJ25" s="67">
        <f t="shared" si="65"/>
        <v>397541</v>
      </c>
      <c r="DK25" s="67">
        <f t="shared" si="65"/>
        <v>378666</v>
      </c>
      <c r="DL25" s="67">
        <f t="shared" si="65"/>
        <v>388500</v>
      </c>
      <c r="DM25" s="67">
        <f t="shared" si="65"/>
        <v>409231</v>
      </c>
      <c r="DN25" s="67">
        <f t="shared" si="65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6">IF($B25="","",DQ10+DQ13+DQ16+DQ19+DQ22)</f>
        <v>394477</v>
      </c>
      <c r="DR25" s="67">
        <f t="shared" si="66"/>
        <v>420127</v>
      </c>
      <c r="DS25" s="67">
        <f t="shared" si="66"/>
        <v>403756</v>
      </c>
      <c r="DT25" s="67">
        <f t="shared" si="66"/>
        <v>420053</v>
      </c>
      <c r="DU25" s="67">
        <f>IF($B25="","",DU10+DU13+DU16+DU19+DU22)</f>
        <v>414593</v>
      </c>
      <c r="DV25" s="67">
        <f t="shared" si="66"/>
        <v>426786</v>
      </c>
      <c r="DW25" s="67">
        <f t="shared" si="66"/>
        <v>430572</v>
      </c>
      <c r="DX25" s="67">
        <f t="shared" si="66"/>
        <v>390271</v>
      </c>
      <c r="DY25" s="67">
        <f t="shared" si="66"/>
        <v>418886</v>
      </c>
      <c r="DZ25" s="67">
        <f t="shared" si="66"/>
        <v>422698</v>
      </c>
      <c r="EA25" s="67">
        <f t="shared" si="66"/>
        <v>444200</v>
      </c>
      <c r="EB25" s="67">
        <f t="shared" si="41"/>
        <v>5014487</v>
      </c>
      <c r="EC25" s="67">
        <f t="shared" ref="EC25:EN25" si="67">IF($B25="","",EC10+EC13+EC16+EC19+EC22)</f>
        <v>439363</v>
      </c>
      <c r="ED25" s="67">
        <f t="shared" si="67"/>
        <v>387189</v>
      </c>
      <c r="EE25" s="67">
        <f t="shared" si="67"/>
        <v>420418</v>
      </c>
      <c r="EF25" s="67">
        <f t="shared" si="67"/>
        <v>379847</v>
      </c>
      <c r="EG25" s="67">
        <f t="shared" si="67"/>
        <v>409592</v>
      </c>
      <c r="EH25" s="67">
        <f t="shared" si="67"/>
        <v>427524</v>
      </c>
      <c r="EI25" s="67">
        <f t="shared" si="67"/>
        <v>428180</v>
      </c>
      <c r="EJ25" s="67">
        <f t="shared" si="67"/>
        <v>439564</v>
      </c>
      <c r="EK25" s="67">
        <f t="shared" si="67"/>
        <v>412336</v>
      </c>
      <c r="EL25" s="67">
        <f t="shared" si="67"/>
        <v>438580</v>
      </c>
      <c r="EM25" s="67">
        <f t="shared" si="67"/>
        <v>436578</v>
      </c>
      <c r="EN25" s="67">
        <f t="shared" si="67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3"/>
        <v>416111</v>
      </c>
      <c r="ER25" s="67">
        <f>IF($B25="","",ER10+ER13+ER16+ER19+ER22)</f>
        <v>293807</v>
      </c>
      <c r="ES25" s="67">
        <f t="shared" si="63"/>
        <v>143193</v>
      </c>
      <c r="ET25" s="67">
        <f t="shared" si="63"/>
        <v>208247</v>
      </c>
      <c r="EU25" s="67">
        <f t="shared" si="63"/>
        <v>277513</v>
      </c>
      <c r="EV25" s="67">
        <f t="shared" si="63"/>
        <v>328765</v>
      </c>
      <c r="EW25" s="67">
        <f t="shared" si="63"/>
        <v>351325</v>
      </c>
      <c r="EX25" s="67">
        <f t="shared" si="63"/>
        <v>352681</v>
      </c>
      <c r="EY25" s="67">
        <f>IF($B25="","",EY10+EY13+EY16+EY19+EY22)</f>
        <v>418593</v>
      </c>
      <c r="EZ25" s="67">
        <f t="shared" si="63"/>
        <v>441899</v>
      </c>
      <c r="FA25" s="67">
        <f t="shared" si="63"/>
        <v>430286</v>
      </c>
      <c r="FB25" s="67">
        <f>+SUM(EP25:FA25)</f>
        <v>4090108</v>
      </c>
      <c r="FC25" s="67">
        <f>IF($B25="","",FC10+FC13+FC16+FC19+FC22)</f>
        <v>431365</v>
      </c>
      <c r="FD25" s="67">
        <f>IF($B25="","",FD10+FD13+FD16+FD19+FD22)</f>
        <v>372721</v>
      </c>
      <c r="FE25" s="67">
        <v>377705</v>
      </c>
      <c r="FF25" s="67">
        <v>355822</v>
      </c>
      <c r="FG25" s="67">
        <v>414610</v>
      </c>
      <c r="FH25" s="67"/>
      <c r="FI25" s="67"/>
      <c r="FJ25" s="67"/>
      <c r="FK25" s="67"/>
      <c r="FL25" s="67"/>
      <c r="FM25" s="67"/>
      <c r="FN25" s="67"/>
      <c r="FO25" s="67">
        <f>+SUM(FC25:FN25)</f>
        <v>1952223</v>
      </c>
    </row>
    <row r="27" spans="2:171" x14ac:dyDescent="0.25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</row>
    <row r="28" spans="2:171" x14ac:dyDescent="0.25">
      <c r="B28" s="5" t="s">
        <v>68</v>
      </c>
      <c r="CP28" s="2">
        <v>249994</v>
      </c>
    </row>
    <row r="29" spans="2:171" ht="15" customHeight="1" x14ac:dyDescent="0.25">
      <c r="B29" s="165" t="s">
        <v>0</v>
      </c>
      <c r="C29" s="159">
        <v>2009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1"/>
      <c r="O29" s="157" t="s">
        <v>86</v>
      </c>
      <c r="P29" s="159">
        <v>2010</v>
      </c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1"/>
      <c r="AB29" s="157" t="s">
        <v>87</v>
      </c>
      <c r="AC29" s="159">
        <v>2011</v>
      </c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1"/>
      <c r="AO29" s="157" t="s">
        <v>88</v>
      </c>
      <c r="AP29" s="159">
        <v>2012</v>
      </c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1"/>
      <c r="BB29" s="157" t="s">
        <v>89</v>
      </c>
      <c r="BC29" s="159">
        <v>2013</v>
      </c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1"/>
      <c r="BO29" s="157" t="s">
        <v>90</v>
      </c>
      <c r="BP29" s="159">
        <v>2014</v>
      </c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1"/>
      <c r="CB29" s="157" t="s">
        <v>91</v>
      </c>
      <c r="CC29" s="159">
        <v>2015</v>
      </c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1"/>
      <c r="CO29" s="157" t="s">
        <v>92</v>
      </c>
      <c r="CP29" s="159">
        <v>2016</v>
      </c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1"/>
      <c r="DB29" s="157" t="s">
        <v>93</v>
      </c>
      <c r="DC29" s="159">
        <v>2017</v>
      </c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1"/>
      <c r="DO29" s="157" t="s">
        <v>104</v>
      </c>
      <c r="DP29" s="159">
        <v>2018</v>
      </c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1"/>
      <c r="EB29" s="157" t="s">
        <v>137</v>
      </c>
      <c r="EC29" s="159">
        <v>2019</v>
      </c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1"/>
      <c r="EO29" s="157" t="s">
        <v>161</v>
      </c>
      <c r="EP29" s="154">
        <v>2020</v>
      </c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6"/>
      <c r="FB29" s="157" t="s">
        <v>169</v>
      </c>
      <c r="FC29" s="154">
        <v>2021</v>
      </c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6"/>
      <c r="FO29" s="157" t="s">
        <v>170</v>
      </c>
    </row>
    <row r="30" spans="2:171" x14ac:dyDescent="0.25">
      <c r="B30" s="166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58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58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58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58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58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58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58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58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58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58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58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58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58"/>
    </row>
    <row r="31" spans="2:171" x14ac:dyDescent="0.25">
      <c r="B31" s="13" t="s">
        <v>58</v>
      </c>
      <c r="C31" s="66">
        <f>SUM(C32:C33)</f>
        <v>0</v>
      </c>
      <c r="D31" s="66">
        <f t="shared" ref="D31:J31" si="68">SUM(D32:D33)</f>
        <v>0</v>
      </c>
      <c r="E31" s="66">
        <f>SUM(E32:E33)</f>
        <v>0</v>
      </c>
      <c r="F31" s="66">
        <f t="shared" si="68"/>
        <v>0</v>
      </c>
      <c r="G31" s="66">
        <f>SUM(G32:G33)</f>
        <v>0</v>
      </c>
      <c r="H31" s="66">
        <f t="shared" si="68"/>
        <v>0</v>
      </c>
      <c r="I31" s="66">
        <f t="shared" si="68"/>
        <v>0</v>
      </c>
      <c r="J31" s="66">
        <f t="shared" si="68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69">SUM(DI32:DI33)</f>
        <v>617186</v>
      </c>
      <c r="DJ31" s="66">
        <f t="shared" si="69"/>
        <v>624834</v>
      </c>
      <c r="DK31" s="66">
        <f t="shared" si="69"/>
        <v>597378</v>
      </c>
      <c r="DL31" s="66">
        <f t="shared" si="69"/>
        <v>600514</v>
      </c>
      <c r="DM31" s="66">
        <f t="shared" si="69"/>
        <v>626894</v>
      </c>
      <c r="DN31" s="66">
        <f t="shared" si="69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0">SUM(DS32:DS33)</f>
        <v>627038</v>
      </c>
      <c r="DT31" s="66">
        <v>139294</v>
      </c>
      <c r="DU31" s="66">
        <f t="shared" si="70"/>
        <v>611236</v>
      </c>
      <c r="DV31" s="66">
        <f t="shared" si="70"/>
        <v>641725</v>
      </c>
      <c r="DW31" s="66">
        <f t="shared" si="70"/>
        <v>656749</v>
      </c>
      <c r="DX31" s="66">
        <f t="shared" si="70"/>
        <v>593680</v>
      </c>
      <c r="DY31" s="66">
        <f t="shared" si="70"/>
        <v>629850</v>
      </c>
      <c r="DZ31" s="66">
        <f t="shared" si="70"/>
        <v>632851</v>
      </c>
      <c r="EA31" s="66">
        <f t="shared" si="70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1">SUM(EQ32:EQ33)</f>
        <v>673505</v>
      </c>
      <c r="ER31" s="66">
        <f>SUM(ER32:ER33)</f>
        <v>473614</v>
      </c>
      <c r="ES31" s="66">
        <f t="shared" si="71"/>
        <v>232280</v>
      </c>
      <c r="ET31" s="66">
        <f>SUM(ET32:ET33)</f>
        <v>367705</v>
      </c>
      <c r="EU31" s="66">
        <f t="shared" si="71"/>
        <v>485064</v>
      </c>
      <c r="EV31" s="66">
        <f t="shared" si="71"/>
        <v>593404</v>
      </c>
      <c r="EW31" s="66">
        <f t="shared" si="71"/>
        <v>609769</v>
      </c>
      <c r="EX31" s="66">
        <f t="shared" si="71"/>
        <v>601708</v>
      </c>
      <c r="EY31" s="66">
        <f t="shared" si="71"/>
        <v>697334</v>
      </c>
      <c r="EZ31" s="66">
        <f t="shared" si="71"/>
        <v>729963</v>
      </c>
      <c r="FA31" s="66">
        <f t="shared" si="71"/>
        <v>748348</v>
      </c>
      <c r="FB31" s="67">
        <f>+SUM(EP31:FA31)</f>
        <v>6909818</v>
      </c>
      <c r="FC31" s="66">
        <f>SUM(FC32:FC33)</f>
        <v>756849</v>
      </c>
      <c r="FD31" s="66">
        <f>SUM(FD32:FD33)</f>
        <v>639275</v>
      </c>
      <c r="FE31" s="66">
        <v>691426</v>
      </c>
      <c r="FF31" s="66">
        <v>658701</v>
      </c>
      <c r="FG31" s="66">
        <v>719222</v>
      </c>
      <c r="FH31" s="66"/>
      <c r="FI31" s="66"/>
      <c r="FJ31" s="66"/>
      <c r="FK31" s="66"/>
      <c r="FL31" s="66"/>
      <c r="FM31" s="66"/>
      <c r="FN31" s="66"/>
      <c r="FO31" s="67">
        <f>+SUM(FC31:FN31)</f>
        <v>3465473</v>
      </c>
    </row>
    <row r="32" spans="2:171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2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3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4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5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6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7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8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79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0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1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/>
      <c r="FI32" s="48"/>
      <c r="FJ32" s="48"/>
      <c r="FK32" s="48"/>
      <c r="FL32" s="48"/>
      <c r="FM32" s="48"/>
      <c r="FN32" s="48"/>
      <c r="FO32" s="67"/>
    </row>
    <row r="33" spans="2:171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2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3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4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5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6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7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8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79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0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1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/>
      <c r="FI33" s="48"/>
      <c r="FJ33" s="48"/>
      <c r="FK33" s="48"/>
      <c r="FL33" s="48"/>
      <c r="FM33" s="48"/>
      <c r="FN33" s="48"/>
      <c r="FO33" s="67"/>
    </row>
    <row r="34" spans="2:171" x14ac:dyDescent="0.25">
      <c r="B34" s="13" t="s">
        <v>59</v>
      </c>
      <c r="C34" s="66">
        <f>SUM(C35:C36)</f>
        <v>0</v>
      </c>
      <c r="D34" s="66">
        <f t="shared" ref="D34:J34" si="82">SUM(D35:D36)</f>
        <v>0</v>
      </c>
      <c r="E34" s="66">
        <f t="shared" si="82"/>
        <v>0</v>
      </c>
      <c r="F34" s="66">
        <f t="shared" si="82"/>
        <v>0</v>
      </c>
      <c r="G34" s="66">
        <f t="shared" si="82"/>
        <v>0</v>
      </c>
      <c r="H34" s="66">
        <f t="shared" si="82"/>
        <v>0</v>
      </c>
      <c r="I34" s="66">
        <f t="shared" si="82"/>
        <v>0</v>
      </c>
      <c r="J34" s="66">
        <f t="shared" si="82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2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3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4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5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6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7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8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79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3">SUM(DI35:DI36)</f>
        <v>389092</v>
      </c>
      <c r="DJ34" s="66">
        <f t="shared" si="83"/>
        <v>409122</v>
      </c>
      <c r="DK34" s="66">
        <f t="shared" si="83"/>
        <v>391438</v>
      </c>
      <c r="DL34" s="66">
        <f t="shared" si="83"/>
        <v>394422</v>
      </c>
      <c r="DM34" s="66">
        <f t="shared" si="83"/>
        <v>395594</v>
      </c>
      <c r="DN34" s="66">
        <f t="shared" si="83"/>
        <v>450374</v>
      </c>
      <c r="DO34" s="67">
        <f t="shared" si="80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4">SUM(DS35:DS36)</f>
        <v>401296</v>
      </c>
      <c r="DT34" s="66">
        <f t="shared" si="84"/>
        <v>410732</v>
      </c>
      <c r="DU34" s="66">
        <f t="shared" si="84"/>
        <v>405182</v>
      </c>
      <c r="DV34" s="66">
        <f t="shared" si="84"/>
        <v>430576</v>
      </c>
      <c r="DW34" s="66">
        <f t="shared" si="84"/>
        <v>435608</v>
      </c>
      <c r="DX34" s="66">
        <f t="shared" si="84"/>
        <v>392488</v>
      </c>
      <c r="DY34" s="66">
        <f t="shared" si="84"/>
        <v>421330</v>
      </c>
      <c r="DZ34" s="66">
        <f t="shared" si="84"/>
        <v>427921</v>
      </c>
      <c r="EA34" s="66">
        <f t="shared" si="84"/>
        <v>464488</v>
      </c>
      <c r="EB34" s="67">
        <f t="shared" si="81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5">SUM(EF35:EF36)</f>
        <v>382323</v>
      </c>
      <c r="EG34" s="66">
        <f t="shared" si="85"/>
        <v>408789</v>
      </c>
      <c r="EH34" s="66">
        <f t="shared" si="85"/>
        <v>422159</v>
      </c>
      <c r="EI34" s="66">
        <f t="shared" si="85"/>
        <v>438681</v>
      </c>
      <c r="EJ34" s="66">
        <f t="shared" si="85"/>
        <v>458920</v>
      </c>
      <c r="EK34" s="66">
        <f t="shared" si="85"/>
        <v>410778</v>
      </c>
      <c r="EL34" s="66">
        <f t="shared" si="85"/>
        <v>435919</v>
      </c>
      <c r="EM34" s="66">
        <v>436679</v>
      </c>
      <c r="EN34" s="66">
        <v>463353</v>
      </c>
      <c r="EO34" s="67">
        <f t="shared" ref="EO34:EO40" si="86">+SUM(EC34:EN34)</f>
        <v>5144873</v>
      </c>
      <c r="EP34" s="66">
        <f>SUM(EP35:EP36)</f>
        <v>452328</v>
      </c>
      <c r="EQ34" s="66">
        <f t="shared" ref="EQ34:EZ34" si="87">SUM(EQ35:EQ36)</f>
        <v>432987</v>
      </c>
      <c r="ER34" s="66">
        <f t="shared" si="87"/>
        <v>310345</v>
      </c>
      <c r="ES34" s="66">
        <f t="shared" si="87"/>
        <v>164633</v>
      </c>
      <c r="ET34" s="66">
        <f t="shared" si="87"/>
        <v>234304</v>
      </c>
      <c r="EU34" s="66">
        <f t="shared" si="87"/>
        <v>311148</v>
      </c>
      <c r="EV34" s="66">
        <f t="shared" si="87"/>
        <v>419154</v>
      </c>
      <c r="EW34" s="66">
        <f t="shared" si="87"/>
        <v>425704</v>
      </c>
      <c r="EX34" s="66">
        <f t="shared" si="87"/>
        <v>413900</v>
      </c>
      <c r="EY34" s="66">
        <f t="shared" si="87"/>
        <v>456253</v>
      </c>
      <c r="EZ34" s="66">
        <f t="shared" si="87"/>
        <v>469334</v>
      </c>
      <c r="FA34" s="66">
        <f>SUM(FA35:FA36)</f>
        <v>459476</v>
      </c>
      <c r="FB34" s="67">
        <f t="shared" ref="FB34:FB40" si="88">+SUM(EP34:FA34)</f>
        <v>4549566</v>
      </c>
      <c r="FC34" s="66">
        <f>SUM(FC35:FC36)</f>
        <v>481396</v>
      </c>
      <c r="FD34" s="66">
        <f>SUM(FD35:FD36)</f>
        <v>393284</v>
      </c>
      <c r="FE34" s="66">
        <v>420619</v>
      </c>
      <c r="FF34" s="66">
        <v>421722</v>
      </c>
      <c r="FG34" s="66">
        <v>457192</v>
      </c>
      <c r="FH34" s="66"/>
      <c r="FI34" s="66"/>
      <c r="FJ34" s="66"/>
      <c r="FK34" s="66"/>
      <c r="FL34" s="66"/>
      <c r="FM34" s="66"/>
      <c r="FN34" s="66"/>
      <c r="FO34" s="67">
        <f t="shared" ref="FO34:FO40" si="89">+SUM(FC34:FN34)</f>
        <v>2174213</v>
      </c>
    </row>
    <row r="35" spans="2:171" x14ac:dyDescent="0.25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2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3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4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5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6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7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8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79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0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1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/>
      <c r="FI35" s="48"/>
      <c r="FJ35" s="48"/>
      <c r="FK35" s="48"/>
      <c r="FL35" s="48"/>
      <c r="FM35" s="48"/>
      <c r="FN35" s="48"/>
      <c r="FO35" s="67"/>
    </row>
    <row r="36" spans="2:171" x14ac:dyDescent="0.25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2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3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4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5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6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7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8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79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0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1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/>
      <c r="FI36" s="48"/>
      <c r="FJ36" s="48"/>
      <c r="FK36" s="48"/>
      <c r="FL36" s="48"/>
      <c r="FM36" s="48"/>
      <c r="FN36" s="48"/>
      <c r="FO36" s="67"/>
    </row>
    <row r="37" spans="2:171" x14ac:dyDescent="0.25">
      <c r="B37" s="13" t="s">
        <v>60</v>
      </c>
      <c r="C37" s="66">
        <f>SUM(C38:C39)</f>
        <v>0</v>
      </c>
      <c r="D37" s="66">
        <f t="shared" ref="D37:J37" si="90">SUM(D38:D39)</f>
        <v>0</v>
      </c>
      <c r="E37" s="66">
        <f t="shared" si="90"/>
        <v>0</v>
      </c>
      <c r="F37" s="66">
        <f t="shared" si="90"/>
        <v>0</v>
      </c>
      <c r="G37" s="66">
        <f t="shared" si="90"/>
        <v>0</v>
      </c>
      <c r="H37" s="66">
        <f t="shared" si="90"/>
        <v>0</v>
      </c>
      <c r="I37" s="66">
        <f t="shared" si="90"/>
        <v>0</v>
      </c>
      <c r="J37" s="66">
        <f t="shared" si="90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2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3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4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5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6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7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8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79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1">SUM(DI38:DI39)</f>
        <v>256900</v>
      </c>
      <c r="DJ37" s="66">
        <f t="shared" si="91"/>
        <v>265342</v>
      </c>
      <c r="DK37" s="66">
        <f t="shared" si="91"/>
        <v>245398</v>
      </c>
      <c r="DL37" s="66">
        <f t="shared" si="91"/>
        <v>250196</v>
      </c>
      <c r="DM37" s="66">
        <f t="shared" si="91"/>
        <v>258718</v>
      </c>
      <c r="DN37" s="66">
        <f t="shared" si="91"/>
        <v>288678</v>
      </c>
      <c r="DO37" s="67">
        <f t="shared" si="80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2">SUM(DR38:DR39)</f>
        <v>274010</v>
      </c>
      <c r="DS37" s="66">
        <f t="shared" si="92"/>
        <v>253916</v>
      </c>
      <c r="DT37" s="66">
        <f t="shared" si="92"/>
        <v>266204</v>
      </c>
      <c r="DU37" s="66">
        <f t="shared" si="92"/>
        <v>272484</v>
      </c>
      <c r="DV37" s="66">
        <f t="shared" si="92"/>
        <v>287916</v>
      </c>
      <c r="DW37" s="66">
        <f t="shared" si="92"/>
        <v>285296</v>
      </c>
      <c r="DX37" s="66">
        <f t="shared" si="92"/>
        <v>251746</v>
      </c>
      <c r="DY37" s="66">
        <f t="shared" si="92"/>
        <v>264554</v>
      </c>
      <c r="DZ37" s="66">
        <f t="shared" si="92"/>
        <v>268680</v>
      </c>
      <c r="EA37" s="66">
        <f t="shared" si="92"/>
        <v>293450</v>
      </c>
      <c r="EB37" s="67">
        <f t="shared" si="81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3">SUM(EE38:EE39)</f>
        <v>274006</v>
      </c>
      <c r="EF37" s="66">
        <f t="shared" si="93"/>
        <v>258688</v>
      </c>
      <c r="EG37" s="66">
        <f t="shared" si="93"/>
        <v>271482</v>
      </c>
      <c r="EH37" s="66">
        <f t="shared" si="93"/>
        <v>284630</v>
      </c>
      <c r="EI37" s="66">
        <f t="shared" si="93"/>
        <v>280740</v>
      </c>
      <c r="EJ37" s="66">
        <f t="shared" si="93"/>
        <v>287018</v>
      </c>
      <c r="EK37" s="66">
        <f t="shared" si="93"/>
        <v>275788</v>
      </c>
      <c r="EL37" s="66">
        <f t="shared" si="93"/>
        <v>303098</v>
      </c>
      <c r="EM37" s="66">
        <v>306768</v>
      </c>
      <c r="EN37" s="66">
        <v>310406</v>
      </c>
      <c r="EO37" s="67">
        <f t="shared" si="86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4">SUM(ER38:ER39)</f>
        <v>195210</v>
      </c>
      <c r="ES37" s="66">
        <f t="shared" si="94"/>
        <v>107466</v>
      </c>
      <c r="ET37" s="66">
        <f t="shared" si="94"/>
        <v>165536</v>
      </c>
      <c r="EU37" s="66">
        <f t="shared" si="94"/>
        <v>236994</v>
      </c>
      <c r="EV37" s="66">
        <f t="shared" si="94"/>
        <v>261184</v>
      </c>
      <c r="EW37" s="66">
        <f t="shared" si="94"/>
        <v>275108</v>
      </c>
      <c r="EX37" s="66">
        <f t="shared" si="94"/>
        <v>263658</v>
      </c>
      <c r="EY37" s="66">
        <f t="shared" si="94"/>
        <v>316176</v>
      </c>
      <c r="EZ37" s="66">
        <f t="shared" si="94"/>
        <v>324774</v>
      </c>
      <c r="FA37" s="66">
        <f t="shared" si="94"/>
        <v>304452</v>
      </c>
      <c r="FB37" s="67">
        <f t="shared" si="88"/>
        <v>3013426</v>
      </c>
      <c r="FC37" s="66">
        <f>SUM(FC38:FC39)</f>
        <v>314544</v>
      </c>
      <c r="FD37" s="66">
        <f>SUM(FD38:FD39)</f>
        <v>285480</v>
      </c>
      <c r="FE37" s="66">
        <v>260168</v>
      </c>
      <c r="FF37" s="66">
        <v>331502</v>
      </c>
      <c r="FG37" s="66">
        <v>305894</v>
      </c>
      <c r="FH37" s="66"/>
      <c r="FI37" s="66"/>
      <c r="FJ37" s="66"/>
      <c r="FK37" s="66"/>
      <c r="FL37" s="66"/>
      <c r="FM37" s="66"/>
      <c r="FN37" s="66"/>
      <c r="FO37" s="67">
        <f t="shared" si="89"/>
        <v>1497588</v>
      </c>
    </row>
    <row r="38" spans="2:171" x14ac:dyDescent="0.25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2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3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4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5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6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7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8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79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0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1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47876</v>
      </c>
      <c r="FD38" s="48">
        <v>41796</v>
      </c>
      <c r="FE38" s="48">
        <v>41168</v>
      </c>
      <c r="FF38" s="48">
        <v>90377</v>
      </c>
      <c r="FG38" s="48">
        <v>44706</v>
      </c>
      <c r="FH38" s="48"/>
      <c r="FI38" s="48"/>
      <c r="FJ38" s="48"/>
      <c r="FK38" s="48"/>
      <c r="FL38" s="48"/>
      <c r="FM38" s="48"/>
      <c r="FN38" s="48"/>
      <c r="FO38" s="67"/>
    </row>
    <row r="39" spans="2:171" x14ac:dyDescent="0.25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2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3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4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5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6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7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8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79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0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1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266668</v>
      </c>
      <c r="FD39" s="48">
        <v>243684</v>
      </c>
      <c r="FE39" s="48">
        <v>219000</v>
      </c>
      <c r="FF39" s="48">
        <v>241125</v>
      </c>
      <c r="FG39" s="48">
        <v>261188</v>
      </c>
      <c r="FH39" s="48"/>
      <c r="FI39" s="48"/>
      <c r="FJ39" s="48"/>
      <c r="FK39" s="48"/>
      <c r="FL39" s="48"/>
      <c r="FM39" s="48"/>
      <c r="FN39" s="48"/>
      <c r="FO39" s="67"/>
    </row>
    <row r="40" spans="2:171" x14ac:dyDescent="0.25">
      <c r="B40" s="13" t="s">
        <v>61</v>
      </c>
      <c r="C40" s="66">
        <f>SUM(C41:C42)</f>
        <v>0</v>
      </c>
      <c r="D40" s="66">
        <f t="shared" ref="D40:J40" si="95">SUM(D41:D42)</f>
        <v>0</v>
      </c>
      <c r="E40" s="66">
        <f t="shared" si="95"/>
        <v>0</v>
      </c>
      <c r="F40" s="66">
        <f t="shared" si="95"/>
        <v>0</v>
      </c>
      <c r="G40" s="66">
        <f t="shared" si="95"/>
        <v>0</v>
      </c>
      <c r="H40" s="66">
        <f t="shared" si="95"/>
        <v>0</v>
      </c>
      <c r="I40" s="66">
        <f t="shared" si="95"/>
        <v>0</v>
      </c>
      <c r="J40" s="66">
        <f t="shared" si="95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2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3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4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5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6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7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8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79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6">SUM(DI41:DI42)</f>
        <v>215604</v>
      </c>
      <c r="DJ40" s="66">
        <f t="shared" si="96"/>
        <v>221706</v>
      </c>
      <c r="DK40" s="66">
        <f t="shared" si="96"/>
        <v>206652</v>
      </c>
      <c r="DL40" s="66">
        <f t="shared" si="96"/>
        <v>211030</v>
      </c>
      <c r="DM40" s="66">
        <f t="shared" si="96"/>
        <v>220022</v>
      </c>
      <c r="DN40" s="66">
        <f t="shared" si="96"/>
        <v>256660</v>
      </c>
      <c r="DO40" s="67">
        <f t="shared" si="80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7">SUM(DR41:DR42)</f>
        <v>270878</v>
      </c>
      <c r="DS40" s="66">
        <f t="shared" si="97"/>
        <v>256558</v>
      </c>
      <c r="DT40" s="66">
        <f t="shared" si="97"/>
        <v>285306</v>
      </c>
      <c r="DU40" s="66">
        <f t="shared" si="97"/>
        <v>295912</v>
      </c>
      <c r="DV40" s="66">
        <f t="shared" si="97"/>
        <v>308974</v>
      </c>
      <c r="DW40" s="66">
        <f t="shared" si="97"/>
        <v>305060</v>
      </c>
      <c r="DX40" s="66">
        <f t="shared" si="97"/>
        <v>245344</v>
      </c>
      <c r="DY40" s="66">
        <f t="shared" si="97"/>
        <v>277366</v>
      </c>
      <c r="DZ40" s="66">
        <f t="shared" si="97"/>
        <v>299410</v>
      </c>
      <c r="EA40" s="66">
        <f t="shared" si="97"/>
        <v>322494</v>
      </c>
      <c r="EB40" s="67">
        <f t="shared" si="81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98">SUM(EE41:EE42)</f>
        <v>295806</v>
      </c>
      <c r="EF40" s="66">
        <f t="shared" si="98"/>
        <v>274970</v>
      </c>
      <c r="EG40" s="66">
        <f t="shared" si="98"/>
        <v>290678</v>
      </c>
      <c r="EH40" s="66">
        <f t="shared" si="98"/>
        <v>308088</v>
      </c>
      <c r="EI40" s="66">
        <f t="shared" si="98"/>
        <v>311670</v>
      </c>
      <c r="EJ40" s="66">
        <f t="shared" si="98"/>
        <v>311814</v>
      </c>
      <c r="EK40" s="66">
        <f t="shared" si="98"/>
        <v>287890</v>
      </c>
      <c r="EL40" s="66">
        <f t="shared" si="98"/>
        <v>324698</v>
      </c>
      <c r="EM40" s="66">
        <v>314338</v>
      </c>
      <c r="EN40" s="66">
        <v>342672</v>
      </c>
      <c r="EO40" s="67">
        <f t="shared" si="86"/>
        <v>3642406</v>
      </c>
      <c r="EP40" s="66">
        <f>SUM(EP41:EP42)</f>
        <v>319016</v>
      </c>
      <c r="EQ40" s="66">
        <f t="shared" ref="EQ40:FA40" si="99">SUM(EQ41:EQ42)</f>
        <v>305344</v>
      </c>
      <c r="ER40" s="66">
        <f t="shared" si="99"/>
        <v>201328</v>
      </c>
      <c r="ES40" s="66">
        <f t="shared" si="99"/>
        <v>97282</v>
      </c>
      <c r="ET40" s="66">
        <f t="shared" si="99"/>
        <v>154568</v>
      </c>
      <c r="EU40" s="66">
        <f t="shared" si="99"/>
        <v>217226</v>
      </c>
      <c r="EV40" s="66">
        <f t="shared" si="99"/>
        <v>241856</v>
      </c>
      <c r="EW40" s="66">
        <f t="shared" si="99"/>
        <v>259528</v>
      </c>
      <c r="EX40" s="66">
        <f t="shared" si="99"/>
        <v>247822</v>
      </c>
      <c r="EY40" s="66">
        <f t="shared" si="99"/>
        <v>316436</v>
      </c>
      <c r="EZ40" s="66">
        <f t="shared" si="99"/>
        <v>334784</v>
      </c>
      <c r="FA40" s="66">
        <f t="shared" si="99"/>
        <v>334382</v>
      </c>
      <c r="FB40" s="67">
        <f t="shared" si="88"/>
        <v>3029572</v>
      </c>
      <c r="FC40" s="66">
        <f>SUM(FC41:FC42)</f>
        <v>320088</v>
      </c>
      <c r="FD40" s="66">
        <f>SUM(FD41:FD42)</f>
        <v>281958</v>
      </c>
      <c r="FE40" s="66">
        <v>243750</v>
      </c>
      <c r="FF40" s="66">
        <v>137850</v>
      </c>
      <c r="FG40" s="66">
        <v>326068</v>
      </c>
      <c r="FH40" s="66"/>
      <c r="FI40" s="66"/>
      <c r="FJ40" s="66"/>
      <c r="FK40" s="66"/>
      <c r="FL40" s="66"/>
      <c r="FM40" s="66"/>
      <c r="FN40" s="66"/>
      <c r="FO40" s="67">
        <f t="shared" si="89"/>
        <v>1309714</v>
      </c>
    </row>
    <row r="41" spans="2:171" x14ac:dyDescent="0.25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2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3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4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5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6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7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8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79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0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1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31958</v>
      </c>
      <c r="FD41" s="48">
        <v>26812</v>
      </c>
      <c r="FE41" s="48">
        <v>25440</v>
      </c>
      <c r="FF41" s="48">
        <v>10938</v>
      </c>
      <c r="FG41" s="48">
        <v>26374</v>
      </c>
      <c r="FH41" s="48"/>
      <c r="FI41" s="48"/>
      <c r="FJ41" s="48"/>
      <c r="FK41" s="48"/>
      <c r="FL41" s="48"/>
      <c r="FM41" s="48"/>
      <c r="FN41" s="48"/>
      <c r="FO41" s="67"/>
    </row>
    <row r="42" spans="2:171" x14ac:dyDescent="0.25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2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3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4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5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6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7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8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79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0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1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288130</v>
      </c>
      <c r="FD42" s="48">
        <v>255146</v>
      </c>
      <c r="FE42" s="48">
        <v>218310</v>
      </c>
      <c r="FF42" s="48">
        <v>126912</v>
      </c>
      <c r="FG42" s="48">
        <v>299694</v>
      </c>
      <c r="FH42" s="48"/>
      <c r="FI42" s="48"/>
      <c r="FJ42" s="48"/>
      <c r="FK42" s="48"/>
      <c r="FL42" s="48"/>
      <c r="FM42" s="48"/>
      <c r="FN42" s="48"/>
      <c r="FO42" s="67"/>
    </row>
    <row r="43" spans="2:171" x14ac:dyDescent="0.25">
      <c r="B43" s="13" t="s">
        <v>62</v>
      </c>
      <c r="C43" s="66">
        <f>SUM(C44:C45)</f>
        <v>0</v>
      </c>
      <c r="D43" s="66">
        <f t="shared" ref="D43:J43" si="100">SUM(D44:D45)</f>
        <v>0</v>
      </c>
      <c r="E43" s="66">
        <f t="shared" si="100"/>
        <v>0</v>
      </c>
      <c r="F43" s="66">
        <f t="shared" si="100"/>
        <v>0</v>
      </c>
      <c r="G43" s="66">
        <f t="shared" si="100"/>
        <v>0</v>
      </c>
      <c r="H43" s="66">
        <f t="shared" si="100"/>
        <v>0</v>
      </c>
      <c r="I43" s="66">
        <f t="shared" si="100"/>
        <v>0</v>
      </c>
      <c r="J43" s="66">
        <f t="shared" si="100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2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3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4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5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6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7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8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79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1">SUM(DI44:DI45)</f>
        <v>388256</v>
      </c>
      <c r="DJ43" s="66">
        <f t="shared" si="101"/>
        <v>397612</v>
      </c>
      <c r="DK43" s="66">
        <f t="shared" si="101"/>
        <v>380203</v>
      </c>
      <c r="DL43" s="66">
        <f t="shared" si="101"/>
        <v>397342</v>
      </c>
      <c r="DM43" s="66">
        <f t="shared" si="101"/>
        <v>412348</v>
      </c>
      <c r="DN43" s="66">
        <f t="shared" si="101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2">SUM(DR44:DR45)</f>
        <v>426285</v>
      </c>
      <c r="DS43" s="66">
        <f t="shared" si="102"/>
        <v>408098</v>
      </c>
      <c r="DT43" s="66">
        <f t="shared" si="102"/>
        <v>412546</v>
      </c>
      <c r="DU43" s="66">
        <f t="shared" si="102"/>
        <v>395029</v>
      </c>
      <c r="DV43" s="66">
        <f t="shared" si="102"/>
        <v>423739</v>
      </c>
      <c r="DW43" s="66">
        <f t="shared" si="102"/>
        <v>418883</v>
      </c>
      <c r="DX43" s="66">
        <f t="shared" si="102"/>
        <v>386308</v>
      </c>
      <c r="DY43" s="66">
        <f t="shared" si="102"/>
        <v>414782</v>
      </c>
      <c r="DZ43" s="66">
        <f t="shared" si="102"/>
        <v>411762</v>
      </c>
      <c r="EA43" s="66">
        <f t="shared" si="102"/>
        <v>441699</v>
      </c>
      <c r="EB43" s="67">
        <f t="shared" ref="EB43:EB48" si="103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4">SUM(EE44:EE45)</f>
        <v>395023</v>
      </c>
      <c r="EF43" s="66">
        <f t="shared" si="104"/>
        <v>370886</v>
      </c>
      <c r="EG43" s="66">
        <f t="shared" si="104"/>
        <v>386767</v>
      </c>
      <c r="EH43" s="66">
        <f t="shared" si="104"/>
        <v>395532</v>
      </c>
      <c r="EI43" s="66">
        <f t="shared" si="104"/>
        <v>412554</v>
      </c>
      <c r="EJ43" s="66">
        <f t="shared" si="104"/>
        <v>415144</v>
      </c>
      <c r="EK43" s="66">
        <f t="shared" si="104"/>
        <v>394254</v>
      </c>
      <c r="EL43" s="66">
        <f t="shared" si="104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5">SUM(EQ44:EQ45)</f>
        <v>416011</v>
      </c>
      <c r="ER43" s="66">
        <f t="shared" si="105"/>
        <v>272480</v>
      </c>
      <c r="ES43" s="66">
        <f t="shared" si="105"/>
        <v>123136</v>
      </c>
      <c r="ET43" s="66">
        <f t="shared" si="105"/>
        <v>185717</v>
      </c>
      <c r="EU43" s="66">
        <f t="shared" si="105"/>
        <v>286936</v>
      </c>
      <c r="EV43" s="66">
        <f t="shared" si="105"/>
        <v>363344</v>
      </c>
      <c r="EW43" s="66">
        <f t="shared" si="105"/>
        <v>365890</v>
      </c>
      <c r="EX43" s="66">
        <f t="shared" si="105"/>
        <v>391263</v>
      </c>
      <c r="EY43" s="66">
        <f t="shared" si="105"/>
        <v>463785</v>
      </c>
      <c r="EZ43" s="66">
        <f t="shared" si="105"/>
        <v>478254</v>
      </c>
      <c r="FA43" s="66">
        <f t="shared" si="105"/>
        <v>486230</v>
      </c>
      <c r="FB43" s="67">
        <f>+SUM(EP43:FA43)</f>
        <v>4275202</v>
      </c>
      <c r="FC43" s="66">
        <f>SUM(FC44:FC45)</f>
        <v>444352</v>
      </c>
      <c r="FD43" s="66">
        <f>SUM(FD44:FD45)</f>
        <v>402365</v>
      </c>
      <c r="FE43" s="66">
        <v>438466</v>
      </c>
      <c r="FF43" s="66">
        <v>385774</v>
      </c>
      <c r="FG43" s="66">
        <v>426689</v>
      </c>
      <c r="FH43" s="66"/>
      <c r="FI43" s="66"/>
      <c r="FJ43" s="66"/>
      <c r="FK43" s="66"/>
      <c r="FL43" s="66"/>
      <c r="FM43" s="66"/>
      <c r="FN43" s="66"/>
      <c r="FO43" s="67">
        <f>+SUM(FC43:FN43)</f>
        <v>2097646</v>
      </c>
    </row>
    <row r="44" spans="2:171" x14ac:dyDescent="0.25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2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3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4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5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6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7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8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79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0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3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/>
      <c r="FI44" s="48"/>
      <c r="FJ44" s="48"/>
      <c r="FK44" s="48"/>
      <c r="FL44" s="48"/>
      <c r="FM44" s="48"/>
      <c r="FN44" s="48"/>
      <c r="FO44" s="67"/>
    </row>
    <row r="45" spans="2:171" x14ac:dyDescent="0.25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2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3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4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5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6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7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8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79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0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3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/>
      <c r="FI45" s="48"/>
      <c r="FJ45" s="48"/>
      <c r="FK45" s="48"/>
      <c r="FL45" s="48"/>
      <c r="FM45" s="48"/>
      <c r="FN45" s="48"/>
      <c r="FO45" s="67"/>
    </row>
    <row r="46" spans="2:171" x14ac:dyDescent="0.25">
      <c r="B46" s="18" t="s">
        <v>10</v>
      </c>
      <c r="C46" s="68">
        <f t="shared" ref="C46:BS46" si="106">SUM(C47:C48)</f>
        <v>0</v>
      </c>
      <c r="D46" s="68">
        <f t="shared" si="106"/>
        <v>0</v>
      </c>
      <c r="E46" s="68">
        <f>SUM(E47:E48)</f>
        <v>0</v>
      </c>
      <c r="F46" s="68">
        <f t="shared" si="106"/>
        <v>0</v>
      </c>
      <c r="G46" s="68">
        <f t="shared" si="106"/>
        <v>0</v>
      </c>
      <c r="H46" s="68">
        <f t="shared" si="106"/>
        <v>0</v>
      </c>
      <c r="I46" s="68">
        <f t="shared" si="106"/>
        <v>0</v>
      </c>
      <c r="J46" s="68">
        <f t="shared" si="106"/>
        <v>0</v>
      </c>
      <c r="K46" s="68">
        <f t="shared" si="106"/>
        <v>244414</v>
      </c>
      <c r="L46" s="68">
        <f>SUM(L47:L48)</f>
        <v>1249348</v>
      </c>
      <c r="M46" s="68">
        <f>SUM(M47:M48)</f>
        <v>1269162</v>
      </c>
      <c r="N46" s="68">
        <f t="shared" si="106"/>
        <v>1360614</v>
      </c>
      <c r="O46" s="68">
        <f t="shared" si="106"/>
        <v>4123538</v>
      </c>
      <c r="P46" s="68">
        <f t="shared" si="106"/>
        <v>1341254</v>
      </c>
      <c r="Q46" s="68">
        <f t="shared" si="106"/>
        <v>1246412</v>
      </c>
      <c r="R46" s="68">
        <f>SUM(R47:R48)</f>
        <v>1284106</v>
      </c>
      <c r="S46" s="68">
        <f t="shared" si="106"/>
        <v>1166236</v>
      </c>
      <c r="T46" s="68">
        <f t="shared" si="106"/>
        <v>1218288</v>
      </c>
      <c r="U46" s="68">
        <f t="shared" si="106"/>
        <v>1241464</v>
      </c>
      <c r="V46" s="68">
        <f t="shared" si="106"/>
        <v>1302244</v>
      </c>
      <c r="W46" s="68">
        <f t="shared" si="106"/>
        <v>1324000</v>
      </c>
      <c r="X46" s="68">
        <f t="shared" si="106"/>
        <v>1285626</v>
      </c>
      <c r="Y46" s="68">
        <f>SUM(Y47:Y48)</f>
        <v>1350814</v>
      </c>
      <c r="Z46" s="68">
        <f>SUM(Z47:Z48)</f>
        <v>1386890</v>
      </c>
      <c r="AA46" s="68">
        <f t="shared" si="106"/>
        <v>1520218</v>
      </c>
      <c r="AB46" s="68">
        <f>SUM(AB47:AB48)</f>
        <v>15667552</v>
      </c>
      <c r="AC46" s="68">
        <f t="shared" si="106"/>
        <v>1505710</v>
      </c>
      <c r="AD46" s="68">
        <f t="shared" si="106"/>
        <v>1403468</v>
      </c>
      <c r="AE46" s="68">
        <f>SUM(AE47:AE48)</f>
        <v>1429382</v>
      </c>
      <c r="AF46" s="68">
        <f t="shared" si="106"/>
        <v>1342198</v>
      </c>
      <c r="AG46" s="68">
        <f t="shared" si="106"/>
        <v>1404550</v>
      </c>
      <c r="AH46" s="68">
        <f t="shared" si="106"/>
        <v>1384738</v>
      </c>
      <c r="AI46" s="68">
        <f t="shared" si="106"/>
        <v>1462118</v>
      </c>
      <c r="AJ46" s="68">
        <f t="shared" si="106"/>
        <v>1492832</v>
      </c>
      <c r="AK46" s="68">
        <f t="shared" si="106"/>
        <v>1438068</v>
      </c>
      <c r="AL46" s="68">
        <f>SUM(AL47:AL48)</f>
        <v>1507346</v>
      </c>
      <c r="AM46" s="68">
        <f>SUM(AM47:AM48)</f>
        <v>1466032</v>
      </c>
      <c r="AN46" s="68">
        <f t="shared" si="106"/>
        <v>1636418</v>
      </c>
      <c r="AO46" s="68">
        <f t="shared" si="106"/>
        <v>17472860</v>
      </c>
      <c r="AP46" s="68">
        <f t="shared" si="106"/>
        <v>1613160</v>
      </c>
      <c r="AQ46" s="68">
        <f t="shared" si="106"/>
        <v>1485908</v>
      </c>
      <c r="AR46" s="68">
        <f>SUM(AR47:AR48)</f>
        <v>1536576</v>
      </c>
      <c r="AS46" s="68">
        <f t="shared" si="106"/>
        <v>1415194</v>
      </c>
      <c r="AT46" s="68">
        <f t="shared" si="106"/>
        <v>1473394</v>
      </c>
      <c r="AU46" s="68">
        <f t="shared" si="106"/>
        <v>1458658</v>
      </c>
      <c r="AV46" s="68">
        <f t="shared" si="106"/>
        <v>1519852</v>
      </c>
      <c r="AW46" s="68">
        <f t="shared" si="106"/>
        <v>1597990</v>
      </c>
      <c r="AX46" s="68">
        <f t="shared" si="106"/>
        <v>1523668</v>
      </c>
      <c r="AY46" s="68">
        <f>SUM(AY47:AY48)</f>
        <v>1593094</v>
      </c>
      <c r="AZ46" s="68">
        <f>SUM(AZ47:AZ48)</f>
        <v>1594622</v>
      </c>
      <c r="BA46" s="68">
        <f t="shared" si="106"/>
        <v>1643624</v>
      </c>
      <c r="BB46" s="68">
        <f>SUM(BB47:BB48)</f>
        <v>18455740</v>
      </c>
      <c r="BC46" s="68">
        <f t="shared" si="106"/>
        <v>1649180</v>
      </c>
      <c r="BD46" s="68">
        <f t="shared" si="106"/>
        <v>1501852</v>
      </c>
      <c r="BE46" s="68">
        <f>SUM(BE47:BE48)</f>
        <v>1573078</v>
      </c>
      <c r="BF46" s="68">
        <f t="shared" si="106"/>
        <v>1483116</v>
      </c>
      <c r="BG46" s="68">
        <f t="shared" si="106"/>
        <v>1501234</v>
      </c>
      <c r="BH46" s="68">
        <f t="shared" si="106"/>
        <v>1455411</v>
      </c>
      <c r="BI46" s="68">
        <f t="shared" si="106"/>
        <v>1610154</v>
      </c>
      <c r="BJ46" s="68">
        <f t="shared" si="106"/>
        <v>1673099</v>
      </c>
      <c r="BK46" s="68">
        <f t="shared" si="106"/>
        <v>1568172</v>
      </c>
      <c r="BL46" s="68">
        <f>SUM(BL47:BL48)</f>
        <v>1657326</v>
      </c>
      <c r="BM46" s="68">
        <f>SUM(BM47:BM48)</f>
        <v>1692717</v>
      </c>
      <c r="BN46" s="68">
        <f t="shared" si="106"/>
        <v>1801748</v>
      </c>
      <c r="BO46" s="68">
        <f t="shared" si="106"/>
        <v>19167087</v>
      </c>
      <c r="BP46" s="68">
        <f t="shared" si="106"/>
        <v>1817098</v>
      </c>
      <c r="BQ46" s="68">
        <f t="shared" si="106"/>
        <v>1676161</v>
      </c>
      <c r="BR46" s="68">
        <f>SUM(BR47:BR48)</f>
        <v>1653092</v>
      </c>
      <c r="BS46" s="68">
        <f t="shared" si="106"/>
        <v>1552370</v>
      </c>
      <c r="BT46" s="68">
        <f t="shared" ref="BT46:CN46" si="107">SUM(BT47:BT48)</f>
        <v>1631509</v>
      </c>
      <c r="BU46" s="68">
        <f t="shared" si="107"/>
        <v>1564947</v>
      </c>
      <c r="BV46" s="68">
        <f t="shared" si="107"/>
        <v>1666891</v>
      </c>
      <c r="BW46" s="68">
        <f t="shared" si="107"/>
        <v>1718791</v>
      </c>
      <c r="BX46" s="68">
        <f t="shared" si="107"/>
        <v>1587160</v>
      </c>
      <c r="BY46" s="68">
        <f>SUM(BY47:BY48)</f>
        <v>1697283</v>
      </c>
      <c r="BZ46" s="68">
        <f>SUM(BZ47:BZ48)</f>
        <v>1677152</v>
      </c>
      <c r="CA46" s="68">
        <f t="shared" si="107"/>
        <v>1786902</v>
      </c>
      <c r="CB46" s="68">
        <f t="shared" si="107"/>
        <v>20029356</v>
      </c>
      <c r="CC46" s="68">
        <f t="shared" si="107"/>
        <v>1777093</v>
      </c>
      <c r="CD46" s="68">
        <f t="shared" si="107"/>
        <v>1678516</v>
      </c>
      <c r="CE46" s="68">
        <f t="shared" si="107"/>
        <v>1737194</v>
      </c>
      <c r="CF46" s="68">
        <f t="shared" si="107"/>
        <v>1605219</v>
      </c>
      <c r="CG46" s="68">
        <f t="shared" si="107"/>
        <v>1680476</v>
      </c>
      <c r="CH46" s="68">
        <f t="shared" si="107"/>
        <v>1641451</v>
      </c>
      <c r="CI46" s="68">
        <f t="shared" si="107"/>
        <v>1716690</v>
      </c>
      <c r="CJ46" s="68">
        <f t="shared" si="107"/>
        <v>1828740</v>
      </c>
      <c r="CK46" s="68">
        <f t="shared" si="107"/>
        <v>1729849</v>
      </c>
      <c r="CL46" s="68">
        <f t="shared" si="107"/>
        <v>1889709</v>
      </c>
      <c r="CM46" s="68">
        <f t="shared" si="107"/>
        <v>1899604</v>
      </c>
      <c r="CN46" s="68">
        <f t="shared" si="107"/>
        <v>1975397</v>
      </c>
      <c r="CO46" s="68">
        <f>SUM(CO47:CO48)</f>
        <v>21159938</v>
      </c>
      <c r="CP46" s="68">
        <f t="shared" ref="CP46:DA46" si="108">SUM(CP47:CP48)</f>
        <v>1892558</v>
      </c>
      <c r="CQ46" s="68">
        <f t="shared" si="108"/>
        <v>1788460</v>
      </c>
      <c r="CR46" s="68">
        <f t="shared" si="108"/>
        <v>1829840</v>
      </c>
      <c r="CS46" s="68">
        <f t="shared" si="108"/>
        <v>1757937</v>
      </c>
      <c r="CT46" s="68">
        <f t="shared" si="108"/>
        <v>1777968</v>
      </c>
      <c r="CU46" s="68">
        <f t="shared" si="108"/>
        <v>1689587</v>
      </c>
      <c r="CV46" s="68">
        <f t="shared" si="108"/>
        <v>1838083</v>
      </c>
      <c r="CW46" s="68">
        <f t="shared" si="108"/>
        <v>1892263</v>
      </c>
      <c r="CX46" s="68">
        <f t="shared" si="108"/>
        <v>1831122</v>
      </c>
      <c r="CY46" s="68">
        <f t="shared" si="108"/>
        <v>1922067</v>
      </c>
      <c r="CZ46" s="68">
        <v>1864631</v>
      </c>
      <c r="DA46" s="68">
        <f t="shared" si="108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09">SUM(DE47:DE48)</f>
        <v>1011908</v>
      </c>
      <c r="DF46" s="68">
        <f t="shared" si="109"/>
        <v>0</v>
      </c>
      <c r="DG46" s="68">
        <f t="shared" si="109"/>
        <v>1801519</v>
      </c>
      <c r="DH46" s="68">
        <f t="shared" si="109"/>
        <v>1764608</v>
      </c>
      <c r="DI46" s="68">
        <f t="shared" si="109"/>
        <v>1867038</v>
      </c>
      <c r="DJ46" s="68">
        <f t="shared" si="109"/>
        <v>1918616</v>
      </c>
      <c r="DK46" s="68">
        <f t="shared" si="109"/>
        <v>1821069</v>
      </c>
      <c r="DL46" s="68">
        <f t="shared" si="109"/>
        <v>1853504</v>
      </c>
      <c r="DM46" s="68">
        <f t="shared" si="109"/>
        <v>1913576</v>
      </c>
      <c r="DN46" s="68">
        <f t="shared" si="109"/>
        <v>2112493</v>
      </c>
      <c r="DO46" s="68">
        <f t="shared" si="80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0">SUM(DS47:DS48)</f>
        <v>1946906</v>
      </c>
      <c r="DT46" s="68">
        <f t="shared" si="110"/>
        <v>2028639</v>
      </c>
      <c r="DU46" s="68">
        <f t="shared" si="110"/>
        <v>1979843</v>
      </c>
      <c r="DV46" s="68">
        <f t="shared" si="110"/>
        <v>2092930</v>
      </c>
      <c r="DW46" s="68">
        <f t="shared" si="110"/>
        <v>2101596</v>
      </c>
      <c r="DX46" s="68">
        <f t="shared" si="110"/>
        <v>1869566</v>
      </c>
      <c r="DY46" s="68">
        <f t="shared" si="110"/>
        <v>2007882</v>
      </c>
      <c r="DZ46" s="68">
        <f t="shared" si="110"/>
        <v>2040624</v>
      </c>
      <c r="EA46" s="68">
        <f t="shared" si="110"/>
        <v>2210022</v>
      </c>
      <c r="EB46" s="68">
        <f t="shared" si="103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1">SUM(EF47:EF48)</f>
        <v>1865617</v>
      </c>
      <c r="EG46" s="68">
        <f t="shared" si="111"/>
        <v>1987538</v>
      </c>
      <c r="EH46" s="68">
        <f t="shared" si="111"/>
        <v>2059868</v>
      </c>
      <c r="EI46" s="68">
        <f t="shared" si="111"/>
        <v>2121766</v>
      </c>
      <c r="EJ46" s="68">
        <f t="shared" si="111"/>
        <v>2161607</v>
      </c>
      <c r="EK46" s="68">
        <f t="shared" si="111"/>
        <v>2007239</v>
      </c>
      <c r="EL46" s="68">
        <f>SUM(EL47:EL48)</f>
        <v>2143110</v>
      </c>
      <c r="EM46" s="68">
        <f t="shared" si="111"/>
        <v>2150158</v>
      </c>
      <c r="EN46" s="68">
        <f t="shared" si="111"/>
        <v>2289247</v>
      </c>
      <c r="EO46" s="68">
        <f>+SUM(EC46:EN46)</f>
        <v>24913781</v>
      </c>
      <c r="EP46" s="68">
        <f t="shared" ref="EP46:FA46" si="112">SUM(EP47:EP48)</f>
        <v>2205328</v>
      </c>
      <c r="EQ46" s="68">
        <f t="shared" si="112"/>
        <v>2096011</v>
      </c>
      <c r="ER46" s="68">
        <f>SUM(ER47:ER48)</f>
        <v>1452977</v>
      </c>
      <c r="ES46" s="68">
        <f t="shared" si="112"/>
        <v>724797</v>
      </c>
      <c r="ET46" s="68">
        <f t="shared" si="112"/>
        <v>1107830</v>
      </c>
      <c r="EU46" s="68">
        <f t="shared" si="112"/>
        <v>1537368</v>
      </c>
      <c r="EV46" s="68">
        <f t="shared" si="112"/>
        <v>1878942</v>
      </c>
      <c r="EW46" s="68">
        <f t="shared" si="112"/>
        <v>1935999</v>
      </c>
      <c r="EX46" s="68">
        <f t="shared" si="112"/>
        <v>1918351</v>
      </c>
      <c r="EY46" s="68">
        <f>SUM(EY47:EY48)</f>
        <v>2249984</v>
      </c>
      <c r="EZ46" s="68">
        <f>SUM(EZ47:EZ48)</f>
        <v>2337109</v>
      </c>
      <c r="FA46" s="68">
        <f t="shared" si="112"/>
        <v>2332888</v>
      </c>
      <c r="FB46" s="68">
        <f>+SUM(EP46:FA46)</f>
        <v>21777584</v>
      </c>
      <c r="FC46" s="68">
        <f>SUM(FC47:FC48)</f>
        <v>2317229</v>
      </c>
      <c r="FD46" s="68">
        <f>SUM(FD47:FD48)</f>
        <v>2002362</v>
      </c>
      <c r="FE46" s="68">
        <v>2054429</v>
      </c>
      <c r="FF46" s="68">
        <v>1935549</v>
      </c>
      <c r="FG46" s="68">
        <v>2235065</v>
      </c>
      <c r="FH46" s="68"/>
      <c r="FI46" s="68"/>
      <c r="FJ46" s="68"/>
      <c r="FK46" s="68"/>
      <c r="FL46" s="68"/>
      <c r="FM46" s="68"/>
      <c r="FN46" s="68"/>
      <c r="FO46" s="68">
        <f>+SUM(FC46:FN46)</f>
        <v>10544634</v>
      </c>
    </row>
    <row r="47" spans="2:171" x14ac:dyDescent="0.25">
      <c r="B47" s="15" t="s">
        <v>2</v>
      </c>
      <c r="C47" s="67">
        <f>IF($B47="","",C32+C35+C38+C41+C44)</f>
        <v>0</v>
      </c>
      <c r="D47" s="67">
        <f t="shared" ref="D47:O48" si="113">IF($B47="","",D32+D35+D38+D41+D44)</f>
        <v>0</v>
      </c>
      <c r="E47" s="67">
        <f>IF($B47="","",E32+E35+E38+E41+E44)</f>
        <v>0</v>
      </c>
      <c r="F47" s="67">
        <f t="shared" si="113"/>
        <v>0</v>
      </c>
      <c r="G47" s="67">
        <f t="shared" si="113"/>
        <v>0</v>
      </c>
      <c r="H47" s="67">
        <f t="shared" si="113"/>
        <v>0</v>
      </c>
      <c r="I47" s="67">
        <f t="shared" si="113"/>
        <v>0</v>
      </c>
      <c r="J47" s="67">
        <f t="shared" si="113"/>
        <v>0</v>
      </c>
      <c r="K47" s="67">
        <f t="shared" si="113"/>
        <v>40024</v>
      </c>
      <c r="L47" s="67">
        <f>IF($B47="","",L32+L35+L38+L41+L44)</f>
        <v>207772</v>
      </c>
      <c r="M47" s="67">
        <f t="shared" si="113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4">IF($B47="","",Q32+Q35+Q38+Q41+Q44)</f>
        <v>213910</v>
      </c>
      <c r="R47" s="67">
        <f>IF($B47="","",R32+R35+R38+R41+R44)</f>
        <v>212414</v>
      </c>
      <c r="S47" s="67">
        <f t="shared" si="114"/>
        <v>210324</v>
      </c>
      <c r="T47" s="67">
        <f t="shared" si="114"/>
        <v>211692</v>
      </c>
      <c r="U47" s="67">
        <f t="shared" si="114"/>
        <v>207418</v>
      </c>
      <c r="V47" s="67">
        <f t="shared" si="114"/>
        <v>246866</v>
      </c>
      <c r="W47" s="67">
        <f t="shared" si="114"/>
        <v>238384</v>
      </c>
      <c r="X47" s="67">
        <f t="shared" si="114"/>
        <v>208296</v>
      </c>
      <c r="Y47" s="67">
        <f>IF($B47="","",Y32+Y35+Y38+Y41+Y44)</f>
        <v>239334</v>
      </c>
      <c r="Z47" s="67">
        <f t="shared" si="114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5">IF($B47="","",AD32+AD35+AD38+AD41+AD44)</f>
        <v>258142</v>
      </c>
      <c r="AE47" s="67">
        <f>IF($B47="","",AE32+AE35+AE38+AE41+AE44)</f>
        <v>252628</v>
      </c>
      <c r="AF47" s="67">
        <f t="shared" si="115"/>
        <v>256392</v>
      </c>
      <c r="AG47" s="67">
        <f t="shared" si="115"/>
        <v>243336</v>
      </c>
      <c r="AH47" s="67">
        <f t="shared" si="115"/>
        <v>241102</v>
      </c>
      <c r="AI47" s="67">
        <f t="shared" si="115"/>
        <v>289812</v>
      </c>
      <c r="AJ47" s="67">
        <f t="shared" si="115"/>
        <v>272358</v>
      </c>
      <c r="AK47" s="67">
        <f t="shared" si="115"/>
        <v>242506</v>
      </c>
      <c r="AL47" s="67">
        <f>IF($B47="","",AL32+AL35+AL38+AL41+AL44)</f>
        <v>268442</v>
      </c>
      <c r="AM47" s="67">
        <f t="shared" si="115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6">IF($B47="","",AQ32+AQ35+AQ38+AQ41+AQ44)</f>
        <v>287196</v>
      </c>
      <c r="AR47" s="67">
        <f>IF($B47="","",AR32+AR35+AR38+AR41+AR44)</f>
        <v>272312</v>
      </c>
      <c r="AS47" s="67">
        <f t="shared" si="116"/>
        <v>274980</v>
      </c>
      <c r="AT47" s="67">
        <f t="shared" si="116"/>
        <v>266754</v>
      </c>
      <c r="AU47" s="67">
        <f t="shared" si="116"/>
        <v>261394</v>
      </c>
      <c r="AV47" s="67">
        <f t="shared" si="116"/>
        <v>298692</v>
      </c>
      <c r="AW47" s="67">
        <f t="shared" si="116"/>
        <v>296576</v>
      </c>
      <c r="AX47" s="67">
        <f t="shared" si="116"/>
        <v>266700</v>
      </c>
      <c r="AY47" s="67">
        <f>IF($B47="","",AY32+AY35+AY38+AY41+AY44)</f>
        <v>286484</v>
      </c>
      <c r="AZ47" s="67">
        <f t="shared" si="116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7">IF($B47="","",BD32+BD35+BD38+BD41+BD44)</f>
        <v>300650</v>
      </c>
      <c r="BE47" s="67">
        <f>IF($B47="","",BE32+BE35+BE38+BE41+BE44)</f>
        <v>310936</v>
      </c>
      <c r="BF47" s="67">
        <f t="shared" si="117"/>
        <v>268776</v>
      </c>
      <c r="BG47" s="67">
        <f t="shared" si="117"/>
        <v>286146</v>
      </c>
      <c r="BH47" s="67">
        <f t="shared" si="117"/>
        <v>281946</v>
      </c>
      <c r="BI47" s="67">
        <f t="shared" si="117"/>
        <v>330704</v>
      </c>
      <c r="BJ47" s="67">
        <f t="shared" si="117"/>
        <v>324297</v>
      </c>
      <c r="BK47" s="67">
        <f t="shared" si="117"/>
        <v>285550</v>
      </c>
      <c r="BL47" s="67">
        <f>IF($B47="","",BL32+BL35+BL38+BL41+BL44)</f>
        <v>312590</v>
      </c>
      <c r="BM47" s="67">
        <f t="shared" si="117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18">IF($B47="","",BQ32+BQ35+BQ38+BQ41+BQ44)</f>
        <v>314697</v>
      </c>
      <c r="BR47" s="67">
        <f>IF($B47="","",BR32+BR35+BR38+BR41+BR44)</f>
        <v>303370</v>
      </c>
      <c r="BS47" s="67">
        <f t="shared" si="118"/>
        <v>302738</v>
      </c>
      <c r="BT47" s="67">
        <f t="shared" si="118"/>
        <v>295009</v>
      </c>
      <c r="BU47" s="67">
        <f t="shared" si="118"/>
        <v>283899</v>
      </c>
      <c r="BV47" s="67">
        <f t="shared" si="118"/>
        <v>342439</v>
      </c>
      <c r="BW47" s="67">
        <f t="shared" si="118"/>
        <v>337825</v>
      </c>
      <c r="BX47" s="67">
        <f t="shared" si="118"/>
        <v>298012</v>
      </c>
      <c r="BY47" s="67">
        <f>IF($B47="","",BY32+BY35+BY38+BY41+BY44)</f>
        <v>327632</v>
      </c>
      <c r="BZ47" s="67">
        <f t="shared" si="118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19">IF($B47="","",CC32+CC35+CC38+CC41+CC44)</f>
        <v>387551</v>
      </c>
      <c r="CD47" s="67">
        <f t="shared" si="119"/>
        <v>368681</v>
      </c>
      <c r="CE47" s="67">
        <f t="shared" si="119"/>
        <v>346786</v>
      </c>
      <c r="CF47" s="67">
        <f t="shared" si="119"/>
        <v>343617</v>
      </c>
      <c r="CG47" s="67">
        <f t="shared" si="119"/>
        <v>348317</v>
      </c>
      <c r="CH47" s="67">
        <f t="shared" si="119"/>
        <v>327334</v>
      </c>
      <c r="CI47" s="67">
        <f t="shared" si="119"/>
        <v>401367</v>
      </c>
      <c r="CJ47" s="67">
        <f t="shared" si="119"/>
        <v>388410</v>
      </c>
      <c r="CK47" s="67">
        <f t="shared" si="119"/>
        <v>347746</v>
      </c>
      <c r="CL47" s="67">
        <f t="shared" si="119"/>
        <v>378605</v>
      </c>
      <c r="CM47" s="67">
        <f t="shared" si="119"/>
        <v>359244</v>
      </c>
      <c r="CN47" s="67">
        <f t="shared" si="119"/>
        <v>463141</v>
      </c>
      <c r="CO47" s="67">
        <f>IF($B47="","",CO32+CO35+CO38+CO41+CO44)</f>
        <v>4460799</v>
      </c>
      <c r="CP47" s="67">
        <f t="shared" ref="CP47:DA47" si="120">IF($B47="","",CP32+CP35+CP38+CP41+CP44)</f>
        <v>432346</v>
      </c>
      <c r="CQ47" s="67">
        <f t="shared" si="120"/>
        <v>404590</v>
      </c>
      <c r="CR47" s="67">
        <f t="shared" si="120"/>
        <v>393631</v>
      </c>
      <c r="CS47" s="67">
        <f t="shared" si="120"/>
        <v>349731</v>
      </c>
      <c r="CT47" s="67">
        <f t="shared" si="120"/>
        <v>362145</v>
      </c>
      <c r="CU47" s="67">
        <f t="shared" si="120"/>
        <v>350991</v>
      </c>
      <c r="CV47" s="67">
        <f t="shared" si="120"/>
        <v>435962</v>
      </c>
      <c r="CW47" s="67">
        <f t="shared" si="120"/>
        <v>415619</v>
      </c>
      <c r="CX47" s="67">
        <f t="shared" si="120"/>
        <v>370336</v>
      </c>
      <c r="CY47" s="67">
        <f t="shared" si="120"/>
        <v>408468</v>
      </c>
      <c r="CZ47" s="67">
        <v>389508</v>
      </c>
      <c r="DA47" s="67">
        <f t="shared" si="120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1">IF($B47="","",DE32+DE35+DE38+DE41+DE44)</f>
        <v>243504</v>
      </c>
      <c r="DF47" s="67">
        <f t="shared" si="121"/>
        <v>0</v>
      </c>
      <c r="DG47" s="67">
        <f t="shared" si="121"/>
        <v>368976</v>
      </c>
      <c r="DH47" s="67">
        <f t="shared" si="121"/>
        <v>368246</v>
      </c>
      <c r="DI47" s="67">
        <f t="shared" si="121"/>
        <v>437410</v>
      </c>
      <c r="DJ47" s="67">
        <f t="shared" si="121"/>
        <v>414285</v>
      </c>
      <c r="DK47" s="67">
        <f t="shared" si="121"/>
        <v>379879</v>
      </c>
      <c r="DL47" s="67">
        <f t="shared" si="121"/>
        <v>390542</v>
      </c>
      <c r="DM47" s="67">
        <f t="shared" si="121"/>
        <v>385487</v>
      </c>
      <c r="DN47" s="67">
        <f t="shared" si="121"/>
        <v>493672</v>
      </c>
      <c r="DO47" s="67">
        <f t="shared" si="80"/>
        <v>4339201</v>
      </c>
      <c r="DP47" s="67">
        <f t="shared" ref="DP47:DR48" si="122">IF($B47="","",DP32+DP35+DP38+DP41+DP44)</f>
        <v>498552</v>
      </c>
      <c r="DQ47" s="67">
        <f t="shared" si="122"/>
        <v>452807</v>
      </c>
      <c r="DR47" s="67">
        <f t="shared" si="122"/>
        <v>456554</v>
      </c>
      <c r="DS47" s="67">
        <f t="shared" ref="DS47:EA48" si="123">IF($B47="","",DS32+DS35+DS38+DS41+DS44)</f>
        <v>435108</v>
      </c>
      <c r="DT47" s="67">
        <f t="shared" si="123"/>
        <v>414681</v>
      </c>
      <c r="DU47" s="67">
        <f t="shared" si="123"/>
        <v>385258</v>
      </c>
      <c r="DV47" s="67">
        <f t="shared" si="123"/>
        <v>452632</v>
      </c>
      <c r="DW47" s="67">
        <f t="shared" si="123"/>
        <v>457455</v>
      </c>
      <c r="DX47" s="67">
        <f t="shared" si="123"/>
        <v>399504</v>
      </c>
      <c r="DY47" s="67">
        <f t="shared" si="123"/>
        <v>422940</v>
      </c>
      <c r="DZ47" s="67">
        <f t="shared" si="123"/>
        <v>410532</v>
      </c>
      <c r="EA47" s="67">
        <f t="shared" si="123"/>
        <v>501271</v>
      </c>
      <c r="EB47" s="67">
        <f t="shared" si="103"/>
        <v>5287294</v>
      </c>
      <c r="EC47" s="67">
        <f t="shared" ref="EC47:EE48" si="124">IF($B47="","",EC32+EC35+EC38+EC41+EC44)</f>
        <v>495441</v>
      </c>
      <c r="ED47" s="67">
        <f t="shared" si="124"/>
        <v>429320</v>
      </c>
      <c r="EE47" s="67">
        <f t="shared" si="124"/>
        <v>421890</v>
      </c>
      <c r="EF47" s="67">
        <f t="shared" ref="EF47:EN47" si="125">IF($B47="","",EF32+EF35+EF38+EF41+EF44)</f>
        <v>416412</v>
      </c>
      <c r="EG47" s="67">
        <f t="shared" si="125"/>
        <v>406320</v>
      </c>
      <c r="EH47" s="67">
        <f t="shared" si="125"/>
        <v>399917</v>
      </c>
      <c r="EI47" s="67">
        <f t="shared" si="125"/>
        <v>469214</v>
      </c>
      <c r="EJ47" s="67">
        <f t="shared" si="125"/>
        <v>472544</v>
      </c>
      <c r="EK47" s="67">
        <f t="shared" si="125"/>
        <v>410758</v>
      </c>
      <c r="EL47" s="67">
        <f>IF($B47="","",EL32+EL35+EL38+EL41+EL44)</f>
        <v>438075</v>
      </c>
      <c r="EM47" s="67">
        <f t="shared" si="125"/>
        <v>437944</v>
      </c>
      <c r="EN47" s="67">
        <f t="shared" si="125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6">IF($B47="","",EQ32+EQ35+EQ38+EQ41+EQ44)</f>
        <v>501510</v>
      </c>
      <c r="ER47" s="67">
        <f>IF($B47="","",ER32+ER35+ER38+ER41+ER44)</f>
        <v>301511</v>
      </c>
      <c r="ES47" s="67">
        <f t="shared" si="126"/>
        <v>107272</v>
      </c>
      <c r="ET47" s="67">
        <f t="shared" si="126"/>
        <v>206248</v>
      </c>
      <c r="EU47" s="67">
        <f t="shared" si="126"/>
        <v>337872</v>
      </c>
      <c r="EV47" s="67">
        <f t="shared" si="126"/>
        <v>491907</v>
      </c>
      <c r="EW47" s="67">
        <f t="shared" si="126"/>
        <v>456895</v>
      </c>
      <c r="EX47" s="67">
        <f t="shared" si="126"/>
        <v>457578</v>
      </c>
      <c r="EY47" s="67">
        <f>IF($B47="","",EY32+EY35+EY38+EY41+EY44)</f>
        <v>537085</v>
      </c>
      <c r="EZ47" s="67">
        <f t="shared" si="126"/>
        <v>537384</v>
      </c>
      <c r="FA47" s="67">
        <f>IF($B47="","",FA32+FA35+FA38+FA41+FA44)</f>
        <v>598384</v>
      </c>
      <c r="FB47" s="67">
        <f>+SUM(EP47:FA47)</f>
        <v>5068673</v>
      </c>
      <c r="FC47" s="67">
        <f>IF($B47="","",FC32+FC35+FC38+FC41+FC44)</f>
        <v>560179</v>
      </c>
      <c r="FD47" s="67">
        <f>IF($B47="","",FD32+FD35+FD38+FD41+FD44)</f>
        <v>474114</v>
      </c>
      <c r="FE47" s="67">
        <v>533139</v>
      </c>
      <c r="FF47" s="67">
        <v>497209</v>
      </c>
      <c r="FG47" s="67">
        <v>534599</v>
      </c>
      <c r="FH47" s="67"/>
      <c r="FI47" s="67"/>
      <c r="FJ47" s="67"/>
      <c r="FK47" s="67"/>
      <c r="FL47" s="67"/>
      <c r="FM47" s="67"/>
      <c r="FN47" s="67"/>
      <c r="FO47" s="67">
        <f>+SUM(FC47:FN47)</f>
        <v>2599240</v>
      </c>
    </row>
    <row r="48" spans="2:171" x14ac:dyDescent="0.25">
      <c r="B48" s="15" t="s">
        <v>3</v>
      </c>
      <c r="C48" s="67">
        <f>IF($B48="","",C33+C36+C39+C42+C45)</f>
        <v>0</v>
      </c>
      <c r="D48" s="67">
        <f t="shared" si="113"/>
        <v>0</v>
      </c>
      <c r="E48" s="67">
        <f>IF($B48="","",E33+E36+E39+E42+E45)</f>
        <v>0</v>
      </c>
      <c r="F48" s="67">
        <f t="shared" si="113"/>
        <v>0</v>
      </c>
      <c r="G48" s="67">
        <f t="shared" si="113"/>
        <v>0</v>
      </c>
      <c r="H48" s="67">
        <f t="shared" si="113"/>
        <v>0</v>
      </c>
      <c r="I48" s="67">
        <f t="shared" si="113"/>
        <v>0</v>
      </c>
      <c r="J48" s="67">
        <f t="shared" si="113"/>
        <v>0</v>
      </c>
      <c r="K48" s="67">
        <f t="shared" si="113"/>
        <v>204390</v>
      </c>
      <c r="L48" s="67">
        <f>IF($B48="","",L33+L36+L39+L42+L45)</f>
        <v>1041576</v>
      </c>
      <c r="M48" s="67">
        <f t="shared" si="113"/>
        <v>1062570</v>
      </c>
      <c r="N48" s="67">
        <f t="shared" si="113"/>
        <v>1103820</v>
      </c>
      <c r="O48" s="67">
        <f t="shared" si="113"/>
        <v>3412356</v>
      </c>
      <c r="P48" s="67">
        <f>IF($B48="","",P33+P36+P39+P42+P45)</f>
        <v>1100194</v>
      </c>
      <c r="Q48" s="67">
        <f t="shared" si="114"/>
        <v>1032502</v>
      </c>
      <c r="R48" s="67">
        <f>IF($B48="","",R33+R36+R39+R42+R45)</f>
        <v>1071692</v>
      </c>
      <c r="S48" s="67">
        <f t="shared" si="114"/>
        <v>955912</v>
      </c>
      <c r="T48" s="67">
        <f t="shared" si="114"/>
        <v>1006596</v>
      </c>
      <c r="U48" s="67">
        <f t="shared" si="114"/>
        <v>1034046</v>
      </c>
      <c r="V48" s="67">
        <f t="shared" si="114"/>
        <v>1055378</v>
      </c>
      <c r="W48" s="67">
        <f t="shared" si="114"/>
        <v>1085616</v>
      </c>
      <c r="X48" s="67">
        <f t="shared" si="114"/>
        <v>1077330</v>
      </c>
      <c r="Y48" s="67">
        <f>IF($B48="","",Y33+Y36+Y39+Y42+Y45)</f>
        <v>1111480</v>
      </c>
      <c r="Z48" s="67">
        <f t="shared" si="114"/>
        <v>1160768</v>
      </c>
      <c r="AA48" s="67">
        <f t="shared" si="114"/>
        <v>1231180</v>
      </c>
      <c r="AB48" s="67">
        <f t="shared" si="114"/>
        <v>12922694</v>
      </c>
      <c r="AC48" s="67">
        <f>IF($B48="","",AC33+AC36+AC39+AC42+AC45)</f>
        <v>1230818</v>
      </c>
      <c r="AD48" s="67">
        <f t="shared" si="115"/>
        <v>1145326</v>
      </c>
      <c r="AE48" s="67">
        <f>IF($B48="","",AE33+AE36+AE39+AE42+AE45)</f>
        <v>1176754</v>
      </c>
      <c r="AF48" s="67">
        <f t="shared" si="115"/>
        <v>1085806</v>
      </c>
      <c r="AG48" s="67">
        <f t="shared" si="115"/>
        <v>1161214</v>
      </c>
      <c r="AH48" s="67">
        <f t="shared" si="115"/>
        <v>1143636</v>
      </c>
      <c r="AI48" s="67">
        <f t="shared" si="115"/>
        <v>1172306</v>
      </c>
      <c r="AJ48" s="67">
        <f t="shared" si="115"/>
        <v>1220474</v>
      </c>
      <c r="AK48" s="67">
        <f t="shared" si="115"/>
        <v>1195562</v>
      </c>
      <c r="AL48" s="67">
        <f>IF($B48="","",AL33+AL36+AL39+AL42+AL45)</f>
        <v>1238904</v>
      </c>
      <c r="AM48" s="67">
        <f t="shared" si="115"/>
        <v>1214308</v>
      </c>
      <c r="AN48" s="67">
        <f t="shared" si="115"/>
        <v>1318510</v>
      </c>
      <c r="AO48" s="67">
        <f t="shared" si="115"/>
        <v>14303618</v>
      </c>
      <c r="AP48" s="67">
        <f>IF($B48="","",AP33+AP36+AP39+AP42+AP45)</f>
        <v>1308236</v>
      </c>
      <c r="AQ48" s="67">
        <f t="shared" si="116"/>
        <v>1198712</v>
      </c>
      <c r="AR48" s="67">
        <f>IF($B48="","",AR33+AR36+AR39+AR42+AR45)</f>
        <v>1264264</v>
      </c>
      <c r="AS48" s="67">
        <f t="shared" si="116"/>
        <v>1140214</v>
      </c>
      <c r="AT48" s="67">
        <f t="shared" si="116"/>
        <v>1206640</v>
      </c>
      <c r="AU48" s="67">
        <f t="shared" si="116"/>
        <v>1197264</v>
      </c>
      <c r="AV48" s="67">
        <f t="shared" si="116"/>
        <v>1221160</v>
      </c>
      <c r="AW48" s="67">
        <f t="shared" si="116"/>
        <v>1301414</v>
      </c>
      <c r="AX48" s="67">
        <f t="shared" si="116"/>
        <v>1256968</v>
      </c>
      <c r="AY48" s="67">
        <f>IF($B48="","",AY33+AY36+AY39+AY42+AY45)</f>
        <v>1306610</v>
      </c>
      <c r="AZ48" s="67">
        <f t="shared" si="116"/>
        <v>1318014</v>
      </c>
      <c r="BA48" s="67">
        <f t="shared" si="116"/>
        <v>1306780</v>
      </c>
      <c r="BB48" s="67">
        <f t="shared" si="116"/>
        <v>15026276</v>
      </c>
      <c r="BC48" s="67">
        <f>IF($B48="","",BC33+BC36+BC39+BC42+BC45)</f>
        <v>1330866</v>
      </c>
      <c r="BD48" s="67">
        <f t="shared" si="117"/>
        <v>1201202</v>
      </c>
      <c r="BE48" s="67">
        <f>IF($B48="","",BE33+BE36+BE39+BE42+BE45)</f>
        <v>1262142</v>
      </c>
      <c r="BF48" s="67">
        <f t="shared" si="117"/>
        <v>1214340</v>
      </c>
      <c r="BG48" s="67">
        <f t="shared" si="117"/>
        <v>1215088</v>
      </c>
      <c r="BH48" s="67">
        <f t="shared" si="117"/>
        <v>1173465</v>
      </c>
      <c r="BI48" s="67">
        <f t="shared" si="117"/>
        <v>1279450</v>
      </c>
      <c r="BJ48" s="67">
        <f t="shared" si="117"/>
        <v>1348802</v>
      </c>
      <c r="BK48" s="67">
        <f t="shared" si="117"/>
        <v>1282622</v>
      </c>
      <c r="BL48" s="67">
        <f>IF($B48="","",BL33+BL36+BL39+BL42+BL45)</f>
        <v>1344736</v>
      </c>
      <c r="BM48" s="67">
        <f t="shared" si="117"/>
        <v>1386287</v>
      </c>
      <c r="BN48" s="67">
        <f t="shared" si="117"/>
        <v>1436200</v>
      </c>
      <c r="BO48" s="67">
        <f t="shared" si="117"/>
        <v>15475200</v>
      </c>
      <c r="BP48" s="67">
        <f>IF($B48="","",BP33+BP36+BP39+BP42+BP45)</f>
        <v>1477063</v>
      </c>
      <c r="BQ48" s="67">
        <f t="shared" si="118"/>
        <v>1361464</v>
      </c>
      <c r="BR48" s="67">
        <f>IF($B48="","",BR33+BR36+BR39+BR42+BR45)</f>
        <v>1349722</v>
      </c>
      <c r="BS48" s="67">
        <f t="shared" si="118"/>
        <v>1249632</v>
      </c>
      <c r="BT48" s="67">
        <f t="shared" si="118"/>
        <v>1336500</v>
      </c>
      <c r="BU48" s="67">
        <f t="shared" si="118"/>
        <v>1281048</v>
      </c>
      <c r="BV48" s="67">
        <f t="shared" si="118"/>
        <v>1324452</v>
      </c>
      <c r="BW48" s="67">
        <f t="shared" si="118"/>
        <v>1380966</v>
      </c>
      <c r="BX48" s="67">
        <f t="shared" si="118"/>
        <v>1289148</v>
      </c>
      <c r="BY48" s="67">
        <f>IF($B48="","",BY33+BY36+BY39+BY42+BY45)</f>
        <v>1369651</v>
      </c>
      <c r="BZ48" s="67">
        <f t="shared" si="118"/>
        <v>1364521</v>
      </c>
      <c r="CA48" s="67">
        <f t="shared" si="118"/>
        <v>1385921</v>
      </c>
      <c r="CB48" s="67">
        <f t="shared" si="118"/>
        <v>16170088</v>
      </c>
      <c r="CC48" s="67">
        <f t="shared" si="119"/>
        <v>1389542</v>
      </c>
      <c r="CD48" s="67">
        <f t="shared" si="119"/>
        <v>1309835</v>
      </c>
      <c r="CE48" s="67">
        <f t="shared" si="119"/>
        <v>1390408</v>
      </c>
      <c r="CF48" s="67">
        <f t="shared" si="119"/>
        <v>1261602</v>
      </c>
      <c r="CG48" s="67">
        <f t="shared" si="119"/>
        <v>1332159</v>
      </c>
      <c r="CH48" s="67">
        <f t="shared" si="119"/>
        <v>1314117</v>
      </c>
      <c r="CI48" s="67">
        <f t="shared" si="119"/>
        <v>1315323</v>
      </c>
      <c r="CJ48" s="67">
        <f t="shared" si="119"/>
        <v>1440330</v>
      </c>
      <c r="CK48" s="67">
        <f t="shared" si="119"/>
        <v>1382103</v>
      </c>
      <c r="CL48" s="67">
        <f t="shared" si="119"/>
        <v>1511104</v>
      </c>
      <c r="CM48" s="67">
        <f t="shared" si="119"/>
        <v>1540360</v>
      </c>
      <c r="CN48" s="67">
        <f t="shared" si="119"/>
        <v>1512256</v>
      </c>
      <c r="CO48" s="67">
        <f t="shared" ref="CO48:DA48" si="127">IF($B48="","",CO33+CO36+CO39+CO42+CO45)</f>
        <v>16699139</v>
      </c>
      <c r="CP48" s="67">
        <f t="shared" si="127"/>
        <v>1460212</v>
      </c>
      <c r="CQ48" s="67">
        <f t="shared" si="127"/>
        <v>1383870</v>
      </c>
      <c r="CR48" s="67">
        <f t="shared" si="127"/>
        <v>1436209</v>
      </c>
      <c r="CS48" s="67">
        <f t="shared" si="127"/>
        <v>1408206</v>
      </c>
      <c r="CT48" s="67">
        <f t="shared" si="127"/>
        <v>1415823</v>
      </c>
      <c r="CU48" s="67">
        <f t="shared" si="127"/>
        <v>1338596</v>
      </c>
      <c r="CV48" s="67">
        <f t="shared" si="127"/>
        <v>1402121</v>
      </c>
      <c r="CW48" s="67">
        <f t="shared" si="127"/>
        <v>1476644</v>
      </c>
      <c r="CX48" s="67">
        <v>1460786</v>
      </c>
      <c r="CY48" s="67">
        <v>1513599</v>
      </c>
      <c r="CZ48" s="67">
        <v>1475123</v>
      </c>
      <c r="DA48" s="67">
        <f t="shared" si="127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28">IF($B48="","",DE33+DE36+DE39+DE42+DE45)</f>
        <v>768404</v>
      </c>
      <c r="DF48" s="67">
        <f t="shared" si="128"/>
        <v>0</v>
      </c>
      <c r="DG48" s="67">
        <f t="shared" si="128"/>
        <v>1432543</v>
      </c>
      <c r="DH48" s="67">
        <f t="shared" si="128"/>
        <v>1396362</v>
      </c>
      <c r="DI48" s="67">
        <f t="shared" si="128"/>
        <v>1429628</v>
      </c>
      <c r="DJ48" s="67">
        <f t="shared" si="128"/>
        <v>1504331</v>
      </c>
      <c r="DK48" s="67">
        <f t="shared" si="128"/>
        <v>1441190</v>
      </c>
      <c r="DL48" s="67">
        <f t="shared" si="128"/>
        <v>1462962</v>
      </c>
      <c r="DM48" s="67">
        <f t="shared" si="128"/>
        <v>1528089</v>
      </c>
      <c r="DN48" s="67">
        <f t="shared" si="128"/>
        <v>1618821</v>
      </c>
      <c r="DO48" s="67">
        <f t="shared" si="80"/>
        <v>15449091</v>
      </c>
      <c r="DP48" s="67">
        <f t="shared" si="122"/>
        <v>1618096</v>
      </c>
      <c r="DQ48" s="67">
        <f t="shared" si="122"/>
        <v>1488798</v>
      </c>
      <c r="DR48" s="67">
        <f t="shared" si="122"/>
        <v>1577548</v>
      </c>
      <c r="DS48" s="67">
        <f t="shared" ref="DS48:DZ48" si="129">IF($B48="","",DS33+DS36+DS39+DS42+DS45)</f>
        <v>1511798</v>
      </c>
      <c r="DT48" s="67">
        <f t="shared" si="129"/>
        <v>1613958</v>
      </c>
      <c r="DU48" s="67">
        <f t="shared" si="129"/>
        <v>1594585</v>
      </c>
      <c r="DV48" s="67">
        <f t="shared" si="129"/>
        <v>1640298</v>
      </c>
      <c r="DW48" s="67">
        <f t="shared" si="129"/>
        <v>1644141</v>
      </c>
      <c r="DX48" s="67">
        <f t="shared" si="129"/>
        <v>1470062</v>
      </c>
      <c r="DY48" s="67">
        <f t="shared" si="129"/>
        <v>1584942</v>
      </c>
      <c r="DZ48" s="67">
        <f t="shared" si="129"/>
        <v>1630092</v>
      </c>
      <c r="EA48" s="67">
        <f t="shared" si="123"/>
        <v>1708751</v>
      </c>
      <c r="EB48" s="67">
        <f t="shared" si="103"/>
        <v>19083069</v>
      </c>
      <c r="EC48" s="67">
        <f t="shared" si="124"/>
        <v>1695457</v>
      </c>
      <c r="ED48" s="67">
        <f t="shared" si="124"/>
        <v>1466881</v>
      </c>
      <c r="EE48" s="67">
        <f t="shared" si="124"/>
        <v>1618642</v>
      </c>
      <c r="EF48" s="67">
        <f t="shared" ref="EF48:EN48" si="130">IF($B48="","",EF33+EF36+EF39+EF42+EF45)</f>
        <v>1449205</v>
      </c>
      <c r="EG48" s="67">
        <f t="shared" si="130"/>
        <v>1581218</v>
      </c>
      <c r="EH48" s="67">
        <f t="shared" si="130"/>
        <v>1659951</v>
      </c>
      <c r="EI48" s="67">
        <f t="shared" si="130"/>
        <v>1652552</v>
      </c>
      <c r="EJ48" s="67">
        <f t="shared" si="130"/>
        <v>1689063</v>
      </c>
      <c r="EK48" s="67">
        <f t="shared" si="130"/>
        <v>1596481</v>
      </c>
      <c r="EL48" s="67">
        <f>IF($B48="","",EL33+EL36+EL39+EL42+EL45)</f>
        <v>1705035</v>
      </c>
      <c r="EM48" s="67">
        <f t="shared" si="130"/>
        <v>1712214</v>
      </c>
      <c r="EN48" s="67">
        <f t="shared" si="130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6"/>
        <v>1594501</v>
      </c>
      <c r="ER48" s="67">
        <f>IF($B48="","",ER33+ER36+ER39+ER42+ER45)</f>
        <v>1151466</v>
      </c>
      <c r="ES48" s="67">
        <f t="shared" si="126"/>
        <v>617525</v>
      </c>
      <c r="ET48" s="67">
        <f t="shared" si="126"/>
        <v>901582</v>
      </c>
      <c r="EU48" s="67">
        <f t="shared" si="126"/>
        <v>1199496</v>
      </c>
      <c r="EV48" s="67">
        <f t="shared" si="126"/>
        <v>1387035</v>
      </c>
      <c r="EW48" s="67">
        <f t="shared" si="126"/>
        <v>1479104</v>
      </c>
      <c r="EX48" s="67">
        <f t="shared" si="126"/>
        <v>1460773</v>
      </c>
      <c r="EY48" s="67">
        <f>IF($B48="","",EY33+EY36+EY39+EY42+EY45)</f>
        <v>1712899</v>
      </c>
      <c r="EZ48" s="67">
        <f t="shared" si="126"/>
        <v>1799725</v>
      </c>
      <c r="FA48" s="67">
        <f t="shared" si="126"/>
        <v>1734504</v>
      </c>
      <c r="FB48" s="67">
        <f>+SUM(EP48:FA48)</f>
        <v>16708911</v>
      </c>
      <c r="FC48" s="67">
        <f>IF($B48="","",FC33+FC36+FC39+FC42+FC45)</f>
        <v>1757050</v>
      </c>
      <c r="FD48" s="67">
        <f>IF($B48="","",FD33+FD36+FD39+FD42+FD45)</f>
        <v>1528248</v>
      </c>
      <c r="FE48" s="67">
        <v>1521290</v>
      </c>
      <c r="FF48" s="67">
        <v>1438340</v>
      </c>
      <c r="FG48" s="67">
        <v>1700466</v>
      </c>
      <c r="FH48" s="67"/>
      <c r="FI48" s="67"/>
      <c r="FJ48" s="67"/>
      <c r="FK48" s="67"/>
      <c r="FL48" s="67"/>
      <c r="FM48" s="67"/>
      <c r="FN48" s="67"/>
      <c r="FO48" s="67">
        <f>+SUM(FC48:FN48)</f>
        <v>7945394</v>
      </c>
    </row>
    <row r="51" spans="2:171" x14ac:dyDescent="0.25">
      <c r="B51" s="5" t="s">
        <v>82</v>
      </c>
    </row>
    <row r="52" spans="2:171" x14ac:dyDescent="0.25">
      <c r="B52" s="23" t="s">
        <v>158</v>
      </c>
      <c r="C52" s="159">
        <v>2009</v>
      </c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1"/>
      <c r="O52" s="157" t="s">
        <v>86</v>
      </c>
      <c r="P52" s="159">
        <v>2010</v>
      </c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1"/>
      <c r="AB52" s="157" t="s">
        <v>87</v>
      </c>
      <c r="AC52" s="159">
        <v>2011</v>
      </c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1"/>
      <c r="AO52" s="157" t="s">
        <v>88</v>
      </c>
      <c r="AP52" s="159">
        <v>2012</v>
      </c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1"/>
      <c r="BB52" s="157" t="s">
        <v>89</v>
      </c>
      <c r="BC52" s="159">
        <v>2013</v>
      </c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1"/>
      <c r="BO52" s="157" t="s">
        <v>90</v>
      </c>
      <c r="BP52" s="159">
        <v>2014</v>
      </c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1"/>
      <c r="CB52" s="157" t="s">
        <v>91</v>
      </c>
      <c r="CC52" s="159">
        <v>2015</v>
      </c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1"/>
      <c r="CO52" s="157" t="s">
        <v>92</v>
      </c>
      <c r="CP52" s="159">
        <v>2016</v>
      </c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1"/>
      <c r="DB52" s="157" t="s">
        <v>93</v>
      </c>
      <c r="DC52" s="159">
        <v>2017</v>
      </c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1"/>
      <c r="DO52" s="157" t="s">
        <v>104</v>
      </c>
      <c r="DP52" s="159">
        <v>2018</v>
      </c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1"/>
      <c r="EB52" s="157" t="s">
        <v>137</v>
      </c>
      <c r="EC52" s="159">
        <v>2019</v>
      </c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1"/>
      <c r="EO52" s="157" t="s">
        <v>161</v>
      </c>
      <c r="EP52" s="154">
        <v>2020</v>
      </c>
      <c r="EQ52" s="155"/>
      <c r="ER52" s="155"/>
      <c r="ES52" s="155"/>
      <c r="ET52" s="155"/>
      <c r="EU52" s="155"/>
      <c r="EV52" s="155"/>
      <c r="EW52" s="155"/>
      <c r="EX52" s="155"/>
      <c r="EY52" s="155"/>
      <c r="EZ52" s="155"/>
      <c r="FA52" s="156"/>
      <c r="FB52" s="157" t="s">
        <v>169</v>
      </c>
      <c r="FC52" s="154">
        <v>2021</v>
      </c>
      <c r="FD52" s="155"/>
      <c r="FE52" s="155"/>
      <c r="FF52" s="155"/>
      <c r="FG52" s="155"/>
      <c r="FH52" s="155"/>
      <c r="FI52" s="155"/>
      <c r="FJ52" s="155"/>
      <c r="FK52" s="155"/>
      <c r="FL52" s="155"/>
      <c r="FM52" s="155"/>
      <c r="FN52" s="156"/>
      <c r="FO52" s="157" t="s">
        <v>170</v>
      </c>
    </row>
    <row r="53" spans="2:171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58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58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58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58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58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58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58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58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58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58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58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58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58"/>
    </row>
    <row r="54" spans="2:171" x14ac:dyDescent="0.25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1">SUM(L55:L56)</f>
        <v>4820868</v>
      </c>
      <c r="M54" s="69">
        <f t="shared" si="131"/>
        <v>4899107.5</v>
      </c>
      <c r="N54" s="69">
        <f t="shared" si="131"/>
        <v>5278725.0000000009</v>
      </c>
      <c r="O54" s="69">
        <f>SUM(K54:N54)</f>
        <v>15940704.100000001</v>
      </c>
      <c r="P54" s="69">
        <f t="shared" si="131"/>
        <v>5212160.2</v>
      </c>
      <c r="Q54" s="69">
        <f t="shared" si="131"/>
        <v>4833583.5999999996</v>
      </c>
      <c r="R54" s="69">
        <f t="shared" si="131"/>
        <v>4960823.8999999994</v>
      </c>
      <c r="S54" s="69">
        <f t="shared" si="131"/>
        <v>4509038.3</v>
      </c>
      <c r="T54" s="69">
        <f t="shared" si="131"/>
        <v>4706679</v>
      </c>
      <c r="U54" s="69">
        <f t="shared" si="131"/>
        <v>4794497.7</v>
      </c>
      <c r="V54" s="69">
        <f t="shared" si="131"/>
        <v>5050042.8000000007</v>
      </c>
      <c r="W54" s="69">
        <f t="shared" si="131"/>
        <v>5130098.5000000009</v>
      </c>
      <c r="X54" s="69">
        <f t="shared" si="131"/>
        <v>4977570.4000000004</v>
      </c>
      <c r="Y54" s="69">
        <f t="shared" si="131"/>
        <v>5251593.9999999991</v>
      </c>
      <c r="Z54" s="69">
        <f t="shared" si="131"/>
        <v>5391193.2999999998</v>
      </c>
      <c r="AA54" s="69">
        <f t="shared" si="131"/>
        <v>5922950.5000000009</v>
      </c>
      <c r="AB54" s="69">
        <f>SUM(P54:AA54)</f>
        <v>60740232.199999996</v>
      </c>
      <c r="AC54" s="69">
        <f t="shared" si="131"/>
        <v>5861768</v>
      </c>
      <c r="AD54" s="69">
        <f t="shared" si="131"/>
        <v>5456672.0999999996</v>
      </c>
      <c r="AE54" s="69">
        <f t="shared" si="131"/>
        <v>5505920.3999999994</v>
      </c>
      <c r="AF54" s="69">
        <f t="shared" si="131"/>
        <v>5187032</v>
      </c>
      <c r="AG54" s="69">
        <f t="shared" si="131"/>
        <v>5405137.5</v>
      </c>
      <c r="AH54" s="69">
        <f t="shared" si="131"/>
        <v>5333167.0999999978</v>
      </c>
      <c r="AI54" s="69">
        <f t="shared" si="131"/>
        <v>5667176.200000002</v>
      </c>
      <c r="AJ54" s="69">
        <f t="shared" si="131"/>
        <v>5770309</v>
      </c>
      <c r="AK54" s="69">
        <f t="shared" si="131"/>
        <v>5535787.5999999996</v>
      </c>
      <c r="AL54" s="69">
        <f t="shared" si="131"/>
        <v>5814020.9999999981</v>
      </c>
      <c r="AM54" s="69">
        <f t="shared" si="131"/>
        <v>5653944.5999999996</v>
      </c>
      <c r="AN54" s="69">
        <f t="shared" si="131"/>
        <v>6368158.9000000022</v>
      </c>
      <c r="AO54" s="69">
        <f>SUM(AC54:AN54)</f>
        <v>67559094.400000006</v>
      </c>
      <c r="AP54" s="69">
        <f t="shared" si="131"/>
        <v>6335251.1000000006</v>
      </c>
      <c r="AQ54" s="69">
        <f t="shared" si="131"/>
        <v>6993701.5999999996</v>
      </c>
      <c r="AR54" s="69">
        <f t="shared" si="131"/>
        <v>7213910.7000000002</v>
      </c>
      <c r="AS54" s="69">
        <f t="shared" si="131"/>
        <v>6635281.2000000002</v>
      </c>
      <c r="AT54" s="69">
        <f t="shared" si="131"/>
        <v>6910914</v>
      </c>
      <c r="AU54" s="69">
        <f t="shared" si="131"/>
        <v>6838917.7999999998</v>
      </c>
      <c r="AV54" s="69">
        <f t="shared" si="131"/>
        <v>7129775.3999999985</v>
      </c>
      <c r="AW54" s="69">
        <f t="shared" si="131"/>
        <v>7507149.7000000002</v>
      </c>
      <c r="AX54" s="69">
        <f t="shared" si="131"/>
        <v>7153630.9999999981</v>
      </c>
      <c r="AY54" s="69">
        <f t="shared" si="131"/>
        <v>7472596.4999999981</v>
      </c>
      <c r="AZ54" s="69">
        <f t="shared" si="131"/>
        <v>7465182.5000000019</v>
      </c>
      <c r="BA54" s="69">
        <f t="shared" si="131"/>
        <v>7691418.0000000009</v>
      </c>
      <c r="BB54" s="69">
        <f>SUM(AP54:BA54)</f>
        <v>85347729.499999985</v>
      </c>
      <c r="BC54" s="69">
        <f t="shared" si="131"/>
        <v>7734327.4999999991</v>
      </c>
      <c r="BD54" s="69">
        <f t="shared" si="131"/>
        <v>7045182.4000000004</v>
      </c>
      <c r="BE54" s="69">
        <f t="shared" si="131"/>
        <v>7385706.4000000004</v>
      </c>
      <c r="BF54" s="69">
        <f t="shared" si="131"/>
        <v>7172811.5999999978</v>
      </c>
      <c r="BG54" s="69">
        <f t="shared" si="131"/>
        <v>7444025.1999999983</v>
      </c>
      <c r="BH54" s="69">
        <f t="shared" si="131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2">SUM(BK55:BK56)</f>
        <v>7740258.6999999993</v>
      </c>
      <c r="BL54" s="69">
        <f t="shared" si="132"/>
        <v>8199585</v>
      </c>
      <c r="BM54" s="69">
        <f t="shared" si="132"/>
        <v>8379979.1000000006</v>
      </c>
      <c r="BN54" s="69">
        <f t="shared" si="132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2"/>
        <v>8379989.5999999996</v>
      </c>
      <c r="BR54" s="69">
        <f t="shared" si="132"/>
        <v>8287045</v>
      </c>
      <c r="BS54" s="69">
        <f t="shared" si="132"/>
        <v>7749961</v>
      </c>
      <c r="BT54" s="69">
        <f t="shared" si="132"/>
        <v>8144821</v>
      </c>
      <c r="BU54" s="69">
        <f t="shared" si="132"/>
        <v>7811428.7000000002</v>
      </c>
      <c r="BV54" s="69">
        <f t="shared" ref="BV54:CA54" si="133">SUM(BV55:BV56)</f>
        <v>8332016.3000000045</v>
      </c>
      <c r="BW54" s="69">
        <f t="shared" si="133"/>
        <v>8575883</v>
      </c>
      <c r="BX54" s="69">
        <f t="shared" si="133"/>
        <v>7907674.2000000002</v>
      </c>
      <c r="BY54" s="69">
        <f t="shared" si="133"/>
        <v>8465163.5</v>
      </c>
      <c r="BZ54" s="69">
        <f t="shared" si="133"/>
        <v>8368185.0999999996</v>
      </c>
      <c r="CA54" s="69">
        <f t="shared" si="133"/>
        <v>8928170.6999999993</v>
      </c>
      <c r="CB54" s="69">
        <f>SUM(BP54:CA54)</f>
        <v>99950652.700000003</v>
      </c>
      <c r="CC54" s="69">
        <f t="shared" ref="CC54:CL54" si="134">SUM(CC55:CC56)</f>
        <v>8974111.7000000011</v>
      </c>
      <c r="CD54" s="69">
        <f t="shared" si="134"/>
        <v>8626429.0999999996</v>
      </c>
      <c r="CE54" s="69">
        <f t="shared" si="134"/>
        <v>8934752.8000000007</v>
      </c>
      <c r="CF54" s="69">
        <f t="shared" si="134"/>
        <v>8256701.5</v>
      </c>
      <c r="CG54" s="69">
        <f t="shared" si="134"/>
        <v>8619381.3000000007</v>
      </c>
      <c r="CH54" s="69">
        <f t="shared" si="134"/>
        <v>8470521.1999999993</v>
      </c>
      <c r="CI54" s="69">
        <f t="shared" si="134"/>
        <v>8833556.9999999981</v>
      </c>
      <c r="CJ54" s="69">
        <f t="shared" si="134"/>
        <v>9493306.6000000015</v>
      </c>
      <c r="CK54" s="69">
        <f t="shared" si="134"/>
        <v>8964688.3000000007</v>
      </c>
      <c r="CL54" s="69">
        <f t="shared" si="134"/>
        <v>9835278.3000000026</v>
      </c>
      <c r="CM54" s="69">
        <f t="shared" ref="CM54:CS54" si="135">SUM(CM55:CM56)</f>
        <v>9961315</v>
      </c>
      <c r="CN54" s="69">
        <f t="shared" si="135"/>
        <v>10220223.100000001</v>
      </c>
      <c r="CO54" s="69">
        <f>SUM(CC54:CN54)</f>
        <v>109190265.90000001</v>
      </c>
      <c r="CP54" s="69">
        <f t="shared" si="135"/>
        <v>10224163.699999999</v>
      </c>
      <c r="CQ54" s="69">
        <f t="shared" si="135"/>
        <v>9942073.0999999996</v>
      </c>
      <c r="CR54" s="69">
        <f t="shared" si="135"/>
        <v>11303331.200000001</v>
      </c>
      <c r="CS54" s="69">
        <f t="shared" si="135"/>
        <v>10881315.199999999</v>
      </c>
      <c r="CT54" s="69">
        <f t="shared" ref="CT54:DA54" si="136">SUM(CT55:CT56)</f>
        <v>10992772.800000001</v>
      </c>
      <c r="CU54" s="69">
        <f t="shared" si="136"/>
        <v>10437881.1</v>
      </c>
      <c r="CV54" s="69">
        <f t="shared" si="136"/>
        <v>11358274.299999999</v>
      </c>
      <c r="CW54" s="69">
        <f t="shared" si="136"/>
        <v>11695508.199999999</v>
      </c>
      <c r="CX54" s="69">
        <f t="shared" si="136"/>
        <v>11181274</v>
      </c>
      <c r="CY54" s="69">
        <v>10552720.800000001</v>
      </c>
      <c r="CZ54" s="69">
        <f t="shared" si="136"/>
        <v>10232238.200000001</v>
      </c>
      <c r="DA54" s="69">
        <f t="shared" si="136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7">SUM(DD55:DD56)</f>
        <v>10681910.6</v>
      </c>
      <c r="DE54" s="69">
        <f t="shared" si="137"/>
        <v>6392320.2000000002</v>
      </c>
      <c r="DF54" s="69">
        <f t="shared" si="137"/>
        <v>0</v>
      </c>
      <c r="DG54" s="69">
        <f t="shared" si="137"/>
        <v>11201674.799999999</v>
      </c>
      <c r="DH54" s="69">
        <f t="shared" si="137"/>
        <v>11017764.499999998</v>
      </c>
      <c r="DI54" s="69">
        <f t="shared" si="137"/>
        <v>11821262.700000001</v>
      </c>
      <c r="DJ54" s="69">
        <f t="shared" si="137"/>
        <v>11999617.6</v>
      </c>
      <c r="DK54" s="69">
        <f t="shared" si="137"/>
        <v>11377330.699999999</v>
      </c>
      <c r="DL54" s="69">
        <f t="shared" si="137"/>
        <v>11567852.600000001</v>
      </c>
      <c r="DM54" s="69">
        <f t="shared" si="137"/>
        <v>11662652.699999999</v>
      </c>
      <c r="DN54" s="69">
        <f t="shared" si="137"/>
        <v>13870186.000000002</v>
      </c>
      <c r="DO54" s="69">
        <f t="shared" si="137"/>
        <v>123803677.2</v>
      </c>
      <c r="DP54" s="69">
        <f>SUM(DP55:DP56)</f>
        <v>14045094.499999998</v>
      </c>
      <c r="DQ54" s="69">
        <f t="shared" ref="DQ54:EB54" si="138">SUM(DQ55:DQ56)</f>
        <v>12743689.5</v>
      </c>
      <c r="DR54" s="69">
        <f t="shared" si="138"/>
        <v>13039768.200000001</v>
      </c>
      <c r="DS54" s="69">
        <f t="shared" si="138"/>
        <v>12308165.300000001</v>
      </c>
      <c r="DT54" s="69">
        <f t="shared" si="138"/>
        <v>12610746.299999997</v>
      </c>
      <c r="DU54" s="69">
        <f t="shared" si="138"/>
        <v>12299562.299999999</v>
      </c>
      <c r="DV54" s="69">
        <f t="shared" si="138"/>
        <v>12965281.199999997</v>
      </c>
      <c r="DW54" s="69">
        <f t="shared" si="138"/>
        <v>12953393.6</v>
      </c>
      <c r="DX54" s="69">
        <f t="shared" si="138"/>
        <v>11852063.300000001</v>
      </c>
      <c r="DY54" s="69">
        <f t="shared" si="138"/>
        <v>12917509.699999999</v>
      </c>
      <c r="DZ54" s="69">
        <f t="shared" si="138"/>
        <v>12853476.799999997</v>
      </c>
      <c r="EA54" s="69">
        <f t="shared" si="138"/>
        <v>13994051</v>
      </c>
      <c r="EB54" s="69">
        <f t="shared" si="138"/>
        <v>154582801.69999999</v>
      </c>
      <c r="EC54" s="69">
        <f>SUM(EC55:EC56)</f>
        <v>15938017.399999999</v>
      </c>
      <c r="ED54" s="69">
        <f t="shared" ref="ED54:FI54" si="139">SUM(ED55:ED56)</f>
        <v>13903509.599999998</v>
      </c>
      <c r="EE54" s="69">
        <f t="shared" si="139"/>
        <v>14925881</v>
      </c>
      <c r="EF54" s="69">
        <f t="shared" si="139"/>
        <v>13604153.699999999</v>
      </c>
      <c r="EG54" s="69">
        <f t="shared" si="139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39"/>
        <v>15807089.600000005</v>
      </c>
      <c r="EK54" s="69">
        <f t="shared" si="139"/>
        <v>14644959.699999999</v>
      </c>
      <c r="EL54" s="69">
        <f t="shared" si="139"/>
        <v>15616035.200000003</v>
      </c>
      <c r="EM54" s="69">
        <f t="shared" si="139"/>
        <v>15693758.9</v>
      </c>
      <c r="EN54" s="69">
        <f t="shared" si="139"/>
        <v>16663347.800000004</v>
      </c>
      <c r="EO54" s="69">
        <f>+SUM(EC54:EN54)</f>
        <v>181846424.60000005</v>
      </c>
      <c r="EP54" s="69">
        <f t="shared" si="139"/>
        <v>16439881.500000007</v>
      </c>
      <c r="EQ54" s="69">
        <f t="shared" si="139"/>
        <v>15621159.799999999</v>
      </c>
      <c r="ER54" s="69">
        <f t="shared" si="139"/>
        <v>10881258.000000002</v>
      </c>
      <c r="ES54" s="69">
        <f t="shared" si="139"/>
        <v>5482517.299999998</v>
      </c>
      <c r="ET54" s="69">
        <f t="shared" si="139"/>
        <v>1973551.2999999998</v>
      </c>
      <c r="EU54" s="69">
        <f t="shared" si="139"/>
        <v>0</v>
      </c>
      <c r="EV54" s="69">
        <f t="shared" si="139"/>
        <v>14270763.699999999</v>
      </c>
      <c r="EW54" s="69">
        <f t="shared" si="139"/>
        <v>14660733.700000005</v>
      </c>
      <c r="EX54" s="69">
        <f t="shared" si="139"/>
        <v>14544220.399999999</v>
      </c>
      <c r="EY54" s="69">
        <f t="shared" si="139"/>
        <v>16962635.299999997</v>
      </c>
      <c r="EZ54" s="69">
        <f t="shared" si="139"/>
        <v>17595778.400000006</v>
      </c>
      <c r="FA54" s="69">
        <f t="shared" si="139"/>
        <v>17575663.400000002</v>
      </c>
      <c r="FB54" s="69">
        <f>+SUM(EP54:FA54)</f>
        <v>146008162.79999998</v>
      </c>
      <c r="FC54" s="69">
        <f t="shared" si="139"/>
        <v>18163948.699999996</v>
      </c>
      <c r="FD54" s="69">
        <f t="shared" si="139"/>
        <v>15877997</v>
      </c>
      <c r="FE54" s="69">
        <f t="shared" si="139"/>
        <v>16425512.399999999</v>
      </c>
      <c r="FF54" s="69">
        <f t="shared" si="139"/>
        <v>16058218.5</v>
      </c>
      <c r="FG54" s="69">
        <f t="shared" si="139"/>
        <v>17715512.5</v>
      </c>
      <c r="FH54" s="69">
        <f t="shared" si="139"/>
        <v>0</v>
      </c>
      <c r="FI54" s="69">
        <f t="shared" si="139"/>
        <v>0</v>
      </c>
      <c r="FJ54" s="69"/>
      <c r="FK54" s="69"/>
      <c r="FL54" s="69"/>
      <c r="FM54" s="69"/>
      <c r="FN54" s="69"/>
      <c r="FO54" s="69">
        <f>+SUM(FC54:FN54)</f>
        <v>84241189.099999994</v>
      </c>
    </row>
    <row r="55" spans="2:171" x14ac:dyDescent="0.25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3901524.0999999987</v>
      </c>
      <c r="FE55" s="70">
        <v>4402691.6999999993</v>
      </c>
      <c r="FF55" s="70">
        <v>3762418.9</v>
      </c>
      <c r="FG55" s="105">
        <v>4402790.3000000007</v>
      </c>
      <c r="FH55" s="112"/>
      <c r="FI55" s="70"/>
      <c r="FJ55" s="70"/>
      <c r="FK55" s="70"/>
      <c r="FL55" s="70"/>
      <c r="FM55" s="70"/>
      <c r="FN55" s="70"/>
      <c r="FO55" s="70">
        <f>+SUM(FC55:FN55)</f>
        <v>21013100</v>
      </c>
    </row>
    <row r="56" spans="2:171" x14ac:dyDescent="0.25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13620273.699999999</v>
      </c>
      <c r="FD56" s="70">
        <v>11976472.9</v>
      </c>
      <c r="FE56" s="70">
        <v>12022820.699999999</v>
      </c>
      <c r="FF56" s="70">
        <v>12295799.6</v>
      </c>
      <c r="FG56" s="105">
        <v>13312722.200000001</v>
      </c>
      <c r="FH56" s="70"/>
      <c r="FI56" s="70"/>
      <c r="FJ56" s="70"/>
      <c r="FK56" s="70"/>
      <c r="FL56" s="70"/>
      <c r="FM56" s="70"/>
      <c r="FN56" s="70"/>
      <c r="FO56" s="70">
        <f>+SUM(FC56:FN56)</f>
        <v>63228089.100000001</v>
      </c>
    </row>
    <row r="60" spans="2:171" x14ac:dyDescent="0.25">
      <c r="B60" s="5"/>
    </row>
    <row r="62" spans="2:171" x14ac:dyDescent="0.25">
      <c r="CC62" s="44"/>
      <c r="CD62" s="44"/>
      <c r="CE62" s="44"/>
      <c r="CF62" s="44"/>
      <c r="CG62" s="44"/>
      <c r="CH62" s="44"/>
      <c r="CI62" s="44"/>
      <c r="CJ62" s="44"/>
    </row>
  </sheetData>
  <mergeCells count="82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  <mergeCell ref="FC6:FN6"/>
    <mergeCell ref="FO6:FO7"/>
    <mergeCell ref="FC29:FN29"/>
    <mergeCell ref="FO29:FO30"/>
    <mergeCell ref="FC52:FN52"/>
    <mergeCell ref="FO52:F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FO55"/>
  <sheetViews>
    <sheetView showGridLines="0" zoomScale="90" zoomScaleNormal="90" workbookViewId="0">
      <pane xSplit="2" ySplit="3" topLeftCell="FC37" activePane="bottomRight" state="frozen"/>
      <selection pane="topRight" activeCell="C1" sqref="C1"/>
      <selection pane="bottomLeft" activeCell="A4" sqref="A4"/>
      <selection pane="bottomRight" activeCell="FG48" sqref="FG4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70" width="11.44140625" style="11"/>
    <col min="171" max="171" width="12.6640625" style="11" customWidth="1"/>
    <col min="172" max="16384" width="11.44140625" style="11"/>
  </cols>
  <sheetData>
    <row r="1" spans="1:171" x14ac:dyDescent="0.25">
      <c r="A1" s="162" t="s">
        <v>136</v>
      </c>
      <c r="B1" s="162"/>
    </row>
    <row r="2" spans="1:171" ht="30" customHeight="1" x14ac:dyDescent="0.3">
      <c r="A2" s="163" t="s">
        <v>149</v>
      </c>
      <c r="B2" s="164"/>
    </row>
    <row r="3" spans="1:171" x14ac:dyDescent="0.25">
      <c r="A3" s="99" t="s">
        <v>78</v>
      </c>
    </row>
    <row r="4" spans="1:171" x14ac:dyDescent="0.25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71" x14ac:dyDescent="0.25">
      <c r="B5" s="5" t="s">
        <v>67</v>
      </c>
    </row>
    <row r="6" spans="1:171" x14ac:dyDescent="0.25">
      <c r="B6" s="165" t="s">
        <v>0</v>
      </c>
      <c r="C6" s="167">
        <v>2009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  <c r="O6" s="165" t="s">
        <v>86</v>
      </c>
      <c r="P6" s="167">
        <v>2010</v>
      </c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9"/>
      <c r="AB6" s="165" t="s">
        <v>87</v>
      </c>
      <c r="AC6" s="167">
        <v>2011</v>
      </c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9"/>
      <c r="AO6" s="165" t="s">
        <v>88</v>
      </c>
      <c r="AP6" s="167">
        <v>2012</v>
      </c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9"/>
      <c r="BB6" s="165" t="s">
        <v>89</v>
      </c>
      <c r="BC6" s="167">
        <v>2013</v>
      </c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9"/>
      <c r="BO6" s="165" t="s">
        <v>90</v>
      </c>
      <c r="BP6" s="167">
        <v>2014</v>
      </c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9"/>
      <c r="CB6" s="165" t="s">
        <v>91</v>
      </c>
      <c r="CC6" s="167">
        <v>2015</v>
      </c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9"/>
      <c r="CO6" s="165" t="s">
        <v>92</v>
      </c>
      <c r="CP6" s="167">
        <v>2016</v>
      </c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9"/>
      <c r="DB6" s="165" t="s">
        <v>93</v>
      </c>
      <c r="DC6" s="159">
        <v>2017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104</v>
      </c>
      <c r="DP6" s="159">
        <v>2018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137</v>
      </c>
      <c r="EC6" s="159">
        <v>2019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57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57" t="s">
        <v>170</v>
      </c>
    </row>
    <row r="7" spans="1:171" x14ac:dyDescent="0.25">
      <c r="B7" s="166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6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66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66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66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66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66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66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66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58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58"/>
    </row>
    <row r="8" spans="1:171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/>
      <c r="FI8" s="72"/>
      <c r="FJ8" s="72"/>
      <c r="FK8" s="72"/>
      <c r="FL8" s="72"/>
      <c r="FM8" s="72"/>
      <c r="FN8" s="72"/>
      <c r="FO8" s="72">
        <f>+SUM(FC8:FN8)</f>
        <v>866901</v>
      </c>
    </row>
    <row r="9" spans="1:171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/>
      <c r="FI9" s="48"/>
      <c r="FJ9" s="48"/>
      <c r="FK9" s="48"/>
      <c r="FL9" s="48"/>
      <c r="FM9" s="48"/>
      <c r="FN9" s="48"/>
      <c r="FO9" s="48"/>
    </row>
    <row r="10" spans="1:171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/>
      <c r="FI10" s="48"/>
      <c r="FJ10" s="48"/>
      <c r="FK10" s="48"/>
      <c r="FL10" s="48"/>
      <c r="FM10" s="48"/>
      <c r="FN10" s="48"/>
      <c r="FO10" s="48"/>
    </row>
    <row r="11" spans="1:171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/>
      <c r="FI11" s="72"/>
      <c r="FJ11" s="72"/>
      <c r="FK11" s="72"/>
      <c r="FL11" s="72"/>
      <c r="FM11" s="72"/>
      <c r="FN11" s="72"/>
      <c r="FO11" s="72">
        <f>+SUM(FC11:FN11)</f>
        <v>790839</v>
      </c>
    </row>
    <row r="12" spans="1:171" x14ac:dyDescent="0.25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/>
      <c r="FI12" s="48"/>
      <c r="FJ12" s="48"/>
      <c r="FK12" s="48"/>
      <c r="FL12" s="48"/>
      <c r="FM12" s="48"/>
      <c r="FN12" s="48"/>
      <c r="FO12" s="48"/>
    </row>
    <row r="13" spans="1:171" x14ac:dyDescent="0.25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/>
      <c r="FI13" s="48"/>
      <c r="FJ13" s="48"/>
      <c r="FK13" s="48"/>
      <c r="FL13" s="48"/>
      <c r="FM13" s="48"/>
      <c r="FN13" s="48"/>
      <c r="FO13" s="48"/>
    </row>
    <row r="14" spans="1:171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/>
      <c r="FI14" s="72"/>
      <c r="FJ14" s="72"/>
      <c r="FK14" s="72"/>
      <c r="FL14" s="72"/>
      <c r="FM14" s="72"/>
      <c r="FN14" s="72"/>
      <c r="FO14" s="72">
        <f>+SUM(FC14:FN14)</f>
        <v>1023328</v>
      </c>
    </row>
    <row r="15" spans="1:171" x14ac:dyDescent="0.25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/>
      <c r="FI15" s="48"/>
      <c r="FJ15" s="48"/>
      <c r="FK15" s="48"/>
      <c r="FL15" s="48"/>
      <c r="FM15" s="48"/>
      <c r="FN15" s="48"/>
      <c r="FO15" s="48"/>
    </row>
    <row r="16" spans="1:171" x14ac:dyDescent="0.25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/>
      <c r="FI16" s="48"/>
      <c r="FJ16" s="48"/>
      <c r="FK16" s="48"/>
      <c r="FL16" s="48"/>
      <c r="FM16" s="48"/>
      <c r="FN16" s="48"/>
      <c r="FO16" s="48"/>
    </row>
    <row r="17" spans="2:171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/>
      <c r="FI17" s="72"/>
      <c r="FJ17" s="72"/>
      <c r="FK17" s="72"/>
      <c r="FL17" s="72"/>
      <c r="FM17" s="72"/>
      <c r="FN17" s="72"/>
      <c r="FO17" s="72">
        <f>+SUM(FC17:FN17)</f>
        <v>1379173</v>
      </c>
    </row>
    <row r="18" spans="2:171" x14ac:dyDescent="0.25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/>
      <c r="FI18" s="48"/>
      <c r="FJ18" s="48"/>
      <c r="FK18" s="48"/>
      <c r="FL18" s="48"/>
      <c r="FM18" s="48"/>
      <c r="FN18" s="48"/>
      <c r="FO18" s="48"/>
    </row>
    <row r="19" spans="2:171" x14ac:dyDescent="0.25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/>
      <c r="FI19" s="48"/>
      <c r="FJ19" s="48"/>
      <c r="FK19" s="48"/>
      <c r="FL19" s="48"/>
      <c r="FM19" s="48"/>
      <c r="FN19" s="48"/>
      <c r="FO19" s="48"/>
    </row>
    <row r="20" spans="2:171" x14ac:dyDescent="0.25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/>
      <c r="FI20" s="19"/>
      <c r="FJ20" s="19"/>
      <c r="FK20" s="19"/>
      <c r="FL20" s="19"/>
      <c r="FM20" s="19"/>
      <c r="FN20" s="19"/>
      <c r="FO20" s="19">
        <f>+SUM(FC20:FN20)</f>
        <v>4060241</v>
      </c>
    </row>
    <row r="21" spans="2:171" x14ac:dyDescent="0.25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/>
      <c r="FI21" s="73"/>
      <c r="FJ21" s="73"/>
      <c r="FK21" s="73"/>
      <c r="FL21" s="73"/>
      <c r="FM21" s="73"/>
      <c r="FN21" s="73"/>
      <c r="FO21" s="73">
        <f>+SUM(FC21:FN21)</f>
        <v>2046724</v>
      </c>
    </row>
    <row r="22" spans="2:171" x14ac:dyDescent="0.25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/>
      <c r="FI22" s="73"/>
      <c r="FJ22" s="73"/>
      <c r="FK22" s="73"/>
      <c r="FL22" s="73"/>
      <c r="FM22" s="73"/>
      <c r="FN22" s="73"/>
      <c r="FO22" s="73">
        <f>+SUM(FC22:FN22)</f>
        <v>2013517</v>
      </c>
    </row>
    <row r="23" spans="2:171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71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71" x14ac:dyDescent="0.25">
      <c r="B25" s="5" t="s">
        <v>68</v>
      </c>
    </row>
    <row r="26" spans="2:171" ht="15" customHeight="1" x14ac:dyDescent="0.25">
      <c r="B26" s="165" t="s">
        <v>0</v>
      </c>
      <c r="C26" s="167">
        <v>2009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9"/>
      <c r="O26" s="165" t="s">
        <v>86</v>
      </c>
      <c r="P26" s="167">
        <v>2010</v>
      </c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9"/>
      <c r="AB26" s="165" t="s">
        <v>87</v>
      </c>
      <c r="AC26" s="167">
        <v>2011</v>
      </c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9"/>
      <c r="AO26" s="165" t="s">
        <v>88</v>
      </c>
      <c r="AP26" s="167">
        <v>2012</v>
      </c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9"/>
      <c r="BB26" s="165" t="s">
        <v>89</v>
      </c>
      <c r="BC26" s="167">
        <v>2013</v>
      </c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9"/>
      <c r="BO26" s="165" t="s">
        <v>90</v>
      </c>
      <c r="BP26" s="167">
        <v>2014</v>
      </c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9"/>
      <c r="CB26" s="165" t="s">
        <v>91</v>
      </c>
      <c r="CC26" s="167">
        <v>2015</v>
      </c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9"/>
      <c r="CO26" s="165" t="s">
        <v>92</v>
      </c>
      <c r="CP26" s="167">
        <v>2016</v>
      </c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9"/>
      <c r="DB26" s="165" t="s">
        <v>93</v>
      </c>
      <c r="DC26" s="159">
        <v>2017</v>
      </c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1"/>
      <c r="DO26" s="157" t="s">
        <v>104</v>
      </c>
      <c r="DP26" s="159">
        <v>2018</v>
      </c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1"/>
      <c r="EB26" s="157" t="s">
        <v>137</v>
      </c>
      <c r="EC26" s="159">
        <v>2019</v>
      </c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1"/>
      <c r="EO26" s="157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57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57" t="s">
        <v>170</v>
      </c>
    </row>
    <row r="27" spans="2:171" x14ac:dyDescent="0.25">
      <c r="B27" s="166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66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66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66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66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66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66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66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66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58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58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58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58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58"/>
    </row>
    <row r="28" spans="2:171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/>
      <c r="FI28" s="72"/>
      <c r="FJ28" s="72"/>
      <c r="FK28" s="72"/>
      <c r="FL28" s="72"/>
      <c r="FM28" s="72"/>
      <c r="FN28" s="72"/>
      <c r="FO28" s="72">
        <f>+SUM(FC28:FN28)</f>
        <v>2580704</v>
      </c>
    </row>
    <row r="29" spans="2:171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/>
      <c r="FI29" s="48"/>
      <c r="FJ29" s="48"/>
      <c r="FK29" s="48"/>
      <c r="FL29" s="48"/>
      <c r="FM29" s="48"/>
      <c r="FN29" s="48"/>
      <c r="FO29" s="48"/>
    </row>
    <row r="30" spans="2:171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/>
      <c r="FI30" s="48"/>
      <c r="FJ30" s="48"/>
      <c r="FK30" s="48"/>
      <c r="FL30" s="48"/>
      <c r="FM30" s="48"/>
      <c r="FN30" s="48"/>
      <c r="FO30" s="48"/>
    </row>
    <row r="31" spans="2:171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/>
      <c r="FI31" s="72"/>
      <c r="FJ31" s="72"/>
      <c r="FK31" s="72"/>
      <c r="FL31" s="72"/>
      <c r="FM31" s="72"/>
      <c r="FN31" s="72"/>
      <c r="FO31" s="72">
        <f>+SUM(FC31:FN31)</f>
        <v>2416554</v>
      </c>
    </row>
    <row r="32" spans="2:171" x14ac:dyDescent="0.25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/>
      <c r="FI32" s="48"/>
      <c r="FJ32" s="48"/>
      <c r="FK32" s="48"/>
      <c r="FL32" s="48"/>
      <c r="FM32" s="48"/>
      <c r="FN32" s="48"/>
      <c r="FO32" s="48"/>
    </row>
    <row r="33" spans="1:171" x14ac:dyDescent="0.25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/>
      <c r="FI33" s="48"/>
      <c r="FJ33" s="48"/>
      <c r="FK33" s="48"/>
      <c r="FL33" s="48"/>
      <c r="FM33" s="48"/>
      <c r="FN33" s="48"/>
      <c r="FO33" s="48"/>
    </row>
    <row r="34" spans="1:171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/>
      <c r="FI34" s="72"/>
      <c r="FJ34" s="72"/>
      <c r="FK34" s="72"/>
      <c r="FL34" s="72"/>
      <c r="FM34" s="72"/>
      <c r="FN34" s="72"/>
      <c r="FO34" s="72">
        <f>+SUM(FC34:FN34)</f>
        <v>2711467</v>
      </c>
    </row>
    <row r="35" spans="1:171" x14ac:dyDescent="0.25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/>
      <c r="FI35" s="48"/>
      <c r="FJ35" s="48"/>
      <c r="FK35" s="48"/>
      <c r="FL35" s="48"/>
      <c r="FM35" s="48"/>
      <c r="FN35" s="48"/>
      <c r="FO35" s="48"/>
    </row>
    <row r="36" spans="1:171" x14ac:dyDescent="0.25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/>
      <c r="FI36" s="48"/>
      <c r="FJ36" s="48"/>
      <c r="FK36" s="48"/>
      <c r="FL36" s="48"/>
      <c r="FM36" s="48"/>
      <c r="FN36" s="48"/>
      <c r="FO36" s="48"/>
    </row>
    <row r="37" spans="1:171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/>
      <c r="FI37" s="72"/>
      <c r="FJ37" s="72"/>
      <c r="FK37" s="72"/>
      <c r="FL37" s="72"/>
      <c r="FM37" s="72"/>
      <c r="FN37" s="72"/>
      <c r="FO37" s="72">
        <f>+SUM(FC37:FN37)</f>
        <v>3054992</v>
      </c>
    </row>
    <row r="38" spans="1:171" x14ac:dyDescent="0.25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/>
      <c r="FI38" s="48"/>
      <c r="FJ38" s="48"/>
      <c r="FK38" s="48"/>
      <c r="FL38" s="48"/>
      <c r="FM38" s="48"/>
      <c r="FN38" s="48"/>
      <c r="FO38" s="48"/>
    </row>
    <row r="39" spans="1:171" x14ac:dyDescent="0.25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/>
      <c r="FI39" s="48"/>
      <c r="FJ39" s="48"/>
      <c r="FK39" s="48"/>
      <c r="FL39" s="48"/>
      <c r="FM39" s="48"/>
      <c r="FN39" s="48"/>
      <c r="FO39" s="48"/>
    </row>
    <row r="40" spans="1:171" x14ac:dyDescent="0.25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/>
      <c r="FI40" s="19"/>
      <c r="FJ40" s="19"/>
      <c r="FK40" s="19"/>
      <c r="FL40" s="19"/>
      <c r="FM40" s="19"/>
      <c r="FN40" s="19"/>
      <c r="FO40" s="19">
        <f>+SUM(FC40:FN40)</f>
        <v>10763717</v>
      </c>
    </row>
    <row r="41" spans="1:171" x14ac:dyDescent="0.25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/>
      <c r="FI41" s="73"/>
      <c r="FJ41" s="73"/>
      <c r="FK41" s="73"/>
      <c r="FL41" s="73"/>
      <c r="FM41" s="73"/>
      <c r="FN41" s="73"/>
      <c r="FO41" s="73">
        <f>+SUM(FC41:FN41)</f>
        <v>2046724</v>
      </c>
    </row>
    <row r="42" spans="1:171" x14ac:dyDescent="0.25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/>
      <c r="FI42" s="73"/>
      <c r="FJ42" s="73"/>
      <c r="FK42" s="73"/>
      <c r="FL42" s="73"/>
      <c r="FM42" s="73"/>
      <c r="FN42" s="73"/>
      <c r="FO42" s="73">
        <f>+SUM(FC42:FN42)</f>
        <v>8716993</v>
      </c>
    </row>
    <row r="45" spans="1:171" x14ac:dyDescent="0.25">
      <c r="B45" s="5" t="s">
        <v>82</v>
      </c>
    </row>
    <row r="46" spans="1:171" ht="15" customHeight="1" x14ac:dyDescent="0.25">
      <c r="B46" s="23" t="s">
        <v>158</v>
      </c>
      <c r="C46" s="167">
        <v>2009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9"/>
      <c r="O46" s="165" t="s">
        <v>86</v>
      </c>
      <c r="P46" s="167">
        <v>2010</v>
      </c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9"/>
      <c r="AB46" s="165" t="s">
        <v>87</v>
      </c>
      <c r="AC46" s="167">
        <v>2011</v>
      </c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9"/>
      <c r="AO46" s="165" t="s">
        <v>88</v>
      </c>
      <c r="AP46" s="167">
        <v>2012</v>
      </c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9"/>
      <c r="BB46" s="165" t="s">
        <v>89</v>
      </c>
      <c r="BC46" s="167">
        <v>2013</v>
      </c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9"/>
      <c r="BO46" s="165" t="s">
        <v>90</v>
      </c>
      <c r="BP46" s="167">
        <v>2014</v>
      </c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9"/>
      <c r="CB46" s="165" t="s">
        <v>91</v>
      </c>
      <c r="CC46" s="167">
        <v>2015</v>
      </c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9"/>
      <c r="CO46" s="165" t="s">
        <v>92</v>
      </c>
      <c r="CP46" s="167">
        <v>2016</v>
      </c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9"/>
      <c r="DB46" s="165" t="s">
        <v>93</v>
      </c>
      <c r="DC46" s="159">
        <v>2017</v>
      </c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1"/>
      <c r="DO46" s="157" t="s">
        <v>104</v>
      </c>
      <c r="DP46" s="159">
        <v>2018</v>
      </c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1"/>
      <c r="EB46" s="157" t="s">
        <v>137</v>
      </c>
      <c r="EC46" s="159">
        <v>2019</v>
      </c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1"/>
      <c r="EO46" s="157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57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57" t="s">
        <v>170</v>
      </c>
    </row>
    <row r="47" spans="1:171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66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66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66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66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66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66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66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66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58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58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58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58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58"/>
    </row>
    <row r="48" spans="1:171" s="75" customFormat="1" x14ac:dyDescent="0.25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I48" si="131">SUM(FG49:FG50)</f>
        <v>19873129</v>
      </c>
      <c r="FH48" s="133">
        <f t="shared" si="131"/>
        <v>0</v>
      </c>
      <c r="FI48" s="133">
        <f t="shared" si="131"/>
        <v>0</v>
      </c>
      <c r="FJ48" s="19"/>
      <c r="FK48" s="19"/>
      <c r="FL48" s="19"/>
      <c r="FM48" s="19"/>
      <c r="FN48" s="19"/>
      <c r="FO48" s="19">
        <f>+SUM(FC48:FN48)</f>
        <v>92983048.200000003</v>
      </c>
    </row>
    <row r="49" spans="2:171" x14ac:dyDescent="0.25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/>
      <c r="FI49" s="73"/>
      <c r="FJ49" s="73"/>
      <c r="FK49" s="73"/>
      <c r="FL49" s="73"/>
      <c r="FM49" s="73"/>
      <c r="FN49" s="73"/>
      <c r="FO49" s="21">
        <f>+SUM(FC49:FN49)</f>
        <v>17734692.099999998</v>
      </c>
    </row>
    <row r="50" spans="2:171" x14ac:dyDescent="0.25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/>
      <c r="FI50" s="73"/>
      <c r="FJ50" s="73"/>
      <c r="FK50" s="73"/>
      <c r="FL50" s="73"/>
      <c r="FM50" s="73"/>
      <c r="FN50" s="73"/>
      <c r="FO50" s="21">
        <f>+SUM(FC50:FN50)</f>
        <v>75248356.099999994</v>
      </c>
    </row>
    <row r="52" spans="2:171" x14ac:dyDescent="0.25">
      <c r="B52" s="5"/>
    </row>
    <row r="53" spans="2:171" x14ac:dyDescent="0.25">
      <c r="CC53" s="55"/>
      <c r="CD53" s="55"/>
      <c r="CE53" s="55"/>
      <c r="CF53" s="55"/>
      <c r="CG53" s="55"/>
      <c r="CH53" s="55"/>
      <c r="CI53" s="55"/>
      <c r="CJ53" s="55"/>
    </row>
    <row r="54" spans="2:171" x14ac:dyDescent="0.25">
      <c r="DP54" s="76"/>
      <c r="EC54" s="76"/>
    </row>
    <row r="55" spans="2:171" x14ac:dyDescent="0.25">
      <c r="DP55" s="76"/>
      <c r="EC55" s="76"/>
    </row>
  </sheetData>
  <mergeCells count="76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IO51"/>
  <sheetViews>
    <sheetView showGridLines="0" zoomScale="80" zoomScaleNormal="80" workbookViewId="0">
      <pane xSplit="2" ySplit="3" topLeftCell="HY22" activePane="bottomRight" state="frozen"/>
      <selection pane="topRight" activeCell="C1" sqref="C1"/>
      <selection pane="bottomLeft" activeCell="A4" sqref="A4"/>
      <selection pane="bottomRight" activeCell="IH44" sqref="IH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16384" width="11.44140625" style="2"/>
  </cols>
  <sheetData>
    <row r="1" spans="1:249" x14ac:dyDescent="0.25">
      <c r="A1" s="162" t="s">
        <v>136</v>
      </c>
      <c r="B1" s="162"/>
    </row>
    <row r="2" spans="1:249" ht="30" customHeight="1" x14ac:dyDescent="0.25">
      <c r="A2" s="163" t="s">
        <v>150</v>
      </c>
      <c r="B2" s="164"/>
    </row>
    <row r="3" spans="1:249" x14ac:dyDescent="0.25">
      <c r="A3" s="99" t="s">
        <v>77</v>
      </c>
    </row>
    <row r="4" spans="1:249" x14ac:dyDescent="0.25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49" x14ac:dyDescent="0.25">
      <c r="B5" s="5" t="s">
        <v>67</v>
      </c>
    </row>
    <row r="6" spans="1:249" ht="15" customHeight="1" x14ac:dyDescent="0.25">
      <c r="B6" s="165" t="s">
        <v>0</v>
      </c>
      <c r="C6" s="159">
        <v>2003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96</v>
      </c>
      <c r="P6" s="159">
        <v>2004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97</v>
      </c>
      <c r="AC6" s="159">
        <v>2005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98</v>
      </c>
      <c r="AP6" s="159">
        <v>2006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99</v>
      </c>
      <c r="BC6" s="159">
        <v>2007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100</v>
      </c>
      <c r="BP6" s="159">
        <v>2008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101</v>
      </c>
      <c r="CC6" s="159">
        <v>2009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86</v>
      </c>
      <c r="CP6" s="159">
        <v>2010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87</v>
      </c>
      <c r="DC6" s="159">
        <v>2011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88</v>
      </c>
      <c r="DP6" s="159">
        <v>2012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89</v>
      </c>
      <c r="EC6" s="159">
        <v>2013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90</v>
      </c>
      <c r="EP6" s="159">
        <v>2014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57" t="s">
        <v>91</v>
      </c>
      <c r="FC6" s="159">
        <v>2015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57" t="s">
        <v>92</v>
      </c>
      <c r="FP6" s="159">
        <v>2016</v>
      </c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1"/>
      <c r="GB6" s="157" t="s">
        <v>93</v>
      </c>
      <c r="GC6" s="159">
        <v>2017</v>
      </c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1"/>
      <c r="GO6" s="157" t="s">
        <v>104</v>
      </c>
      <c r="GP6" s="159">
        <v>2018</v>
      </c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1"/>
      <c r="HB6" s="157" t="s">
        <v>137</v>
      </c>
      <c r="HC6" s="159">
        <v>2019</v>
      </c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1"/>
      <c r="HO6" s="157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57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57" t="s">
        <v>170</v>
      </c>
    </row>
    <row r="7" spans="1:249" x14ac:dyDescent="0.25">
      <c r="B7" s="166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8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8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8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8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8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8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58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58"/>
    </row>
    <row r="8" spans="1:249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/>
      <c r="II8" s="47"/>
      <c r="IJ8" s="47"/>
      <c r="IK8" s="47"/>
      <c r="IL8" s="47"/>
      <c r="IM8" s="47"/>
      <c r="IN8" s="47"/>
      <c r="IO8" s="72">
        <f>SUM(IC8:IN8)</f>
        <v>1649270</v>
      </c>
    </row>
    <row r="9" spans="1:249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/>
      <c r="II9" s="48"/>
      <c r="IJ9" s="48"/>
      <c r="IK9" s="48"/>
      <c r="IL9" s="48"/>
      <c r="IM9" s="48"/>
      <c r="IN9" s="48"/>
      <c r="IO9" s="48"/>
    </row>
    <row r="10" spans="1:249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/>
      <c r="II10" s="48"/>
      <c r="IJ10" s="48"/>
      <c r="IK10" s="48"/>
      <c r="IL10" s="48"/>
      <c r="IM10" s="48"/>
      <c r="IN10" s="48"/>
      <c r="IO10" s="48"/>
    </row>
    <row r="11" spans="1:249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156038</v>
      </c>
      <c r="IG11" s="47">
        <v>172837</v>
      </c>
      <c r="IH11" s="47"/>
      <c r="II11" s="47"/>
      <c r="IJ11" s="47"/>
      <c r="IK11" s="47"/>
      <c r="IL11" s="47"/>
      <c r="IM11" s="47"/>
      <c r="IN11" s="47"/>
      <c r="IO11" s="72">
        <f t="shared" ref="IO11:IO19" si="48">SUM(IC11:IN11)</f>
        <v>824346</v>
      </c>
    </row>
    <row r="12" spans="1:249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48">
        <v>1429</v>
      </c>
      <c r="IG12" s="48">
        <v>1585</v>
      </c>
      <c r="IH12" s="48"/>
      <c r="II12" s="48"/>
      <c r="IJ12" s="48"/>
      <c r="IK12" s="48"/>
      <c r="IL12" s="48"/>
      <c r="IM12" s="48"/>
      <c r="IN12" s="48"/>
      <c r="IO12" s="48"/>
    </row>
    <row r="13" spans="1:249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48">
        <v>154609</v>
      </c>
      <c r="IG13" s="48">
        <v>171252</v>
      </c>
      <c r="IH13" s="48"/>
      <c r="II13" s="48"/>
      <c r="IJ13" s="48"/>
      <c r="IK13" s="48"/>
      <c r="IL13" s="48"/>
      <c r="IM13" s="48"/>
      <c r="IN13" s="48"/>
      <c r="IO13" s="48"/>
    </row>
    <row r="14" spans="1:249" x14ac:dyDescent="0.25">
      <c r="B14" s="13" t="s">
        <v>52</v>
      </c>
      <c r="C14" s="72">
        <f>SUM(C15:C16)</f>
        <v>0</v>
      </c>
      <c r="D14" s="72">
        <f t="shared" ref="D14:N14" si="49">SUM(D15:D16)</f>
        <v>0</v>
      </c>
      <c r="E14" s="72">
        <f t="shared" si="49"/>
        <v>0</v>
      </c>
      <c r="F14" s="72">
        <f t="shared" si="49"/>
        <v>0</v>
      </c>
      <c r="G14" s="72">
        <f t="shared" si="49"/>
        <v>0</v>
      </c>
      <c r="H14" s="72">
        <f t="shared" si="49"/>
        <v>0</v>
      </c>
      <c r="I14" s="72">
        <f t="shared" si="49"/>
        <v>0</v>
      </c>
      <c r="J14" s="72">
        <f t="shared" si="49"/>
        <v>0</v>
      </c>
      <c r="K14" s="72">
        <f t="shared" si="49"/>
        <v>0</v>
      </c>
      <c r="L14" s="72">
        <f t="shared" si="49"/>
        <v>0</v>
      </c>
      <c r="M14" s="72">
        <f t="shared" si="49"/>
        <v>63102</v>
      </c>
      <c r="N14" s="72">
        <f t="shared" si="49"/>
        <v>76737</v>
      </c>
      <c r="O14" s="72">
        <f t="shared" si="17"/>
        <v>139839</v>
      </c>
      <c r="P14" s="72">
        <f>SUM(P15:P16)</f>
        <v>76378</v>
      </c>
      <c r="Q14" s="72">
        <f t="shared" ref="Q14:AA14" si="50">SUM(Q15:Q16)</f>
        <v>71361</v>
      </c>
      <c r="R14" s="72">
        <f t="shared" si="50"/>
        <v>66961</v>
      </c>
      <c r="S14" s="72">
        <f t="shared" si="50"/>
        <v>76616</v>
      </c>
      <c r="T14" s="72">
        <f t="shared" si="50"/>
        <v>67537</v>
      </c>
      <c r="U14" s="72">
        <f t="shared" si="50"/>
        <v>60510</v>
      </c>
      <c r="V14" s="72">
        <f t="shared" si="50"/>
        <v>76028</v>
      </c>
      <c r="W14" s="72">
        <f t="shared" si="50"/>
        <v>75049</v>
      </c>
      <c r="X14" s="72">
        <f t="shared" si="50"/>
        <v>59042</v>
      </c>
      <c r="Y14" s="72">
        <f t="shared" si="50"/>
        <v>68909</v>
      </c>
      <c r="Z14" s="72">
        <f t="shared" si="50"/>
        <v>61084</v>
      </c>
      <c r="AA14" s="72">
        <f t="shared" si="50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1">SUM(AD15:AD16)</f>
        <v>66732</v>
      </c>
      <c r="AE14" s="72">
        <f t="shared" si="51"/>
        <v>80771</v>
      </c>
      <c r="AF14" s="72">
        <f t="shared" si="51"/>
        <v>61447</v>
      </c>
      <c r="AG14" s="72">
        <f t="shared" si="51"/>
        <v>65722</v>
      </c>
      <c r="AH14" s="72">
        <f t="shared" si="51"/>
        <v>61128</v>
      </c>
      <c r="AI14" s="72">
        <f t="shared" si="51"/>
        <v>79136</v>
      </c>
      <c r="AJ14" s="72">
        <f t="shared" si="51"/>
        <v>70498</v>
      </c>
      <c r="AK14" s="72">
        <f t="shared" si="51"/>
        <v>59502</v>
      </c>
      <c r="AL14" s="72">
        <f t="shared" si="51"/>
        <v>68155</v>
      </c>
      <c r="AM14" s="72">
        <f t="shared" si="51"/>
        <v>62532</v>
      </c>
      <c r="AN14" s="72">
        <f t="shared" si="51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2">SUM(AQ15:AQ16)</f>
        <v>69804</v>
      </c>
      <c r="AR14" s="72">
        <f t="shared" si="52"/>
        <v>70325</v>
      </c>
      <c r="AS14" s="72">
        <f t="shared" si="52"/>
        <v>79688</v>
      </c>
      <c r="AT14" s="72">
        <f t="shared" si="52"/>
        <v>65543</v>
      </c>
      <c r="AU14" s="72">
        <f t="shared" si="52"/>
        <v>63852</v>
      </c>
      <c r="AV14" s="72">
        <f t="shared" si="52"/>
        <v>77660</v>
      </c>
      <c r="AW14" s="72">
        <f t="shared" si="52"/>
        <v>70157</v>
      </c>
      <c r="AX14" s="72">
        <f t="shared" si="52"/>
        <v>63818</v>
      </c>
      <c r="AY14" s="72">
        <f t="shared" si="52"/>
        <v>68369</v>
      </c>
      <c r="AZ14" s="72">
        <f t="shared" si="52"/>
        <v>66407</v>
      </c>
      <c r="BA14" s="72">
        <f t="shared" si="52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3">SUM(BD15:BD16)</f>
        <v>78720</v>
      </c>
      <c r="BE14" s="72">
        <f t="shared" si="53"/>
        <v>76069</v>
      </c>
      <c r="BF14" s="72">
        <f t="shared" si="53"/>
        <v>89324</v>
      </c>
      <c r="BG14" s="72">
        <f t="shared" si="53"/>
        <v>78389</v>
      </c>
      <c r="BH14" s="72">
        <f t="shared" si="53"/>
        <v>75866</v>
      </c>
      <c r="BI14" s="72">
        <f t="shared" si="53"/>
        <v>84859</v>
      </c>
      <c r="BJ14" s="72">
        <f t="shared" si="53"/>
        <v>84551</v>
      </c>
      <c r="BK14" s="72">
        <f t="shared" si="53"/>
        <v>75410</v>
      </c>
      <c r="BL14" s="72">
        <f t="shared" si="53"/>
        <v>83790</v>
      </c>
      <c r="BM14" s="72">
        <f t="shared" si="53"/>
        <v>80101</v>
      </c>
      <c r="BN14" s="72">
        <f t="shared" si="53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4">SUM(BQ15:BQ16)</f>
        <v>94537</v>
      </c>
      <c r="BR14" s="72">
        <f t="shared" si="54"/>
        <v>112605</v>
      </c>
      <c r="BS14" s="72">
        <f t="shared" si="54"/>
        <v>83278</v>
      </c>
      <c r="BT14" s="72">
        <f t="shared" si="54"/>
        <v>98930</v>
      </c>
      <c r="BU14" s="72">
        <f t="shared" si="54"/>
        <v>85841</v>
      </c>
      <c r="BV14" s="72">
        <f t="shared" si="54"/>
        <v>110948</v>
      </c>
      <c r="BW14" s="72">
        <f t="shared" si="54"/>
        <v>96760</v>
      </c>
      <c r="BX14" s="72">
        <f t="shared" si="54"/>
        <v>86424</v>
      </c>
      <c r="BY14" s="72">
        <f t="shared" si="54"/>
        <v>94590</v>
      </c>
      <c r="BZ14" s="72">
        <f t="shared" si="54"/>
        <v>98746</v>
      </c>
      <c r="CA14" s="72">
        <f t="shared" si="54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5">SUM(CD15:CD16)</f>
        <v>108929</v>
      </c>
      <c r="CE14" s="72">
        <f t="shared" si="55"/>
        <v>104628</v>
      </c>
      <c r="CF14" s="72">
        <f t="shared" si="55"/>
        <v>114620</v>
      </c>
      <c r="CG14" s="72">
        <f t="shared" si="55"/>
        <v>107255</v>
      </c>
      <c r="CH14" s="72">
        <f t="shared" si="55"/>
        <v>102895</v>
      </c>
      <c r="CI14" s="72">
        <f t="shared" si="55"/>
        <v>124191</v>
      </c>
      <c r="CJ14" s="72">
        <f t="shared" si="55"/>
        <v>112049</v>
      </c>
      <c r="CK14" s="72">
        <f t="shared" si="55"/>
        <v>102250</v>
      </c>
      <c r="CL14" s="72">
        <f t="shared" si="55"/>
        <v>112057</v>
      </c>
      <c r="CM14" s="72">
        <f t="shared" si="55"/>
        <v>106300</v>
      </c>
      <c r="CN14" s="72">
        <f t="shared" si="55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6">SUM(CQ15:CQ16)</f>
        <v>125089</v>
      </c>
      <c r="CR14" s="72">
        <f t="shared" si="56"/>
        <v>119562</v>
      </c>
      <c r="CS14" s="72">
        <f t="shared" si="56"/>
        <v>136041</v>
      </c>
      <c r="CT14" s="72">
        <f t="shared" si="56"/>
        <v>123934</v>
      </c>
      <c r="CU14" s="72">
        <f t="shared" si="56"/>
        <v>116359</v>
      </c>
      <c r="CV14" s="72">
        <f t="shared" si="56"/>
        <v>137645</v>
      </c>
      <c r="CW14" s="72">
        <f t="shared" si="56"/>
        <v>137075</v>
      </c>
      <c r="CX14" s="72">
        <f t="shared" si="56"/>
        <v>118233</v>
      </c>
      <c r="CY14" s="72">
        <f t="shared" si="56"/>
        <v>138438</v>
      </c>
      <c r="CZ14" s="72">
        <f t="shared" si="56"/>
        <v>125104</v>
      </c>
      <c r="DA14" s="72">
        <f t="shared" si="56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7">SUM(DD15:DD16)</f>
        <v>148710</v>
      </c>
      <c r="DE14" s="72">
        <f t="shared" si="57"/>
        <v>142989</v>
      </c>
      <c r="DF14" s="72">
        <f t="shared" si="57"/>
        <v>159539</v>
      </c>
      <c r="DG14" s="72">
        <f t="shared" si="57"/>
        <v>142360</v>
      </c>
      <c r="DH14" s="72">
        <f t="shared" si="57"/>
        <v>140790</v>
      </c>
      <c r="DI14" s="72">
        <f t="shared" si="57"/>
        <v>167049</v>
      </c>
      <c r="DJ14" s="72">
        <f t="shared" si="57"/>
        <v>157854</v>
      </c>
      <c r="DK14" s="72">
        <f t="shared" si="57"/>
        <v>140193</v>
      </c>
      <c r="DL14" s="72">
        <f t="shared" si="57"/>
        <v>157887</v>
      </c>
      <c r="DM14" s="72">
        <f t="shared" si="57"/>
        <v>144160</v>
      </c>
      <c r="DN14" s="72">
        <f t="shared" si="57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8">SUM(DQ15:DQ16)</f>
        <v>177075</v>
      </c>
      <c r="DR14" s="72">
        <f t="shared" si="58"/>
        <v>163374</v>
      </c>
      <c r="DS14" s="72">
        <f t="shared" si="58"/>
        <v>188849</v>
      </c>
      <c r="DT14" s="72">
        <f t="shared" si="58"/>
        <v>166161</v>
      </c>
      <c r="DU14" s="72">
        <f t="shared" si="58"/>
        <v>158760</v>
      </c>
      <c r="DV14" s="72">
        <f t="shared" si="58"/>
        <v>182983</v>
      </c>
      <c r="DW14" s="72">
        <f t="shared" si="58"/>
        <v>180801</v>
      </c>
      <c r="DX14" s="72">
        <f t="shared" si="58"/>
        <v>170539</v>
      </c>
      <c r="DY14" s="72">
        <f t="shared" si="58"/>
        <v>184677</v>
      </c>
      <c r="DZ14" s="72">
        <f t="shared" si="58"/>
        <v>166046</v>
      </c>
      <c r="EA14" s="72">
        <f t="shared" si="58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59">SUM(ED15:ED16)</f>
        <v>191428</v>
      </c>
      <c r="EE14" s="72">
        <f t="shared" si="59"/>
        <v>212458</v>
      </c>
      <c r="EF14" s="72">
        <f t="shared" si="59"/>
        <v>165423</v>
      </c>
      <c r="EG14" s="72">
        <f t="shared" si="59"/>
        <v>181801</v>
      </c>
      <c r="EH14" s="72">
        <f t="shared" si="59"/>
        <v>178125</v>
      </c>
      <c r="EI14" s="72">
        <f t="shared" si="59"/>
        <v>200111</v>
      </c>
      <c r="EJ14" s="72">
        <f t="shared" si="59"/>
        <v>197655</v>
      </c>
      <c r="EK14" s="72">
        <f t="shared" si="59"/>
        <v>179523</v>
      </c>
      <c r="EL14" s="72">
        <f t="shared" si="59"/>
        <v>193846</v>
      </c>
      <c r="EM14" s="72">
        <f t="shared" si="59"/>
        <v>184058</v>
      </c>
      <c r="EN14" s="72">
        <f t="shared" si="59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0">SUM(EQ15:EQ16)</f>
        <v>206903</v>
      </c>
      <c r="ER14" s="72">
        <f t="shared" si="60"/>
        <v>200484</v>
      </c>
      <c r="ES14" s="72">
        <f t="shared" si="60"/>
        <v>214803</v>
      </c>
      <c r="ET14" s="72">
        <f t="shared" si="60"/>
        <v>193388</v>
      </c>
      <c r="EU14" s="72">
        <f t="shared" si="60"/>
        <v>181733</v>
      </c>
      <c r="EV14" s="72">
        <f t="shared" si="60"/>
        <v>218927</v>
      </c>
      <c r="EW14" s="72">
        <f t="shared" si="60"/>
        <v>203735</v>
      </c>
      <c r="EX14" s="72">
        <f t="shared" si="60"/>
        <v>183865</v>
      </c>
      <c r="EY14" s="72">
        <f t="shared" si="60"/>
        <v>207307</v>
      </c>
      <c r="EZ14" s="72">
        <f t="shared" si="60"/>
        <v>194903</v>
      </c>
      <c r="FA14" s="72">
        <f t="shared" si="60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1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1"/>
        <v>271790</v>
      </c>
      <c r="GI14" s="72">
        <f>SUM(GI15:GI16)</f>
        <v>340982</v>
      </c>
      <c r="GJ14" s="72">
        <f t="shared" si="61"/>
        <v>301566</v>
      </c>
      <c r="GK14" s="72">
        <f t="shared" si="61"/>
        <v>263155</v>
      </c>
      <c r="GL14" s="72">
        <f t="shared" si="61"/>
        <v>274478</v>
      </c>
      <c r="GM14" s="72">
        <f t="shared" si="61"/>
        <v>261114</v>
      </c>
      <c r="GN14" s="72">
        <f t="shared" si="61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2">SUM(GQ15:GQ16)</f>
        <v>354671</v>
      </c>
      <c r="GR14" s="72">
        <f t="shared" si="62"/>
        <v>387359</v>
      </c>
      <c r="GS14" s="72">
        <f t="shared" si="62"/>
        <v>318531</v>
      </c>
      <c r="GT14" s="72">
        <f t="shared" si="62"/>
        <v>322132</v>
      </c>
      <c r="GU14" s="72">
        <f t="shared" si="62"/>
        <v>291980</v>
      </c>
      <c r="GV14" s="72">
        <f t="shared" si="62"/>
        <v>350379</v>
      </c>
      <c r="GW14" s="72">
        <f t="shared" si="62"/>
        <v>350558</v>
      </c>
      <c r="GX14" s="72">
        <f t="shared" si="62"/>
        <v>320017</v>
      </c>
      <c r="GY14" s="72">
        <f t="shared" si="62"/>
        <v>333901</v>
      </c>
      <c r="GZ14" s="72">
        <f t="shared" si="62"/>
        <v>316674</v>
      </c>
      <c r="HA14" s="72">
        <f t="shared" si="62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3">SUM(HD15:HD16)</f>
        <v>372876</v>
      </c>
      <c r="HE14" s="72">
        <f t="shared" si="63"/>
        <v>355157</v>
      </c>
      <c r="HF14" s="72">
        <f t="shared" si="63"/>
        <v>358827</v>
      </c>
      <c r="HG14" s="72">
        <f t="shared" si="63"/>
        <v>318881</v>
      </c>
      <c r="HH14" s="72">
        <f t="shared" si="63"/>
        <v>300332</v>
      </c>
      <c r="HI14" s="72">
        <f t="shared" si="63"/>
        <v>367480</v>
      </c>
      <c r="HJ14" s="72">
        <f t="shared" si="63"/>
        <v>362095</v>
      </c>
      <c r="HK14" s="72">
        <f t="shared" si="63"/>
        <v>323325</v>
      </c>
      <c r="HL14" s="72">
        <f t="shared" si="63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/>
      <c r="II14" s="47"/>
      <c r="IJ14" s="47"/>
      <c r="IK14" s="47"/>
      <c r="IL14" s="47"/>
      <c r="IM14" s="47"/>
      <c r="IN14" s="47"/>
      <c r="IO14" s="72">
        <f t="shared" si="48"/>
        <v>1720107</v>
      </c>
    </row>
    <row r="15" spans="1:249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/>
      <c r="II15" s="48"/>
      <c r="IJ15" s="48"/>
      <c r="IK15" s="48"/>
      <c r="IL15" s="48"/>
      <c r="IM15" s="48"/>
      <c r="IN15" s="48"/>
      <c r="IO15" s="48"/>
    </row>
    <row r="16" spans="1:249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/>
      <c r="II16" s="48"/>
      <c r="IJ16" s="48"/>
      <c r="IK16" s="48"/>
      <c r="IL16" s="48"/>
      <c r="IM16" s="48"/>
      <c r="IN16" s="48"/>
      <c r="IO16" s="48"/>
    </row>
    <row r="17" spans="2:249" x14ac:dyDescent="0.25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632780</v>
      </c>
      <c r="IG17" s="19">
        <v>920787</v>
      </c>
      <c r="IH17" s="19"/>
      <c r="II17" s="19"/>
      <c r="IJ17" s="19"/>
      <c r="IK17" s="19"/>
      <c r="IL17" s="19"/>
      <c r="IM17" s="19"/>
      <c r="IN17" s="19"/>
      <c r="IO17" s="19">
        <f t="shared" si="48"/>
        <v>4016242</v>
      </c>
    </row>
    <row r="18" spans="2:249" x14ac:dyDescent="0.25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f>IF9+IF12+IF15</f>
        <v>479250</v>
      </c>
      <c r="IG18" s="21">
        <v>556289</v>
      </c>
      <c r="IH18" s="21"/>
      <c r="II18" s="21"/>
      <c r="IJ18" s="21"/>
      <c r="IK18" s="21"/>
      <c r="IL18" s="21"/>
      <c r="IM18" s="21"/>
      <c r="IN18" s="21"/>
      <c r="IO18" s="21">
        <f t="shared" si="48"/>
        <v>2497997</v>
      </c>
    </row>
    <row r="19" spans="2:249" x14ac:dyDescent="0.25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f>IF10+IF13+IF16</f>
        <v>331011</v>
      </c>
      <c r="IG19" s="21">
        <v>364498</v>
      </c>
      <c r="IH19" s="21"/>
      <c r="II19" s="21"/>
      <c r="IJ19" s="21"/>
      <c r="IK19" s="21"/>
      <c r="IL19" s="21"/>
      <c r="IM19" s="21"/>
      <c r="IN19" s="21"/>
      <c r="IO19" s="21">
        <f t="shared" si="48"/>
        <v>1695726</v>
      </c>
    </row>
    <row r="20" spans="2:249" ht="14.25" customHeight="1" x14ac:dyDescent="0.25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</row>
    <row r="21" spans="2:249" ht="14.25" customHeight="1" x14ac:dyDescent="0.25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</row>
    <row r="22" spans="2:249" ht="14.25" customHeight="1" x14ac:dyDescent="0.25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</row>
    <row r="23" spans="2:249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</row>
    <row r="24" spans="2:249" ht="14.25" customHeight="1" x14ac:dyDescent="0.25">
      <c r="B24" s="165" t="s">
        <v>0</v>
      </c>
      <c r="C24" s="159">
        <v>2003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1"/>
      <c r="O24" s="157" t="s">
        <v>96</v>
      </c>
      <c r="P24" s="159">
        <v>2004</v>
      </c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1"/>
      <c r="AB24" s="157" t="s">
        <v>97</v>
      </c>
      <c r="AC24" s="159">
        <v>2005</v>
      </c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1"/>
      <c r="AO24" s="157" t="s">
        <v>98</v>
      </c>
      <c r="AP24" s="159">
        <v>2006</v>
      </c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1"/>
      <c r="BB24" s="157" t="s">
        <v>99</v>
      </c>
      <c r="BC24" s="159">
        <v>2007</v>
      </c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1"/>
      <c r="BO24" s="157" t="s">
        <v>100</v>
      </c>
      <c r="BP24" s="159">
        <v>2008</v>
      </c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1"/>
      <c r="CB24" s="157" t="s">
        <v>101</v>
      </c>
      <c r="CC24" s="159">
        <v>2009</v>
      </c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1"/>
      <c r="CO24" s="157" t="s">
        <v>86</v>
      </c>
      <c r="CP24" s="159">
        <v>2010</v>
      </c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1"/>
      <c r="DB24" s="157" t="s">
        <v>87</v>
      </c>
      <c r="DC24" s="159">
        <v>2011</v>
      </c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1"/>
      <c r="DO24" s="157" t="s">
        <v>88</v>
      </c>
      <c r="DP24" s="159">
        <v>2012</v>
      </c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1"/>
      <c r="EB24" s="157" t="s">
        <v>89</v>
      </c>
      <c r="EC24" s="159">
        <v>2013</v>
      </c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1"/>
      <c r="EO24" s="157" t="s">
        <v>90</v>
      </c>
      <c r="EP24" s="159">
        <v>2014</v>
      </c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1"/>
      <c r="FB24" s="157" t="s">
        <v>91</v>
      </c>
      <c r="FC24" s="159">
        <v>2015</v>
      </c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1"/>
      <c r="FO24" s="157" t="s">
        <v>92</v>
      </c>
      <c r="FP24" s="159">
        <v>2016</v>
      </c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1"/>
      <c r="GB24" s="157" t="s">
        <v>93</v>
      </c>
      <c r="GC24" s="159">
        <v>2017</v>
      </c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1"/>
      <c r="GO24" s="157" t="s">
        <v>104</v>
      </c>
      <c r="GP24" s="159">
        <v>2018</v>
      </c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1"/>
      <c r="HB24" s="157" t="s">
        <v>137</v>
      </c>
      <c r="HC24" s="159">
        <v>2019</v>
      </c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1"/>
      <c r="HO24" s="157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57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57" t="s">
        <v>170</v>
      </c>
    </row>
    <row r="25" spans="2:249" ht="14.25" customHeight="1" x14ac:dyDescent="0.25">
      <c r="B25" s="166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8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8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8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8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8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8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8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8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8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8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58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58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58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58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58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58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58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58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58"/>
    </row>
    <row r="26" spans="2:249" ht="14.25" customHeight="1" x14ac:dyDescent="0.25">
      <c r="B26" s="13" t="s">
        <v>50</v>
      </c>
      <c r="C26" s="72">
        <f>SUM(C27:C28)</f>
        <v>0</v>
      </c>
      <c r="D26" s="72">
        <f t="shared" ref="D26:N26" si="106">SUM(D27:D28)</f>
        <v>0</v>
      </c>
      <c r="E26" s="72">
        <f t="shared" si="106"/>
        <v>0</v>
      </c>
      <c r="F26" s="72">
        <f t="shared" si="106"/>
        <v>0</v>
      </c>
      <c r="G26" s="72">
        <f t="shared" si="106"/>
        <v>0</v>
      </c>
      <c r="H26" s="72">
        <f t="shared" si="106"/>
        <v>0</v>
      </c>
      <c r="I26" s="72">
        <f t="shared" si="106"/>
        <v>0</v>
      </c>
      <c r="J26" s="72">
        <f t="shared" si="106"/>
        <v>0</v>
      </c>
      <c r="K26" s="72">
        <f t="shared" si="106"/>
        <v>0</v>
      </c>
      <c r="L26" s="72">
        <f t="shared" si="106"/>
        <v>0</v>
      </c>
      <c r="M26" s="72">
        <f t="shared" si="106"/>
        <v>326843</v>
      </c>
      <c r="N26" s="72">
        <f t="shared" si="106"/>
        <v>358553</v>
      </c>
      <c r="O26" s="72">
        <f>SUM(C26:N26)</f>
        <v>685396</v>
      </c>
      <c r="P26" s="72">
        <f>SUM(P27:P28)</f>
        <v>354276</v>
      </c>
      <c r="Q26" s="72">
        <f t="shared" ref="Q26:AA26" si="107">SUM(Q27:Q28)</f>
        <v>303387</v>
      </c>
      <c r="R26" s="72">
        <f t="shared" si="107"/>
        <v>332418</v>
      </c>
      <c r="S26" s="72">
        <f t="shared" si="107"/>
        <v>318190</v>
      </c>
      <c r="T26" s="72">
        <f t="shared" si="107"/>
        <v>322161</v>
      </c>
      <c r="U26" s="72">
        <f t="shared" si="107"/>
        <v>305764</v>
      </c>
      <c r="V26" s="72">
        <f t="shared" si="107"/>
        <v>325414</v>
      </c>
      <c r="W26" s="72">
        <f t="shared" si="107"/>
        <v>336270</v>
      </c>
      <c r="X26" s="72">
        <f t="shared" si="107"/>
        <v>311014</v>
      </c>
      <c r="Y26" s="72">
        <f t="shared" si="107"/>
        <v>334105</v>
      </c>
      <c r="Z26" s="72">
        <f t="shared" si="107"/>
        <v>337075</v>
      </c>
      <c r="AA26" s="72">
        <f t="shared" si="107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08">SUM(AD27:AD28)</f>
        <v>305498</v>
      </c>
      <c r="AE26" s="72">
        <f t="shared" si="108"/>
        <v>331382</v>
      </c>
      <c r="AF26" s="72">
        <f t="shared" si="108"/>
        <v>306239</v>
      </c>
      <c r="AG26" s="72">
        <f t="shared" si="108"/>
        <v>326240</v>
      </c>
      <c r="AH26" s="72">
        <f t="shared" si="108"/>
        <v>323476</v>
      </c>
      <c r="AI26" s="72">
        <f t="shared" si="108"/>
        <v>342686</v>
      </c>
      <c r="AJ26" s="72">
        <f t="shared" si="108"/>
        <v>341402</v>
      </c>
      <c r="AK26" s="72">
        <f t="shared" si="108"/>
        <v>308890</v>
      </c>
      <c r="AL26" s="72">
        <f t="shared" si="108"/>
        <v>340767</v>
      </c>
      <c r="AM26" s="72">
        <f t="shared" si="108"/>
        <v>348101</v>
      </c>
      <c r="AN26" s="72">
        <f t="shared" si="108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09">SUM(AQ27:AQ28)</f>
        <v>321694</v>
      </c>
      <c r="AR26" s="72">
        <f t="shared" si="109"/>
        <v>350624</v>
      </c>
      <c r="AS26" s="72">
        <f t="shared" si="109"/>
        <v>331750</v>
      </c>
      <c r="AT26" s="72">
        <f t="shared" si="109"/>
        <v>346104</v>
      </c>
      <c r="AU26" s="72">
        <f t="shared" si="109"/>
        <v>353495</v>
      </c>
      <c r="AV26" s="72">
        <f t="shared" si="109"/>
        <v>365586</v>
      </c>
      <c r="AW26" s="72">
        <f t="shared" si="109"/>
        <v>377501</v>
      </c>
      <c r="AX26" s="72">
        <f t="shared" si="109"/>
        <v>354170</v>
      </c>
      <c r="AY26" s="72">
        <f t="shared" si="109"/>
        <v>376349</v>
      </c>
      <c r="AZ26" s="72">
        <f t="shared" si="109"/>
        <v>381064</v>
      </c>
      <c r="BA26" s="72">
        <f t="shared" si="109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0">SUM(BD27:BD28)</f>
        <v>367755</v>
      </c>
      <c r="BE26" s="72">
        <f t="shared" si="110"/>
        <v>385271</v>
      </c>
      <c r="BF26" s="72">
        <f t="shared" si="110"/>
        <v>364320</v>
      </c>
      <c r="BG26" s="72">
        <f t="shared" si="110"/>
        <v>392942</v>
      </c>
      <c r="BH26" s="72">
        <f t="shared" si="110"/>
        <v>382606</v>
      </c>
      <c r="BI26" s="72">
        <f t="shared" si="110"/>
        <v>412532</v>
      </c>
      <c r="BJ26" s="72">
        <f t="shared" si="110"/>
        <v>417923</v>
      </c>
      <c r="BK26" s="72">
        <f t="shared" si="110"/>
        <v>394542</v>
      </c>
      <c r="BL26" s="72">
        <f t="shared" si="110"/>
        <v>428360</v>
      </c>
      <c r="BM26" s="72">
        <f t="shared" si="110"/>
        <v>435018</v>
      </c>
      <c r="BN26" s="72">
        <f t="shared" si="110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1">SUM(BQ27:BQ28)</f>
        <v>429662</v>
      </c>
      <c r="BR26" s="72">
        <f t="shared" si="111"/>
        <v>443386</v>
      </c>
      <c r="BS26" s="72">
        <f t="shared" si="111"/>
        <v>411693</v>
      </c>
      <c r="BT26" s="72">
        <f t="shared" si="111"/>
        <v>440990</v>
      </c>
      <c r="BU26" s="72">
        <f t="shared" si="111"/>
        <v>430416</v>
      </c>
      <c r="BV26" s="72">
        <f t="shared" si="111"/>
        <v>467487</v>
      </c>
      <c r="BW26" s="72">
        <f t="shared" si="111"/>
        <v>469046</v>
      </c>
      <c r="BX26" s="72">
        <f t="shared" si="111"/>
        <v>433574</v>
      </c>
      <c r="BY26" s="72">
        <f t="shared" si="111"/>
        <v>464935</v>
      </c>
      <c r="BZ26" s="72">
        <f t="shared" si="111"/>
        <v>453006</v>
      </c>
      <c r="CA26" s="72">
        <f t="shared" si="111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2">SUM(CD27:CD28)</f>
        <v>426006</v>
      </c>
      <c r="CE26" s="72">
        <f t="shared" si="112"/>
        <v>437305</v>
      </c>
      <c r="CF26" s="72">
        <f t="shared" si="112"/>
        <v>420453</v>
      </c>
      <c r="CG26" s="72">
        <f t="shared" si="112"/>
        <v>445621</v>
      </c>
      <c r="CH26" s="72">
        <f t="shared" si="112"/>
        <v>438606</v>
      </c>
      <c r="CI26" s="72">
        <f t="shared" si="112"/>
        <v>468083</v>
      </c>
      <c r="CJ26" s="72">
        <f t="shared" si="112"/>
        <v>456465</v>
      </c>
      <c r="CK26" s="72">
        <f t="shared" si="112"/>
        <v>435151</v>
      </c>
      <c r="CL26" s="72">
        <f t="shared" si="112"/>
        <v>466198</v>
      </c>
      <c r="CM26" s="72">
        <f t="shared" si="112"/>
        <v>464665</v>
      </c>
      <c r="CN26" s="72">
        <f t="shared" si="112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3">SUM(CQ27:CQ28)</f>
        <v>448559</v>
      </c>
      <c r="CR26" s="72">
        <f t="shared" si="113"/>
        <v>464892</v>
      </c>
      <c r="CS26" s="72">
        <f t="shared" si="113"/>
        <v>461009</v>
      </c>
      <c r="CT26" s="72">
        <f t="shared" si="113"/>
        <v>467550</v>
      </c>
      <c r="CU26" s="72">
        <f t="shared" si="113"/>
        <v>477203</v>
      </c>
      <c r="CV26" s="72">
        <f t="shared" si="113"/>
        <v>521917</v>
      </c>
      <c r="CW26" s="72">
        <f t="shared" si="113"/>
        <v>525923</v>
      </c>
      <c r="CX26" s="72">
        <f t="shared" si="113"/>
        <v>508264</v>
      </c>
      <c r="CY26" s="72">
        <f t="shared" si="113"/>
        <v>522389</v>
      </c>
      <c r="CZ26" s="72">
        <f t="shared" si="113"/>
        <v>526835</v>
      </c>
      <c r="DA26" s="72">
        <f t="shared" si="113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4">SUM(DD27:DD28)</f>
        <v>514174</v>
      </c>
      <c r="DE26" s="72">
        <f t="shared" si="114"/>
        <v>535040</v>
      </c>
      <c r="DF26" s="72">
        <f t="shared" si="114"/>
        <v>520578</v>
      </c>
      <c r="DG26" s="72">
        <f t="shared" si="114"/>
        <v>545358</v>
      </c>
      <c r="DH26" s="72">
        <f t="shared" si="114"/>
        <v>526794</v>
      </c>
      <c r="DI26" s="72">
        <f t="shared" si="114"/>
        <v>552382</v>
      </c>
      <c r="DJ26" s="72">
        <f t="shared" si="114"/>
        <v>565675</v>
      </c>
      <c r="DK26" s="72">
        <f t="shared" si="114"/>
        <v>536241</v>
      </c>
      <c r="DL26" s="72">
        <f t="shared" si="114"/>
        <v>557550</v>
      </c>
      <c r="DM26" s="72">
        <f t="shared" si="114"/>
        <v>543672</v>
      </c>
      <c r="DN26" s="72">
        <f t="shared" si="114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5">SUM(DQ27:DQ28)</f>
        <v>568264</v>
      </c>
      <c r="DR26" s="72">
        <f t="shared" si="115"/>
        <v>567817</v>
      </c>
      <c r="DS26" s="72">
        <f t="shared" si="115"/>
        <v>552510</v>
      </c>
      <c r="DT26" s="72">
        <f t="shared" si="115"/>
        <v>556844</v>
      </c>
      <c r="DU26" s="72">
        <f t="shared" si="115"/>
        <v>561719</v>
      </c>
      <c r="DV26" s="72">
        <f t="shared" si="115"/>
        <v>600348</v>
      </c>
      <c r="DW26" s="72">
        <f t="shared" si="115"/>
        <v>613860</v>
      </c>
      <c r="DX26" s="72">
        <f t="shared" si="115"/>
        <v>577696</v>
      </c>
      <c r="DY26" s="72">
        <f t="shared" si="115"/>
        <v>614073</v>
      </c>
      <c r="DZ26" s="72">
        <f t="shared" si="115"/>
        <v>608618</v>
      </c>
      <c r="EA26" s="72">
        <f t="shared" si="115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6">SUM(ED27:ED28)</f>
        <v>564662</v>
      </c>
      <c r="EE26" s="72">
        <f t="shared" si="116"/>
        <v>607904</v>
      </c>
      <c r="EF26" s="72">
        <f t="shared" si="116"/>
        <v>560951</v>
      </c>
      <c r="EG26" s="72">
        <f t="shared" si="116"/>
        <v>605927</v>
      </c>
      <c r="EH26" s="72">
        <f t="shared" si="116"/>
        <v>598647</v>
      </c>
      <c r="EI26" s="72">
        <f t="shared" si="116"/>
        <v>632713</v>
      </c>
      <c r="EJ26" s="72">
        <f t="shared" si="116"/>
        <v>652762</v>
      </c>
      <c r="EK26" s="72">
        <f t="shared" si="116"/>
        <v>599354</v>
      </c>
      <c r="EL26" s="72">
        <f t="shared" si="116"/>
        <v>636155</v>
      </c>
      <c r="EM26" s="72">
        <f t="shared" si="116"/>
        <v>633854</v>
      </c>
      <c r="EN26" s="72">
        <f t="shared" si="116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17">SUM(EQ27:EQ28)</f>
        <v>603729</v>
      </c>
      <c r="ER26" s="72">
        <f t="shared" si="117"/>
        <v>616052</v>
      </c>
      <c r="ES26" s="72">
        <f t="shared" si="117"/>
        <v>596462</v>
      </c>
      <c r="ET26" s="72">
        <f t="shared" si="117"/>
        <v>616217</v>
      </c>
      <c r="EU26" s="72">
        <f t="shared" si="117"/>
        <v>587586</v>
      </c>
      <c r="EV26" s="72">
        <f t="shared" si="117"/>
        <v>626000</v>
      </c>
      <c r="EW26" s="72">
        <f t="shared" si="117"/>
        <v>631841</v>
      </c>
      <c r="EX26" s="72">
        <f t="shared" si="117"/>
        <v>592953</v>
      </c>
      <c r="EY26" s="72">
        <f t="shared" si="117"/>
        <v>639625</v>
      </c>
      <c r="EZ26" s="72">
        <f t="shared" si="117"/>
        <v>622256</v>
      </c>
      <c r="FA26" s="72">
        <f t="shared" si="117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18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18"/>
        <v>756352</v>
      </c>
      <c r="GH26" s="72">
        <f t="shared" si="118"/>
        <v>741164</v>
      </c>
      <c r="GI26" s="72">
        <f>SUM(GI27:GI28)</f>
        <v>776679</v>
      </c>
      <c r="GJ26" s="72">
        <f t="shared" si="118"/>
        <v>767870</v>
      </c>
      <c r="GK26" s="72">
        <f t="shared" si="118"/>
        <v>724855</v>
      </c>
      <c r="GL26" s="72">
        <f t="shared" si="118"/>
        <v>742268</v>
      </c>
      <c r="GM26" s="72">
        <f t="shared" si="118"/>
        <v>732369</v>
      </c>
      <c r="GN26" s="72">
        <f t="shared" si="118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19">SUM(GQ27:GQ28)</f>
        <v>741468</v>
      </c>
      <c r="GR26" s="72">
        <f t="shared" si="119"/>
        <v>786702</v>
      </c>
      <c r="GS26" s="72">
        <f t="shared" si="119"/>
        <v>747552</v>
      </c>
      <c r="GT26" s="72">
        <f t="shared" si="119"/>
        <v>801633</v>
      </c>
      <c r="GU26" s="72">
        <f t="shared" si="119"/>
        <v>733016</v>
      </c>
      <c r="GV26" s="72">
        <f t="shared" si="119"/>
        <v>775347</v>
      </c>
      <c r="GW26" s="72">
        <f t="shared" si="119"/>
        <v>796860</v>
      </c>
      <c r="GX26" s="72">
        <f t="shared" si="119"/>
        <v>751386</v>
      </c>
      <c r="GY26" s="72">
        <f t="shared" si="119"/>
        <v>788584</v>
      </c>
      <c r="GZ26" s="72">
        <f t="shared" si="119"/>
        <v>774423</v>
      </c>
      <c r="HA26" s="72">
        <f t="shared" si="119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0">SUM(HD27:HD28)</f>
        <v>750327</v>
      </c>
      <c r="HE26" s="72">
        <f t="shared" si="120"/>
        <v>828902</v>
      </c>
      <c r="HF26" s="72">
        <f t="shared" si="120"/>
        <v>735351</v>
      </c>
      <c r="HG26" s="72">
        <f t="shared" si="120"/>
        <v>778323</v>
      </c>
      <c r="HH26" s="72">
        <f t="shared" si="120"/>
        <v>749331</v>
      </c>
      <c r="HI26" s="72">
        <f t="shared" si="120"/>
        <v>802004</v>
      </c>
      <c r="HJ26" s="72">
        <f t="shared" si="120"/>
        <v>827432</v>
      </c>
      <c r="HK26" s="72">
        <f t="shared" si="120"/>
        <v>757076</v>
      </c>
      <c r="HL26" s="72">
        <f t="shared" si="120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/>
      <c r="II26" s="47"/>
      <c r="IJ26" s="47"/>
      <c r="IK26" s="47"/>
      <c r="IL26" s="47"/>
      <c r="IM26" s="47"/>
      <c r="IN26" s="47"/>
      <c r="IO26" s="72">
        <f>SUM(IC26:IN26)</f>
        <v>4082862</v>
      </c>
    </row>
    <row r="27" spans="2:249" ht="14.25" customHeight="1" x14ac:dyDescent="0.25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/>
      <c r="II27" s="48"/>
      <c r="IJ27" s="48"/>
      <c r="IK27" s="48"/>
      <c r="IL27" s="48"/>
      <c r="IM27" s="48"/>
      <c r="IN27" s="48"/>
      <c r="IO27" s="48"/>
    </row>
    <row r="28" spans="2:249" ht="14.25" customHeight="1" x14ac:dyDescent="0.25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/>
      <c r="II28" s="48"/>
      <c r="IJ28" s="48"/>
      <c r="IK28" s="48"/>
      <c r="IL28" s="48"/>
      <c r="IM28" s="48"/>
      <c r="IN28" s="48"/>
      <c r="IO28" s="48"/>
    </row>
    <row r="29" spans="2:249" ht="14.25" customHeight="1" x14ac:dyDescent="0.25">
      <c r="B29" s="13" t="s">
        <v>51</v>
      </c>
      <c r="C29" s="72">
        <f>SUM(C30:C31)</f>
        <v>0</v>
      </c>
      <c r="D29" s="72">
        <f t="shared" ref="D29:N29" si="137">SUM(D30:D31)</f>
        <v>0</v>
      </c>
      <c r="E29" s="72">
        <f t="shared" si="137"/>
        <v>0</v>
      </c>
      <c r="F29" s="72">
        <f t="shared" si="137"/>
        <v>0</v>
      </c>
      <c r="G29" s="72">
        <f t="shared" si="137"/>
        <v>0</v>
      </c>
      <c r="H29" s="72">
        <f t="shared" si="137"/>
        <v>0</v>
      </c>
      <c r="I29" s="72">
        <f t="shared" si="137"/>
        <v>0</v>
      </c>
      <c r="J29" s="72">
        <f t="shared" si="137"/>
        <v>0</v>
      </c>
      <c r="K29" s="72">
        <f t="shared" si="137"/>
        <v>0</v>
      </c>
      <c r="L29" s="72">
        <f t="shared" si="137"/>
        <v>0</v>
      </c>
      <c r="M29" s="72">
        <f t="shared" si="137"/>
        <v>412512</v>
      </c>
      <c r="N29" s="72">
        <f t="shared" si="137"/>
        <v>434927</v>
      </c>
      <c r="O29" s="72">
        <f t="shared" si="121"/>
        <v>847439</v>
      </c>
      <c r="P29" s="72">
        <f>SUM(P30:P31)</f>
        <v>417619</v>
      </c>
      <c r="Q29" s="72">
        <f t="shared" ref="Q29:AA29" si="138">SUM(Q30:Q31)</f>
        <v>357163</v>
      </c>
      <c r="R29" s="72">
        <f t="shared" si="138"/>
        <v>403041</v>
      </c>
      <c r="S29" s="72">
        <f t="shared" si="138"/>
        <v>380169</v>
      </c>
      <c r="T29" s="72">
        <f t="shared" si="138"/>
        <v>389736</v>
      </c>
      <c r="U29" s="72">
        <f t="shared" si="138"/>
        <v>382722</v>
      </c>
      <c r="V29" s="72">
        <f t="shared" si="138"/>
        <v>395373</v>
      </c>
      <c r="W29" s="72">
        <f t="shared" si="138"/>
        <v>410539</v>
      </c>
      <c r="X29" s="72">
        <f t="shared" si="138"/>
        <v>401382</v>
      </c>
      <c r="Y29" s="72">
        <f t="shared" si="138"/>
        <v>418338</v>
      </c>
      <c r="Z29" s="72">
        <f t="shared" si="138"/>
        <v>415816</v>
      </c>
      <c r="AA29" s="72">
        <f t="shared" si="138"/>
        <v>435166</v>
      </c>
      <c r="AB29" s="72">
        <f t="shared" si="122"/>
        <v>4807064</v>
      </c>
      <c r="AC29" s="72">
        <f>SUM(AC30:AC31)</f>
        <v>410991</v>
      </c>
      <c r="AD29" s="72">
        <f t="shared" ref="AD29:AN29" si="139">SUM(AD30:AD31)</f>
        <v>359670</v>
      </c>
      <c r="AE29" s="72">
        <f t="shared" si="139"/>
        <v>388053</v>
      </c>
      <c r="AF29" s="72">
        <f t="shared" si="139"/>
        <v>377334</v>
      </c>
      <c r="AG29" s="72">
        <f t="shared" si="139"/>
        <v>408133</v>
      </c>
      <c r="AH29" s="72">
        <f t="shared" si="139"/>
        <v>414234</v>
      </c>
      <c r="AI29" s="72">
        <f t="shared" si="139"/>
        <v>409969</v>
      </c>
      <c r="AJ29" s="72">
        <f t="shared" si="139"/>
        <v>417238</v>
      </c>
      <c r="AK29" s="72">
        <f t="shared" si="139"/>
        <v>385594</v>
      </c>
      <c r="AL29" s="72">
        <f t="shared" si="139"/>
        <v>422639</v>
      </c>
      <c r="AM29" s="72">
        <f t="shared" si="139"/>
        <v>436022</v>
      </c>
      <c r="AN29" s="72">
        <f t="shared" si="139"/>
        <v>465872</v>
      </c>
      <c r="AO29" s="72">
        <f t="shared" si="123"/>
        <v>4895749</v>
      </c>
      <c r="AP29" s="72">
        <f>SUM(AP30:AP31)</f>
        <v>435535</v>
      </c>
      <c r="AQ29" s="72">
        <f t="shared" ref="AQ29:BA29" si="140">SUM(AQ30:AQ31)</f>
        <v>388203</v>
      </c>
      <c r="AR29" s="72">
        <f t="shared" si="140"/>
        <v>422943</v>
      </c>
      <c r="AS29" s="72">
        <f t="shared" si="140"/>
        <v>397063</v>
      </c>
      <c r="AT29" s="72">
        <f t="shared" si="140"/>
        <v>430125</v>
      </c>
      <c r="AU29" s="72">
        <f t="shared" si="140"/>
        <v>438569</v>
      </c>
      <c r="AV29" s="72">
        <f t="shared" si="140"/>
        <v>438156</v>
      </c>
      <c r="AW29" s="72">
        <f t="shared" si="140"/>
        <v>461826</v>
      </c>
      <c r="AX29" s="72">
        <f t="shared" si="140"/>
        <v>437056</v>
      </c>
      <c r="AY29" s="72">
        <f t="shared" si="140"/>
        <v>470294</v>
      </c>
      <c r="AZ29" s="72">
        <f t="shared" si="140"/>
        <v>462449</v>
      </c>
      <c r="BA29" s="72">
        <f t="shared" si="140"/>
        <v>465872</v>
      </c>
      <c r="BB29" s="72">
        <f t="shared" si="124"/>
        <v>5248091</v>
      </c>
      <c r="BC29" s="72">
        <f>SUM(BC30:BC31)</f>
        <v>488385</v>
      </c>
      <c r="BD29" s="72">
        <f t="shared" ref="BD29:BN29" si="141">SUM(BD30:BD31)</f>
        <v>430268</v>
      </c>
      <c r="BE29" s="72">
        <f t="shared" si="141"/>
        <v>461842</v>
      </c>
      <c r="BF29" s="72">
        <f t="shared" si="141"/>
        <v>436418</v>
      </c>
      <c r="BG29" s="72">
        <f t="shared" si="141"/>
        <v>475280</v>
      </c>
      <c r="BH29" s="72">
        <f t="shared" si="141"/>
        <v>456692</v>
      </c>
      <c r="BI29" s="72">
        <f t="shared" si="141"/>
        <v>479451</v>
      </c>
      <c r="BJ29" s="72">
        <f t="shared" si="141"/>
        <v>480418</v>
      </c>
      <c r="BK29" s="72">
        <f t="shared" si="141"/>
        <v>462814</v>
      </c>
      <c r="BL29" s="72">
        <f t="shared" si="141"/>
        <v>503844</v>
      </c>
      <c r="BM29" s="72">
        <f t="shared" si="141"/>
        <v>509690</v>
      </c>
      <c r="BN29" s="72">
        <f t="shared" si="141"/>
        <v>540049</v>
      </c>
      <c r="BO29" s="72">
        <f t="shared" si="125"/>
        <v>5725151</v>
      </c>
      <c r="BP29" s="72">
        <f>SUM(BP30:BP31)</f>
        <v>520579</v>
      </c>
      <c r="BQ29" s="72">
        <f t="shared" ref="BQ29:CA29" si="142">SUM(BQ30:BQ31)</f>
        <v>488836</v>
      </c>
      <c r="BR29" s="72">
        <f t="shared" si="142"/>
        <v>473411</v>
      </c>
      <c r="BS29" s="72">
        <f t="shared" si="142"/>
        <v>475526</v>
      </c>
      <c r="BT29" s="72">
        <f t="shared" si="142"/>
        <v>495194</v>
      </c>
      <c r="BU29" s="72">
        <f t="shared" si="142"/>
        <v>489002</v>
      </c>
      <c r="BV29" s="72">
        <f t="shared" si="142"/>
        <v>515030</v>
      </c>
      <c r="BW29" s="72">
        <f t="shared" si="142"/>
        <v>519416</v>
      </c>
      <c r="BX29" s="72">
        <f t="shared" si="142"/>
        <v>486775</v>
      </c>
      <c r="BY29" s="72">
        <f t="shared" si="142"/>
        <v>527372</v>
      </c>
      <c r="BZ29" s="72">
        <f t="shared" si="142"/>
        <v>500282</v>
      </c>
      <c r="CA29" s="72">
        <f t="shared" si="142"/>
        <v>504609</v>
      </c>
      <c r="CB29" s="72">
        <f t="shared" si="126"/>
        <v>5996032</v>
      </c>
      <c r="CC29" s="72">
        <f>SUM(CC30:CC31)</f>
        <v>509070</v>
      </c>
      <c r="CD29" s="72">
        <f t="shared" ref="CD29:CN29" si="143">SUM(CD30:CD31)</f>
        <v>449466</v>
      </c>
      <c r="CE29" s="72">
        <f t="shared" si="143"/>
        <v>468651</v>
      </c>
      <c r="CF29" s="72">
        <f t="shared" si="143"/>
        <v>437908</v>
      </c>
      <c r="CG29" s="72">
        <f t="shared" si="143"/>
        <v>472829</v>
      </c>
      <c r="CH29" s="72">
        <f t="shared" si="143"/>
        <v>467212</v>
      </c>
      <c r="CI29" s="72">
        <f t="shared" si="143"/>
        <v>479335</v>
      </c>
      <c r="CJ29" s="72">
        <f t="shared" si="143"/>
        <v>485715</v>
      </c>
      <c r="CK29" s="72">
        <f t="shared" si="143"/>
        <v>463178</v>
      </c>
      <c r="CL29" s="72">
        <f t="shared" si="143"/>
        <v>499093</v>
      </c>
      <c r="CM29" s="72">
        <f t="shared" si="143"/>
        <v>487703</v>
      </c>
      <c r="CN29" s="72">
        <f t="shared" si="143"/>
        <v>519025</v>
      </c>
      <c r="CO29" s="72">
        <f t="shared" si="127"/>
        <v>5739185</v>
      </c>
      <c r="CP29" s="72">
        <f>SUM(CP30:CP31)</f>
        <v>487286</v>
      </c>
      <c r="CQ29" s="72">
        <f t="shared" ref="CQ29:DA29" si="144">SUM(CQ30:CQ31)</f>
        <v>446949</v>
      </c>
      <c r="CR29" s="72">
        <f t="shared" si="144"/>
        <v>491807</v>
      </c>
      <c r="CS29" s="72">
        <f t="shared" si="144"/>
        <v>465463</v>
      </c>
      <c r="CT29" s="72">
        <f t="shared" si="144"/>
        <v>488686</v>
      </c>
      <c r="CU29" s="72">
        <f t="shared" si="144"/>
        <v>507499</v>
      </c>
      <c r="CV29" s="72">
        <f t="shared" si="144"/>
        <v>537760</v>
      </c>
      <c r="CW29" s="72">
        <f t="shared" si="144"/>
        <v>554378</v>
      </c>
      <c r="CX29" s="72">
        <f t="shared" si="144"/>
        <v>546107</v>
      </c>
      <c r="CY29" s="72">
        <f t="shared" si="144"/>
        <v>558756</v>
      </c>
      <c r="CZ29" s="72">
        <f t="shared" si="144"/>
        <v>560774</v>
      </c>
      <c r="DA29" s="72">
        <f t="shared" si="144"/>
        <v>587294</v>
      </c>
      <c r="DB29" s="72">
        <f t="shared" si="128"/>
        <v>6232759</v>
      </c>
      <c r="DC29" s="72">
        <f>SUM(DC30:DC31)</f>
        <v>562891</v>
      </c>
      <c r="DD29" s="72">
        <f t="shared" ref="DD29:DN29" si="145">SUM(DD30:DD31)</f>
        <v>515723</v>
      </c>
      <c r="DE29" s="72">
        <f t="shared" si="145"/>
        <v>560692</v>
      </c>
      <c r="DF29" s="72">
        <f t="shared" si="145"/>
        <v>537814</v>
      </c>
      <c r="DG29" s="72">
        <f t="shared" si="145"/>
        <v>590882</v>
      </c>
      <c r="DH29" s="72">
        <f t="shared" si="145"/>
        <v>567397</v>
      </c>
      <c r="DI29" s="72">
        <f t="shared" si="145"/>
        <v>572619</v>
      </c>
      <c r="DJ29" s="72">
        <f t="shared" si="145"/>
        <v>600961</v>
      </c>
      <c r="DK29" s="72">
        <f t="shared" si="145"/>
        <v>574454</v>
      </c>
      <c r="DL29" s="72">
        <f t="shared" si="145"/>
        <v>592513</v>
      </c>
      <c r="DM29" s="72">
        <f t="shared" si="145"/>
        <v>578072</v>
      </c>
      <c r="DN29" s="72">
        <f t="shared" si="145"/>
        <v>611040</v>
      </c>
      <c r="DO29" s="72">
        <f t="shared" si="129"/>
        <v>6865058</v>
      </c>
      <c r="DP29" s="72">
        <f>SUM(DP30:DP31)</f>
        <v>598963</v>
      </c>
      <c r="DQ29" s="72">
        <f t="shared" ref="DQ29:EA29" si="146">SUM(DQ30:DQ31)</f>
        <v>561616</v>
      </c>
      <c r="DR29" s="72">
        <f t="shared" si="146"/>
        <v>598068</v>
      </c>
      <c r="DS29" s="72">
        <f t="shared" si="146"/>
        <v>553087</v>
      </c>
      <c r="DT29" s="72">
        <f t="shared" si="146"/>
        <v>589235</v>
      </c>
      <c r="DU29" s="72">
        <f t="shared" si="146"/>
        <v>588136</v>
      </c>
      <c r="DV29" s="72">
        <f t="shared" si="146"/>
        <v>620957</v>
      </c>
      <c r="DW29" s="72">
        <f t="shared" si="146"/>
        <v>629590</v>
      </c>
      <c r="DX29" s="72">
        <f t="shared" si="146"/>
        <v>594839</v>
      </c>
      <c r="DY29" s="72">
        <f t="shared" si="146"/>
        <v>643637</v>
      </c>
      <c r="DZ29" s="72">
        <f t="shared" si="146"/>
        <v>643360</v>
      </c>
      <c r="EA29" s="72">
        <f t="shared" si="146"/>
        <v>636733</v>
      </c>
      <c r="EB29" s="72">
        <f t="shared" si="130"/>
        <v>7258221</v>
      </c>
      <c r="EC29" s="72">
        <f>SUM(EC30:EC31)</f>
        <v>635982</v>
      </c>
      <c r="ED29" s="72">
        <f t="shared" ref="ED29:EN29" si="147">SUM(ED30:ED31)</f>
        <v>566895</v>
      </c>
      <c r="EE29" s="72">
        <f t="shared" si="147"/>
        <v>596980</v>
      </c>
      <c r="EF29" s="72">
        <f t="shared" si="147"/>
        <v>600354</v>
      </c>
      <c r="EG29" s="72">
        <f t="shared" si="147"/>
        <v>630286</v>
      </c>
      <c r="EH29" s="72">
        <f t="shared" si="147"/>
        <v>610733</v>
      </c>
      <c r="EI29" s="72">
        <f t="shared" si="147"/>
        <v>633682</v>
      </c>
      <c r="EJ29" s="72">
        <f t="shared" si="147"/>
        <v>649001</v>
      </c>
      <c r="EK29" s="72">
        <f t="shared" si="147"/>
        <v>609774</v>
      </c>
      <c r="EL29" s="72">
        <f t="shared" si="147"/>
        <v>646900</v>
      </c>
      <c r="EM29" s="72">
        <f t="shared" si="147"/>
        <v>651384</v>
      </c>
      <c r="EN29" s="72">
        <f t="shared" si="147"/>
        <v>704367</v>
      </c>
      <c r="EO29" s="72">
        <f t="shared" si="131"/>
        <v>7536338</v>
      </c>
      <c r="EP29" s="72">
        <f>SUM(EP30:EP31)</f>
        <v>676518</v>
      </c>
      <c r="EQ29" s="72">
        <f t="shared" ref="EQ29:FA29" si="148">SUM(EQ30:EQ31)</f>
        <v>603725</v>
      </c>
      <c r="ER29" s="72">
        <f t="shared" si="148"/>
        <v>632551</v>
      </c>
      <c r="ES29" s="72">
        <f t="shared" si="148"/>
        <v>605605</v>
      </c>
      <c r="ET29" s="72">
        <f t="shared" si="148"/>
        <v>652379</v>
      </c>
      <c r="EU29" s="72">
        <f t="shared" si="148"/>
        <v>627244</v>
      </c>
      <c r="EV29" s="72">
        <f t="shared" si="148"/>
        <v>645588</v>
      </c>
      <c r="EW29" s="72">
        <f t="shared" si="148"/>
        <v>658049</v>
      </c>
      <c r="EX29" s="72">
        <f t="shared" si="148"/>
        <v>631312</v>
      </c>
      <c r="EY29" s="72">
        <f t="shared" si="148"/>
        <v>671920</v>
      </c>
      <c r="EZ29" s="72">
        <f t="shared" si="148"/>
        <v>656020</v>
      </c>
      <c r="FA29" s="72">
        <f t="shared" si="148"/>
        <v>676227</v>
      </c>
      <c r="FB29" s="72">
        <f t="shared" si="132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3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4"/>
        <v>8373761</v>
      </c>
      <c r="GC29" s="72">
        <f t="shared" ref="GC29:GN29" si="149">SUM(GC30:GC31)</f>
        <v>745502</v>
      </c>
      <c r="GD29" s="72">
        <f t="shared" si="149"/>
        <v>659667</v>
      </c>
      <c r="GE29" s="72">
        <f t="shared" si="149"/>
        <v>581788</v>
      </c>
      <c r="GF29" s="72">
        <f t="shared" si="149"/>
        <v>660416</v>
      </c>
      <c r="GG29" s="72">
        <f t="shared" si="149"/>
        <v>738618</v>
      </c>
      <c r="GH29" s="72">
        <f t="shared" si="149"/>
        <v>718492</v>
      </c>
      <c r="GI29" s="72">
        <f t="shared" si="149"/>
        <v>731592</v>
      </c>
      <c r="GJ29" s="72">
        <f t="shared" si="149"/>
        <v>740573</v>
      </c>
      <c r="GK29" s="72">
        <f t="shared" si="149"/>
        <v>716899</v>
      </c>
      <c r="GL29" s="72">
        <f t="shared" si="149"/>
        <v>733663</v>
      </c>
      <c r="GM29" s="72">
        <f t="shared" si="149"/>
        <v>723069</v>
      </c>
      <c r="GN29" s="72">
        <f t="shared" si="149"/>
        <v>720198</v>
      </c>
      <c r="GO29" s="72">
        <f t="shared" si="135"/>
        <v>8470477</v>
      </c>
      <c r="GP29" s="72">
        <f>SUM(GP30:GP31)</f>
        <v>608271</v>
      </c>
      <c r="GQ29" s="72">
        <f t="shared" ref="GQ29:HA29" si="150">SUM(GQ30:GQ31)</f>
        <v>580129</v>
      </c>
      <c r="GR29" s="72">
        <f t="shared" si="150"/>
        <v>617085</v>
      </c>
      <c r="GS29" s="72">
        <f t="shared" si="150"/>
        <v>642145</v>
      </c>
      <c r="GT29" s="72">
        <f t="shared" si="150"/>
        <v>713322</v>
      </c>
      <c r="GU29" s="72">
        <f t="shared" si="150"/>
        <v>655405</v>
      </c>
      <c r="GV29" s="72">
        <f t="shared" si="150"/>
        <v>669311</v>
      </c>
      <c r="GW29" s="72">
        <f t="shared" si="150"/>
        <v>677845</v>
      </c>
      <c r="GX29" s="72">
        <f t="shared" si="150"/>
        <v>647766</v>
      </c>
      <c r="GY29" s="72">
        <f t="shared" si="150"/>
        <v>660197</v>
      </c>
      <c r="GZ29" s="72">
        <f t="shared" si="150"/>
        <v>669555</v>
      </c>
      <c r="HA29" s="72">
        <f t="shared" si="150"/>
        <v>693619</v>
      </c>
      <c r="HB29" s="72">
        <f t="shared" si="136"/>
        <v>7834650</v>
      </c>
      <c r="HC29" s="72">
        <f>SUM(HC30:HC31)</f>
        <v>650329</v>
      </c>
      <c r="HD29" s="72">
        <f t="shared" ref="HD29:HL29" si="151">SUM(HD30:HD31)</f>
        <v>582799</v>
      </c>
      <c r="HE29" s="72">
        <f t="shared" si="151"/>
        <v>678651</v>
      </c>
      <c r="HF29" s="72">
        <f t="shared" si="151"/>
        <v>601836</v>
      </c>
      <c r="HG29" s="72">
        <f t="shared" si="151"/>
        <v>684445</v>
      </c>
      <c r="HH29" s="72">
        <f t="shared" si="151"/>
        <v>656455</v>
      </c>
      <c r="HI29" s="72">
        <f t="shared" si="151"/>
        <v>668979</v>
      </c>
      <c r="HJ29" s="72">
        <f t="shared" si="151"/>
        <v>691084</v>
      </c>
      <c r="HK29" s="72">
        <f t="shared" si="151"/>
        <v>656116</v>
      </c>
      <c r="HL29" s="72">
        <f t="shared" si="151"/>
        <v>699764</v>
      </c>
      <c r="HM29" s="72">
        <v>699852</v>
      </c>
      <c r="HN29" s="72">
        <v>708310</v>
      </c>
      <c r="HO29" s="72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668483</v>
      </c>
      <c r="IG29" s="47">
        <v>749636</v>
      </c>
      <c r="IH29" s="47"/>
      <c r="II29" s="47"/>
      <c r="IJ29" s="47"/>
      <c r="IK29" s="47"/>
      <c r="IL29" s="47"/>
      <c r="IM29" s="47"/>
      <c r="IN29" s="47"/>
      <c r="IO29" s="72">
        <f>SUM(IC29:IN29)</f>
        <v>3565304</v>
      </c>
    </row>
    <row r="30" spans="2:249" ht="14.25" customHeight="1" x14ac:dyDescent="0.25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1429</v>
      </c>
      <c r="IG30" s="48">
        <v>1585</v>
      </c>
      <c r="IH30" s="48"/>
      <c r="II30" s="48"/>
      <c r="IJ30" s="48"/>
      <c r="IK30" s="48"/>
      <c r="IL30" s="48"/>
      <c r="IM30" s="48"/>
      <c r="IN30" s="48"/>
      <c r="IO30" s="48"/>
    </row>
    <row r="31" spans="2:249" ht="14.25" customHeight="1" x14ac:dyDescent="0.25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667054</v>
      </c>
      <c r="IG31" s="48">
        <v>748051</v>
      </c>
      <c r="IH31" s="48"/>
      <c r="II31" s="48"/>
      <c r="IJ31" s="48"/>
      <c r="IK31" s="48"/>
      <c r="IL31" s="48"/>
      <c r="IM31" s="48"/>
      <c r="IN31" s="48"/>
      <c r="IO31" s="48"/>
    </row>
    <row r="32" spans="2:249" ht="14.25" customHeight="1" x14ac:dyDescent="0.25">
      <c r="B32" s="13" t="s">
        <v>52</v>
      </c>
      <c r="C32" s="72">
        <f>SUM(C33:C34)</f>
        <v>0</v>
      </c>
      <c r="D32" s="72">
        <f t="shared" ref="D32:N32" si="154">SUM(D33:D34)</f>
        <v>0</v>
      </c>
      <c r="E32" s="72">
        <f t="shared" si="154"/>
        <v>0</v>
      </c>
      <c r="F32" s="72">
        <f t="shared" si="154"/>
        <v>0</v>
      </c>
      <c r="G32" s="72">
        <f t="shared" si="154"/>
        <v>0</v>
      </c>
      <c r="H32" s="72">
        <f t="shared" si="154"/>
        <v>0</v>
      </c>
      <c r="I32" s="72">
        <f t="shared" si="154"/>
        <v>0</v>
      </c>
      <c r="J32" s="72">
        <f t="shared" si="154"/>
        <v>0</v>
      </c>
      <c r="K32" s="72">
        <f t="shared" si="154"/>
        <v>0</v>
      </c>
      <c r="L32" s="72">
        <f t="shared" si="154"/>
        <v>0</v>
      </c>
      <c r="M32" s="72">
        <f t="shared" si="154"/>
        <v>64749</v>
      </c>
      <c r="N32" s="72">
        <f t="shared" si="154"/>
        <v>78325</v>
      </c>
      <c r="O32" s="72">
        <f t="shared" si="121"/>
        <v>143074</v>
      </c>
      <c r="P32" s="72">
        <f>SUM(P33:P34)</f>
        <v>77621</v>
      </c>
      <c r="Q32" s="72">
        <f t="shared" ref="Q32:AA32" si="155">SUM(Q33:Q34)</f>
        <v>72595</v>
      </c>
      <c r="R32" s="72">
        <f t="shared" si="155"/>
        <v>68019</v>
      </c>
      <c r="S32" s="72">
        <f t="shared" si="155"/>
        <v>77816</v>
      </c>
      <c r="T32" s="72">
        <f t="shared" si="155"/>
        <v>68646</v>
      </c>
      <c r="U32" s="72">
        <f t="shared" si="155"/>
        <v>61711</v>
      </c>
      <c r="V32" s="72">
        <f t="shared" si="155"/>
        <v>77974</v>
      </c>
      <c r="W32" s="72">
        <f t="shared" si="155"/>
        <v>76504</v>
      </c>
      <c r="X32" s="72">
        <f t="shared" si="155"/>
        <v>60249</v>
      </c>
      <c r="Y32" s="72">
        <f t="shared" si="155"/>
        <v>70640</v>
      </c>
      <c r="Z32" s="72">
        <f t="shared" si="155"/>
        <v>62440</v>
      </c>
      <c r="AA32" s="72">
        <f t="shared" si="155"/>
        <v>75352</v>
      </c>
      <c r="AB32" s="72">
        <f t="shared" si="122"/>
        <v>849567</v>
      </c>
      <c r="AC32" s="72">
        <f>SUM(AC33:AC34)</f>
        <v>76654</v>
      </c>
      <c r="AD32" s="72">
        <f t="shared" ref="AD32:AN32" si="156">SUM(AD33:AD34)</f>
        <v>67892</v>
      </c>
      <c r="AE32" s="72">
        <f t="shared" si="156"/>
        <v>82039</v>
      </c>
      <c r="AF32" s="72">
        <f t="shared" si="156"/>
        <v>62414</v>
      </c>
      <c r="AG32" s="72">
        <f t="shared" si="156"/>
        <v>66750</v>
      </c>
      <c r="AH32" s="72">
        <f t="shared" si="156"/>
        <v>62601</v>
      </c>
      <c r="AI32" s="72">
        <f t="shared" si="156"/>
        <v>80327</v>
      </c>
      <c r="AJ32" s="72">
        <f t="shared" si="156"/>
        <v>71740</v>
      </c>
      <c r="AK32" s="72">
        <f t="shared" si="156"/>
        <v>60535</v>
      </c>
      <c r="AL32" s="72">
        <f t="shared" si="156"/>
        <v>69627</v>
      </c>
      <c r="AM32" s="72">
        <f t="shared" si="156"/>
        <v>63742</v>
      </c>
      <c r="AN32" s="72">
        <f t="shared" si="156"/>
        <v>76861</v>
      </c>
      <c r="AO32" s="72">
        <f t="shared" si="123"/>
        <v>841182</v>
      </c>
      <c r="AP32" s="72">
        <f>SUM(AP33:AP34)</f>
        <v>78014</v>
      </c>
      <c r="AQ32" s="72">
        <f t="shared" ref="AQ32:BA32" si="157">SUM(AQ33:AQ34)</f>
        <v>71086</v>
      </c>
      <c r="AR32" s="72">
        <f t="shared" si="157"/>
        <v>71577</v>
      </c>
      <c r="AS32" s="72">
        <f t="shared" si="157"/>
        <v>80939</v>
      </c>
      <c r="AT32" s="72">
        <f t="shared" si="157"/>
        <v>66588</v>
      </c>
      <c r="AU32" s="72">
        <f t="shared" si="157"/>
        <v>64915</v>
      </c>
      <c r="AV32" s="72">
        <f t="shared" si="157"/>
        <v>78721</v>
      </c>
      <c r="AW32" s="72">
        <f t="shared" si="157"/>
        <v>71110</v>
      </c>
      <c r="AX32" s="72">
        <f t="shared" si="157"/>
        <v>64823</v>
      </c>
      <c r="AY32" s="72">
        <f t="shared" si="157"/>
        <v>69428</v>
      </c>
      <c r="AZ32" s="72">
        <f t="shared" si="157"/>
        <v>67717</v>
      </c>
      <c r="BA32" s="72">
        <f t="shared" si="157"/>
        <v>76861</v>
      </c>
      <c r="BB32" s="72">
        <f t="shared" si="124"/>
        <v>861779</v>
      </c>
      <c r="BC32" s="72">
        <f>SUM(BC33:BC34)</f>
        <v>85598</v>
      </c>
      <c r="BD32" s="72">
        <f t="shared" ref="BD32:BN32" si="158">SUM(BD33:BD34)</f>
        <v>79981</v>
      </c>
      <c r="BE32" s="72">
        <f t="shared" si="158"/>
        <v>76996</v>
      </c>
      <c r="BF32" s="72">
        <f t="shared" si="158"/>
        <v>90782</v>
      </c>
      <c r="BG32" s="72">
        <f t="shared" si="158"/>
        <v>82825</v>
      </c>
      <c r="BH32" s="72">
        <f t="shared" si="158"/>
        <v>83666</v>
      </c>
      <c r="BI32" s="72">
        <f t="shared" si="158"/>
        <v>90444</v>
      </c>
      <c r="BJ32" s="72">
        <f t="shared" si="158"/>
        <v>99630</v>
      </c>
      <c r="BK32" s="72">
        <f t="shared" si="158"/>
        <v>83909</v>
      </c>
      <c r="BL32" s="72">
        <f t="shared" si="158"/>
        <v>92849</v>
      </c>
      <c r="BM32" s="72">
        <f t="shared" si="158"/>
        <v>89050</v>
      </c>
      <c r="BN32" s="72">
        <f t="shared" si="158"/>
        <v>107696</v>
      </c>
      <c r="BO32" s="72">
        <f t="shared" si="125"/>
        <v>1063426</v>
      </c>
      <c r="BP32" s="72">
        <f>SUM(BP33:BP34)</f>
        <v>111873</v>
      </c>
      <c r="BQ32" s="72">
        <f t="shared" ref="BQ32:CA32" si="159">SUM(BQ33:BQ34)</f>
        <v>106832</v>
      </c>
      <c r="BR32" s="72">
        <f t="shared" si="159"/>
        <v>131073</v>
      </c>
      <c r="BS32" s="72">
        <f t="shared" si="159"/>
        <v>95481</v>
      </c>
      <c r="BT32" s="72">
        <f t="shared" si="159"/>
        <v>113203</v>
      </c>
      <c r="BU32" s="72">
        <f t="shared" si="159"/>
        <v>101863</v>
      </c>
      <c r="BV32" s="72">
        <f t="shared" si="159"/>
        <v>129028</v>
      </c>
      <c r="BW32" s="72">
        <f t="shared" si="159"/>
        <v>110345</v>
      </c>
      <c r="BX32" s="72">
        <f t="shared" si="159"/>
        <v>102148</v>
      </c>
      <c r="BY32" s="72">
        <f t="shared" si="159"/>
        <v>113017</v>
      </c>
      <c r="BZ32" s="72">
        <f t="shared" si="159"/>
        <v>117541</v>
      </c>
      <c r="CA32" s="72">
        <f t="shared" si="159"/>
        <v>134311</v>
      </c>
      <c r="CB32" s="72">
        <f t="shared" si="126"/>
        <v>1366715</v>
      </c>
      <c r="CC32" s="72">
        <f>SUM(CC33:CC34)</f>
        <v>139042</v>
      </c>
      <c r="CD32" s="72">
        <f t="shared" ref="CD32:CN32" si="160">SUM(CD33:CD34)</f>
        <v>130909</v>
      </c>
      <c r="CE32" s="72">
        <f t="shared" si="160"/>
        <v>128007</v>
      </c>
      <c r="CF32" s="72">
        <f t="shared" si="160"/>
        <v>135818</v>
      </c>
      <c r="CG32" s="72">
        <f t="shared" si="160"/>
        <v>130560</v>
      </c>
      <c r="CH32" s="72">
        <f t="shared" si="160"/>
        <v>129818</v>
      </c>
      <c r="CI32" s="72">
        <f t="shared" si="160"/>
        <v>151368</v>
      </c>
      <c r="CJ32" s="72">
        <f t="shared" si="160"/>
        <v>138256</v>
      </c>
      <c r="CK32" s="72">
        <f t="shared" si="160"/>
        <v>128237</v>
      </c>
      <c r="CL32" s="72">
        <f t="shared" si="160"/>
        <v>136639</v>
      </c>
      <c r="CM32" s="72">
        <f t="shared" si="160"/>
        <v>132162</v>
      </c>
      <c r="CN32" s="72">
        <f t="shared" si="160"/>
        <v>154659</v>
      </c>
      <c r="CO32" s="72">
        <f t="shared" si="127"/>
        <v>1635475</v>
      </c>
      <c r="CP32" s="72">
        <f>SUM(CP33:CP34)</f>
        <v>160613</v>
      </c>
      <c r="CQ32" s="72">
        <f t="shared" ref="CQ32:DA32" si="161">SUM(CQ33:CQ34)</f>
        <v>151455</v>
      </c>
      <c r="CR32" s="72">
        <f t="shared" si="161"/>
        <v>147512</v>
      </c>
      <c r="CS32" s="72">
        <f t="shared" si="161"/>
        <v>161149</v>
      </c>
      <c r="CT32" s="72">
        <f t="shared" si="161"/>
        <v>152123</v>
      </c>
      <c r="CU32" s="72">
        <f t="shared" si="161"/>
        <v>142242</v>
      </c>
      <c r="CV32" s="72">
        <f t="shared" si="161"/>
        <v>164076</v>
      </c>
      <c r="CW32" s="72">
        <f t="shared" si="161"/>
        <v>162491</v>
      </c>
      <c r="CX32" s="72">
        <f t="shared" si="161"/>
        <v>141756</v>
      </c>
      <c r="CY32" s="72">
        <f t="shared" si="161"/>
        <v>163169</v>
      </c>
      <c r="CZ32" s="72">
        <f t="shared" si="161"/>
        <v>150008</v>
      </c>
      <c r="DA32" s="72">
        <f t="shared" si="161"/>
        <v>177730</v>
      </c>
      <c r="DB32" s="72">
        <f t="shared" si="128"/>
        <v>1874324</v>
      </c>
      <c r="DC32" s="72">
        <f>SUM(DC33:DC34)</f>
        <v>193784</v>
      </c>
      <c r="DD32" s="72">
        <f t="shared" ref="DD32:DN32" si="162">SUM(DD33:DD34)</f>
        <v>175478</v>
      </c>
      <c r="DE32" s="72">
        <f t="shared" si="162"/>
        <v>173128</v>
      </c>
      <c r="DF32" s="72">
        <f t="shared" si="162"/>
        <v>184507</v>
      </c>
      <c r="DG32" s="72">
        <f t="shared" si="162"/>
        <v>166409</v>
      </c>
      <c r="DH32" s="72">
        <f t="shared" si="162"/>
        <v>169216</v>
      </c>
      <c r="DI32" s="72">
        <f t="shared" si="162"/>
        <v>193759</v>
      </c>
      <c r="DJ32" s="72">
        <f t="shared" si="162"/>
        <v>186913</v>
      </c>
      <c r="DK32" s="72">
        <f t="shared" si="162"/>
        <v>164683</v>
      </c>
      <c r="DL32" s="72">
        <f t="shared" si="162"/>
        <v>184438</v>
      </c>
      <c r="DM32" s="72">
        <f t="shared" si="162"/>
        <v>168927</v>
      </c>
      <c r="DN32" s="72">
        <f t="shared" si="162"/>
        <v>200842</v>
      </c>
      <c r="DO32" s="72">
        <f t="shared" si="129"/>
        <v>2162084</v>
      </c>
      <c r="DP32" s="72">
        <f>SUM(DP33:DP34)</f>
        <v>212990</v>
      </c>
      <c r="DQ32" s="72">
        <f t="shared" ref="DQ32:EA32" si="163">SUM(DQ33:DQ34)</f>
        <v>203829</v>
      </c>
      <c r="DR32" s="72">
        <f t="shared" si="163"/>
        <v>188869</v>
      </c>
      <c r="DS32" s="72">
        <f t="shared" si="163"/>
        <v>214364</v>
      </c>
      <c r="DT32" s="72">
        <f t="shared" si="163"/>
        <v>195820</v>
      </c>
      <c r="DU32" s="72">
        <f t="shared" si="163"/>
        <v>185792</v>
      </c>
      <c r="DV32" s="72">
        <f t="shared" si="163"/>
        <v>210461</v>
      </c>
      <c r="DW32" s="72">
        <f t="shared" si="163"/>
        <v>210407</v>
      </c>
      <c r="DX32" s="72">
        <f t="shared" si="163"/>
        <v>196961</v>
      </c>
      <c r="DY32" s="72">
        <f t="shared" si="163"/>
        <v>212119</v>
      </c>
      <c r="DZ32" s="72">
        <f t="shared" si="163"/>
        <v>192558</v>
      </c>
      <c r="EA32" s="72">
        <f t="shared" si="163"/>
        <v>220718</v>
      </c>
      <c r="EB32" s="72">
        <f t="shared" si="130"/>
        <v>2444888</v>
      </c>
      <c r="EC32" s="72">
        <f>SUM(EC33:EC34)</f>
        <v>231666</v>
      </c>
      <c r="ED32" s="72">
        <f t="shared" ref="ED32:EN32" si="164">SUM(ED33:ED34)</f>
        <v>217969</v>
      </c>
      <c r="EE32" s="72">
        <f t="shared" si="164"/>
        <v>236999</v>
      </c>
      <c r="EF32" s="72">
        <f t="shared" si="164"/>
        <v>188128</v>
      </c>
      <c r="EG32" s="72">
        <f t="shared" si="164"/>
        <v>206971</v>
      </c>
      <c r="EH32" s="72">
        <f t="shared" si="164"/>
        <v>204115</v>
      </c>
      <c r="EI32" s="72">
        <f t="shared" si="164"/>
        <v>225531</v>
      </c>
      <c r="EJ32" s="72">
        <f t="shared" si="164"/>
        <v>223534</v>
      </c>
      <c r="EK32" s="72">
        <f t="shared" si="164"/>
        <v>203600</v>
      </c>
      <c r="EL32" s="72">
        <f t="shared" si="164"/>
        <v>219135</v>
      </c>
      <c r="EM32" s="72">
        <f t="shared" si="164"/>
        <v>207708</v>
      </c>
      <c r="EN32" s="72">
        <f t="shared" si="164"/>
        <v>240409</v>
      </c>
      <c r="EO32" s="72">
        <f t="shared" si="131"/>
        <v>2605765</v>
      </c>
      <c r="EP32" s="72">
        <f>SUM(EP33:EP34)</f>
        <v>249499</v>
      </c>
      <c r="EQ32" s="72">
        <f t="shared" ref="EQ32:FA32" si="165">SUM(EQ33:EQ34)</f>
        <v>232007</v>
      </c>
      <c r="ER32" s="72">
        <f t="shared" si="165"/>
        <v>227917</v>
      </c>
      <c r="ES32" s="72">
        <f t="shared" si="165"/>
        <v>237559</v>
      </c>
      <c r="ET32" s="72">
        <f t="shared" si="165"/>
        <v>218585</v>
      </c>
      <c r="EU32" s="72">
        <f t="shared" si="165"/>
        <v>208348</v>
      </c>
      <c r="EV32" s="72">
        <f t="shared" si="165"/>
        <v>242420</v>
      </c>
      <c r="EW32" s="72">
        <f t="shared" si="165"/>
        <v>225809</v>
      </c>
      <c r="EX32" s="72">
        <f t="shared" si="165"/>
        <v>205687</v>
      </c>
      <c r="EY32" s="72">
        <f t="shared" si="165"/>
        <v>230663</v>
      </c>
      <c r="EZ32" s="72">
        <f t="shared" si="165"/>
        <v>217387</v>
      </c>
      <c r="FA32" s="72">
        <f t="shared" si="165"/>
        <v>261224</v>
      </c>
      <c r="FB32" s="72">
        <f t="shared" si="132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3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4"/>
        <v>3608312</v>
      </c>
      <c r="GC32" s="72">
        <f t="shared" ref="GC32:GN32" si="166">SUM(GC33:GC34)</f>
        <v>341848</v>
      </c>
      <c r="GD32" s="72">
        <f t="shared" si="166"/>
        <v>334030</v>
      </c>
      <c r="GE32" s="72">
        <f t="shared" si="166"/>
        <v>278196</v>
      </c>
      <c r="GF32" s="72">
        <f t="shared" si="166"/>
        <v>307246</v>
      </c>
      <c r="GG32" s="72">
        <f t="shared" si="166"/>
        <v>324741</v>
      </c>
      <c r="GH32" s="72">
        <f t="shared" si="166"/>
        <v>311302</v>
      </c>
      <c r="GI32" s="72">
        <f t="shared" si="166"/>
        <v>377525</v>
      </c>
      <c r="GJ32" s="72">
        <f t="shared" si="166"/>
        <v>336515</v>
      </c>
      <c r="GK32" s="72">
        <f t="shared" si="166"/>
        <v>292672</v>
      </c>
      <c r="GL32" s="72">
        <f t="shared" si="166"/>
        <v>309326</v>
      </c>
      <c r="GM32" s="72">
        <f t="shared" si="166"/>
        <v>296804</v>
      </c>
      <c r="GN32" s="72">
        <f t="shared" si="166"/>
        <v>374032</v>
      </c>
      <c r="GO32" s="72">
        <f t="shared" si="135"/>
        <v>3884237</v>
      </c>
      <c r="GP32" s="72">
        <f>SUM(GP33:GP34)</f>
        <v>507531</v>
      </c>
      <c r="GQ32" s="72">
        <f t="shared" ref="GQ32:HA32" si="167">SUM(GQ33:GQ34)</f>
        <v>457440</v>
      </c>
      <c r="GR32" s="72">
        <f t="shared" si="167"/>
        <v>497470</v>
      </c>
      <c r="GS32" s="72">
        <f t="shared" si="167"/>
        <v>413992</v>
      </c>
      <c r="GT32" s="72">
        <f t="shared" si="167"/>
        <v>423212</v>
      </c>
      <c r="GU32" s="72">
        <f t="shared" si="167"/>
        <v>383093</v>
      </c>
      <c r="GV32" s="72">
        <f t="shared" si="167"/>
        <v>451612</v>
      </c>
      <c r="GW32" s="72">
        <f t="shared" si="167"/>
        <v>457327</v>
      </c>
      <c r="GX32" s="72">
        <f t="shared" si="167"/>
        <v>413569</v>
      </c>
      <c r="GY32" s="72">
        <f t="shared" si="167"/>
        <v>433338</v>
      </c>
      <c r="GZ32" s="72">
        <f t="shared" si="167"/>
        <v>409600</v>
      </c>
      <c r="HA32" s="72">
        <f t="shared" si="167"/>
        <v>478506</v>
      </c>
      <c r="HB32" s="72">
        <f t="shared" si="136"/>
        <v>5326690</v>
      </c>
      <c r="HC32" s="72">
        <f>SUM(HC33:HC34)</f>
        <v>511211</v>
      </c>
      <c r="HD32" s="72">
        <f t="shared" ref="HD32:HL32" si="168">SUM(HD33:HD34)</f>
        <v>474705</v>
      </c>
      <c r="HE32" s="72">
        <f t="shared" si="168"/>
        <v>455446</v>
      </c>
      <c r="HF32" s="72">
        <f t="shared" si="168"/>
        <v>449482</v>
      </c>
      <c r="HG32" s="72">
        <f t="shared" si="168"/>
        <v>411234</v>
      </c>
      <c r="HH32" s="72">
        <f t="shared" si="168"/>
        <v>389817</v>
      </c>
      <c r="HI32" s="72">
        <f t="shared" si="168"/>
        <v>466391</v>
      </c>
      <c r="HJ32" s="72">
        <f t="shared" si="168"/>
        <v>466431</v>
      </c>
      <c r="HK32" s="72">
        <f t="shared" si="168"/>
        <v>414881</v>
      </c>
      <c r="HL32" s="72">
        <f t="shared" si="168"/>
        <v>442358</v>
      </c>
      <c r="HM32" s="72">
        <v>423108</v>
      </c>
      <c r="HN32" s="72">
        <v>479538</v>
      </c>
      <c r="HO32" s="72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/>
      <c r="II32" s="47"/>
      <c r="IJ32" s="47"/>
      <c r="IK32" s="47"/>
      <c r="IL32" s="47"/>
      <c r="IM32" s="47"/>
      <c r="IN32" s="47"/>
      <c r="IO32" s="72">
        <f>SUM(IC32:IN32)</f>
        <v>1950455</v>
      </c>
    </row>
    <row r="33" spans="2:249" ht="14.25" customHeight="1" x14ac:dyDescent="0.25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/>
      <c r="II33" s="48"/>
      <c r="IJ33" s="48"/>
      <c r="IK33" s="48"/>
      <c r="IL33" s="48"/>
      <c r="IM33" s="48"/>
      <c r="IN33" s="48"/>
      <c r="IO33" s="48"/>
    </row>
    <row r="34" spans="2:249" ht="14.25" customHeight="1" x14ac:dyDescent="0.25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/>
      <c r="II34" s="48"/>
      <c r="IJ34" s="48"/>
      <c r="IK34" s="48"/>
      <c r="IL34" s="48"/>
      <c r="IM34" s="48"/>
      <c r="IN34" s="48"/>
      <c r="IO34" s="48"/>
    </row>
    <row r="35" spans="2:249" ht="14.25" customHeight="1" x14ac:dyDescent="0.25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 t="shared" ref="IC35:IH35" si="186">SUM(IC36:IC37)</f>
        <v>2136319</v>
      </c>
      <c r="ID35" s="19">
        <f t="shared" si="186"/>
        <v>1617557</v>
      </c>
      <c r="IE35" s="19">
        <f t="shared" si="186"/>
        <v>1935950</v>
      </c>
      <c r="IF35" s="19">
        <f t="shared" si="186"/>
        <v>1841459</v>
      </c>
      <c r="IG35" s="19">
        <v>2067336</v>
      </c>
      <c r="IH35" s="19">
        <f t="shared" si="186"/>
        <v>0</v>
      </c>
      <c r="II35" s="19"/>
      <c r="IJ35" s="19"/>
      <c r="IK35" s="19"/>
      <c r="IL35" s="19"/>
      <c r="IM35" s="19"/>
      <c r="IN35" s="19"/>
      <c r="IO35" s="19">
        <f>SUM(IC35:IN35)</f>
        <v>9598621</v>
      </c>
    </row>
    <row r="36" spans="2:249" ht="14.25" customHeight="1" x14ac:dyDescent="0.25">
      <c r="B36" s="15" t="s">
        <v>2</v>
      </c>
      <c r="C36" s="21">
        <f>C27+C30+C33</f>
        <v>0</v>
      </c>
      <c r="D36" s="21">
        <f t="shared" ref="D36:M36" si="187">D27+D30+D33</f>
        <v>0</v>
      </c>
      <c r="E36" s="21">
        <f t="shared" si="187"/>
        <v>0</v>
      </c>
      <c r="F36" s="21">
        <f t="shared" si="187"/>
        <v>0</v>
      </c>
      <c r="G36" s="21">
        <f t="shared" si="187"/>
        <v>0</v>
      </c>
      <c r="H36" s="21">
        <f t="shared" si="187"/>
        <v>0</v>
      </c>
      <c r="I36" s="21">
        <f t="shared" si="187"/>
        <v>0</v>
      </c>
      <c r="J36" s="21">
        <f t="shared" si="187"/>
        <v>0</v>
      </c>
      <c r="K36" s="21">
        <f t="shared" si="187"/>
        <v>0</v>
      </c>
      <c r="L36" s="21">
        <f t="shared" si="187"/>
        <v>0</v>
      </c>
      <c r="M36" s="21">
        <f t="shared" si="187"/>
        <v>92921</v>
      </c>
      <c r="N36" s="21">
        <f t="shared" ref="N36:P37" si="188">N27+N30+N33</f>
        <v>117116</v>
      </c>
      <c r="O36" s="21">
        <f t="shared" si="188"/>
        <v>210037</v>
      </c>
      <c r="P36" s="21">
        <f t="shared" si="188"/>
        <v>115933</v>
      </c>
      <c r="Q36" s="21">
        <f t="shared" ref="Q36:Z36" si="189">Q27+Q30+Q33</f>
        <v>107506</v>
      </c>
      <c r="R36" s="21">
        <f t="shared" si="189"/>
        <v>100272</v>
      </c>
      <c r="S36" s="21">
        <f t="shared" si="189"/>
        <v>118724</v>
      </c>
      <c r="T36" s="21">
        <f t="shared" si="189"/>
        <v>101630</v>
      </c>
      <c r="U36" s="21">
        <f t="shared" si="189"/>
        <v>90555</v>
      </c>
      <c r="V36" s="21">
        <f t="shared" si="189"/>
        <v>117598</v>
      </c>
      <c r="W36" s="21">
        <f t="shared" si="189"/>
        <v>115721</v>
      </c>
      <c r="X36" s="21">
        <f t="shared" si="189"/>
        <v>88174</v>
      </c>
      <c r="Y36" s="21">
        <f t="shared" si="189"/>
        <v>104028</v>
      </c>
      <c r="Z36" s="21">
        <f t="shared" si="189"/>
        <v>91770</v>
      </c>
      <c r="AA36" s="21">
        <f t="shared" ref="AA36:AC37" si="190">AA27+AA30+AA33</f>
        <v>114387</v>
      </c>
      <c r="AB36" s="21">
        <f t="shared" si="190"/>
        <v>1266298</v>
      </c>
      <c r="AC36" s="21">
        <f t="shared" si="190"/>
        <v>113672</v>
      </c>
      <c r="AD36" s="21">
        <f t="shared" ref="AD36:AM36" si="191">AD27+AD30+AD33</f>
        <v>101971</v>
      </c>
      <c r="AE36" s="21">
        <f t="shared" si="191"/>
        <v>126000</v>
      </c>
      <c r="AF36" s="21">
        <f t="shared" si="191"/>
        <v>93230</v>
      </c>
      <c r="AG36" s="21">
        <f t="shared" si="191"/>
        <v>99504</v>
      </c>
      <c r="AH36" s="21">
        <f t="shared" si="191"/>
        <v>92028</v>
      </c>
      <c r="AI36" s="21">
        <f t="shared" si="191"/>
        <v>124137</v>
      </c>
      <c r="AJ36" s="21">
        <f t="shared" si="191"/>
        <v>108193</v>
      </c>
      <c r="AK36" s="21">
        <f t="shared" si="191"/>
        <v>90154</v>
      </c>
      <c r="AL36" s="21">
        <f t="shared" si="191"/>
        <v>103764</v>
      </c>
      <c r="AM36" s="21">
        <f t="shared" si="191"/>
        <v>94755</v>
      </c>
      <c r="AN36" s="21">
        <f t="shared" ref="AN36:AP37" si="192">AN27+AN30+AN33</f>
        <v>117218</v>
      </c>
      <c r="AO36" s="21">
        <f t="shared" si="192"/>
        <v>1264626</v>
      </c>
      <c r="AP36" s="21">
        <f t="shared" si="192"/>
        <v>119065</v>
      </c>
      <c r="AQ36" s="21">
        <f t="shared" ref="AQ36:AZ36" si="193">AQ27+AQ30+AQ33</f>
        <v>106815</v>
      </c>
      <c r="AR36" s="21">
        <f t="shared" si="193"/>
        <v>107586</v>
      </c>
      <c r="AS36" s="21">
        <f t="shared" si="193"/>
        <v>125136</v>
      </c>
      <c r="AT36" s="21">
        <f t="shared" si="193"/>
        <v>99878</v>
      </c>
      <c r="AU36" s="21">
        <f t="shared" si="193"/>
        <v>98671</v>
      </c>
      <c r="AV36" s="21">
        <f t="shared" si="193"/>
        <v>123381</v>
      </c>
      <c r="AW36" s="21">
        <f t="shared" si="193"/>
        <v>109579</v>
      </c>
      <c r="AX36" s="21">
        <f t="shared" si="193"/>
        <v>98375</v>
      </c>
      <c r="AY36" s="21">
        <f t="shared" si="193"/>
        <v>105508</v>
      </c>
      <c r="AZ36" s="21">
        <f t="shared" si="193"/>
        <v>102556</v>
      </c>
      <c r="BA36" s="21">
        <f t="shared" ref="BA36:BC37" si="194">BA27+BA30+BA33</f>
        <v>117634</v>
      </c>
      <c r="BB36" s="21">
        <f t="shared" si="194"/>
        <v>1314184</v>
      </c>
      <c r="BC36" s="21">
        <f t="shared" si="194"/>
        <v>132002</v>
      </c>
      <c r="BD36" s="21">
        <f t="shared" ref="BD36:BM36" si="195">BD27+BD30+BD33</f>
        <v>121822</v>
      </c>
      <c r="BE36" s="21">
        <f t="shared" si="195"/>
        <v>117201</v>
      </c>
      <c r="BF36" s="21">
        <f t="shared" si="195"/>
        <v>141521</v>
      </c>
      <c r="BG36" s="21">
        <f t="shared" si="195"/>
        <v>116042</v>
      </c>
      <c r="BH36" s="21">
        <f t="shared" si="195"/>
        <v>109574</v>
      </c>
      <c r="BI36" s="21">
        <f t="shared" si="195"/>
        <v>127244</v>
      </c>
      <c r="BJ36" s="21">
        <f t="shared" si="195"/>
        <v>119671</v>
      </c>
      <c r="BK36" s="21">
        <f t="shared" si="195"/>
        <v>107381</v>
      </c>
      <c r="BL36" s="21">
        <f t="shared" si="195"/>
        <v>121289</v>
      </c>
      <c r="BM36" s="21">
        <f t="shared" si="195"/>
        <v>114582</v>
      </c>
      <c r="BN36" s="21">
        <f t="shared" ref="BN36:BP37" si="196">BN27+BN30+BN33</f>
        <v>141985</v>
      </c>
      <c r="BO36" s="21">
        <f t="shared" si="196"/>
        <v>1470314</v>
      </c>
      <c r="BP36" s="21">
        <f t="shared" si="196"/>
        <v>143121</v>
      </c>
      <c r="BQ36" s="21">
        <f t="shared" ref="BQ36:BZ36" si="197">BQ27+BQ30+BQ33</f>
        <v>135325</v>
      </c>
      <c r="BR36" s="21">
        <f t="shared" si="197"/>
        <v>161617</v>
      </c>
      <c r="BS36" s="21">
        <f t="shared" si="197"/>
        <v>116888</v>
      </c>
      <c r="BT36" s="21">
        <f t="shared" si="197"/>
        <v>142172</v>
      </c>
      <c r="BU36" s="21">
        <f t="shared" si="197"/>
        <v>118066</v>
      </c>
      <c r="BV36" s="21">
        <f t="shared" si="197"/>
        <v>159683</v>
      </c>
      <c r="BW36" s="21">
        <f t="shared" si="197"/>
        <v>140094</v>
      </c>
      <c r="BX36" s="21">
        <f t="shared" si="197"/>
        <v>121113</v>
      </c>
      <c r="BY36" s="21">
        <f t="shared" si="197"/>
        <v>130577</v>
      </c>
      <c r="BZ36" s="21">
        <f t="shared" si="197"/>
        <v>137148</v>
      </c>
      <c r="CA36" s="21">
        <f t="shared" ref="CA36:CC37" si="198">CA27+CA30+CA33</f>
        <v>156511</v>
      </c>
      <c r="CB36" s="21">
        <f t="shared" si="198"/>
        <v>1662315</v>
      </c>
      <c r="CC36" s="21">
        <f t="shared" si="198"/>
        <v>160023</v>
      </c>
      <c r="CD36" s="21">
        <f t="shared" ref="CD36:CM36" si="199">CD27+CD30+CD33</f>
        <v>150131</v>
      </c>
      <c r="CE36" s="21">
        <f t="shared" si="199"/>
        <v>139048</v>
      </c>
      <c r="CF36" s="21">
        <f t="shared" si="199"/>
        <v>161393</v>
      </c>
      <c r="CG36" s="21">
        <f t="shared" si="199"/>
        <v>145000</v>
      </c>
      <c r="CH36" s="21">
        <f t="shared" si="199"/>
        <v>136056</v>
      </c>
      <c r="CI36" s="21">
        <f t="shared" si="199"/>
        <v>173860</v>
      </c>
      <c r="CJ36" s="21">
        <f t="shared" si="199"/>
        <v>150923</v>
      </c>
      <c r="CK36" s="21">
        <f t="shared" si="199"/>
        <v>135318</v>
      </c>
      <c r="CL36" s="21">
        <f t="shared" si="199"/>
        <v>151708</v>
      </c>
      <c r="CM36" s="21">
        <f t="shared" si="199"/>
        <v>140793</v>
      </c>
      <c r="CN36" s="21">
        <f t="shared" ref="CN36:CP37" si="200">CN27+CN30+CN33</f>
        <v>175565</v>
      </c>
      <c r="CO36" s="21">
        <f t="shared" si="200"/>
        <v>1819818</v>
      </c>
      <c r="CP36" s="21">
        <f t="shared" si="200"/>
        <v>189083</v>
      </c>
      <c r="CQ36" s="21">
        <f t="shared" ref="CQ36:CZ36" si="201">CQ27+CQ30+CQ33</f>
        <v>170586</v>
      </c>
      <c r="CR36" s="21">
        <f t="shared" si="201"/>
        <v>158066</v>
      </c>
      <c r="CS36" s="21">
        <f t="shared" si="201"/>
        <v>188806</v>
      </c>
      <c r="CT36" s="21">
        <f t="shared" si="201"/>
        <v>164359</v>
      </c>
      <c r="CU36" s="21">
        <f t="shared" si="201"/>
        <v>154107</v>
      </c>
      <c r="CV36" s="21">
        <f t="shared" si="201"/>
        <v>190130</v>
      </c>
      <c r="CW36" s="21">
        <f t="shared" si="201"/>
        <v>188843</v>
      </c>
      <c r="CX36" s="21">
        <f t="shared" si="201"/>
        <v>158288</v>
      </c>
      <c r="CY36" s="21">
        <f t="shared" si="201"/>
        <v>187167</v>
      </c>
      <c r="CZ36" s="21">
        <f t="shared" si="201"/>
        <v>166027</v>
      </c>
      <c r="DA36" s="21">
        <f t="shared" ref="DA36:DC37" si="202">DA27+DA30+DA33</f>
        <v>208138</v>
      </c>
      <c r="DB36" s="21">
        <f t="shared" si="202"/>
        <v>2123600</v>
      </c>
      <c r="DC36" s="21">
        <f t="shared" si="202"/>
        <v>225173</v>
      </c>
      <c r="DD36" s="21">
        <f t="shared" ref="DD36:DM36" si="203">DD27+DD30+DD33</f>
        <v>202921</v>
      </c>
      <c r="DE36" s="21">
        <f t="shared" si="203"/>
        <v>189294</v>
      </c>
      <c r="DF36" s="21">
        <f t="shared" si="203"/>
        <v>223686</v>
      </c>
      <c r="DG36" s="21">
        <f t="shared" si="203"/>
        <v>191920</v>
      </c>
      <c r="DH36" s="21">
        <f t="shared" si="203"/>
        <v>185139</v>
      </c>
      <c r="DI36" s="21">
        <f t="shared" si="203"/>
        <v>232826</v>
      </c>
      <c r="DJ36" s="21">
        <f t="shared" si="203"/>
        <v>213703</v>
      </c>
      <c r="DK36" s="21">
        <f t="shared" si="203"/>
        <v>187504</v>
      </c>
      <c r="DL36" s="21">
        <f t="shared" si="203"/>
        <v>210706</v>
      </c>
      <c r="DM36" s="21">
        <f t="shared" si="203"/>
        <v>191211</v>
      </c>
      <c r="DN36" s="21">
        <f t="shared" ref="DN36:DP37" si="204">DN27+DN30+DN33</f>
        <v>235676</v>
      </c>
      <c r="DO36" s="21">
        <f t="shared" si="204"/>
        <v>2489759</v>
      </c>
      <c r="DP36" s="21">
        <f t="shared" si="204"/>
        <v>254003</v>
      </c>
      <c r="DQ36" s="21">
        <f t="shared" ref="DQ36:DZ36" si="205">DQ27+DQ30+DQ33</f>
        <v>243614</v>
      </c>
      <c r="DR36" s="21">
        <f t="shared" si="205"/>
        <v>219411</v>
      </c>
      <c r="DS36" s="21">
        <f t="shared" si="205"/>
        <v>262259</v>
      </c>
      <c r="DT36" s="21">
        <f t="shared" si="205"/>
        <v>220302</v>
      </c>
      <c r="DU36" s="21">
        <f t="shared" si="205"/>
        <v>210822</v>
      </c>
      <c r="DV36" s="21">
        <f t="shared" si="205"/>
        <v>248549</v>
      </c>
      <c r="DW36" s="21">
        <f t="shared" si="205"/>
        <v>244123</v>
      </c>
      <c r="DX36" s="21">
        <f t="shared" si="205"/>
        <v>228284</v>
      </c>
      <c r="DY36" s="21">
        <f t="shared" si="205"/>
        <v>247082</v>
      </c>
      <c r="DZ36" s="21">
        <f t="shared" si="205"/>
        <v>220643</v>
      </c>
      <c r="EA36" s="21">
        <f t="shared" ref="EA36:EC37" si="206">EA27+EA30+EA33</f>
        <v>268186</v>
      </c>
      <c r="EB36" s="21">
        <f t="shared" si="206"/>
        <v>2867278</v>
      </c>
      <c r="EC36" s="21">
        <f t="shared" si="206"/>
        <v>283272</v>
      </c>
      <c r="ED36" s="21">
        <f t="shared" ref="ED36:EM36" si="207">ED27+ED30+ED33</f>
        <v>263186</v>
      </c>
      <c r="EE36" s="21">
        <f t="shared" si="207"/>
        <v>297916</v>
      </c>
      <c r="EF36" s="21">
        <f t="shared" si="207"/>
        <v>222540</v>
      </c>
      <c r="EG36" s="21">
        <f t="shared" si="207"/>
        <v>246406</v>
      </c>
      <c r="EH36" s="21">
        <f t="shared" si="207"/>
        <v>241176</v>
      </c>
      <c r="EI36" s="21">
        <f t="shared" si="207"/>
        <v>279483</v>
      </c>
      <c r="EJ36" s="21">
        <f t="shared" si="207"/>
        <v>275096</v>
      </c>
      <c r="EK36" s="21">
        <f t="shared" si="207"/>
        <v>243687</v>
      </c>
      <c r="EL36" s="21">
        <f t="shared" si="207"/>
        <v>260727</v>
      </c>
      <c r="EM36" s="21">
        <f t="shared" si="207"/>
        <v>247346</v>
      </c>
      <c r="EN36" s="21">
        <f t="shared" ref="EN36:EP37" si="208">EN27+EN30+EN33</f>
        <v>294307</v>
      </c>
      <c r="EO36" s="21">
        <f t="shared" si="208"/>
        <v>3155142</v>
      </c>
      <c r="EP36" s="21">
        <f t="shared" si="208"/>
        <v>308009</v>
      </c>
      <c r="EQ36" s="21">
        <f t="shared" ref="EQ36:GA36" si="209">EQ27+EQ30+EQ33</f>
        <v>284291</v>
      </c>
      <c r="ER36" s="21">
        <f t="shared" si="209"/>
        <v>269721</v>
      </c>
      <c r="ES36" s="21">
        <f t="shared" si="209"/>
        <v>298961</v>
      </c>
      <c r="ET36" s="21">
        <f t="shared" si="209"/>
        <v>259488</v>
      </c>
      <c r="EU36" s="21">
        <f t="shared" si="209"/>
        <v>240006</v>
      </c>
      <c r="EV36" s="21">
        <f t="shared" si="209"/>
        <v>305808</v>
      </c>
      <c r="EW36" s="21">
        <f t="shared" si="209"/>
        <v>288113</v>
      </c>
      <c r="EX36" s="21">
        <f t="shared" si="209"/>
        <v>249256</v>
      </c>
      <c r="EY36" s="21">
        <f t="shared" si="209"/>
        <v>279851</v>
      </c>
      <c r="EZ36" s="21">
        <f t="shared" si="209"/>
        <v>260519</v>
      </c>
      <c r="FA36" s="21">
        <f t="shared" si="209"/>
        <v>332887</v>
      </c>
      <c r="FB36" s="21">
        <f>FB27+FB30+FB33</f>
        <v>3376910</v>
      </c>
      <c r="FC36" s="21">
        <f t="shared" si="209"/>
        <v>369210</v>
      </c>
      <c r="FD36" s="21">
        <f t="shared" si="209"/>
        <v>341919</v>
      </c>
      <c r="FE36" s="21">
        <f t="shared" si="209"/>
        <v>313131</v>
      </c>
      <c r="FF36" s="21">
        <f t="shared" si="209"/>
        <v>350542</v>
      </c>
      <c r="FG36" s="21">
        <f t="shared" si="209"/>
        <v>323708</v>
      </c>
      <c r="FH36" s="21">
        <f t="shared" si="209"/>
        <v>293194</v>
      </c>
      <c r="FI36" s="21">
        <f t="shared" si="209"/>
        <v>371425</v>
      </c>
      <c r="FJ36" s="21">
        <f t="shared" si="209"/>
        <v>345171</v>
      </c>
      <c r="FK36" s="21">
        <f t="shared" si="209"/>
        <v>299045</v>
      </c>
      <c r="FL36" s="21">
        <f t="shared" si="209"/>
        <v>346857</v>
      </c>
      <c r="FM36" s="21">
        <f t="shared" si="209"/>
        <v>306525</v>
      </c>
      <c r="FN36" s="21">
        <f t="shared" si="209"/>
        <v>392451</v>
      </c>
      <c r="FO36" s="21">
        <f>FO27+FO30+FO33</f>
        <v>4053178</v>
      </c>
      <c r="FP36" s="21">
        <f t="shared" si="209"/>
        <v>437052</v>
      </c>
      <c r="FQ36" s="21">
        <f t="shared" si="209"/>
        <v>406648</v>
      </c>
      <c r="FR36" s="21">
        <f t="shared" si="209"/>
        <v>442941</v>
      </c>
      <c r="FS36" s="21">
        <f t="shared" si="209"/>
        <v>327458</v>
      </c>
      <c r="FT36" s="21">
        <f t="shared" si="209"/>
        <v>358674</v>
      </c>
      <c r="FU36" s="21">
        <f t="shared" si="209"/>
        <v>333739</v>
      </c>
      <c r="FV36" s="21">
        <f t="shared" si="209"/>
        <v>441571</v>
      </c>
      <c r="FW36" s="21">
        <f t="shared" si="209"/>
        <v>395226</v>
      </c>
      <c r="FX36" s="21">
        <v>348358</v>
      </c>
      <c r="FY36" s="21">
        <v>382258</v>
      </c>
      <c r="FZ36" s="21">
        <v>377903</v>
      </c>
      <c r="GA36" s="21">
        <f t="shared" si="209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0">GD27+GD30+GD33</f>
        <v>420895</v>
      </c>
      <c r="GE36" s="21">
        <f t="shared" si="210"/>
        <v>362876</v>
      </c>
      <c r="GF36" s="21">
        <f t="shared" si="210"/>
        <v>403877</v>
      </c>
      <c r="GG36" s="21">
        <f t="shared" si="210"/>
        <v>383494</v>
      </c>
      <c r="GH36" s="21">
        <f t="shared" si="210"/>
        <v>369660</v>
      </c>
      <c r="GI36" s="21">
        <f t="shared" si="210"/>
        <v>478803</v>
      </c>
      <c r="GJ36" s="21">
        <f t="shared" si="210"/>
        <v>421570</v>
      </c>
      <c r="GK36" s="21">
        <f t="shared" si="210"/>
        <v>366903</v>
      </c>
      <c r="GL36" s="21">
        <f t="shared" si="210"/>
        <v>378004</v>
      </c>
      <c r="GM36" s="21">
        <f t="shared" si="210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1">GQ27+GQ30+GQ33</f>
        <v>446068</v>
      </c>
      <c r="GR36" s="21">
        <f t="shared" si="211"/>
        <v>482103</v>
      </c>
      <c r="GS36" s="21">
        <f t="shared" si="211"/>
        <v>388519</v>
      </c>
      <c r="GT36" s="21">
        <f t="shared" si="211"/>
        <v>386505</v>
      </c>
      <c r="GU36" s="21">
        <f t="shared" si="211"/>
        <v>348087</v>
      </c>
      <c r="GV36" s="21">
        <f t="shared" si="211"/>
        <v>425550</v>
      </c>
      <c r="GW36" s="21">
        <f t="shared" si="211"/>
        <v>425243</v>
      </c>
      <c r="GX36" s="21">
        <f t="shared" si="211"/>
        <v>398078</v>
      </c>
      <c r="GY36" s="21">
        <f t="shared" si="211"/>
        <v>414186</v>
      </c>
      <c r="GZ36" s="21">
        <f t="shared" si="211"/>
        <v>392147</v>
      </c>
      <c r="HA36" s="21">
        <f t="shared" si="211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2">HD27+HD30+HD33</f>
        <v>476224</v>
      </c>
      <c r="HE36" s="21">
        <f t="shared" si="212"/>
        <v>445725</v>
      </c>
      <c r="HF36" s="21">
        <f t="shared" si="212"/>
        <v>460045</v>
      </c>
      <c r="HG36" s="21">
        <f t="shared" si="212"/>
        <v>393615</v>
      </c>
      <c r="HH36" s="21">
        <f t="shared" si="212"/>
        <v>367532</v>
      </c>
      <c r="HI36" s="21">
        <f t="shared" si="212"/>
        <v>465017</v>
      </c>
      <c r="HJ36" s="21">
        <f t="shared" si="212"/>
        <v>450658</v>
      </c>
      <c r="HK36" s="21">
        <f t="shared" si="212"/>
        <v>397868</v>
      </c>
      <c r="HL36" s="21">
        <f>HL27+HL30+HL33</f>
        <v>424968</v>
      </c>
      <c r="HM36" s="21">
        <f t="shared" si="212"/>
        <v>408767</v>
      </c>
      <c r="HN36" s="21">
        <f t="shared" si="212"/>
        <v>489888</v>
      </c>
      <c r="HO36" s="21">
        <f t="shared" si="152"/>
        <v>5297972</v>
      </c>
      <c r="HP36" s="21">
        <f t="shared" ref="HP36:IA36" si="213">HP27+HP30+HP33</f>
        <v>530860</v>
      </c>
      <c r="HQ36" s="21">
        <f t="shared" si="213"/>
        <v>528488</v>
      </c>
      <c r="HR36" s="21">
        <f t="shared" si="213"/>
        <v>301676</v>
      </c>
      <c r="HS36" s="21">
        <f t="shared" si="213"/>
        <v>85862</v>
      </c>
      <c r="HT36" s="21">
        <f t="shared" si="213"/>
        <v>190208</v>
      </c>
      <c r="HU36" s="21">
        <f t="shared" si="213"/>
        <v>298735</v>
      </c>
      <c r="HV36" s="21">
        <f t="shared" si="213"/>
        <v>432734</v>
      </c>
      <c r="HW36" s="21">
        <f t="shared" si="213"/>
        <v>409068</v>
      </c>
      <c r="HX36" s="21">
        <f t="shared" si="213"/>
        <v>434974</v>
      </c>
      <c r="HY36" s="21">
        <f t="shared" si="213"/>
        <v>494012</v>
      </c>
      <c r="HZ36" s="21">
        <f t="shared" si="213"/>
        <v>499840</v>
      </c>
      <c r="IA36" s="21">
        <f t="shared" si="213"/>
        <v>578210</v>
      </c>
      <c r="IB36" s="21">
        <f t="shared" si="153"/>
        <v>4784667</v>
      </c>
      <c r="IC36" s="21">
        <f t="shared" ref="IC36:IH37" si="214">IC27+IC30+IC33</f>
        <v>577307</v>
      </c>
      <c r="ID36" s="21">
        <f t="shared" si="214"/>
        <v>344566</v>
      </c>
      <c r="IE36" s="21">
        <f t="shared" si="214"/>
        <v>540585</v>
      </c>
      <c r="IF36" s="21">
        <f t="shared" si="214"/>
        <v>479250</v>
      </c>
      <c r="IG36" s="21">
        <v>556289</v>
      </c>
      <c r="IH36" s="21">
        <f t="shared" si="214"/>
        <v>0</v>
      </c>
      <c r="II36" s="21"/>
      <c r="IJ36" s="21"/>
      <c r="IK36" s="21"/>
      <c r="IL36" s="21"/>
      <c r="IM36" s="21"/>
      <c r="IN36" s="21"/>
      <c r="IO36" s="21">
        <f>SUM(IC36:IN36)</f>
        <v>2497997</v>
      </c>
    </row>
    <row r="37" spans="2:249" ht="14.25" customHeight="1" x14ac:dyDescent="0.25">
      <c r="B37" s="15" t="s">
        <v>3</v>
      </c>
      <c r="C37" s="21">
        <f>C28+C31+C34</f>
        <v>0</v>
      </c>
      <c r="D37" s="21">
        <f t="shared" ref="D37:M37" si="215">D28+D31+D34</f>
        <v>0</v>
      </c>
      <c r="E37" s="21">
        <f t="shared" si="215"/>
        <v>0</v>
      </c>
      <c r="F37" s="21">
        <f t="shared" si="215"/>
        <v>0</v>
      </c>
      <c r="G37" s="21">
        <f t="shared" si="215"/>
        <v>0</v>
      </c>
      <c r="H37" s="21">
        <f t="shared" si="215"/>
        <v>0</v>
      </c>
      <c r="I37" s="21">
        <f t="shared" si="215"/>
        <v>0</v>
      </c>
      <c r="J37" s="21">
        <f t="shared" si="215"/>
        <v>0</v>
      </c>
      <c r="K37" s="21">
        <f t="shared" si="215"/>
        <v>0</v>
      </c>
      <c r="L37" s="21">
        <f t="shared" si="215"/>
        <v>0</v>
      </c>
      <c r="M37" s="21">
        <f t="shared" si="215"/>
        <v>711183</v>
      </c>
      <c r="N37" s="21">
        <f t="shared" si="188"/>
        <v>754689</v>
      </c>
      <c r="O37" s="21">
        <f t="shared" si="188"/>
        <v>1465872</v>
      </c>
      <c r="P37" s="21">
        <f t="shared" si="188"/>
        <v>733583</v>
      </c>
      <c r="Q37" s="21">
        <f t="shared" ref="Q37:Z37" si="216">Q28+Q31+Q34</f>
        <v>625639</v>
      </c>
      <c r="R37" s="21">
        <f t="shared" si="216"/>
        <v>703206</v>
      </c>
      <c r="S37" s="21">
        <f t="shared" si="216"/>
        <v>657451</v>
      </c>
      <c r="T37" s="21">
        <f t="shared" si="216"/>
        <v>678913</v>
      </c>
      <c r="U37" s="21">
        <f t="shared" si="216"/>
        <v>659642</v>
      </c>
      <c r="V37" s="21">
        <f t="shared" si="216"/>
        <v>681163</v>
      </c>
      <c r="W37" s="21">
        <f t="shared" si="216"/>
        <v>707592</v>
      </c>
      <c r="X37" s="21">
        <f t="shared" si="216"/>
        <v>684471</v>
      </c>
      <c r="Y37" s="21">
        <f t="shared" si="216"/>
        <v>719055</v>
      </c>
      <c r="Z37" s="21">
        <f t="shared" si="216"/>
        <v>723561</v>
      </c>
      <c r="AA37" s="21">
        <f t="shared" si="190"/>
        <v>752873</v>
      </c>
      <c r="AB37" s="21">
        <f t="shared" si="190"/>
        <v>8327149</v>
      </c>
      <c r="AC37" s="21">
        <f t="shared" si="190"/>
        <v>715291</v>
      </c>
      <c r="AD37" s="21">
        <f t="shared" ref="AD37:AM37" si="217">AD28+AD31+AD34</f>
        <v>631089</v>
      </c>
      <c r="AE37" s="21">
        <f t="shared" si="217"/>
        <v>675474</v>
      </c>
      <c r="AF37" s="21">
        <f t="shared" si="217"/>
        <v>652757</v>
      </c>
      <c r="AG37" s="21">
        <f t="shared" si="217"/>
        <v>701619</v>
      </c>
      <c r="AH37" s="21">
        <f t="shared" si="217"/>
        <v>708283</v>
      </c>
      <c r="AI37" s="21">
        <f t="shared" si="217"/>
        <v>708845</v>
      </c>
      <c r="AJ37" s="21">
        <f t="shared" si="217"/>
        <v>722187</v>
      </c>
      <c r="AK37" s="21">
        <f t="shared" si="217"/>
        <v>664865</v>
      </c>
      <c r="AL37" s="21">
        <f t="shared" si="217"/>
        <v>729269</v>
      </c>
      <c r="AM37" s="21">
        <f t="shared" si="217"/>
        <v>753110</v>
      </c>
      <c r="AN37" s="21">
        <f t="shared" si="192"/>
        <v>798734</v>
      </c>
      <c r="AO37" s="21">
        <f t="shared" si="192"/>
        <v>8461523</v>
      </c>
      <c r="AP37" s="21">
        <f t="shared" si="192"/>
        <v>765635</v>
      </c>
      <c r="AQ37" s="21">
        <f t="shared" ref="AQ37:AZ37" si="218">AQ28+AQ31+AQ34</f>
        <v>674168</v>
      </c>
      <c r="AR37" s="21">
        <f t="shared" si="218"/>
        <v>737558</v>
      </c>
      <c r="AS37" s="21">
        <f t="shared" si="218"/>
        <v>684616</v>
      </c>
      <c r="AT37" s="21">
        <f t="shared" si="218"/>
        <v>742939</v>
      </c>
      <c r="AU37" s="21">
        <f t="shared" si="218"/>
        <v>758308</v>
      </c>
      <c r="AV37" s="21">
        <f t="shared" si="218"/>
        <v>759082</v>
      </c>
      <c r="AW37" s="21">
        <f t="shared" si="218"/>
        <v>800858</v>
      </c>
      <c r="AX37" s="21">
        <f t="shared" si="218"/>
        <v>757674</v>
      </c>
      <c r="AY37" s="21">
        <f t="shared" si="218"/>
        <v>810563</v>
      </c>
      <c r="AZ37" s="21">
        <f t="shared" si="218"/>
        <v>808674</v>
      </c>
      <c r="BA37" s="21">
        <f t="shared" si="194"/>
        <v>796043</v>
      </c>
      <c r="BB37" s="21">
        <f t="shared" si="194"/>
        <v>9096118</v>
      </c>
      <c r="BC37" s="21">
        <f t="shared" si="194"/>
        <v>853579</v>
      </c>
      <c r="BD37" s="21">
        <f t="shared" ref="BD37:BM37" si="219">BD28+BD31+BD34</f>
        <v>756182</v>
      </c>
      <c r="BE37" s="21">
        <f t="shared" si="219"/>
        <v>806908</v>
      </c>
      <c r="BF37" s="21">
        <f t="shared" si="219"/>
        <v>749999</v>
      </c>
      <c r="BG37" s="21">
        <f t="shared" si="219"/>
        <v>835005</v>
      </c>
      <c r="BH37" s="21">
        <f t="shared" si="219"/>
        <v>813390</v>
      </c>
      <c r="BI37" s="21">
        <f t="shared" si="219"/>
        <v>855183</v>
      </c>
      <c r="BJ37" s="21">
        <f t="shared" si="219"/>
        <v>878300</v>
      </c>
      <c r="BK37" s="21">
        <f t="shared" si="219"/>
        <v>833884</v>
      </c>
      <c r="BL37" s="21">
        <f t="shared" si="219"/>
        <v>903764</v>
      </c>
      <c r="BM37" s="21">
        <f t="shared" si="219"/>
        <v>919176</v>
      </c>
      <c r="BN37" s="21">
        <f t="shared" si="196"/>
        <v>975303</v>
      </c>
      <c r="BO37" s="21">
        <f t="shared" si="196"/>
        <v>10180673</v>
      </c>
      <c r="BP37" s="21">
        <f t="shared" si="196"/>
        <v>956914</v>
      </c>
      <c r="BQ37" s="21">
        <f t="shared" ref="BQ37:BZ37" si="220">BQ28+BQ31+BQ34</f>
        <v>890005</v>
      </c>
      <c r="BR37" s="21">
        <f t="shared" si="220"/>
        <v>886253</v>
      </c>
      <c r="BS37" s="21">
        <f t="shared" si="220"/>
        <v>865812</v>
      </c>
      <c r="BT37" s="21">
        <f t="shared" si="220"/>
        <v>907215</v>
      </c>
      <c r="BU37" s="21">
        <f t="shared" si="220"/>
        <v>903215</v>
      </c>
      <c r="BV37" s="21">
        <f t="shared" si="220"/>
        <v>951862</v>
      </c>
      <c r="BW37" s="21">
        <f t="shared" si="220"/>
        <v>958713</v>
      </c>
      <c r="BX37" s="21">
        <f t="shared" si="220"/>
        <v>901384</v>
      </c>
      <c r="BY37" s="21">
        <f t="shared" si="220"/>
        <v>974747</v>
      </c>
      <c r="BZ37" s="21">
        <f t="shared" si="220"/>
        <v>933681</v>
      </c>
      <c r="CA37" s="21">
        <f t="shared" si="198"/>
        <v>951314</v>
      </c>
      <c r="CB37" s="21">
        <f t="shared" si="198"/>
        <v>11081115</v>
      </c>
      <c r="CC37" s="21">
        <f t="shared" si="198"/>
        <v>962510</v>
      </c>
      <c r="CD37" s="21">
        <f t="shared" ref="CD37:CM37" si="221">CD28+CD31+CD34</f>
        <v>856250</v>
      </c>
      <c r="CE37" s="21">
        <f t="shared" si="221"/>
        <v>894915</v>
      </c>
      <c r="CF37" s="21">
        <f t="shared" si="221"/>
        <v>832786</v>
      </c>
      <c r="CG37" s="21">
        <f t="shared" si="221"/>
        <v>904010</v>
      </c>
      <c r="CH37" s="21">
        <f t="shared" si="221"/>
        <v>899580</v>
      </c>
      <c r="CI37" s="21">
        <f t="shared" si="221"/>
        <v>924926</v>
      </c>
      <c r="CJ37" s="21">
        <f t="shared" si="221"/>
        <v>929513</v>
      </c>
      <c r="CK37" s="21">
        <f t="shared" si="221"/>
        <v>891248</v>
      </c>
      <c r="CL37" s="21">
        <f t="shared" si="221"/>
        <v>950222</v>
      </c>
      <c r="CM37" s="21">
        <f t="shared" si="221"/>
        <v>943737</v>
      </c>
      <c r="CN37" s="21">
        <f t="shared" si="200"/>
        <v>1006297</v>
      </c>
      <c r="CO37" s="21">
        <f t="shared" si="200"/>
        <v>10995994</v>
      </c>
      <c r="CP37" s="21">
        <f t="shared" si="200"/>
        <v>947943</v>
      </c>
      <c r="CQ37" s="21">
        <f t="shared" ref="CQ37:CZ37" si="222">CQ28+CQ31+CQ34</f>
        <v>876377</v>
      </c>
      <c r="CR37" s="21">
        <f t="shared" si="222"/>
        <v>946145</v>
      </c>
      <c r="CS37" s="21">
        <f t="shared" si="222"/>
        <v>898815</v>
      </c>
      <c r="CT37" s="21">
        <f t="shared" si="222"/>
        <v>944000</v>
      </c>
      <c r="CU37" s="21">
        <f t="shared" si="222"/>
        <v>972837</v>
      </c>
      <c r="CV37" s="21">
        <f t="shared" si="222"/>
        <v>1033623</v>
      </c>
      <c r="CW37" s="21">
        <f t="shared" si="222"/>
        <v>1053949</v>
      </c>
      <c r="CX37" s="21">
        <f t="shared" si="222"/>
        <v>1037839</v>
      </c>
      <c r="CY37" s="21">
        <f t="shared" si="222"/>
        <v>1057147</v>
      </c>
      <c r="CZ37" s="21">
        <f t="shared" si="222"/>
        <v>1071590</v>
      </c>
      <c r="DA37" s="21">
        <f t="shared" si="202"/>
        <v>1117665</v>
      </c>
      <c r="DB37" s="21">
        <f t="shared" si="202"/>
        <v>11957930</v>
      </c>
      <c r="DC37" s="21">
        <f t="shared" si="202"/>
        <v>1089314</v>
      </c>
      <c r="DD37" s="21">
        <f t="shared" ref="DD37:DM37" si="223">DD28+DD31+DD34</f>
        <v>1002454</v>
      </c>
      <c r="DE37" s="21">
        <f t="shared" si="223"/>
        <v>1079566</v>
      </c>
      <c r="DF37" s="21">
        <f t="shared" si="223"/>
        <v>1019213</v>
      </c>
      <c r="DG37" s="21">
        <f t="shared" si="223"/>
        <v>1110729</v>
      </c>
      <c r="DH37" s="21">
        <f t="shared" si="223"/>
        <v>1078268</v>
      </c>
      <c r="DI37" s="21">
        <f t="shared" si="223"/>
        <v>1085934</v>
      </c>
      <c r="DJ37" s="21">
        <f t="shared" si="223"/>
        <v>1139846</v>
      </c>
      <c r="DK37" s="21">
        <f t="shared" si="223"/>
        <v>1087874</v>
      </c>
      <c r="DL37" s="21">
        <f t="shared" si="223"/>
        <v>1123795</v>
      </c>
      <c r="DM37" s="21">
        <f t="shared" si="223"/>
        <v>1099460</v>
      </c>
      <c r="DN37" s="21">
        <f t="shared" si="204"/>
        <v>1173602</v>
      </c>
      <c r="DO37" s="21">
        <f t="shared" si="204"/>
        <v>13090055</v>
      </c>
      <c r="DP37" s="21">
        <f t="shared" si="204"/>
        <v>1145582</v>
      </c>
      <c r="DQ37" s="21">
        <f t="shared" ref="DQ37:DZ37" si="224">DQ28+DQ31+DQ34</f>
        <v>1090095</v>
      </c>
      <c r="DR37" s="21">
        <f t="shared" si="224"/>
        <v>1135343</v>
      </c>
      <c r="DS37" s="21">
        <f t="shared" si="224"/>
        <v>1057702</v>
      </c>
      <c r="DT37" s="21">
        <f t="shared" si="224"/>
        <v>1121597</v>
      </c>
      <c r="DU37" s="21">
        <f t="shared" si="224"/>
        <v>1124825</v>
      </c>
      <c r="DV37" s="21">
        <f t="shared" si="224"/>
        <v>1183217</v>
      </c>
      <c r="DW37" s="21">
        <f t="shared" si="224"/>
        <v>1209734</v>
      </c>
      <c r="DX37" s="21">
        <f t="shared" si="224"/>
        <v>1141212</v>
      </c>
      <c r="DY37" s="21">
        <f t="shared" si="224"/>
        <v>1222747</v>
      </c>
      <c r="DZ37" s="21">
        <f t="shared" si="224"/>
        <v>1223893</v>
      </c>
      <c r="EA37" s="21">
        <f t="shared" si="206"/>
        <v>1204621</v>
      </c>
      <c r="EB37" s="21">
        <f t="shared" si="206"/>
        <v>13860568</v>
      </c>
      <c r="EC37" s="21">
        <f t="shared" si="206"/>
        <v>1215079</v>
      </c>
      <c r="ED37" s="21">
        <f t="shared" ref="ED37:EM37" si="225">ED28+ED31+ED34</f>
        <v>1086340</v>
      </c>
      <c r="EE37" s="21">
        <f t="shared" si="225"/>
        <v>1143967</v>
      </c>
      <c r="EF37" s="21">
        <f t="shared" si="225"/>
        <v>1126893</v>
      </c>
      <c r="EG37" s="21">
        <f t="shared" si="225"/>
        <v>1196778</v>
      </c>
      <c r="EH37" s="21">
        <f t="shared" si="225"/>
        <v>1172319</v>
      </c>
      <c r="EI37" s="21">
        <f t="shared" si="225"/>
        <v>1212443</v>
      </c>
      <c r="EJ37" s="21">
        <f t="shared" si="225"/>
        <v>1250201</v>
      </c>
      <c r="EK37" s="21">
        <f t="shared" si="225"/>
        <v>1169041</v>
      </c>
      <c r="EL37" s="21">
        <f t="shared" si="225"/>
        <v>1241463</v>
      </c>
      <c r="EM37" s="21">
        <f t="shared" si="225"/>
        <v>1245600</v>
      </c>
      <c r="EN37" s="21">
        <f t="shared" si="208"/>
        <v>1345943</v>
      </c>
      <c r="EO37" s="21">
        <f t="shared" si="208"/>
        <v>14406067</v>
      </c>
      <c r="EP37" s="21">
        <f t="shared" si="208"/>
        <v>1304912</v>
      </c>
      <c r="EQ37" s="21">
        <f t="shared" ref="EQ37:GA37" si="226">EQ28+EQ31+EQ34</f>
        <v>1155170</v>
      </c>
      <c r="ER37" s="21">
        <f t="shared" si="226"/>
        <v>1206799</v>
      </c>
      <c r="ES37" s="21">
        <f t="shared" si="226"/>
        <v>1140665</v>
      </c>
      <c r="ET37" s="21">
        <f t="shared" si="226"/>
        <v>1227693</v>
      </c>
      <c r="EU37" s="21">
        <f t="shared" si="226"/>
        <v>1183172</v>
      </c>
      <c r="EV37" s="21">
        <f t="shared" si="226"/>
        <v>1208200</v>
      </c>
      <c r="EW37" s="21">
        <f t="shared" si="226"/>
        <v>1227586</v>
      </c>
      <c r="EX37" s="21">
        <f t="shared" si="226"/>
        <v>1180696</v>
      </c>
      <c r="EY37" s="21">
        <f t="shared" si="226"/>
        <v>1262357</v>
      </c>
      <c r="EZ37" s="21">
        <f t="shared" si="226"/>
        <v>1235144</v>
      </c>
      <c r="FA37" s="21">
        <f t="shared" si="226"/>
        <v>1275017</v>
      </c>
      <c r="FB37" s="21">
        <f>FB28+FB31+FB34</f>
        <v>14607411</v>
      </c>
      <c r="FC37" s="21">
        <f t="shared" si="226"/>
        <v>1222624</v>
      </c>
      <c r="FD37" s="21">
        <f t="shared" si="226"/>
        <v>1144845</v>
      </c>
      <c r="FE37" s="21">
        <f t="shared" si="226"/>
        <v>1226192</v>
      </c>
      <c r="FF37" s="21">
        <f t="shared" si="226"/>
        <v>1211222</v>
      </c>
      <c r="FG37" s="21">
        <f t="shared" si="226"/>
        <v>1248229</v>
      </c>
      <c r="FH37" s="21">
        <f t="shared" si="226"/>
        <v>1232636</v>
      </c>
      <c r="FI37" s="21">
        <f t="shared" si="226"/>
        <v>1278041</v>
      </c>
      <c r="FJ37" s="21">
        <f t="shared" si="226"/>
        <v>1319344</v>
      </c>
      <c r="FK37" s="21">
        <f t="shared" si="226"/>
        <v>1261354</v>
      </c>
      <c r="FL37" s="21">
        <f t="shared" si="226"/>
        <v>1340173</v>
      </c>
      <c r="FM37" s="21">
        <f t="shared" si="226"/>
        <v>1304145</v>
      </c>
      <c r="FN37" s="21">
        <f t="shared" si="226"/>
        <v>1326822</v>
      </c>
      <c r="FO37" s="21">
        <f>FO28+FO31+FO34</f>
        <v>15115627</v>
      </c>
      <c r="FP37" s="21">
        <f t="shared" si="226"/>
        <v>1270770</v>
      </c>
      <c r="FQ37" s="21">
        <f t="shared" si="226"/>
        <v>1264132</v>
      </c>
      <c r="FR37" s="21">
        <f t="shared" si="226"/>
        <v>1295351</v>
      </c>
      <c r="FS37" s="21">
        <f t="shared" si="226"/>
        <v>1254078</v>
      </c>
      <c r="FT37" s="21">
        <f t="shared" si="226"/>
        <v>1268961</v>
      </c>
      <c r="FU37" s="21">
        <f t="shared" si="226"/>
        <v>1262623</v>
      </c>
      <c r="FV37" s="21">
        <f t="shared" si="226"/>
        <v>1338007</v>
      </c>
      <c r="FW37" s="21">
        <f t="shared" si="226"/>
        <v>1371044</v>
      </c>
      <c r="FX37" s="21">
        <v>1331793</v>
      </c>
      <c r="FY37" s="21">
        <v>1369708</v>
      </c>
      <c r="FZ37" s="21">
        <v>1365247</v>
      </c>
      <c r="GA37" s="21">
        <f t="shared" si="226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7">GD28+GD31+GD34</f>
        <v>1288434</v>
      </c>
      <c r="GE37" s="21">
        <f t="shared" si="210"/>
        <v>1081097</v>
      </c>
      <c r="GF37" s="21">
        <f t="shared" si="210"/>
        <v>1259411</v>
      </c>
      <c r="GG37" s="21">
        <f t="shared" si="227"/>
        <v>1436217</v>
      </c>
      <c r="GH37" s="21">
        <f t="shared" si="227"/>
        <v>1401298</v>
      </c>
      <c r="GI37" s="21">
        <f t="shared" si="210"/>
        <v>1406993</v>
      </c>
      <c r="GJ37" s="21">
        <f t="shared" si="227"/>
        <v>1423388</v>
      </c>
      <c r="GK37" s="21">
        <f t="shared" si="227"/>
        <v>1367523</v>
      </c>
      <c r="GL37" s="21">
        <f t="shared" si="227"/>
        <v>1407253</v>
      </c>
      <c r="GM37" s="21">
        <f t="shared" si="227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8">GQ28+GQ31+GQ34</f>
        <v>1332969</v>
      </c>
      <c r="GR37" s="21">
        <f t="shared" si="228"/>
        <v>1419154</v>
      </c>
      <c r="GS37" s="21">
        <f t="shared" si="228"/>
        <v>1415170</v>
      </c>
      <c r="GT37" s="21">
        <f t="shared" si="228"/>
        <v>1551662</v>
      </c>
      <c r="GU37" s="21">
        <f t="shared" si="228"/>
        <v>1423427</v>
      </c>
      <c r="GV37" s="21">
        <f t="shared" si="228"/>
        <v>1470720</v>
      </c>
      <c r="GW37" s="21">
        <f t="shared" si="228"/>
        <v>1506789</v>
      </c>
      <c r="GX37" s="21">
        <f t="shared" si="228"/>
        <v>1414643</v>
      </c>
      <c r="GY37" s="21">
        <f t="shared" si="228"/>
        <v>1467933</v>
      </c>
      <c r="GZ37" s="21">
        <f t="shared" si="228"/>
        <v>1461431</v>
      </c>
      <c r="HA37" s="21">
        <f t="shared" si="211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9">HD28+HD31+HD34</f>
        <v>1331607</v>
      </c>
      <c r="HE37" s="21">
        <f t="shared" si="229"/>
        <v>1517274</v>
      </c>
      <c r="HF37" s="21">
        <f t="shared" si="229"/>
        <v>1326624</v>
      </c>
      <c r="HG37" s="21">
        <f t="shared" si="229"/>
        <v>1480387</v>
      </c>
      <c r="HH37" s="21">
        <f t="shared" si="229"/>
        <v>1428071</v>
      </c>
      <c r="HI37" s="21">
        <f t="shared" si="229"/>
        <v>1472357</v>
      </c>
      <c r="HJ37" s="21">
        <f t="shared" si="229"/>
        <v>1534289</v>
      </c>
      <c r="HK37" s="21">
        <f t="shared" si="229"/>
        <v>1430205</v>
      </c>
      <c r="HL37" s="21">
        <f>HL28+HL31+HL34</f>
        <v>1534400</v>
      </c>
      <c r="HM37" s="21">
        <f t="shared" si="229"/>
        <v>1505519</v>
      </c>
      <c r="HN37" s="21">
        <f t="shared" si="229"/>
        <v>1557680</v>
      </c>
      <c r="HO37" s="21">
        <f t="shared" si="152"/>
        <v>17612893</v>
      </c>
      <c r="HP37" s="21">
        <f t="shared" ref="HP37:IA37" si="230">HP28+HP31+HP34</f>
        <v>1501578</v>
      </c>
      <c r="HQ37" s="21">
        <f t="shared" si="230"/>
        <v>1467970</v>
      </c>
      <c r="HR37" s="21">
        <f t="shared" si="230"/>
        <v>1109895</v>
      </c>
      <c r="HS37" s="21">
        <f t="shared" si="230"/>
        <v>683403</v>
      </c>
      <c r="HT37" s="21">
        <f t="shared" si="230"/>
        <v>911880</v>
      </c>
      <c r="HU37" s="21">
        <f t="shared" si="230"/>
        <v>1150058</v>
      </c>
      <c r="HV37" s="21">
        <f t="shared" si="230"/>
        <v>1321044</v>
      </c>
      <c r="HW37" s="21">
        <f t="shared" si="230"/>
        <v>1342117</v>
      </c>
      <c r="HX37" s="21">
        <f t="shared" si="230"/>
        <v>1331760</v>
      </c>
      <c r="HY37" s="21">
        <f t="shared" si="230"/>
        <v>1479929</v>
      </c>
      <c r="HZ37" s="21">
        <f t="shared" si="230"/>
        <v>1514807</v>
      </c>
      <c r="IA37" s="21">
        <f t="shared" si="230"/>
        <v>1496508</v>
      </c>
      <c r="IB37" s="21">
        <f t="shared" si="153"/>
        <v>15310949</v>
      </c>
      <c r="IC37" s="21">
        <f t="shared" si="214"/>
        <v>1559012</v>
      </c>
      <c r="ID37" s="21">
        <f t="shared" si="214"/>
        <v>1272991</v>
      </c>
      <c r="IE37" s="21">
        <f t="shared" si="214"/>
        <v>1395365</v>
      </c>
      <c r="IF37" s="21">
        <f t="shared" si="214"/>
        <v>1362209</v>
      </c>
      <c r="IG37" s="21">
        <v>1511047</v>
      </c>
      <c r="IH37" s="21">
        <f t="shared" si="214"/>
        <v>0</v>
      </c>
      <c r="II37" s="21"/>
      <c r="IJ37" s="21"/>
      <c r="IK37" s="21"/>
      <c r="IL37" s="21"/>
      <c r="IM37" s="21"/>
      <c r="IN37" s="21"/>
      <c r="IO37" s="21">
        <f>SUM(IC37:IN37)</f>
        <v>7100624</v>
      </c>
    </row>
    <row r="38" spans="2:249" ht="14.25" customHeight="1" x14ac:dyDescent="0.25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</row>
    <row r="39" spans="2:249" ht="14.25" customHeight="1" x14ac:dyDescent="0.25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</row>
    <row r="40" spans="2:249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</row>
    <row r="41" spans="2:249" ht="15" customHeight="1" x14ac:dyDescent="0.25">
      <c r="B41" s="23" t="s">
        <v>158</v>
      </c>
      <c r="C41" s="159">
        <v>2003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1"/>
      <c r="O41" s="157" t="s">
        <v>96</v>
      </c>
      <c r="P41" s="159">
        <v>2004</v>
      </c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1"/>
      <c r="AB41" s="157" t="s">
        <v>97</v>
      </c>
      <c r="AC41" s="159">
        <v>2005</v>
      </c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1"/>
      <c r="AO41" s="157" t="s">
        <v>98</v>
      </c>
      <c r="AP41" s="159">
        <v>2006</v>
      </c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1"/>
      <c r="BB41" s="157" t="s">
        <v>99</v>
      </c>
      <c r="BC41" s="159">
        <v>2007</v>
      </c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1"/>
      <c r="BO41" s="157" t="s">
        <v>100</v>
      </c>
      <c r="BP41" s="159">
        <v>2008</v>
      </c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1"/>
      <c r="CB41" s="157" t="s">
        <v>101</v>
      </c>
      <c r="CC41" s="159">
        <v>2009</v>
      </c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1"/>
      <c r="CO41" s="157" t="s">
        <v>86</v>
      </c>
      <c r="CP41" s="159">
        <v>2010</v>
      </c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1"/>
      <c r="DB41" s="157" t="s">
        <v>87</v>
      </c>
      <c r="DC41" s="159">
        <v>2011</v>
      </c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1"/>
      <c r="DO41" s="157" t="s">
        <v>88</v>
      </c>
      <c r="DP41" s="159">
        <v>2012</v>
      </c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1"/>
      <c r="EB41" s="157" t="s">
        <v>89</v>
      </c>
      <c r="EC41" s="159">
        <v>2013</v>
      </c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1"/>
      <c r="EO41" s="157" t="s">
        <v>90</v>
      </c>
      <c r="EP41" s="159">
        <v>2014</v>
      </c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1"/>
      <c r="FB41" s="157" t="s">
        <v>91</v>
      </c>
      <c r="FC41" s="159">
        <v>2015</v>
      </c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1"/>
      <c r="FO41" s="157" t="s">
        <v>92</v>
      </c>
      <c r="FP41" s="159">
        <v>2016</v>
      </c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1"/>
      <c r="GB41" s="157" t="s">
        <v>93</v>
      </c>
      <c r="GC41" s="159">
        <v>2017</v>
      </c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1"/>
      <c r="GO41" s="157" t="s">
        <v>104</v>
      </c>
      <c r="GP41" s="159">
        <v>2018</v>
      </c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1"/>
      <c r="HB41" s="157" t="s">
        <v>137</v>
      </c>
      <c r="HC41" s="159">
        <v>2019</v>
      </c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1"/>
      <c r="HO41" s="157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57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57" t="s">
        <v>170</v>
      </c>
    </row>
    <row r="42" spans="2:249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8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8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8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8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8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8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8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58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58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58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58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58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58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58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58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58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58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58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58"/>
    </row>
    <row r="43" spans="2:249" s="5" customFormat="1" ht="16.5" customHeight="1" x14ac:dyDescent="0.25">
      <c r="B43" s="18" t="s">
        <v>103</v>
      </c>
      <c r="C43" s="19">
        <f t="shared" ref="C43:BS43" si="231">C44+C45</f>
        <v>0</v>
      </c>
      <c r="D43" s="19">
        <f t="shared" si="231"/>
        <v>0</v>
      </c>
      <c r="E43" s="19">
        <f t="shared" si="231"/>
        <v>0</v>
      </c>
      <c r="F43" s="19">
        <f t="shared" si="231"/>
        <v>0</v>
      </c>
      <c r="G43" s="19">
        <f t="shared" si="231"/>
        <v>0</v>
      </c>
      <c r="H43" s="19">
        <f t="shared" si="231"/>
        <v>0</v>
      </c>
      <c r="I43" s="19">
        <f t="shared" si="231"/>
        <v>0</v>
      </c>
      <c r="J43" s="19">
        <f t="shared" si="231"/>
        <v>0</v>
      </c>
      <c r="K43" s="19">
        <f t="shared" si="231"/>
        <v>0</v>
      </c>
      <c r="L43" s="19">
        <f t="shared" si="231"/>
        <v>0</v>
      </c>
      <c r="M43" s="19">
        <f t="shared" si="231"/>
        <v>0</v>
      </c>
      <c r="N43" s="19">
        <f t="shared" si="231"/>
        <v>4834507.4470000006</v>
      </c>
      <c r="O43" s="19">
        <f>SUM(C43:N43)</f>
        <v>4834507.4470000006</v>
      </c>
      <c r="P43" s="19">
        <f t="shared" si="231"/>
        <v>4710906.0264000008</v>
      </c>
      <c r="Q43" s="19">
        <f t="shared" si="231"/>
        <v>4065582.2830000008</v>
      </c>
      <c r="R43" s="19">
        <f t="shared" si="231"/>
        <v>4451055.7699999996</v>
      </c>
      <c r="S43" s="19">
        <f t="shared" si="231"/>
        <v>4302000</v>
      </c>
      <c r="T43" s="19">
        <f t="shared" si="231"/>
        <v>4324000</v>
      </c>
      <c r="U43" s="19">
        <f t="shared" si="231"/>
        <v>4158000.0000000005</v>
      </c>
      <c r="V43" s="19">
        <f t="shared" si="231"/>
        <v>4431560</v>
      </c>
      <c r="W43" s="19">
        <f t="shared" si="231"/>
        <v>4574360</v>
      </c>
      <c r="X43" s="19">
        <f t="shared" si="231"/>
        <v>4264960</v>
      </c>
      <c r="Y43" s="19">
        <f t="shared" si="231"/>
        <v>4567220</v>
      </c>
      <c r="Z43" s="19">
        <f t="shared" si="231"/>
        <v>4567220</v>
      </c>
      <c r="AA43" s="19">
        <f t="shared" si="231"/>
        <v>4804030</v>
      </c>
      <c r="AB43" s="19">
        <f>SUM(P43:AA43)</f>
        <v>53220894.079400003</v>
      </c>
      <c r="AC43" s="19">
        <f t="shared" si="231"/>
        <v>4585865.9000000004</v>
      </c>
      <c r="AD43" s="19">
        <f t="shared" si="231"/>
        <v>4071098.9000000004</v>
      </c>
      <c r="AE43" s="19">
        <f t="shared" si="231"/>
        <v>4433940</v>
      </c>
      <c r="AF43" s="19">
        <f t="shared" si="231"/>
        <v>4142390</v>
      </c>
      <c r="AG43" s="19">
        <f t="shared" si="231"/>
        <v>4324000</v>
      </c>
      <c r="AH43" s="19">
        <f t="shared" si="231"/>
        <v>4450600</v>
      </c>
      <c r="AI43" s="19">
        <f t="shared" si="231"/>
        <v>4566030</v>
      </c>
      <c r="AJ43" s="19">
        <f t="shared" si="231"/>
        <v>4492250</v>
      </c>
      <c r="AK43" s="19">
        <f t="shared" si="231"/>
        <v>4113830</v>
      </c>
      <c r="AL43" s="19">
        <f t="shared" si="231"/>
        <v>4502960</v>
      </c>
      <c r="AM43" s="19">
        <f t="shared" si="231"/>
        <v>4593400</v>
      </c>
      <c r="AN43" s="19">
        <f t="shared" si="231"/>
        <v>4968250</v>
      </c>
      <c r="AO43" s="19">
        <f>SUM(AC43:AN43)</f>
        <v>53244614.799999997</v>
      </c>
      <c r="AP43" s="19">
        <f t="shared" si="231"/>
        <v>4774281.5000000009</v>
      </c>
      <c r="AQ43" s="19">
        <f t="shared" si="231"/>
        <v>4231640</v>
      </c>
      <c r="AR43" s="19">
        <f t="shared" si="231"/>
        <v>4593400</v>
      </c>
      <c r="AS43" s="19">
        <f t="shared" si="231"/>
        <v>5209820</v>
      </c>
      <c r="AT43" s="19">
        <f t="shared" si="231"/>
        <v>4538660</v>
      </c>
      <c r="AU43" s="19">
        <f t="shared" si="231"/>
        <v>4643380</v>
      </c>
      <c r="AV43" s="19">
        <f t="shared" si="231"/>
        <v>4950400</v>
      </c>
      <c r="AW43" s="19">
        <f t="shared" si="231"/>
        <v>4949962.9999999991</v>
      </c>
      <c r="AX43" s="19">
        <f t="shared" si="231"/>
        <v>4967060</v>
      </c>
      <c r="AY43" s="19">
        <f t="shared" si="231"/>
        <v>5362610.3999999985</v>
      </c>
      <c r="AZ43" s="19">
        <f t="shared" si="231"/>
        <v>5288360</v>
      </c>
      <c r="BA43" s="19">
        <f t="shared" si="231"/>
        <v>5794872.8000000007</v>
      </c>
      <c r="BB43" s="19">
        <f>SUM(AP43:BA43)</f>
        <v>59304447.700000003</v>
      </c>
      <c r="BC43" s="19">
        <f t="shared" si="231"/>
        <v>5678420.4000000013</v>
      </c>
      <c r="BD43" s="19">
        <f t="shared" si="231"/>
        <v>5092063.6000000006</v>
      </c>
      <c r="BE43" s="19">
        <f t="shared" si="231"/>
        <v>5338963.799999997</v>
      </c>
      <c r="BF43" s="19">
        <f t="shared" si="231"/>
        <v>5141259.1999999993</v>
      </c>
      <c r="BG43" s="19">
        <f t="shared" si="231"/>
        <v>5524152</v>
      </c>
      <c r="BH43" s="19">
        <f t="shared" si="231"/>
        <v>5388478.4000000004</v>
      </c>
      <c r="BI43" s="19">
        <f t="shared" si="231"/>
        <v>5662638.6000000015</v>
      </c>
      <c r="BJ43" s="19">
        <f t="shared" si="231"/>
        <v>5847589</v>
      </c>
      <c r="BK43" s="19">
        <f t="shared" si="231"/>
        <v>5389481.8000000007</v>
      </c>
      <c r="BL43" s="19">
        <f t="shared" si="231"/>
        <v>6019193.6000000006</v>
      </c>
      <c r="BM43" s="19">
        <f t="shared" si="231"/>
        <v>5971703.1999999974</v>
      </c>
      <c r="BN43" s="19">
        <f t="shared" si="231"/>
        <v>6455400.1527445037</v>
      </c>
      <c r="BO43" s="19">
        <f>SUM(BC43:BN43)</f>
        <v>67509343.752744496</v>
      </c>
      <c r="BP43" s="19">
        <f t="shared" si="231"/>
        <v>6451485</v>
      </c>
      <c r="BQ43" s="19">
        <f t="shared" si="231"/>
        <v>5923516.7999999961</v>
      </c>
      <c r="BR43" s="19">
        <f t="shared" si="231"/>
        <v>6109273.3999999994</v>
      </c>
      <c r="BS43" s="19">
        <f t="shared" si="231"/>
        <v>5670990.5999999968</v>
      </c>
      <c r="BT43" s="19">
        <f t="shared" ref="BT43:EJ43" si="232">BT44+BT45</f>
        <v>6059039.6000000015</v>
      </c>
      <c r="BU43" s="19">
        <f t="shared" si="232"/>
        <v>6011549.200000002</v>
      </c>
      <c r="BV43" s="19">
        <f t="shared" si="232"/>
        <v>6433133.7999999989</v>
      </c>
      <c r="BW43" s="19">
        <f t="shared" si="232"/>
        <v>6370888.1999999993</v>
      </c>
      <c r="BX43" s="19">
        <f t="shared" si="232"/>
        <v>5916591.6000000015</v>
      </c>
      <c r="BY43" s="19">
        <f t="shared" si="232"/>
        <v>6402857.7999999989</v>
      </c>
      <c r="BZ43" s="19">
        <f t="shared" si="232"/>
        <v>6281974.2000000011</v>
      </c>
      <c r="CA43" s="19">
        <f t="shared" si="232"/>
        <v>6365905.9999999981</v>
      </c>
      <c r="CB43" s="19">
        <f>SUM(BP43:CA43)</f>
        <v>73997206.199999988</v>
      </c>
      <c r="CC43" s="19">
        <f t="shared" si="232"/>
        <v>6591125.799999997</v>
      </c>
      <c r="CD43" s="19">
        <f t="shared" si="232"/>
        <v>5812371.3999999985</v>
      </c>
      <c r="CE43" s="19">
        <f t="shared" si="232"/>
        <v>6038310.4000000004</v>
      </c>
      <c r="CF43" s="19">
        <f t="shared" si="232"/>
        <v>5751395.9999999981</v>
      </c>
      <c r="CG43" s="19">
        <f t="shared" si="232"/>
        <v>6111837.0000000019</v>
      </c>
      <c r="CH43" s="19">
        <f t="shared" si="232"/>
        <v>5970189.3999999985</v>
      </c>
      <c r="CI43" s="19">
        <f t="shared" si="232"/>
        <v>6522973.5999999987</v>
      </c>
      <c r="CJ43" s="19">
        <f t="shared" si="232"/>
        <v>6417156</v>
      </c>
      <c r="CK43" s="19">
        <f t="shared" si="232"/>
        <v>6183984</v>
      </c>
      <c r="CL43" s="19">
        <f t="shared" si="232"/>
        <v>6645042</v>
      </c>
      <c r="CM43" s="19">
        <f t="shared" si="232"/>
        <v>6478368.0000000009</v>
      </c>
      <c r="CN43" s="19">
        <f t="shared" si="232"/>
        <v>7086714</v>
      </c>
      <c r="CO43" s="19">
        <f>SUM(CC43:CN43)</f>
        <v>75609467.599999994</v>
      </c>
      <c r="CP43" s="19">
        <f t="shared" si="232"/>
        <v>6833585.9999999944</v>
      </c>
      <c r="CQ43" s="19">
        <f t="shared" si="232"/>
        <v>6300102</v>
      </c>
      <c r="CR43" s="19">
        <f t="shared" si="232"/>
        <v>6568440</v>
      </c>
      <c r="CS43" s="19">
        <f t="shared" si="232"/>
        <v>6556902</v>
      </c>
      <c r="CT43" s="19">
        <f t="shared" si="232"/>
        <v>6630228.0000000009</v>
      </c>
      <c r="CU43" s="19">
        <f t="shared" si="232"/>
        <v>6792168</v>
      </c>
      <c r="CV43" s="19">
        <f t="shared" si="232"/>
        <v>7298856</v>
      </c>
      <c r="CW43" s="19">
        <f t="shared" si="232"/>
        <v>7478700.0000000009</v>
      </c>
      <c r="CX43" s="19">
        <f t="shared" si="232"/>
        <v>7166622</v>
      </c>
      <c r="CY43" s="19">
        <f t="shared" si="232"/>
        <v>7482282</v>
      </c>
      <c r="CZ43" s="19">
        <f t="shared" si="232"/>
        <v>7425330</v>
      </c>
      <c r="DA43" s="19">
        <f t="shared" si="232"/>
        <v>7938329.9999999991</v>
      </c>
      <c r="DB43" s="19">
        <f>SUM(CP43:DA43)</f>
        <v>84471546</v>
      </c>
      <c r="DC43" s="19">
        <f t="shared" si="232"/>
        <v>7920408.0000000037</v>
      </c>
      <c r="DD43" s="19">
        <f t="shared" si="232"/>
        <v>7238892.0000000075</v>
      </c>
      <c r="DE43" s="19">
        <f t="shared" si="232"/>
        <v>7474627.3999999994</v>
      </c>
      <c r="DF43" s="19">
        <f t="shared" si="232"/>
        <v>7282700.3999999994</v>
      </c>
      <c r="DG43" s="19">
        <f t="shared" si="232"/>
        <v>7717288.4999999991</v>
      </c>
      <c r="DH43" s="19">
        <f t="shared" si="232"/>
        <v>7464585.5999999996</v>
      </c>
      <c r="DI43" s="19">
        <f t="shared" si="232"/>
        <v>7874966.7000000011</v>
      </c>
      <c r="DJ43" s="19">
        <f t="shared" si="232"/>
        <v>8116170.0000000056</v>
      </c>
      <c r="DK43" s="19">
        <f t="shared" si="232"/>
        <v>7655034.0000000037</v>
      </c>
      <c r="DL43" s="19">
        <f t="shared" si="232"/>
        <v>7978158.0000000028</v>
      </c>
      <c r="DM43" s="19">
        <f t="shared" si="232"/>
        <v>7785089.9999999963</v>
      </c>
      <c r="DN43" s="19">
        <f t="shared" si="232"/>
        <v>8446992.0000000019</v>
      </c>
      <c r="DO43" s="19">
        <f>SUM(DC43:DN43)</f>
        <v>92954912.600000024</v>
      </c>
      <c r="DP43" s="19">
        <f t="shared" si="232"/>
        <v>8378519.4539999906</v>
      </c>
      <c r="DQ43" s="19">
        <f t="shared" si="232"/>
        <v>8023314.0000000037</v>
      </c>
      <c r="DR43" s="19">
        <f t="shared" si="232"/>
        <v>8106600</v>
      </c>
      <c r="DS43" s="19">
        <f t="shared" si="232"/>
        <v>7898051.9999999981</v>
      </c>
      <c r="DT43" s="19">
        <f t="shared" si="232"/>
        <v>8083764.0000000019</v>
      </c>
      <c r="DU43" s="19">
        <f t="shared" si="232"/>
        <v>8000526.0000000028</v>
      </c>
      <c r="DV43" s="19">
        <f t="shared" si="232"/>
        <v>8637319</v>
      </c>
      <c r="DW43" s="19">
        <f t="shared" si="232"/>
        <v>8873157.5999999978</v>
      </c>
      <c r="DX43" s="19">
        <f t="shared" si="232"/>
        <v>8371194.6999999993</v>
      </c>
      <c r="DY43" s="19">
        <f t="shared" si="232"/>
        <v>9028390.4000000041</v>
      </c>
      <c r="DZ43" s="19">
        <f t="shared" si="232"/>
        <v>8794363.8999999948</v>
      </c>
      <c r="EA43" s="19">
        <f t="shared" si="232"/>
        <v>8920682.7000000011</v>
      </c>
      <c r="EB43" s="19">
        <f>SUM(DP43:EA43)</f>
        <v>101115883.75399999</v>
      </c>
      <c r="EC43" s="19">
        <f t="shared" si="232"/>
        <v>9022162.3000000007</v>
      </c>
      <c r="ED43" s="19">
        <f t="shared" si="232"/>
        <v>8097689</v>
      </c>
      <c r="EE43" s="19">
        <f t="shared" si="232"/>
        <v>8630060.3999999985</v>
      </c>
      <c r="EF43" s="19">
        <f t="shared" si="232"/>
        <v>8033645.1000000015</v>
      </c>
      <c r="EG43" s="19">
        <f t="shared" si="232"/>
        <v>8591032.5999999996</v>
      </c>
      <c r="EH43" s="19">
        <f t="shared" si="232"/>
        <v>8431041.8000000026</v>
      </c>
      <c r="EI43" s="19">
        <f t="shared" si="232"/>
        <v>8993362.4000000022</v>
      </c>
      <c r="EJ43" s="19">
        <f t="shared" si="232"/>
        <v>9361485.0000000019</v>
      </c>
      <c r="EK43" s="19">
        <f t="shared" ref="EK43:FG43" si="233">EK44+EK45</f>
        <v>8703500.3999999985</v>
      </c>
      <c r="EL43" s="19">
        <f>EL44+EL45</f>
        <v>9463797</v>
      </c>
      <c r="EM43" s="19">
        <f t="shared" si="233"/>
        <v>9405559.8000000026</v>
      </c>
      <c r="EN43" s="19">
        <f t="shared" si="233"/>
        <v>10333575</v>
      </c>
      <c r="EO43" s="19">
        <f>SUM(EC43:EN43)</f>
        <v>107066910.8</v>
      </c>
      <c r="EP43" s="19">
        <f t="shared" si="233"/>
        <v>10161402.300000001</v>
      </c>
      <c r="EQ43" s="19">
        <f t="shared" si="233"/>
        <v>9068604.2999999989</v>
      </c>
      <c r="ER43" s="19">
        <f t="shared" si="233"/>
        <v>9302076.0000000037</v>
      </c>
      <c r="ES43" s="19">
        <f t="shared" si="233"/>
        <v>9069643.6999999993</v>
      </c>
      <c r="ET43" s="19">
        <f t="shared" si="233"/>
        <v>9369241</v>
      </c>
      <c r="EU43" s="19">
        <f t="shared" si="233"/>
        <v>8966021.4000000004</v>
      </c>
      <c r="EV43" s="19">
        <f t="shared" si="233"/>
        <v>9781961.0999999978</v>
      </c>
      <c r="EW43" s="19">
        <f t="shared" si="233"/>
        <v>10003613.399999999</v>
      </c>
      <c r="EX43" s="19">
        <f t="shared" si="233"/>
        <v>9437683.1999999974</v>
      </c>
      <c r="EY43" s="19">
        <f t="shared" si="233"/>
        <v>10178572.799999999</v>
      </c>
      <c r="EZ43" s="19">
        <f t="shared" si="233"/>
        <v>9871375.7999999989</v>
      </c>
      <c r="FA43" s="19">
        <f t="shared" si="233"/>
        <v>10612166.399999995</v>
      </c>
      <c r="FB43" s="19">
        <f>SUM(EP43:FA43)</f>
        <v>115822361.39999998</v>
      </c>
      <c r="FC43" s="19">
        <f t="shared" si="233"/>
        <v>10506104.399999999</v>
      </c>
      <c r="FD43" s="19">
        <f t="shared" si="233"/>
        <v>9812642.3999999985</v>
      </c>
      <c r="FE43" s="19">
        <f t="shared" si="233"/>
        <v>10159531.799999999</v>
      </c>
      <c r="FF43" s="19">
        <f t="shared" si="233"/>
        <v>10307642.4</v>
      </c>
      <c r="FG43" s="19">
        <f t="shared" si="233"/>
        <v>10374784.200000001</v>
      </c>
      <c r="FH43" s="19">
        <f>FH44+FH45</f>
        <v>10082884.999999998</v>
      </c>
      <c r="FI43" s="19">
        <f t="shared" ref="FI43:GA43" si="234">FI44+FI45</f>
        <v>11340060.599999996</v>
      </c>
      <c r="FJ43" s="19">
        <f t="shared" si="234"/>
        <v>11818056.500000004</v>
      </c>
      <c r="FK43" s="19">
        <f t="shared" si="234"/>
        <v>11078832.9</v>
      </c>
      <c r="FL43" s="19">
        <f t="shared" si="234"/>
        <v>11977913</v>
      </c>
      <c r="FM43" s="19">
        <f t="shared" si="234"/>
        <v>11435757.000000002</v>
      </c>
      <c r="FN43" s="19">
        <f t="shared" si="234"/>
        <v>12206838.299999999</v>
      </c>
      <c r="FO43" s="19">
        <f>SUM(FC43:FN43)</f>
        <v>131101048.5</v>
      </c>
      <c r="FP43" s="19">
        <f t="shared" si="234"/>
        <v>12125536.200000001</v>
      </c>
      <c r="FQ43" s="19">
        <f t="shared" si="234"/>
        <v>11862538</v>
      </c>
      <c r="FR43" s="19">
        <f t="shared" si="234"/>
        <v>12341873.199999999</v>
      </c>
      <c r="FS43" s="19">
        <f t="shared" si="234"/>
        <v>11228905.599999998</v>
      </c>
      <c r="FT43" s="19">
        <f t="shared" si="234"/>
        <v>11556208.500000002</v>
      </c>
      <c r="FU43" s="19">
        <f t="shared" si="234"/>
        <v>11334170.199999999</v>
      </c>
      <c r="FV43" s="19">
        <f t="shared" si="234"/>
        <v>12923394.999999996</v>
      </c>
      <c r="FW43" s="19">
        <f t="shared" si="234"/>
        <v>13070398</v>
      </c>
      <c r="FX43" s="19">
        <f t="shared" si="234"/>
        <v>12434003.399999991</v>
      </c>
      <c r="FY43" s="19">
        <f t="shared" si="234"/>
        <v>12966824.399999999</v>
      </c>
      <c r="FZ43" s="19">
        <f t="shared" si="234"/>
        <v>12898911</v>
      </c>
      <c r="GA43" s="19">
        <f t="shared" si="234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5">SUM(GD44:GD45)</f>
        <v>12648472.200000005</v>
      </c>
      <c r="GE43" s="19">
        <f t="shared" si="235"/>
        <v>10685400.199999999</v>
      </c>
      <c r="GF43" s="19">
        <f t="shared" si="235"/>
        <v>12308331.199999999</v>
      </c>
      <c r="GG43" s="19">
        <f t="shared" si="235"/>
        <v>13465476.600000003</v>
      </c>
      <c r="GH43" s="19">
        <f t="shared" si="235"/>
        <v>13104452.799999997</v>
      </c>
      <c r="GI43" s="19">
        <f t="shared" si="235"/>
        <v>13104881.999999998</v>
      </c>
      <c r="GJ43" s="19">
        <f t="shared" si="235"/>
        <v>13836712.5</v>
      </c>
      <c r="GK43" s="19">
        <f t="shared" si="235"/>
        <v>14055144.1</v>
      </c>
      <c r="GL43" s="19">
        <f t="shared" si="235"/>
        <v>13388917.5</v>
      </c>
      <c r="GM43" s="19">
        <f t="shared" si="235"/>
        <v>13141260</v>
      </c>
      <c r="GN43" s="19">
        <f t="shared" si="235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6">SUM(GQ44:GQ45)</f>
        <v>13342260</v>
      </c>
      <c r="GR43" s="19">
        <f t="shared" si="236"/>
        <v>14258917.5</v>
      </c>
      <c r="GS43" s="19">
        <f t="shared" si="236"/>
        <v>13527112.5</v>
      </c>
      <c r="GT43" s="19">
        <f t="shared" si="236"/>
        <v>13535560.5</v>
      </c>
      <c r="GU43" s="19">
        <f t="shared" si="236"/>
        <v>13285770</v>
      </c>
      <c r="GV43" s="19">
        <f t="shared" si="236"/>
        <v>14427002.899999999</v>
      </c>
      <c r="GW43" s="19">
        <f t="shared" si="236"/>
        <v>14875984.199999997</v>
      </c>
      <c r="GX43" s="19">
        <f t="shared" si="236"/>
        <v>13957089.300000001</v>
      </c>
      <c r="GY43" s="19">
        <f t="shared" si="236"/>
        <v>14491561.700000001</v>
      </c>
      <c r="GZ43" s="19">
        <f t="shared" si="236"/>
        <v>14271926.900000002</v>
      </c>
      <c r="HA43" s="19">
        <f t="shared" si="236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H43" si="237">SUM(HD44:HD45)</f>
        <v>13920298.699999999</v>
      </c>
      <c r="HE43" s="19">
        <f t="shared" si="237"/>
        <v>15115092.299999999</v>
      </c>
      <c r="HF43" s="19">
        <f t="shared" si="237"/>
        <v>13757351.299999997</v>
      </c>
      <c r="HG43" s="19">
        <f t="shared" si="237"/>
        <v>14429815.399999999</v>
      </c>
      <c r="HH43" s="19">
        <f t="shared" si="237"/>
        <v>13826143.1</v>
      </c>
      <c r="HI43" s="19">
        <f t="shared" si="237"/>
        <v>15130148.200000007</v>
      </c>
      <c r="HJ43" s="19">
        <f t="shared" si="237"/>
        <v>15681081.300000001</v>
      </c>
      <c r="HK43" s="19">
        <f t="shared" si="237"/>
        <v>14441776.699999999</v>
      </c>
      <c r="HL43" s="19">
        <f>SUM(HL44:HL45)</f>
        <v>15479007.199999999</v>
      </c>
      <c r="HM43" s="19">
        <f t="shared" si="237"/>
        <v>15122859.4</v>
      </c>
      <c r="HN43" s="19">
        <f t="shared" si="237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7"/>
        <v>15772018.199999999</v>
      </c>
      <c r="HR43" s="19">
        <f t="shared" si="237"/>
        <v>11151410</v>
      </c>
      <c r="HS43" s="19">
        <f t="shared" si="237"/>
        <v>6077193.5</v>
      </c>
      <c r="HT43" s="19">
        <f t="shared" si="237"/>
        <v>2112728.6</v>
      </c>
      <c r="HU43" s="19">
        <f t="shared" si="237"/>
        <v>0</v>
      </c>
      <c r="HV43" s="19">
        <f t="shared" si="237"/>
        <v>14038781.599999998</v>
      </c>
      <c r="HW43" s="19">
        <f t="shared" si="237"/>
        <v>14184598.5</v>
      </c>
      <c r="HX43" s="19">
        <f t="shared" si="237"/>
        <v>14310545.4</v>
      </c>
      <c r="HY43" s="19">
        <f t="shared" si="237"/>
        <v>15988922.100000001</v>
      </c>
      <c r="HZ43" s="19">
        <f t="shared" si="237"/>
        <v>16318640.699999999</v>
      </c>
      <c r="IA43" s="19">
        <f t="shared" si="237"/>
        <v>16805215.800000001</v>
      </c>
      <c r="IB43" s="19">
        <f>SUM(HP43:IA43)</f>
        <v>142816314.59999999</v>
      </c>
      <c r="IC43" s="19">
        <f t="shared" si="237"/>
        <v>17304183.900000002</v>
      </c>
      <c r="ID43" s="19">
        <f t="shared" si="237"/>
        <v>13102211</v>
      </c>
      <c r="IE43" s="19">
        <f t="shared" si="237"/>
        <v>15681196</v>
      </c>
      <c r="IF43" s="19">
        <f t="shared" si="237"/>
        <v>15135773</v>
      </c>
      <c r="IG43" s="19">
        <f t="shared" si="237"/>
        <v>16745422</v>
      </c>
      <c r="IH43" s="19">
        <f t="shared" si="237"/>
        <v>0</v>
      </c>
      <c r="II43" s="19"/>
      <c r="IJ43" s="19"/>
      <c r="IK43" s="19"/>
      <c r="IL43" s="19"/>
      <c r="IM43" s="19"/>
      <c r="IN43" s="19"/>
      <c r="IO43" s="19">
        <f>SUM(IC43:IN43)</f>
        <v>77968785.900000006</v>
      </c>
    </row>
    <row r="44" spans="2:249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/>
      <c r="II44" s="21"/>
      <c r="IJ44" s="21"/>
      <c r="IK44" s="21"/>
      <c r="IL44" s="21"/>
      <c r="IM44" s="21"/>
      <c r="IN44" s="21"/>
      <c r="IO44" s="21">
        <f>SUM(IC44:IN44)</f>
        <v>19734571.300000001</v>
      </c>
    </row>
    <row r="45" spans="2:249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/>
      <c r="II45" s="21"/>
      <c r="IJ45" s="21"/>
      <c r="IK45" s="21"/>
      <c r="IL45" s="21"/>
      <c r="IM45" s="21"/>
      <c r="IN45" s="21"/>
      <c r="IO45" s="21">
        <f>SUM(IC45:IN45)</f>
        <v>58234214.600000001</v>
      </c>
    </row>
    <row r="48" spans="2:249" x14ac:dyDescent="0.25">
      <c r="HD48" s="112"/>
      <c r="HE48" s="112"/>
      <c r="HQ48" s="112"/>
    </row>
    <row r="50" spans="159:166" x14ac:dyDescent="0.25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5">
      <c r="FC51" s="44"/>
      <c r="FD51" s="44"/>
      <c r="FE51" s="44"/>
      <c r="FF51" s="44"/>
      <c r="FG51" s="44"/>
      <c r="FH51" s="44"/>
      <c r="FI51" s="44"/>
      <c r="FJ51" s="44"/>
    </row>
  </sheetData>
  <mergeCells count="112">
    <mergeCell ref="IO6:IO7"/>
    <mergeCell ref="IO24:IO25"/>
    <mergeCell ref="IO41:IO42"/>
    <mergeCell ref="HC41:HN41"/>
    <mergeCell ref="HO41:HO42"/>
    <mergeCell ref="EP41:FA41"/>
    <mergeCell ref="FC41:FN41"/>
    <mergeCell ref="FO6:FO7"/>
    <mergeCell ref="FO24:FO25"/>
    <mergeCell ref="FO41:FO42"/>
    <mergeCell ref="FP6:GA6"/>
    <mergeCell ref="FP24:GA24"/>
    <mergeCell ref="FP41:GA41"/>
    <mergeCell ref="FC6:FN6"/>
    <mergeCell ref="IB6:IB7"/>
    <mergeCell ref="IB24:IB25"/>
    <mergeCell ref="IB41:IB42"/>
    <mergeCell ref="GP6:HA6"/>
    <mergeCell ref="EP6:FA6"/>
    <mergeCell ref="HC6:HN6"/>
    <mergeCell ref="HO6:HO7"/>
    <mergeCell ref="HC24:HN24"/>
    <mergeCell ref="HO24:HO25"/>
    <mergeCell ref="HB6:HB7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O6:O7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BP6:CA6"/>
    <mergeCell ref="CC6:CN6"/>
    <mergeCell ref="DB41:DB42"/>
    <mergeCell ref="BO6:BO7"/>
    <mergeCell ref="BO24:BO25"/>
    <mergeCell ref="BO41:BO42"/>
    <mergeCell ref="CB6:CB7"/>
    <mergeCell ref="BC41:BN41"/>
    <mergeCell ref="AB41:AB42"/>
    <mergeCell ref="CC41:CN41"/>
    <mergeCell ref="DB6:DB7"/>
    <mergeCell ref="DB24:DB25"/>
    <mergeCell ref="BB6:BB7"/>
    <mergeCell ref="BB24:BB25"/>
    <mergeCell ref="DO24:DO25"/>
    <mergeCell ref="FC24:FN24"/>
    <mergeCell ref="GC41:GN41"/>
    <mergeCell ref="GO41:GO42"/>
    <mergeCell ref="GB6:GB7"/>
    <mergeCell ref="GB24:GB25"/>
    <mergeCell ref="GB41:GB42"/>
    <mergeCell ref="CP6:DA6"/>
    <mergeCell ref="CO41:CO42"/>
    <mergeCell ref="EB41:EB42"/>
    <mergeCell ref="EO6:EO7"/>
    <mergeCell ref="EO41:EO42"/>
    <mergeCell ref="EC41:EN41"/>
    <mergeCell ref="EC6:EN6"/>
    <mergeCell ref="FB41:FB42"/>
    <mergeCell ref="EP24:FA24"/>
    <mergeCell ref="EO24:EO25"/>
    <mergeCell ref="DP41:EA41"/>
    <mergeCell ref="DO41:DO42"/>
    <mergeCell ref="DP24:EA24"/>
    <mergeCell ref="EC24:EN24"/>
    <mergeCell ref="GP24:HA24"/>
    <mergeCell ref="HB24:HB25"/>
    <mergeCell ref="GP41:HA41"/>
    <mergeCell ref="HB41:HB42"/>
    <mergeCell ref="A1:B1"/>
    <mergeCell ref="GC6:GN6"/>
    <mergeCell ref="GO6:GO7"/>
    <mergeCell ref="GC24:GN24"/>
    <mergeCell ref="GO24:GO25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HO48"/>
  <sheetViews>
    <sheetView showGridLines="0" zoomScale="90" zoomScaleNormal="90" workbookViewId="0">
      <pane xSplit="2" ySplit="3" topLeftCell="GX31" activePane="bottomRight" state="frozen"/>
      <selection pane="topRight" activeCell="C1" sqref="C1"/>
      <selection pane="bottomLeft" activeCell="A4" sqref="A4"/>
      <selection pane="bottomRight" activeCell="HF42" sqref="HF42:HH4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112"/>
    <col min="223" max="223" width="12.6640625" style="112" customWidth="1"/>
    <col min="224" max="16384" width="11.44140625" style="2"/>
  </cols>
  <sheetData>
    <row r="1" spans="1:223" x14ac:dyDescent="0.25">
      <c r="A1" s="162" t="s">
        <v>136</v>
      </c>
      <c r="B1" s="162"/>
    </row>
    <row r="2" spans="1:223" ht="30" customHeight="1" x14ac:dyDescent="0.25">
      <c r="A2" s="163" t="s">
        <v>151</v>
      </c>
      <c r="B2" s="164"/>
    </row>
    <row r="3" spans="1:223" x14ac:dyDescent="0.25">
      <c r="A3" s="99" t="s">
        <v>76</v>
      </c>
    </row>
    <row r="4" spans="1:223" x14ac:dyDescent="0.25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23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23" ht="15" customHeight="1" x14ac:dyDescent="0.25">
      <c r="B6" s="165" t="s">
        <v>0</v>
      </c>
      <c r="C6" s="159">
        <v>2005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98</v>
      </c>
      <c r="P6" s="159">
        <v>2006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99</v>
      </c>
      <c r="AC6" s="159">
        <v>2007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100</v>
      </c>
      <c r="AP6" s="159">
        <v>2008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101</v>
      </c>
      <c r="BC6" s="159">
        <v>2009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86</v>
      </c>
      <c r="BP6" s="159">
        <v>2010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87</v>
      </c>
      <c r="CC6" s="159">
        <v>2011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88</v>
      </c>
      <c r="CP6" s="159">
        <v>2012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89</v>
      </c>
      <c r="DC6" s="159">
        <v>2013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90</v>
      </c>
      <c r="DP6" s="159">
        <v>2014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91</v>
      </c>
      <c r="EC6" s="159">
        <v>2015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92</v>
      </c>
      <c r="EP6" s="159">
        <v>2016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57" t="s">
        <v>93</v>
      </c>
      <c r="FC6" s="159">
        <v>2017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57" t="s">
        <v>104</v>
      </c>
      <c r="FP6" s="159">
        <v>2018</v>
      </c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1"/>
      <c r="GB6" s="157" t="s">
        <v>137</v>
      </c>
      <c r="GC6" s="159">
        <v>2019</v>
      </c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1"/>
      <c r="GO6" s="157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57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57" t="s">
        <v>170</v>
      </c>
    </row>
    <row r="7" spans="1:223" x14ac:dyDescent="0.25">
      <c r="B7" s="166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8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8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8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8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58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58"/>
    </row>
    <row r="8" spans="1:223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/>
      <c r="HI8" s="72"/>
      <c r="HJ8" s="72"/>
      <c r="HK8" s="72"/>
      <c r="HL8" s="72"/>
      <c r="HM8" s="72"/>
      <c r="HN8" s="72"/>
      <c r="HO8" s="72">
        <f>+SUM(HC8:HN8)</f>
        <v>3162900</v>
      </c>
    </row>
    <row r="9" spans="1:223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/>
      <c r="HI9" s="48"/>
      <c r="HJ9" s="48"/>
      <c r="HK9" s="48"/>
      <c r="HL9" s="48"/>
      <c r="HM9" s="48"/>
      <c r="HN9" s="48"/>
      <c r="HO9" s="48"/>
    </row>
    <row r="10" spans="1:223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/>
      <c r="HI10" s="48"/>
      <c r="HJ10" s="48"/>
      <c r="HK10" s="48"/>
      <c r="HL10" s="48"/>
      <c r="HM10" s="48"/>
      <c r="HN10" s="48"/>
      <c r="HO10" s="48"/>
    </row>
    <row r="11" spans="1:223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/>
      <c r="HI11" s="72"/>
      <c r="HJ11" s="72"/>
      <c r="HK11" s="72"/>
      <c r="HL11" s="72"/>
      <c r="HM11" s="72"/>
      <c r="HN11" s="72"/>
      <c r="HO11" s="72">
        <f>+SUM(HC11:HN11)</f>
        <v>1380746</v>
      </c>
    </row>
    <row r="12" spans="1:223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/>
      <c r="HI12" s="48"/>
      <c r="HJ12" s="48"/>
      <c r="HK12" s="48"/>
      <c r="HL12" s="48"/>
      <c r="HM12" s="48"/>
      <c r="HN12" s="48"/>
      <c r="HO12" s="48"/>
    </row>
    <row r="13" spans="1:223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/>
      <c r="HI13" s="48"/>
      <c r="HJ13" s="48"/>
      <c r="HK13" s="48"/>
      <c r="HL13" s="48"/>
      <c r="HM13" s="48"/>
      <c r="HN13" s="48"/>
      <c r="HO13" s="48"/>
    </row>
    <row r="14" spans="1:223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/>
      <c r="HI14" s="72"/>
      <c r="HJ14" s="72"/>
      <c r="HK14" s="72"/>
      <c r="HL14" s="72"/>
      <c r="HM14" s="72"/>
      <c r="HN14" s="72"/>
      <c r="HO14" s="72">
        <f>+SUM(HC14:HN14)</f>
        <v>1662380</v>
      </c>
    </row>
    <row r="15" spans="1:223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/>
      <c r="HI15" s="48"/>
      <c r="HJ15" s="48"/>
      <c r="HK15" s="48"/>
      <c r="HL15" s="48"/>
      <c r="HM15" s="48"/>
      <c r="HN15" s="48"/>
      <c r="HO15" s="48"/>
    </row>
    <row r="16" spans="1:223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/>
      <c r="HI16" s="48"/>
      <c r="HJ16" s="48"/>
      <c r="HK16" s="48"/>
      <c r="HL16" s="48"/>
      <c r="HM16" s="48"/>
      <c r="HN16" s="48"/>
      <c r="HO16" s="48"/>
    </row>
    <row r="17" spans="2:223" s="5" customFormat="1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/>
      <c r="HI17" s="19"/>
      <c r="HJ17" s="19"/>
      <c r="HK17" s="19"/>
      <c r="HL17" s="19"/>
      <c r="HM17" s="19"/>
      <c r="HN17" s="19"/>
      <c r="HO17" s="19">
        <f>+SUM(HC17:HN17)</f>
        <v>6206026</v>
      </c>
    </row>
    <row r="18" spans="2:223" x14ac:dyDescent="0.25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/>
      <c r="HI18" s="78"/>
      <c r="HJ18" s="78"/>
      <c r="HK18" s="78"/>
      <c r="HL18" s="78"/>
      <c r="HM18" s="78"/>
      <c r="HN18" s="78"/>
      <c r="HO18" s="78">
        <f>+SUM(HC18:HN18)</f>
        <v>4058536</v>
      </c>
    </row>
    <row r="19" spans="2:223" x14ac:dyDescent="0.25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/>
      <c r="HI19" s="78"/>
      <c r="HJ19" s="78"/>
      <c r="HK19" s="78"/>
      <c r="HL19" s="78"/>
      <c r="HM19" s="78"/>
      <c r="HN19" s="78"/>
      <c r="HO19" s="78">
        <f>+SUM(HC19:HN19)</f>
        <v>2147490</v>
      </c>
    </row>
    <row r="21" spans="2:223" x14ac:dyDescent="0.25">
      <c r="EP21" s="65"/>
      <c r="EQ21" s="65"/>
      <c r="ER21" s="65"/>
      <c r="ES21" s="65"/>
      <c r="ET21" s="65"/>
      <c r="EU21" s="65"/>
      <c r="EV21" s="65"/>
      <c r="EW21" s="65"/>
      <c r="EX21" s="65"/>
      <c r="EY21" s="65"/>
    </row>
    <row r="22" spans="2:223" ht="15" customHeight="1" x14ac:dyDescent="0.25">
      <c r="B22" s="5" t="s">
        <v>68</v>
      </c>
    </row>
    <row r="23" spans="2:223" ht="15" customHeight="1" x14ac:dyDescent="0.25">
      <c r="B23" s="165" t="s">
        <v>0</v>
      </c>
      <c r="C23" s="159">
        <v>2005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1"/>
      <c r="O23" s="157" t="s">
        <v>98</v>
      </c>
      <c r="P23" s="159">
        <v>2006</v>
      </c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1"/>
      <c r="AB23" s="157" t="s">
        <v>99</v>
      </c>
      <c r="AC23" s="159">
        <v>2007</v>
      </c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1"/>
      <c r="AO23" s="157" t="s">
        <v>100</v>
      </c>
      <c r="AP23" s="159">
        <v>2008</v>
      </c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1"/>
      <c r="BB23" s="157" t="s">
        <v>101</v>
      </c>
      <c r="BC23" s="159">
        <v>2009</v>
      </c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1"/>
      <c r="BO23" s="157" t="s">
        <v>86</v>
      </c>
      <c r="BP23" s="159">
        <v>2010</v>
      </c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1"/>
      <c r="CB23" s="157" t="s">
        <v>87</v>
      </c>
      <c r="CC23" s="159">
        <v>2011</v>
      </c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1"/>
      <c r="CO23" s="157" t="s">
        <v>88</v>
      </c>
      <c r="CP23" s="159">
        <v>2012</v>
      </c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1"/>
      <c r="DB23" s="157" t="s">
        <v>89</v>
      </c>
      <c r="DC23" s="159">
        <v>2013</v>
      </c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1"/>
      <c r="DO23" s="157" t="s">
        <v>90</v>
      </c>
      <c r="DP23" s="159">
        <v>2014</v>
      </c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1"/>
      <c r="EB23" s="157" t="s">
        <v>91</v>
      </c>
      <c r="EC23" s="159">
        <v>2015</v>
      </c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1"/>
      <c r="EO23" s="157" t="s">
        <v>92</v>
      </c>
      <c r="EP23" s="159">
        <v>2016</v>
      </c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1"/>
      <c r="FB23" s="157" t="s">
        <v>93</v>
      </c>
      <c r="FC23" s="159">
        <v>2017</v>
      </c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1"/>
      <c r="FO23" s="157" t="s">
        <v>104</v>
      </c>
      <c r="FP23" s="159">
        <v>2018</v>
      </c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1"/>
      <c r="GB23" s="157" t="s">
        <v>137</v>
      </c>
      <c r="GC23" s="159">
        <v>2019</v>
      </c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1"/>
      <c r="GO23" s="157" t="s">
        <v>161</v>
      </c>
      <c r="GP23" s="154">
        <v>2020</v>
      </c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6"/>
      <c r="HB23" s="157" t="s">
        <v>169</v>
      </c>
      <c r="HC23" s="154">
        <v>2021</v>
      </c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6"/>
      <c r="HO23" s="157" t="s">
        <v>170</v>
      </c>
    </row>
    <row r="24" spans="2:223" x14ac:dyDescent="0.25">
      <c r="B24" s="166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8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8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8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8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8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8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8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8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8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8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8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58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58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58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58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58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58"/>
    </row>
    <row r="25" spans="2:223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/>
      <c r="HI25" s="72"/>
      <c r="HJ25" s="72"/>
      <c r="HK25" s="72"/>
      <c r="HL25" s="72"/>
      <c r="HM25" s="72"/>
      <c r="HN25" s="72"/>
      <c r="HO25" s="72">
        <f>+SUM(HC25:HN25)</f>
        <v>6016106</v>
      </c>
    </row>
    <row r="26" spans="2:223" x14ac:dyDescent="0.25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/>
      <c r="HI26" s="48"/>
      <c r="HJ26" s="48"/>
      <c r="HK26" s="48"/>
      <c r="HL26" s="48"/>
      <c r="HM26" s="48"/>
      <c r="HN26" s="48"/>
      <c r="HO26" s="48"/>
    </row>
    <row r="27" spans="2:223" x14ac:dyDescent="0.25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/>
      <c r="HI27" s="48"/>
      <c r="HJ27" s="48"/>
      <c r="HK27" s="48"/>
      <c r="HL27" s="48"/>
      <c r="HM27" s="48"/>
      <c r="HN27" s="48"/>
      <c r="HO27" s="48"/>
    </row>
    <row r="28" spans="2:223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/>
      <c r="HI28" s="72"/>
      <c r="HJ28" s="72"/>
      <c r="HK28" s="72"/>
      <c r="HL28" s="72"/>
      <c r="HM28" s="72"/>
      <c r="HN28" s="72"/>
      <c r="HO28" s="72">
        <f>+SUM(HC28:HN28)</f>
        <v>3259572</v>
      </c>
    </row>
    <row r="29" spans="2:223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/>
      <c r="HI29" s="48"/>
      <c r="HJ29" s="48"/>
      <c r="HK29" s="48"/>
      <c r="HL29" s="48"/>
      <c r="HM29" s="48"/>
      <c r="HN29" s="48"/>
      <c r="HO29" s="48"/>
    </row>
    <row r="30" spans="2:223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/>
      <c r="HI30" s="48"/>
      <c r="HJ30" s="48"/>
      <c r="HK30" s="48"/>
      <c r="HL30" s="48"/>
      <c r="HM30" s="48"/>
      <c r="HN30" s="48"/>
      <c r="HO30" s="48"/>
    </row>
    <row r="31" spans="2:223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/>
      <c r="HI31" s="72"/>
      <c r="HJ31" s="72"/>
      <c r="HK31" s="72"/>
      <c r="HL31" s="72"/>
      <c r="HM31" s="72"/>
      <c r="HN31" s="72"/>
      <c r="HO31" s="72">
        <f>+SUM(HC31:HN31)</f>
        <v>4065262</v>
      </c>
    </row>
    <row r="32" spans="2:223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/>
      <c r="HI32" s="48"/>
      <c r="HJ32" s="48"/>
      <c r="HK32" s="48"/>
      <c r="HL32" s="48"/>
      <c r="HM32" s="48"/>
      <c r="HN32" s="48"/>
      <c r="HO32" s="48"/>
    </row>
    <row r="33" spans="2:223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/>
      <c r="HI33" s="48"/>
      <c r="HJ33" s="48"/>
      <c r="HK33" s="48"/>
      <c r="HL33" s="48"/>
      <c r="HM33" s="48"/>
      <c r="HN33" s="48"/>
      <c r="HO33" s="48"/>
    </row>
    <row r="34" spans="2:223" s="5" customFormat="1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/>
      <c r="HI34" s="19"/>
      <c r="HJ34" s="19"/>
      <c r="HK34" s="19"/>
      <c r="HL34" s="19"/>
      <c r="HM34" s="19"/>
      <c r="HN34" s="19"/>
      <c r="HO34" s="19">
        <f>+SUM(HC34:HN34)</f>
        <v>13340940</v>
      </c>
    </row>
    <row r="35" spans="2:223" x14ac:dyDescent="0.25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/>
      <c r="HI35" s="78"/>
      <c r="HJ35" s="78"/>
      <c r="HK35" s="78"/>
      <c r="HL35" s="78"/>
      <c r="HM35" s="78"/>
      <c r="HN35" s="78"/>
      <c r="HO35" s="78">
        <f>+SUM(HC35:HN35)</f>
        <v>4058536</v>
      </c>
    </row>
    <row r="36" spans="2:223" x14ac:dyDescent="0.25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/>
      <c r="HI36" s="78"/>
      <c r="HJ36" s="78"/>
      <c r="HK36" s="78"/>
      <c r="HL36" s="78"/>
      <c r="HM36" s="78"/>
      <c r="HN36" s="78"/>
      <c r="HO36" s="78">
        <f>+SUM(HC36:HN36)</f>
        <v>9282404</v>
      </c>
    </row>
    <row r="39" spans="2:223" ht="15" customHeight="1" x14ac:dyDescent="0.25">
      <c r="B39" s="5" t="s">
        <v>82</v>
      </c>
    </row>
    <row r="40" spans="2:223" ht="15" customHeight="1" x14ac:dyDescent="0.25">
      <c r="B40" s="23" t="s">
        <v>158</v>
      </c>
      <c r="C40" s="159">
        <v>2005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1"/>
      <c r="O40" s="157" t="s">
        <v>98</v>
      </c>
      <c r="P40" s="159">
        <v>2006</v>
      </c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1"/>
      <c r="AB40" s="157" t="s">
        <v>99</v>
      </c>
      <c r="AC40" s="159">
        <v>2007</v>
      </c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1"/>
      <c r="AO40" s="157" t="s">
        <v>100</v>
      </c>
      <c r="AP40" s="159">
        <v>2008</v>
      </c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1"/>
      <c r="BB40" s="157" t="s">
        <v>101</v>
      </c>
      <c r="BC40" s="159">
        <v>2009</v>
      </c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1"/>
      <c r="BO40" s="157" t="s">
        <v>86</v>
      </c>
      <c r="BP40" s="159">
        <v>2010</v>
      </c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1"/>
      <c r="CB40" s="157" t="s">
        <v>87</v>
      </c>
      <c r="CC40" s="159">
        <v>2011</v>
      </c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1"/>
      <c r="CO40" s="157" t="s">
        <v>88</v>
      </c>
      <c r="CP40" s="159">
        <v>2012</v>
      </c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1"/>
      <c r="DB40" s="157" t="s">
        <v>89</v>
      </c>
      <c r="DC40" s="159">
        <v>2013</v>
      </c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1"/>
      <c r="DO40" s="157" t="s">
        <v>90</v>
      </c>
      <c r="DP40" s="159">
        <v>2014</v>
      </c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1"/>
      <c r="EB40" s="157" t="s">
        <v>91</v>
      </c>
      <c r="EC40" s="159">
        <v>2015</v>
      </c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1"/>
      <c r="EO40" s="157" t="s">
        <v>92</v>
      </c>
      <c r="EP40" s="159">
        <v>2016</v>
      </c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1"/>
      <c r="FB40" s="157" t="s">
        <v>93</v>
      </c>
      <c r="FC40" s="159">
        <v>2017</v>
      </c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1"/>
      <c r="FO40" s="157" t="s">
        <v>104</v>
      </c>
      <c r="FP40" s="159">
        <v>2018</v>
      </c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1"/>
      <c r="GB40" s="157" t="s">
        <v>137</v>
      </c>
      <c r="GC40" s="159">
        <v>2019</v>
      </c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1"/>
      <c r="GO40" s="157" t="s">
        <v>161</v>
      </c>
      <c r="GP40" s="154">
        <v>2020</v>
      </c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6"/>
      <c r="HB40" s="157" t="s">
        <v>169</v>
      </c>
      <c r="HC40" s="154">
        <v>2021</v>
      </c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6"/>
      <c r="HO40" s="157" t="s">
        <v>170</v>
      </c>
    </row>
    <row r="41" spans="2:223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8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8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8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8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8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8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58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58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58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58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58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58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58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58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58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58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58"/>
    </row>
    <row r="42" spans="2:223" ht="16.5" customHeight="1" x14ac:dyDescent="0.25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17638908</v>
      </c>
      <c r="GD42" s="19">
        <f>SUM(GD43:GD44)</f>
        <v>16040314.199999999</v>
      </c>
      <c r="GE42" s="19">
        <f t="shared" ref="GE42:GU42" si="191">SUM(GE43:GE44)</f>
        <v>16420430.200000003</v>
      </c>
      <c r="GF42" s="19">
        <f t="shared" si="191"/>
        <v>15619036.200000001</v>
      </c>
      <c r="GG42" s="19">
        <f t="shared" si="191"/>
        <v>14599591.200000003</v>
      </c>
      <c r="GH42" s="19">
        <f t="shared" si="191"/>
        <v>13969192.399999999</v>
      </c>
      <c r="GI42" s="19">
        <f t="shared" si="191"/>
        <v>15802529</v>
      </c>
      <c r="GJ42" s="19">
        <f t="shared" si="191"/>
        <v>16235842.399999999</v>
      </c>
      <c r="GK42" s="19">
        <f t="shared" si="191"/>
        <v>14949859.800000001</v>
      </c>
      <c r="GL42" s="19">
        <f>SUM(GL43:GL44)</f>
        <v>16143103.199999992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198187467.00000003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H42" si="193">SUM(HG43:HG44)</f>
        <v>21664881</v>
      </c>
      <c r="HH42" s="19">
        <f t="shared" si="193"/>
        <v>0</v>
      </c>
      <c r="HI42" s="19"/>
      <c r="HJ42" s="19"/>
      <c r="HK42" s="19"/>
      <c r="HL42" s="19"/>
      <c r="HM42" s="19"/>
      <c r="HN42" s="19"/>
      <c r="HO42" s="19">
        <f>+SUM(HC42:HN42)</f>
        <v>103064820</v>
      </c>
    </row>
    <row r="43" spans="2:223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6491422</v>
      </c>
      <c r="GD43" s="21">
        <v>6258069.4000000004</v>
      </c>
      <c r="GE43" s="21">
        <v>5653017.7999999998</v>
      </c>
      <c r="GF43" s="21">
        <v>5261329</v>
      </c>
      <c r="GG43" s="21">
        <v>3871744.8000000007</v>
      </c>
      <c r="GH43" s="21">
        <v>3623880.6</v>
      </c>
      <c r="GI43" s="21">
        <v>4644376.8</v>
      </c>
      <c r="GJ43" s="21">
        <v>4504786.2</v>
      </c>
      <c r="GK43" s="21">
        <v>3848092.8000000003</v>
      </c>
      <c r="GL43" s="21">
        <v>4492493.0000000009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/>
      <c r="HI43" s="21"/>
      <c r="HJ43" s="21"/>
      <c r="HK43" s="21"/>
      <c r="HL43" s="21"/>
      <c r="HM43" s="21"/>
      <c r="HN43" s="21"/>
      <c r="HO43" s="21">
        <f>+SUM(HC43:HN43)</f>
        <v>31399113.399999999</v>
      </c>
    </row>
    <row r="44" spans="2:223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11147486</v>
      </c>
      <c r="GD44" s="21">
        <v>9782244.7999999989</v>
      </c>
      <c r="GE44" s="21">
        <v>10767412.400000002</v>
      </c>
      <c r="GF44" s="21">
        <v>10357707.200000001</v>
      </c>
      <c r="GG44" s="21">
        <v>10727846.400000002</v>
      </c>
      <c r="GH44" s="21">
        <v>10345311.799999999</v>
      </c>
      <c r="GI44" s="21">
        <v>11158152.199999999</v>
      </c>
      <c r="GJ44" s="21">
        <v>11731056.199999997</v>
      </c>
      <c r="GK44" s="21">
        <v>11101767</v>
      </c>
      <c r="GL44" s="21">
        <v>11650610.199999992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/>
      <c r="HI44" s="21"/>
      <c r="HJ44" s="21"/>
      <c r="HK44" s="21"/>
      <c r="HL44" s="21"/>
      <c r="HM44" s="21"/>
      <c r="HN44" s="21"/>
      <c r="HO44" s="21">
        <f>+SUM(HC44:HN44)</f>
        <v>71665706.599999994</v>
      </c>
    </row>
    <row r="46" spans="2:223" x14ac:dyDescent="0.25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23" x14ac:dyDescent="0.25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23" x14ac:dyDescent="0.25">
      <c r="FA48" s="65"/>
    </row>
  </sheetData>
  <mergeCells count="104">
    <mergeCell ref="HO6:HO7"/>
    <mergeCell ref="HC23:HN23"/>
    <mergeCell ref="HO23:HO24"/>
    <mergeCell ref="HC40:HN40"/>
    <mergeCell ref="HO40:HO41"/>
    <mergeCell ref="GC6:GN6"/>
    <mergeCell ref="GO6:GO7"/>
    <mergeCell ref="GC23:G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FC40:FN40"/>
    <mergeCell ref="FO40:FO41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EC23:EN23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B91"/>
  <sheetViews>
    <sheetView showGridLines="0" zoomScale="80" zoomScaleNormal="80" workbookViewId="0">
      <pane xSplit="2" ySplit="3" topLeftCell="GK64" activePane="bottomRight" state="frozen"/>
      <selection pane="topRight" activeCell="C1" sqref="C1"/>
      <selection pane="bottomLeft" activeCell="A4" sqref="A4"/>
      <selection pane="bottomRight" activeCell="GS85" sqref="GS85:GU8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16384" width="11.44140625" style="2"/>
  </cols>
  <sheetData>
    <row r="1" spans="1:210" x14ac:dyDescent="0.25">
      <c r="A1" s="162" t="s">
        <v>136</v>
      </c>
      <c r="B1" s="162"/>
    </row>
    <row r="2" spans="1:210" ht="30" customHeight="1" x14ac:dyDescent="0.25">
      <c r="A2" s="163" t="s">
        <v>152</v>
      </c>
      <c r="B2" s="164"/>
    </row>
    <row r="3" spans="1:210" x14ac:dyDescent="0.25">
      <c r="A3" s="99" t="s">
        <v>75</v>
      </c>
    </row>
    <row r="5" spans="1:210" x14ac:dyDescent="0.25">
      <c r="B5" s="5" t="s">
        <v>67</v>
      </c>
    </row>
    <row r="6" spans="1:210" ht="15" customHeight="1" x14ac:dyDescent="0.25">
      <c r="B6" s="165" t="s">
        <v>0</v>
      </c>
      <c r="C6" s="159">
        <v>2006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99</v>
      </c>
      <c r="P6" s="159">
        <v>2007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100</v>
      </c>
      <c r="AC6" s="159">
        <v>2008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101</v>
      </c>
      <c r="AP6" s="159">
        <v>2009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86</v>
      </c>
      <c r="BC6" s="159">
        <v>2010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87</v>
      </c>
      <c r="BP6" s="159">
        <v>2011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88</v>
      </c>
      <c r="CC6" s="159">
        <v>2012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89</v>
      </c>
      <c r="CP6" s="159">
        <v>2013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90</v>
      </c>
      <c r="DC6" s="159">
        <v>2014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91</v>
      </c>
      <c r="DP6" s="159">
        <v>2015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92</v>
      </c>
      <c r="EC6" s="159">
        <v>2016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93</v>
      </c>
      <c r="EP6" s="159">
        <v>2017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57" t="s">
        <v>104</v>
      </c>
      <c r="FC6" s="159">
        <v>2018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57" t="s">
        <v>137</v>
      </c>
      <c r="FP6" s="159">
        <v>2019</v>
      </c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1"/>
      <c r="GB6" s="157" t="s">
        <v>161</v>
      </c>
      <c r="GC6" s="154">
        <v>2020</v>
      </c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6"/>
      <c r="GO6" s="157" t="s">
        <v>169</v>
      </c>
      <c r="GP6" s="154">
        <v>2021</v>
      </c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6"/>
      <c r="HB6" s="157" t="s">
        <v>170</v>
      </c>
    </row>
    <row r="7" spans="1:210" x14ac:dyDescent="0.25">
      <c r="B7" s="166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8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8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8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58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58"/>
    </row>
    <row r="8" spans="1:210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/>
      <c r="GV8" s="14"/>
      <c r="GW8" s="14"/>
      <c r="GX8" s="14"/>
      <c r="GY8" s="14"/>
      <c r="GZ8" s="14"/>
      <c r="HA8" s="14"/>
      <c r="HB8" s="14">
        <f>+SUM(GP8:HA8)</f>
        <v>137557</v>
      </c>
    </row>
    <row r="9" spans="1:210" x14ac:dyDescent="0.25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/>
      <c r="GV9" s="16"/>
      <c r="GW9" s="16"/>
      <c r="GX9" s="16"/>
      <c r="GY9" s="16"/>
      <c r="GZ9" s="16"/>
      <c r="HA9" s="16"/>
      <c r="HB9" s="16"/>
    </row>
    <row r="10" spans="1:210" x14ac:dyDescent="0.25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/>
      <c r="GV10" s="16"/>
      <c r="GW10" s="16"/>
      <c r="GX10" s="16"/>
      <c r="GY10" s="16"/>
      <c r="GZ10" s="16"/>
      <c r="HA10" s="16"/>
      <c r="HB10" s="16"/>
    </row>
    <row r="11" spans="1:210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/>
      <c r="GV11" s="14"/>
      <c r="GW11" s="14"/>
      <c r="GX11" s="14"/>
      <c r="GY11" s="14"/>
      <c r="GZ11" s="14"/>
      <c r="HA11" s="14"/>
      <c r="HB11" s="14">
        <f>+SUM(GP11:HA11)</f>
        <v>395925</v>
      </c>
    </row>
    <row r="12" spans="1:210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/>
      <c r="GV12" s="16"/>
      <c r="GW12" s="16"/>
      <c r="GX12" s="16"/>
      <c r="GY12" s="16"/>
      <c r="GZ12" s="16"/>
      <c r="HA12" s="16"/>
      <c r="HB12" s="16"/>
    </row>
    <row r="13" spans="1:210" x14ac:dyDescent="0.25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/>
      <c r="GV13" s="16"/>
      <c r="GW13" s="16"/>
      <c r="GX13" s="16"/>
      <c r="GY13" s="16"/>
      <c r="GZ13" s="16"/>
      <c r="HA13" s="16"/>
      <c r="HB13" s="16"/>
    </row>
    <row r="14" spans="1:210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/>
      <c r="GV14" s="14"/>
      <c r="GW14" s="14"/>
      <c r="GX14" s="14"/>
      <c r="GY14" s="14"/>
      <c r="GZ14" s="14"/>
      <c r="HA14" s="14"/>
      <c r="HB14" s="14">
        <f>+SUM(GP14:HA14)</f>
        <v>63712</v>
      </c>
    </row>
    <row r="15" spans="1:210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/>
      <c r="GV15" s="16"/>
      <c r="GW15" s="16"/>
      <c r="GX15" s="16"/>
      <c r="GY15" s="16"/>
      <c r="GZ15" s="16"/>
      <c r="HA15" s="16"/>
      <c r="HB15" s="16"/>
    </row>
    <row r="16" spans="1:210" x14ac:dyDescent="0.25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/>
      <c r="GV16" s="16"/>
      <c r="GW16" s="16"/>
      <c r="GX16" s="16"/>
      <c r="GY16" s="16"/>
      <c r="GZ16" s="16"/>
      <c r="HA16" s="16"/>
      <c r="HB16" s="16"/>
    </row>
    <row r="17" spans="2:210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/>
      <c r="GV17" s="14"/>
      <c r="GW17" s="14"/>
      <c r="GX17" s="14"/>
      <c r="GY17" s="14"/>
      <c r="GZ17" s="14"/>
      <c r="HA17" s="14"/>
      <c r="HB17" s="14">
        <f>+SUM(GP17:HA17)</f>
        <v>220372</v>
      </c>
    </row>
    <row r="18" spans="2:210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/>
      <c r="GV18" s="16"/>
      <c r="GW18" s="16"/>
      <c r="GX18" s="16"/>
      <c r="GY18" s="16"/>
      <c r="GZ18" s="16"/>
      <c r="HA18" s="16"/>
      <c r="HB18" s="16"/>
    </row>
    <row r="19" spans="2:210" x14ac:dyDescent="0.25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/>
      <c r="GV19" s="16"/>
      <c r="GW19" s="16"/>
      <c r="GX19" s="16"/>
      <c r="GY19" s="16"/>
      <c r="GZ19" s="16"/>
      <c r="HA19" s="16"/>
      <c r="HB19" s="16"/>
    </row>
    <row r="20" spans="2:210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/>
      <c r="GV20" s="14"/>
      <c r="GW20" s="14"/>
      <c r="GX20" s="14"/>
      <c r="GY20" s="14"/>
      <c r="GZ20" s="14"/>
      <c r="HA20" s="14"/>
      <c r="HB20" s="14">
        <f>+SUM(GP20:HA20)</f>
        <v>588137</v>
      </c>
    </row>
    <row r="21" spans="2:210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/>
      <c r="GV21" s="16"/>
      <c r="GW21" s="16"/>
      <c r="GX21" s="16"/>
      <c r="GY21" s="16"/>
      <c r="GZ21" s="16"/>
      <c r="HA21" s="16"/>
      <c r="HB21" s="16"/>
    </row>
    <row r="22" spans="2:210" x14ac:dyDescent="0.25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/>
      <c r="GV22" s="16"/>
      <c r="GW22" s="16"/>
      <c r="GX22" s="16"/>
      <c r="GY22" s="16"/>
      <c r="GZ22" s="16"/>
      <c r="HA22" s="16"/>
      <c r="HB22" s="16"/>
    </row>
    <row r="23" spans="2:210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/>
      <c r="GV23" s="14"/>
      <c r="GW23" s="14"/>
      <c r="GX23" s="14"/>
      <c r="GY23" s="14"/>
      <c r="GZ23" s="14"/>
      <c r="HA23" s="14"/>
      <c r="HB23" s="14">
        <f>+SUM(GP23:HA23)</f>
        <v>94818</v>
      </c>
    </row>
    <row r="24" spans="2:210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/>
      <c r="GV24" s="16"/>
      <c r="GW24" s="16"/>
      <c r="GX24" s="16"/>
      <c r="GY24" s="16"/>
      <c r="GZ24" s="16"/>
      <c r="HA24" s="16"/>
      <c r="HB24" s="16"/>
    </row>
    <row r="25" spans="2:210" x14ac:dyDescent="0.25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/>
      <c r="GV25" s="16"/>
      <c r="GW25" s="16"/>
      <c r="GX25" s="16"/>
      <c r="GY25" s="16"/>
      <c r="GZ25" s="16"/>
      <c r="HA25" s="16"/>
      <c r="HB25" s="16"/>
    </row>
    <row r="26" spans="2:210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/>
      <c r="GV26" s="14"/>
      <c r="GW26" s="14"/>
      <c r="GX26" s="14"/>
      <c r="GY26" s="14"/>
      <c r="GZ26" s="14"/>
      <c r="HA26" s="14"/>
      <c r="HB26" s="14">
        <f>+SUM(GP26:HA26)</f>
        <v>207372</v>
      </c>
    </row>
    <row r="27" spans="2:210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/>
      <c r="GV27" s="16"/>
      <c r="GW27" s="16"/>
      <c r="GX27" s="16"/>
      <c r="GY27" s="16"/>
      <c r="GZ27" s="16"/>
      <c r="HA27" s="16"/>
      <c r="HB27" s="16"/>
    </row>
    <row r="28" spans="2:210" x14ac:dyDescent="0.25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/>
      <c r="GV28" s="16"/>
      <c r="GW28" s="16"/>
      <c r="GX28" s="16"/>
      <c r="GY28" s="16"/>
      <c r="GZ28" s="16"/>
      <c r="HA28" s="16"/>
      <c r="HB28" s="16"/>
    </row>
    <row r="29" spans="2:210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/>
      <c r="GV29" s="14"/>
      <c r="GW29" s="14"/>
      <c r="GX29" s="14"/>
      <c r="GY29" s="14"/>
      <c r="GZ29" s="14"/>
      <c r="HA29" s="14"/>
      <c r="HB29" s="14">
        <f>+SUM(GP29:HA29)</f>
        <v>169040</v>
      </c>
    </row>
    <row r="30" spans="2:210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/>
      <c r="GV30" s="16"/>
      <c r="GW30" s="16"/>
      <c r="GX30" s="16"/>
      <c r="GY30" s="16"/>
      <c r="GZ30" s="16"/>
      <c r="HA30" s="16"/>
      <c r="HB30" s="16"/>
    </row>
    <row r="31" spans="2:210" x14ac:dyDescent="0.25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/>
      <c r="GV31" s="16"/>
      <c r="GW31" s="16"/>
      <c r="GX31" s="16"/>
      <c r="GY31" s="16"/>
      <c r="GZ31" s="16"/>
      <c r="HA31" s="16"/>
      <c r="HB31" s="16"/>
    </row>
    <row r="32" spans="2:210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/>
      <c r="GV32" s="14"/>
      <c r="GW32" s="14"/>
      <c r="GX32" s="14"/>
      <c r="GY32" s="14"/>
      <c r="GZ32" s="14"/>
      <c r="HA32" s="14"/>
      <c r="HB32" s="14">
        <f>+SUM(GP32:HA32)</f>
        <v>179558</v>
      </c>
    </row>
    <row r="33" spans="2:210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/>
      <c r="GV33" s="16"/>
      <c r="GW33" s="16"/>
      <c r="GX33" s="16"/>
      <c r="GY33" s="16"/>
      <c r="GZ33" s="16"/>
      <c r="HA33" s="16"/>
      <c r="HB33" s="16"/>
    </row>
    <row r="34" spans="2:210" x14ac:dyDescent="0.25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/>
      <c r="GV34" s="16"/>
      <c r="GW34" s="16"/>
      <c r="GX34" s="16"/>
      <c r="GY34" s="16"/>
      <c r="GZ34" s="16"/>
      <c r="HA34" s="16"/>
      <c r="HB34" s="16"/>
    </row>
    <row r="35" spans="2:210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/>
      <c r="GV35" s="14"/>
      <c r="GW35" s="14"/>
      <c r="GX35" s="14"/>
      <c r="GY35" s="14"/>
      <c r="GZ35" s="14"/>
      <c r="HA35" s="14"/>
      <c r="HB35" s="14">
        <f>+SUM(GP35:HA35)</f>
        <v>0</v>
      </c>
    </row>
    <row r="36" spans="2:210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/>
      <c r="GV36" s="16"/>
      <c r="GW36" s="16"/>
      <c r="GX36" s="16"/>
      <c r="GY36" s="16"/>
      <c r="GZ36" s="16"/>
      <c r="HA36" s="16"/>
      <c r="HB36" s="16"/>
    </row>
    <row r="37" spans="2:210" x14ac:dyDescent="0.25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/>
      <c r="GV37" s="16"/>
      <c r="GW37" s="16"/>
      <c r="GX37" s="16"/>
      <c r="GY37" s="16"/>
      <c r="GZ37" s="16"/>
      <c r="HA37" s="16"/>
      <c r="HB37" s="16"/>
    </row>
    <row r="38" spans="2:210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/>
      <c r="GV38" s="59"/>
      <c r="GW38" s="59"/>
      <c r="GX38" s="59"/>
      <c r="GY38" s="59"/>
      <c r="GZ38" s="59"/>
      <c r="HA38" s="59"/>
      <c r="HB38" s="59">
        <f>+SUM(GP38:HA38)</f>
        <v>2056491</v>
      </c>
    </row>
    <row r="39" spans="2:210" x14ac:dyDescent="0.25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/>
      <c r="GV39" s="79"/>
      <c r="GW39" s="79"/>
      <c r="GX39" s="79"/>
      <c r="GY39" s="79"/>
      <c r="GZ39" s="79"/>
      <c r="HA39" s="79"/>
      <c r="HB39" s="79">
        <f>+SUM(GP39:HA39)</f>
        <v>1319242</v>
      </c>
    </row>
    <row r="40" spans="2:210" x14ac:dyDescent="0.25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/>
      <c r="GV40" s="79"/>
      <c r="GW40" s="79"/>
      <c r="GX40" s="79"/>
      <c r="GY40" s="79"/>
      <c r="GZ40" s="79"/>
      <c r="HA40" s="79"/>
      <c r="HB40" s="79">
        <f>+SUM(GP40:HA40)</f>
        <v>737249</v>
      </c>
    </row>
    <row r="41" spans="2:210" x14ac:dyDescent="0.2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</row>
    <row r="42" spans="2:210" x14ac:dyDescent="0.25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10" x14ac:dyDescent="0.25">
      <c r="B44" s="5" t="s">
        <v>68</v>
      </c>
    </row>
    <row r="45" spans="2:210" ht="15" customHeight="1" x14ac:dyDescent="0.25">
      <c r="B45" s="165" t="s">
        <v>0</v>
      </c>
      <c r="C45" s="159">
        <v>2006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1"/>
      <c r="O45" s="157" t="s">
        <v>99</v>
      </c>
      <c r="P45" s="159">
        <v>2007</v>
      </c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1"/>
      <c r="AB45" s="157" t="s">
        <v>100</v>
      </c>
      <c r="AC45" s="159">
        <v>2008</v>
      </c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1"/>
      <c r="AO45" s="157" t="s">
        <v>101</v>
      </c>
      <c r="AP45" s="159">
        <v>2009</v>
      </c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1"/>
      <c r="BB45" s="157" t="s">
        <v>86</v>
      </c>
      <c r="BC45" s="159">
        <v>2010</v>
      </c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1"/>
      <c r="BO45" s="157" t="s">
        <v>87</v>
      </c>
      <c r="BP45" s="159">
        <v>2011</v>
      </c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1"/>
      <c r="CB45" s="157" t="s">
        <v>88</v>
      </c>
      <c r="CC45" s="159">
        <v>2012</v>
      </c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1"/>
      <c r="CO45" s="157" t="s">
        <v>89</v>
      </c>
      <c r="CP45" s="159">
        <v>2013</v>
      </c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1"/>
      <c r="DB45" s="157" t="s">
        <v>90</v>
      </c>
      <c r="DC45" s="159">
        <v>2014</v>
      </c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1"/>
      <c r="DO45" s="157" t="s">
        <v>91</v>
      </c>
      <c r="DP45" s="159">
        <v>2015</v>
      </c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1"/>
      <c r="EB45" s="157" t="s">
        <v>92</v>
      </c>
      <c r="EC45" s="159">
        <v>2016</v>
      </c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1"/>
      <c r="EO45" s="157" t="s">
        <v>93</v>
      </c>
      <c r="EP45" s="159">
        <v>2017</v>
      </c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1"/>
      <c r="FB45" s="157" t="s">
        <v>104</v>
      </c>
      <c r="FC45" s="159">
        <v>2018</v>
      </c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1"/>
      <c r="FO45" s="157" t="s">
        <v>137</v>
      </c>
      <c r="FP45" s="159">
        <v>2019</v>
      </c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1"/>
      <c r="GB45" s="157" t="s">
        <v>161</v>
      </c>
      <c r="GC45" s="154">
        <v>2020</v>
      </c>
      <c r="GD45" s="155"/>
      <c r="GE45" s="155"/>
      <c r="GF45" s="155"/>
      <c r="GG45" s="155"/>
      <c r="GH45" s="155"/>
      <c r="GI45" s="155"/>
      <c r="GJ45" s="155"/>
      <c r="GK45" s="155"/>
      <c r="GL45" s="155"/>
      <c r="GM45" s="155"/>
      <c r="GN45" s="156"/>
      <c r="GO45" s="157" t="s">
        <v>169</v>
      </c>
      <c r="GP45" s="154">
        <v>2021</v>
      </c>
      <c r="GQ45" s="155"/>
      <c r="GR45" s="155"/>
      <c r="GS45" s="155"/>
      <c r="GT45" s="155"/>
      <c r="GU45" s="155"/>
      <c r="GV45" s="155"/>
      <c r="GW45" s="155"/>
      <c r="GX45" s="155"/>
      <c r="GY45" s="155"/>
      <c r="GZ45" s="155"/>
      <c r="HA45" s="156"/>
      <c r="HB45" s="157" t="s">
        <v>170</v>
      </c>
    </row>
    <row r="46" spans="2:210" x14ac:dyDescent="0.25">
      <c r="B46" s="166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58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58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58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58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58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58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58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58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58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58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58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58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58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58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58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58"/>
    </row>
    <row r="47" spans="2:210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/>
      <c r="GV47" s="14"/>
      <c r="GW47" s="14"/>
      <c r="GX47" s="14"/>
      <c r="GY47" s="14"/>
      <c r="GZ47" s="14"/>
      <c r="HA47" s="14"/>
      <c r="HB47" s="14">
        <f>+SUM(GP47:HA47)</f>
        <v>310864</v>
      </c>
    </row>
    <row r="48" spans="2:210" x14ac:dyDescent="0.25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/>
      <c r="GV48" s="16"/>
      <c r="GW48" s="16"/>
      <c r="GX48" s="16"/>
      <c r="GY48" s="16"/>
      <c r="GZ48" s="16"/>
      <c r="HA48" s="16"/>
      <c r="HB48" s="16"/>
    </row>
    <row r="49" spans="2:210" x14ac:dyDescent="0.25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/>
      <c r="GV49" s="16"/>
      <c r="GW49" s="16"/>
      <c r="GX49" s="16"/>
      <c r="GY49" s="16"/>
      <c r="GZ49" s="16"/>
      <c r="HA49" s="16"/>
      <c r="HB49" s="16"/>
    </row>
    <row r="50" spans="2:210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/>
      <c r="GV50" s="14"/>
      <c r="GW50" s="14"/>
      <c r="GX50" s="14"/>
      <c r="GY50" s="14"/>
      <c r="GZ50" s="14"/>
      <c r="HA50" s="14"/>
      <c r="HB50" s="14">
        <f>+SUM(GP50:HA50)</f>
        <v>724481</v>
      </c>
    </row>
    <row r="51" spans="2:210" x14ac:dyDescent="0.25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/>
      <c r="GV51" s="16"/>
      <c r="GW51" s="16"/>
      <c r="GX51" s="16"/>
      <c r="GY51" s="16"/>
      <c r="GZ51" s="16"/>
      <c r="HA51" s="16"/>
      <c r="HB51" s="16"/>
    </row>
    <row r="52" spans="2:210" x14ac:dyDescent="0.25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/>
      <c r="GV52" s="16"/>
      <c r="GW52" s="16"/>
      <c r="GX52" s="16"/>
      <c r="GY52" s="16"/>
      <c r="GZ52" s="16"/>
      <c r="HA52" s="16"/>
      <c r="HB52" s="16"/>
    </row>
    <row r="53" spans="2:210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/>
      <c r="GV53" s="14"/>
      <c r="GW53" s="14"/>
      <c r="GX53" s="14"/>
      <c r="GY53" s="14"/>
      <c r="GZ53" s="14"/>
      <c r="HA53" s="14"/>
      <c r="HB53" s="14">
        <f>+SUM(GP53:HA53)</f>
        <v>195941</v>
      </c>
    </row>
    <row r="54" spans="2:210" x14ac:dyDescent="0.25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/>
      <c r="GV54" s="16"/>
      <c r="GW54" s="16"/>
      <c r="GX54" s="16"/>
      <c r="GY54" s="16"/>
      <c r="GZ54" s="16"/>
      <c r="HA54" s="16"/>
      <c r="HB54" s="16"/>
    </row>
    <row r="55" spans="2:210" x14ac:dyDescent="0.25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/>
      <c r="GV55" s="16"/>
      <c r="GW55" s="16"/>
      <c r="GX55" s="16"/>
      <c r="GY55" s="16"/>
      <c r="GZ55" s="16"/>
      <c r="HA55" s="16"/>
      <c r="HB55" s="16"/>
    </row>
    <row r="56" spans="2:210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/>
      <c r="GV56" s="14"/>
      <c r="GW56" s="14"/>
      <c r="GX56" s="14"/>
      <c r="GY56" s="14"/>
      <c r="GZ56" s="14"/>
      <c r="HA56" s="14"/>
      <c r="HB56" s="14">
        <f>+SUM(GP56:HA56)</f>
        <v>550561</v>
      </c>
    </row>
    <row r="57" spans="2:210" x14ac:dyDescent="0.25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/>
      <c r="GV57" s="16"/>
      <c r="GW57" s="16"/>
      <c r="GX57" s="16"/>
      <c r="GY57" s="16"/>
      <c r="GZ57" s="16"/>
      <c r="HA57" s="16"/>
      <c r="HB57" s="16"/>
    </row>
    <row r="58" spans="2:210" x14ac:dyDescent="0.25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/>
      <c r="GV58" s="16"/>
      <c r="GW58" s="16"/>
      <c r="GX58" s="16"/>
      <c r="GY58" s="16"/>
      <c r="GZ58" s="16"/>
      <c r="HA58" s="16"/>
      <c r="HB58" s="16"/>
    </row>
    <row r="59" spans="2:210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/>
      <c r="GV59" s="14"/>
      <c r="GW59" s="14"/>
      <c r="GX59" s="14"/>
      <c r="GY59" s="14"/>
      <c r="GZ59" s="14"/>
      <c r="HA59" s="14"/>
      <c r="HB59" s="14">
        <f>+SUM(GP59:HA59)</f>
        <v>1036408</v>
      </c>
    </row>
    <row r="60" spans="2:210" x14ac:dyDescent="0.25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/>
      <c r="GV60" s="16"/>
      <c r="GW60" s="16"/>
      <c r="GX60" s="16"/>
      <c r="GY60" s="16"/>
      <c r="GZ60" s="16"/>
      <c r="HA60" s="16"/>
      <c r="HB60" s="16"/>
    </row>
    <row r="61" spans="2:210" x14ac:dyDescent="0.25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/>
      <c r="GV61" s="16"/>
      <c r="GW61" s="16"/>
      <c r="GX61" s="16"/>
      <c r="GY61" s="16"/>
      <c r="GZ61" s="16"/>
      <c r="HA61" s="16"/>
      <c r="HB61" s="16"/>
    </row>
    <row r="62" spans="2:210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/>
      <c r="GV62" s="14"/>
      <c r="GW62" s="14"/>
      <c r="GX62" s="14"/>
      <c r="GY62" s="14"/>
      <c r="GZ62" s="14"/>
      <c r="HA62" s="14"/>
      <c r="HB62" s="14">
        <f>+SUM(GP62:HA62)</f>
        <v>196200</v>
      </c>
    </row>
    <row r="63" spans="2:210" x14ac:dyDescent="0.25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/>
      <c r="GV63" s="16"/>
      <c r="GW63" s="16"/>
      <c r="GX63" s="16"/>
      <c r="GY63" s="16"/>
      <c r="GZ63" s="16"/>
      <c r="HA63" s="16"/>
      <c r="HB63" s="16"/>
    </row>
    <row r="64" spans="2:210" x14ac:dyDescent="0.25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/>
      <c r="GV64" s="16"/>
      <c r="GW64" s="16"/>
      <c r="GX64" s="16"/>
      <c r="GY64" s="16"/>
      <c r="GZ64" s="16"/>
      <c r="HA64" s="16"/>
      <c r="HB64" s="16"/>
    </row>
    <row r="65" spans="2:210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/>
      <c r="GV65" s="14"/>
      <c r="GW65" s="14"/>
      <c r="GX65" s="14"/>
      <c r="GY65" s="14"/>
      <c r="GZ65" s="14"/>
      <c r="HA65" s="14"/>
      <c r="HB65" s="14">
        <f>+SUM(GP65:HA65)</f>
        <v>539377</v>
      </c>
    </row>
    <row r="66" spans="2:210" x14ac:dyDescent="0.25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/>
      <c r="GV66" s="16"/>
      <c r="GW66" s="16"/>
      <c r="GX66" s="16"/>
      <c r="GY66" s="16"/>
      <c r="GZ66" s="16"/>
      <c r="HA66" s="16"/>
      <c r="HB66" s="16"/>
    </row>
    <row r="67" spans="2:210" x14ac:dyDescent="0.25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/>
      <c r="GV67" s="16"/>
      <c r="GW67" s="16"/>
      <c r="GX67" s="16"/>
      <c r="GY67" s="16"/>
      <c r="GZ67" s="16"/>
      <c r="HA67" s="16"/>
      <c r="HB67" s="16"/>
    </row>
    <row r="68" spans="2:210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/>
      <c r="GV68" s="14"/>
      <c r="GW68" s="14"/>
      <c r="GX68" s="14"/>
      <c r="GY68" s="14"/>
      <c r="GZ68" s="14"/>
      <c r="HA68" s="14"/>
      <c r="HB68" s="14">
        <f>+SUM(GP68:HA68)</f>
        <v>289110</v>
      </c>
    </row>
    <row r="69" spans="2:210" x14ac:dyDescent="0.25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/>
      <c r="GV69" s="16"/>
      <c r="GW69" s="16"/>
      <c r="GX69" s="16"/>
      <c r="GY69" s="16"/>
      <c r="GZ69" s="16"/>
      <c r="HA69" s="16"/>
      <c r="HB69" s="16"/>
    </row>
    <row r="70" spans="2:210" x14ac:dyDescent="0.25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/>
      <c r="GV70" s="16"/>
      <c r="GW70" s="16"/>
      <c r="GX70" s="16"/>
      <c r="GY70" s="16"/>
      <c r="GZ70" s="16"/>
      <c r="HA70" s="16"/>
      <c r="HB70" s="16"/>
    </row>
    <row r="71" spans="2:210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/>
      <c r="GV71" s="14"/>
      <c r="GW71" s="14"/>
      <c r="GX71" s="14"/>
      <c r="GY71" s="14"/>
      <c r="GZ71" s="14"/>
      <c r="HA71" s="14"/>
      <c r="HB71" s="14">
        <f>+SUM(GP71:HA71)</f>
        <v>321049</v>
      </c>
    </row>
    <row r="72" spans="2:210" x14ac:dyDescent="0.25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/>
      <c r="GV72" s="16"/>
      <c r="GW72" s="16"/>
      <c r="GX72" s="16"/>
      <c r="GY72" s="16"/>
      <c r="GZ72" s="16"/>
      <c r="HA72" s="16"/>
      <c r="HB72" s="16"/>
    </row>
    <row r="73" spans="2:210" x14ac:dyDescent="0.25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/>
      <c r="GV73" s="16"/>
      <c r="GW73" s="16"/>
      <c r="GX73" s="16"/>
      <c r="GY73" s="16"/>
      <c r="GZ73" s="16"/>
      <c r="HA73" s="16"/>
      <c r="HB73" s="16"/>
    </row>
    <row r="74" spans="2:210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/>
      <c r="GV74" s="14"/>
      <c r="GW74" s="14"/>
      <c r="GX74" s="14"/>
      <c r="GY74" s="14"/>
      <c r="GZ74" s="14"/>
      <c r="HA74" s="14"/>
      <c r="HB74" s="14">
        <f>+SUM(GP74:HA74)</f>
        <v>0</v>
      </c>
    </row>
    <row r="75" spans="2:210" x14ac:dyDescent="0.25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/>
      <c r="GV75" s="16"/>
      <c r="GW75" s="16"/>
      <c r="GX75" s="16"/>
      <c r="GY75" s="16"/>
      <c r="GZ75" s="16"/>
      <c r="HA75" s="16"/>
      <c r="HB75" s="16"/>
    </row>
    <row r="76" spans="2:210" x14ac:dyDescent="0.25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/>
      <c r="GV76" s="16"/>
      <c r="GW76" s="16"/>
      <c r="GX76" s="16"/>
      <c r="GY76" s="16"/>
      <c r="GZ76" s="16"/>
      <c r="HA76" s="16"/>
      <c r="HB76" s="16"/>
    </row>
    <row r="77" spans="2:210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/>
      <c r="GV77" s="59"/>
      <c r="GW77" s="59"/>
      <c r="GX77" s="59"/>
      <c r="GY77" s="59"/>
      <c r="GZ77" s="59"/>
      <c r="HA77" s="59"/>
      <c r="HB77" s="59">
        <f>+SUM(GP77:HA77)</f>
        <v>4163991</v>
      </c>
    </row>
    <row r="78" spans="2:210" x14ac:dyDescent="0.25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/>
      <c r="GV78" s="79"/>
      <c r="GW78" s="79"/>
      <c r="GX78" s="79"/>
      <c r="GY78" s="79"/>
      <c r="GZ78" s="79"/>
      <c r="HA78" s="79"/>
      <c r="HB78" s="79">
        <f>+SUM(GP78:HA78)</f>
        <v>1319242</v>
      </c>
    </row>
    <row r="79" spans="2:210" x14ac:dyDescent="0.25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/>
      <c r="GV79" s="79"/>
      <c r="GW79" s="79"/>
      <c r="GX79" s="79"/>
      <c r="GY79" s="79"/>
      <c r="GZ79" s="79"/>
      <c r="HA79" s="79"/>
      <c r="HB79" s="79">
        <f>+SUM(GP79:HA79)</f>
        <v>2844749</v>
      </c>
    </row>
    <row r="82" spans="2:210" x14ac:dyDescent="0.25">
      <c r="B82" s="5" t="s">
        <v>82</v>
      </c>
    </row>
    <row r="83" spans="2:210" ht="15" customHeight="1" x14ac:dyDescent="0.25">
      <c r="B83" s="23" t="s">
        <v>158</v>
      </c>
      <c r="C83" s="159">
        <v>2006</v>
      </c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1"/>
      <c r="O83" s="157" t="s">
        <v>99</v>
      </c>
      <c r="P83" s="159">
        <v>2007</v>
      </c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1"/>
      <c r="AB83" s="157" t="s">
        <v>100</v>
      </c>
      <c r="AC83" s="159">
        <v>2008</v>
      </c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1"/>
      <c r="AO83" s="157" t="s">
        <v>101</v>
      </c>
      <c r="AP83" s="159">
        <v>2009</v>
      </c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1"/>
      <c r="BB83" s="157" t="s">
        <v>86</v>
      </c>
      <c r="BC83" s="159">
        <v>2010</v>
      </c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1"/>
      <c r="BO83" s="157" t="s">
        <v>87</v>
      </c>
      <c r="BP83" s="159">
        <v>2011</v>
      </c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1"/>
      <c r="CB83" s="157" t="s">
        <v>88</v>
      </c>
      <c r="CC83" s="159">
        <v>2012</v>
      </c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1"/>
      <c r="CO83" s="157" t="s">
        <v>89</v>
      </c>
      <c r="CP83" s="159">
        <v>2013</v>
      </c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1"/>
      <c r="DB83" s="157" t="s">
        <v>90</v>
      </c>
      <c r="DC83" s="159">
        <v>2014</v>
      </c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1"/>
      <c r="DO83" s="157" t="s">
        <v>91</v>
      </c>
      <c r="DP83" s="159">
        <v>2015</v>
      </c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1"/>
      <c r="EB83" s="157" t="s">
        <v>92</v>
      </c>
      <c r="EC83" s="159">
        <v>2016</v>
      </c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1"/>
      <c r="EO83" s="157" t="s">
        <v>93</v>
      </c>
      <c r="EP83" s="159">
        <v>2017</v>
      </c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1"/>
      <c r="FB83" s="157" t="s">
        <v>104</v>
      </c>
      <c r="FC83" s="159">
        <v>2018</v>
      </c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1"/>
      <c r="FO83" s="157" t="s">
        <v>137</v>
      </c>
      <c r="FP83" s="159">
        <v>2019</v>
      </c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1"/>
      <c r="GB83" s="157" t="s">
        <v>161</v>
      </c>
      <c r="GC83" s="154">
        <v>2020</v>
      </c>
      <c r="GD83" s="155"/>
      <c r="GE83" s="155"/>
      <c r="GF83" s="155"/>
      <c r="GG83" s="155"/>
      <c r="GH83" s="155"/>
      <c r="GI83" s="155"/>
      <c r="GJ83" s="155"/>
      <c r="GK83" s="155"/>
      <c r="GL83" s="155"/>
      <c r="GM83" s="155"/>
      <c r="GN83" s="156"/>
      <c r="GO83" s="157" t="s">
        <v>169</v>
      </c>
      <c r="GP83" s="154">
        <v>2021</v>
      </c>
      <c r="GQ83" s="155"/>
      <c r="GR83" s="155"/>
      <c r="GS83" s="155"/>
      <c r="GT83" s="155"/>
      <c r="GU83" s="155"/>
      <c r="GV83" s="155"/>
      <c r="GW83" s="155"/>
      <c r="GX83" s="155"/>
      <c r="GY83" s="155"/>
      <c r="GZ83" s="155"/>
      <c r="HA83" s="156"/>
      <c r="HB83" s="157" t="s">
        <v>170</v>
      </c>
    </row>
    <row r="84" spans="2:210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58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58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58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58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58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58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58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58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58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58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58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58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58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58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58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58"/>
    </row>
    <row r="85" spans="2:210" s="5" customFormat="1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GU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6112997</v>
      </c>
      <c r="GS85" s="59">
        <f t="shared" si="300"/>
        <v>5390351.7999999998</v>
      </c>
      <c r="GT85" s="59">
        <f t="shared" si="300"/>
        <v>6001092.3000000007</v>
      </c>
      <c r="GU85" s="59">
        <f t="shared" si="300"/>
        <v>0</v>
      </c>
      <c r="GV85" s="59"/>
      <c r="GW85" s="59"/>
      <c r="GX85" s="59"/>
      <c r="GY85" s="59"/>
      <c r="GZ85" s="59"/>
      <c r="HA85" s="59"/>
      <c r="HB85" s="59">
        <f>+SUM(GP85:HA85)</f>
        <v>29655657.5</v>
      </c>
    </row>
    <row r="86" spans="2:210" x14ac:dyDescent="0.25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</v>
      </c>
      <c r="GQ86" s="79">
        <v>1773287.5999999999</v>
      </c>
      <c r="GR86" s="79">
        <v>1999816.0999999999</v>
      </c>
      <c r="GS86" s="79">
        <v>1642847.9</v>
      </c>
      <c r="GT86" s="79">
        <v>1923316.8999999994</v>
      </c>
      <c r="GU86" s="79"/>
      <c r="GV86" s="79"/>
      <c r="GW86" s="79"/>
      <c r="GX86" s="79"/>
      <c r="GY86" s="79"/>
      <c r="GZ86" s="79"/>
      <c r="HA86" s="79"/>
      <c r="HB86" s="14">
        <f>+SUM(GP86:HA86)</f>
        <v>9375771</v>
      </c>
    </row>
    <row r="87" spans="2:210" x14ac:dyDescent="0.25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4113180.9</v>
      </c>
      <c r="GS87" s="79">
        <v>3747503.9</v>
      </c>
      <c r="GT87" s="79">
        <v>4077775.4000000013</v>
      </c>
      <c r="GU87" s="79"/>
      <c r="GV87" s="79"/>
      <c r="GW87" s="79"/>
      <c r="GX87" s="79"/>
      <c r="GY87" s="79"/>
      <c r="GZ87" s="79"/>
      <c r="HA87" s="79"/>
      <c r="HB87" s="14">
        <f>+SUM(GP87:HA87)</f>
        <v>20279886.500000004</v>
      </c>
    </row>
    <row r="88" spans="2:210" x14ac:dyDescent="0.25">
      <c r="FC88" s="11"/>
      <c r="FP88" s="11"/>
    </row>
    <row r="90" spans="2:210" x14ac:dyDescent="0.25">
      <c r="FC90" s="11"/>
      <c r="FP90" s="11"/>
    </row>
    <row r="91" spans="2:210" x14ac:dyDescent="0.25">
      <c r="FC91" s="11"/>
      <c r="FP91" s="11"/>
    </row>
  </sheetData>
  <mergeCells count="100">
    <mergeCell ref="GP6:HA6"/>
    <mergeCell ref="HB6:HB7"/>
    <mergeCell ref="GP45:HA45"/>
    <mergeCell ref="HB45:HB46"/>
    <mergeCell ref="GP83:HA83"/>
    <mergeCell ref="HB83:HB84"/>
    <mergeCell ref="FP6:GA6"/>
    <mergeCell ref="GB6:GB7"/>
    <mergeCell ref="FP45:GA45"/>
    <mergeCell ref="GB45:GB46"/>
    <mergeCell ref="FP83:GA83"/>
    <mergeCell ref="GB83:GB84"/>
    <mergeCell ref="B6:B7"/>
    <mergeCell ref="C45:N45"/>
    <mergeCell ref="P45:AA45"/>
    <mergeCell ref="C6:N6"/>
    <mergeCell ref="P6:AA6"/>
    <mergeCell ref="C83:N83"/>
    <mergeCell ref="P83:AA83"/>
    <mergeCell ref="O83:O84"/>
    <mergeCell ref="AB83:AB84"/>
    <mergeCell ref="B45:B46"/>
    <mergeCell ref="AO6:AO7"/>
    <mergeCell ref="AO45:AO46"/>
    <mergeCell ref="AO83:AO84"/>
    <mergeCell ref="O6:O7"/>
    <mergeCell ref="AC83:AN83"/>
    <mergeCell ref="AB6:AB7"/>
    <mergeCell ref="AB45:AB46"/>
    <mergeCell ref="AC45:AN45"/>
    <mergeCell ref="O45:O46"/>
    <mergeCell ref="AC6:AN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DC83:DN83"/>
    <mergeCell ref="DO83:DO84"/>
    <mergeCell ref="DB6:DB7"/>
    <mergeCell ref="DB45:DB46"/>
    <mergeCell ref="DB83:DB84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B49"/>
  <sheetViews>
    <sheetView showGridLines="0" zoomScale="90" zoomScaleNormal="90" workbookViewId="0">
      <pane xSplit="2" ySplit="3" topLeftCell="EO31" activePane="bottomRight" state="frozen"/>
      <selection pane="topRight" activeCell="C1" sqref="C1"/>
      <selection pane="bottomLeft" activeCell="A4" sqref="A4"/>
      <selection pane="bottomRight" activeCell="ES43" sqref="ES43:EU4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45" width="11.44140625" style="2"/>
    <col min="146" max="158" width="11.44140625" style="112"/>
    <col min="159" max="16384" width="11.44140625" style="2"/>
  </cols>
  <sheetData>
    <row r="1" spans="1:158" x14ac:dyDescent="0.25">
      <c r="A1" s="162" t="s">
        <v>136</v>
      </c>
      <c r="B1" s="162"/>
    </row>
    <row r="2" spans="1:158" ht="30" customHeight="1" x14ac:dyDescent="0.25">
      <c r="A2" s="163" t="s">
        <v>153</v>
      </c>
      <c r="B2" s="164"/>
    </row>
    <row r="3" spans="1:158" x14ac:dyDescent="0.25">
      <c r="A3" s="99" t="s">
        <v>74</v>
      </c>
    </row>
    <row r="5" spans="1:158" x14ac:dyDescent="0.25">
      <c r="B5" s="5" t="s">
        <v>67</v>
      </c>
    </row>
    <row r="6" spans="1:158" ht="15" customHeight="1" x14ac:dyDescent="0.25">
      <c r="B6" s="165" t="s">
        <v>0</v>
      </c>
      <c r="C6" s="159">
        <v>2010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87</v>
      </c>
      <c r="P6" s="159">
        <v>2011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88</v>
      </c>
      <c r="AC6" s="159">
        <v>2012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89</v>
      </c>
      <c r="AP6" s="159">
        <v>2013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90</v>
      </c>
      <c r="BC6" s="159">
        <v>2014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91</v>
      </c>
      <c r="BP6" s="159">
        <v>2015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92</v>
      </c>
      <c r="CC6" s="159">
        <v>2016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93</v>
      </c>
      <c r="CP6" s="159">
        <v>2017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104</v>
      </c>
      <c r="DC6" s="159">
        <v>2018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137</v>
      </c>
      <c r="DP6" s="159">
        <v>2019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161</v>
      </c>
      <c r="EC6" s="154">
        <v>2020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7" t="s">
        <v>169</v>
      </c>
      <c r="EP6" s="154">
        <v>2021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7" t="s">
        <v>170</v>
      </c>
    </row>
    <row r="7" spans="1:158" x14ac:dyDescent="0.25">
      <c r="B7" s="166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58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58"/>
    </row>
    <row r="8" spans="1:158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/>
      <c r="EV8" s="14"/>
      <c r="EW8" s="14"/>
      <c r="EX8" s="14"/>
      <c r="EY8" s="14"/>
      <c r="EZ8" s="14"/>
      <c r="FA8" s="14"/>
      <c r="FB8" s="14">
        <f>+SUM(EP8:FA8)</f>
        <v>1027545</v>
      </c>
    </row>
    <row r="9" spans="1:158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8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9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0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1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2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3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4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5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/>
      <c r="EV9" s="16"/>
      <c r="EW9" s="16"/>
      <c r="EX9" s="16"/>
      <c r="EY9" s="16"/>
      <c r="EZ9" s="16"/>
      <c r="FA9" s="16"/>
      <c r="FB9" s="16"/>
    </row>
    <row r="10" spans="1:158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8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9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0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1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2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3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4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6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5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/>
      <c r="EV10" s="17"/>
      <c r="EW10" s="17"/>
      <c r="EX10" s="17"/>
      <c r="EY10" s="17"/>
      <c r="EZ10" s="17"/>
      <c r="FA10" s="17"/>
      <c r="FB10" s="17"/>
    </row>
    <row r="11" spans="1:158" x14ac:dyDescent="0.25">
      <c r="B11" s="13" t="s">
        <v>36</v>
      </c>
      <c r="C11" s="14">
        <f>SUM(C12:C13)</f>
        <v>0</v>
      </c>
      <c r="D11" s="14">
        <f t="shared" ref="D11:N11" si="17">SUM(D12:D13)</f>
        <v>0</v>
      </c>
      <c r="E11" s="14">
        <f t="shared" si="17"/>
        <v>0</v>
      </c>
      <c r="F11" s="14">
        <f t="shared" si="17"/>
        <v>0</v>
      </c>
      <c r="G11" s="14">
        <f t="shared" si="17"/>
        <v>0</v>
      </c>
      <c r="H11" s="14">
        <f t="shared" si="17"/>
        <v>0</v>
      </c>
      <c r="I11" s="14">
        <f t="shared" si="17"/>
        <v>0</v>
      </c>
      <c r="J11" s="14">
        <f t="shared" si="17"/>
        <v>0</v>
      </c>
      <c r="K11" s="14">
        <f t="shared" si="17"/>
        <v>0</v>
      </c>
      <c r="L11" s="14">
        <f t="shared" si="17"/>
        <v>17844</v>
      </c>
      <c r="M11" s="14">
        <f t="shared" si="17"/>
        <v>81956</v>
      </c>
      <c r="N11" s="14">
        <f t="shared" si="17"/>
        <v>92370</v>
      </c>
      <c r="O11" s="14">
        <f t="shared" si="8"/>
        <v>192170</v>
      </c>
      <c r="P11" s="14">
        <f>SUM(P12:P13)</f>
        <v>87836</v>
      </c>
      <c r="Q11" s="14">
        <f t="shared" ref="Q11:AA11" si="18">SUM(Q12:Q13)</f>
        <v>79454</v>
      </c>
      <c r="R11" s="14">
        <f t="shared" si="18"/>
        <v>87502</v>
      </c>
      <c r="S11" s="14">
        <f t="shared" si="18"/>
        <v>95332</v>
      </c>
      <c r="T11" s="14">
        <f t="shared" si="18"/>
        <v>95032</v>
      </c>
      <c r="U11" s="14">
        <f t="shared" si="18"/>
        <v>90704</v>
      </c>
      <c r="V11" s="14">
        <f t="shared" si="18"/>
        <v>100244</v>
      </c>
      <c r="W11" s="14">
        <f t="shared" si="18"/>
        <v>96866</v>
      </c>
      <c r="X11" s="14">
        <f t="shared" si="18"/>
        <v>87784</v>
      </c>
      <c r="Y11" s="14">
        <f t="shared" si="18"/>
        <v>94564</v>
      </c>
      <c r="Z11" s="14">
        <f t="shared" si="18"/>
        <v>90236</v>
      </c>
      <c r="AA11" s="14">
        <f t="shared" si="18"/>
        <v>98518</v>
      </c>
      <c r="AB11" s="14">
        <f t="shared" si="9"/>
        <v>1104072</v>
      </c>
      <c r="AC11" s="14">
        <f>SUM(AC12:AC13)</f>
        <v>97806</v>
      </c>
      <c r="AD11" s="14">
        <f t="shared" ref="AD11:AN11" si="19">SUM(AD12:AD13)</f>
        <v>91966</v>
      </c>
      <c r="AE11" s="14">
        <f t="shared" si="19"/>
        <v>95924</v>
      </c>
      <c r="AF11" s="14">
        <f t="shared" si="19"/>
        <v>94405</v>
      </c>
      <c r="AG11" s="14">
        <f t="shared" si="19"/>
        <v>101980</v>
      </c>
      <c r="AH11" s="14">
        <f t="shared" si="19"/>
        <v>95100</v>
      </c>
      <c r="AI11" s="14">
        <f t="shared" si="19"/>
        <v>104816</v>
      </c>
      <c r="AJ11" s="14">
        <f t="shared" si="19"/>
        <v>108464</v>
      </c>
      <c r="AK11" s="14">
        <f t="shared" si="19"/>
        <v>97274</v>
      </c>
      <c r="AL11" s="14">
        <f t="shared" si="19"/>
        <v>101604</v>
      </c>
      <c r="AM11" s="14">
        <f t="shared" si="19"/>
        <v>98835</v>
      </c>
      <c r="AN11" s="14">
        <f t="shared" si="19"/>
        <v>105492</v>
      </c>
      <c r="AO11" s="14">
        <f t="shared" si="10"/>
        <v>1193666</v>
      </c>
      <c r="AP11" s="14">
        <f>SUM(AP12:AP13)</f>
        <v>104061</v>
      </c>
      <c r="AQ11" s="14">
        <f t="shared" ref="AQ11:BA11" si="20">SUM(AQ12:AQ13)</f>
        <v>95160</v>
      </c>
      <c r="AR11" s="14">
        <f t="shared" si="20"/>
        <v>105497</v>
      </c>
      <c r="AS11" s="14">
        <f t="shared" si="20"/>
        <v>95565</v>
      </c>
      <c r="AT11" s="14">
        <f t="shared" si="20"/>
        <v>106869</v>
      </c>
      <c r="AU11" s="14">
        <f t="shared" si="20"/>
        <v>100651</v>
      </c>
      <c r="AV11" s="14">
        <f t="shared" si="20"/>
        <v>110089</v>
      </c>
      <c r="AW11" s="14">
        <f t="shared" si="20"/>
        <v>110976</v>
      </c>
      <c r="AX11" s="14">
        <f t="shared" si="20"/>
        <v>100372</v>
      </c>
      <c r="AY11" s="14">
        <f t="shared" si="20"/>
        <v>107341</v>
      </c>
      <c r="AZ11" s="14">
        <f t="shared" si="20"/>
        <v>105154</v>
      </c>
      <c r="BA11" s="14">
        <f t="shared" si="20"/>
        <v>113030</v>
      </c>
      <c r="BB11" s="14">
        <f t="shared" si="11"/>
        <v>1254765</v>
      </c>
      <c r="BC11" s="14">
        <f>SUM(BC12:BC13)</f>
        <v>109576</v>
      </c>
      <c r="BD11" s="14">
        <f t="shared" ref="BD11:BN11" si="21">SUM(BD12:BD13)</f>
        <v>98076</v>
      </c>
      <c r="BE11" s="14">
        <f t="shared" si="21"/>
        <v>103906</v>
      </c>
      <c r="BF11" s="14">
        <f t="shared" si="21"/>
        <v>106514</v>
      </c>
      <c r="BG11" s="14">
        <f t="shared" si="21"/>
        <v>111093</v>
      </c>
      <c r="BH11" s="14">
        <f t="shared" si="21"/>
        <v>103349</v>
      </c>
      <c r="BI11" s="14">
        <f t="shared" si="21"/>
        <v>115938</v>
      </c>
      <c r="BJ11" s="14">
        <f t="shared" si="21"/>
        <v>116543</v>
      </c>
      <c r="BK11" s="14">
        <f t="shared" si="21"/>
        <v>103771</v>
      </c>
      <c r="BL11" s="14">
        <f t="shared" si="21"/>
        <v>113370</v>
      </c>
      <c r="BM11" s="14">
        <f t="shared" si="21"/>
        <v>109536</v>
      </c>
      <c r="BN11" s="14">
        <f t="shared" si="21"/>
        <v>118876</v>
      </c>
      <c r="BO11" s="14">
        <f t="shared" si="12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3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4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2">SUM(CV12:CV13)</f>
        <v>142647</v>
      </c>
      <c r="CW11" s="14">
        <f t="shared" si="22"/>
        <v>137277</v>
      </c>
      <c r="CX11" s="14">
        <f t="shared" si="22"/>
        <v>120449</v>
      </c>
      <c r="CY11" s="14">
        <f t="shared" si="22"/>
        <v>127042</v>
      </c>
      <c r="CZ11" s="14">
        <f t="shared" si="22"/>
        <v>125602</v>
      </c>
      <c r="DA11" s="14">
        <f t="shared" si="22"/>
        <v>139801</v>
      </c>
      <c r="DB11" s="14">
        <f t="shared" si="16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3">SUM(DE12:DE13)</f>
        <v>134819</v>
      </c>
      <c r="DF11" s="14">
        <f t="shared" si="23"/>
        <v>124983</v>
      </c>
      <c r="DG11" s="14">
        <f t="shared" si="23"/>
        <v>136613</v>
      </c>
      <c r="DH11" s="14">
        <f t="shared" si="23"/>
        <v>122157</v>
      </c>
      <c r="DI11" s="14">
        <f t="shared" si="23"/>
        <v>138441</v>
      </c>
      <c r="DJ11" s="14">
        <f t="shared" si="23"/>
        <v>144992</v>
      </c>
      <c r="DK11" s="14">
        <f t="shared" si="23"/>
        <v>126234</v>
      </c>
      <c r="DL11" s="14">
        <f t="shared" si="23"/>
        <v>134796</v>
      </c>
      <c r="DM11" s="14">
        <f t="shared" si="23"/>
        <v>133711</v>
      </c>
      <c r="DN11" s="14">
        <f t="shared" si="23"/>
        <v>144881</v>
      </c>
      <c r="DO11" s="14">
        <f t="shared" si="15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4">SUM(DR12:DR13)</f>
        <v>132549</v>
      </c>
      <c r="DS11" s="14">
        <f t="shared" si="24"/>
        <v>134758</v>
      </c>
      <c r="DT11" s="14">
        <f t="shared" si="24"/>
        <v>141599</v>
      </c>
      <c r="DU11" s="14">
        <f t="shared" si="24"/>
        <v>131630</v>
      </c>
      <c r="DV11" s="14">
        <f t="shared" si="24"/>
        <v>150599</v>
      </c>
      <c r="DW11" s="14">
        <f t="shared" si="24"/>
        <v>153110</v>
      </c>
      <c r="DX11" s="14">
        <f t="shared" si="24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/>
      <c r="EV11" s="14"/>
      <c r="EW11" s="14"/>
      <c r="EX11" s="14"/>
      <c r="EY11" s="14"/>
      <c r="EZ11" s="14"/>
      <c r="FA11" s="14"/>
      <c r="FB11" s="14">
        <f>+SUM(EP11:FA11)</f>
        <v>656512</v>
      </c>
    </row>
    <row r="12" spans="1:158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8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9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0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1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2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3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4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6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5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/>
      <c r="EV12" s="16"/>
      <c r="EW12" s="16"/>
      <c r="EX12" s="16"/>
      <c r="EY12" s="16"/>
      <c r="EZ12" s="16"/>
      <c r="FA12" s="16"/>
      <c r="FB12" s="16"/>
    </row>
    <row r="13" spans="1:158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8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9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0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1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2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3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4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6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5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/>
      <c r="EV13" s="17"/>
      <c r="EW13" s="17"/>
      <c r="EX13" s="17"/>
      <c r="EY13" s="17"/>
      <c r="EZ13" s="17"/>
      <c r="FA13" s="17"/>
      <c r="FB13" s="17"/>
    </row>
    <row r="14" spans="1:158" x14ac:dyDescent="0.25">
      <c r="B14" s="13" t="s">
        <v>37</v>
      </c>
      <c r="C14" s="14">
        <f>SUM(C15:C16)</f>
        <v>0</v>
      </c>
      <c r="D14" s="14">
        <f t="shared" ref="D14:N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 t="shared" si="25"/>
        <v>15210</v>
      </c>
      <c r="M14" s="14">
        <f t="shared" si="25"/>
        <v>66684</v>
      </c>
      <c r="N14" s="14">
        <f t="shared" si="25"/>
        <v>79506</v>
      </c>
      <c r="O14" s="14">
        <f t="shared" si="8"/>
        <v>161400</v>
      </c>
      <c r="P14" s="14">
        <f>SUM(P15:P16)</f>
        <v>73046</v>
      </c>
      <c r="Q14" s="14">
        <f t="shared" ref="Q14:AA14" si="26">SUM(Q15:Q16)</f>
        <v>66432</v>
      </c>
      <c r="R14" s="14">
        <f t="shared" si="26"/>
        <v>73618</v>
      </c>
      <c r="S14" s="14">
        <f t="shared" si="26"/>
        <v>79828</v>
      </c>
      <c r="T14" s="14">
        <f t="shared" si="26"/>
        <v>76604</v>
      </c>
      <c r="U14" s="14">
        <f t="shared" si="26"/>
        <v>75150</v>
      </c>
      <c r="V14" s="14">
        <f t="shared" si="26"/>
        <v>91558</v>
      </c>
      <c r="W14" s="14">
        <f t="shared" si="26"/>
        <v>82502</v>
      </c>
      <c r="X14" s="14">
        <f t="shared" si="26"/>
        <v>76004</v>
      </c>
      <c r="Y14" s="14">
        <f t="shared" si="26"/>
        <v>79074</v>
      </c>
      <c r="Z14" s="14">
        <f t="shared" si="26"/>
        <v>73660</v>
      </c>
      <c r="AA14" s="14">
        <f t="shared" si="26"/>
        <v>85700</v>
      </c>
      <c r="AB14" s="14">
        <f t="shared" si="9"/>
        <v>933176</v>
      </c>
      <c r="AC14" s="14">
        <f>SUM(AC15:AC16)</f>
        <v>83006</v>
      </c>
      <c r="AD14" s="14">
        <f t="shared" ref="AD14:AN14" si="27">SUM(AD15:AD16)</f>
        <v>79124</v>
      </c>
      <c r="AE14" s="14">
        <f t="shared" si="27"/>
        <v>83528</v>
      </c>
      <c r="AF14" s="14">
        <f t="shared" si="27"/>
        <v>81558</v>
      </c>
      <c r="AG14" s="14">
        <f t="shared" si="27"/>
        <v>86893</v>
      </c>
      <c r="AH14" s="14">
        <f t="shared" si="27"/>
        <v>80985</v>
      </c>
      <c r="AI14" s="14">
        <f t="shared" si="27"/>
        <v>96918</v>
      </c>
      <c r="AJ14" s="14">
        <f t="shared" si="27"/>
        <v>93854</v>
      </c>
      <c r="AK14" s="14">
        <f t="shared" si="27"/>
        <v>85459</v>
      </c>
      <c r="AL14" s="14">
        <f t="shared" si="27"/>
        <v>87184</v>
      </c>
      <c r="AM14" s="14">
        <f t="shared" si="27"/>
        <v>84355</v>
      </c>
      <c r="AN14" s="14">
        <f t="shared" si="27"/>
        <v>92774</v>
      </c>
      <c r="AO14" s="14">
        <f t="shared" si="10"/>
        <v>1035638</v>
      </c>
      <c r="AP14" s="14">
        <f>SUM(AP15:AP16)</f>
        <v>92680</v>
      </c>
      <c r="AQ14" s="14">
        <f t="shared" ref="AQ14:BA14" si="28">SUM(AQ15:AQ16)</f>
        <v>85941</v>
      </c>
      <c r="AR14" s="14">
        <f t="shared" si="28"/>
        <v>92946</v>
      </c>
      <c r="AS14" s="14">
        <f t="shared" si="28"/>
        <v>87626</v>
      </c>
      <c r="AT14" s="14">
        <f t="shared" si="28"/>
        <v>95884</v>
      </c>
      <c r="AU14" s="14">
        <f t="shared" si="28"/>
        <v>89315</v>
      </c>
      <c r="AV14" s="14">
        <f t="shared" si="28"/>
        <v>104581</v>
      </c>
      <c r="AW14" s="14">
        <f t="shared" si="28"/>
        <v>103585</v>
      </c>
      <c r="AX14" s="14">
        <f t="shared" si="28"/>
        <v>91266</v>
      </c>
      <c r="AY14" s="14">
        <f t="shared" si="28"/>
        <v>92344</v>
      </c>
      <c r="AZ14" s="14">
        <f t="shared" si="28"/>
        <v>89489</v>
      </c>
      <c r="BA14" s="14">
        <f t="shared" si="28"/>
        <v>100215</v>
      </c>
      <c r="BB14" s="14">
        <f t="shared" si="11"/>
        <v>1125872</v>
      </c>
      <c r="BC14" s="14">
        <f>SUM(BC15:BC16)</f>
        <v>97658</v>
      </c>
      <c r="BD14" s="14">
        <f t="shared" ref="BD14:BN14" si="29">SUM(BD15:BD16)</f>
        <v>86705</v>
      </c>
      <c r="BE14" s="14">
        <f t="shared" si="29"/>
        <v>93498</v>
      </c>
      <c r="BF14" s="14">
        <f t="shared" si="29"/>
        <v>94420</v>
      </c>
      <c r="BG14" s="14">
        <f t="shared" si="29"/>
        <v>95300</v>
      </c>
      <c r="BH14" s="14">
        <f t="shared" si="29"/>
        <v>88293</v>
      </c>
      <c r="BI14" s="14">
        <f t="shared" si="29"/>
        <v>105473</v>
      </c>
      <c r="BJ14" s="14">
        <f t="shared" si="29"/>
        <v>104606</v>
      </c>
      <c r="BK14" s="14">
        <f t="shared" si="29"/>
        <v>90058</v>
      </c>
      <c r="BL14" s="14">
        <f t="shared" si="29"/>
        <v>95716</v>
      </c>
      <c r="BM14" s="14">
        <f t="shared" si="29"/>
        <v>90965</v>
      </c>
      <c r="BN14" s="14">
        <f t="shared" si="29"/>
        <v>102089</v>
      </c>
      <c r="BO14" s="14">
        <f t="shared" si="12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3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4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0">SUM(CV15:CV16)</f>
        <v>132166</v>
      </c>
      <c r="CW14" s="14">
        <f t="shared" si="30"/>
        <v>121961</v>
      </c>
      <c r="CX14" s="14">
        <f t="shared" si="30"/>
        <v>101995</v>
      </c>
      <c r="CY14" s="14">
        <f t="shared" si="30"/>
        <v>102438</v>
      </c>
      <c r="CZ14" s="14">
        <f t="shared" si="30"/>
        <v>101835</v>
      </c>
      <c r="DA14" s="14">
        <f t="shared" si="30"/>
        <v>118540</v>
      </c>
      <c r="DB14" s="14">
        <f t="shared" si="16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1">SUM(DE15:DE16)</f>
        <v>112673</v>
      </c>
      <c r="DF14" s="14">
        <f t="shared" si="31"/>
        <v>107259</v>
      </c>
      <c r="DG14" s="14">
        <f t="shared" si="31"/>
        <v>115093</v>
      </c>
      <c r="DH14" s="14">
        <f t="shared" si="31"/>
        <v>102672</v>
      </c>
      <c r="DI14" s="14">
        <f t="shared" si="31"/>
        <v>128559</v>
      </c>
      <c r="DJ14" s="14">
        <f t="shared" si="31"/>
        <v>128788</v>
      </c>
      <c r="DK14" s="14">
        <f t="shared" si="31"/>
        <v>107442</v>
      </c>
      <c r="DL14" s="14">
        <f t="shared" si="31"/>
        <v>111459</v>
      </c>
      <c r="DM14" s="14">
        <f t="shared" si="31"/>
        <v>107589</v>
      </c>
      <c r="DN14" s="14">
        <f t="shared" si="31"/>
        <v>123690</v>
      </c>
      <c r="DO14" s="14">
        <f t="shared" si="15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2">SUM(DR15:DR16)</f>
        <v>112508</v>
      </c>
      <c r="DS14" s="14">
        <f t="shared" si="32"/>
        <v>115829</v>
      </c>
      <c r="DT14" s="14">
        <f t="shared" si="32"/>
        <v>118238</v>
      </c>
      <c r="DU14" s="14">
        <f t="shared" si="32"/>
        <v>107590</v>
      </c>
      <c r="DV14" s="14">
        <f t="shared" si="32"/>
        <v>135754</v>
      </c>
      <c r="DW14" s="14">
        <f t="shared" si="32"/>
        <v>135624</v>
      </c>
      <c r="DX14" s="14">
        <f t="shared" si="32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/>
      <c r="EV14" s="14"/>
      <c r="EW14" s="14"/>
      <c r="EX14" s="14"/>
      <c r="EY14" s="14"/>
      <c r="EZ14" s="14"/>
      <c r="FA14" s="14"/>
      <c r="FB14" s="14">
        <f>+SUM(EP14:FA14)</f>
        <v>523732</v>
      </c>
    </row>
    <row r="15" spans="1:158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8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9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0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1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2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3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4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6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5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/>
      <c r="EV15" s="16"/>
      <c r="EW15" s="16"/>
      <c r="EX15" s="16"/>
      <c r="EY15" s="16"/>
      <c r="EZ15" s="16"/>
      <c r="FA15" s="16"/>
      <c r="FB15" s="16"/>
    </row>
    <row r="16" spans="1:158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8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9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0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1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2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3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4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6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5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/>
      <c r="EV16" s="17"/>
      <c r="EW16" s="17"/>
      <c r="EX16" s="17"/>
      <c r="EY16" s="17"/>
      <c r="EZ16" s="17"/>
      <c r="FA16" s="17"/>
      <c r="FB16" s="17"/>
    </row>
    <row r="17" spans="2:158" x14ac:dyDescent="0.25">
      <c r="B17" s="18" t="s">
        <v>10</v>
      </c>
      <c r="C17" s="19">
        <f>SUM(C18:C19)</f>
        <v>0</v>
      </c>
      <c r="D17" s="19">
        <f t="shared" ref="D17:N17" si="33">SUM(D18:D19)</f>
        <v>0</v>
      </c>
      <c r="E17" s="19">
        <f t="shared" si="33"/>
        <v>0</v>
      </c>
      <c r="F17" s="19">
        <f t="shared" si="33"/>
        <v>0</v>
      </c>
      <c r="G17" s="19">
        <f t="shared" si="33"/>
        <v>0</v>
      </c>
      <c r="H17" s="19">
        <f t="shared" si="33"/>
        <v>0</v>
      </c>
      <c r="I17" s="19">
        <f t="shared" si="33"/>
        <v>0</v>
      </c>
      <c r="J17" s="19">
        <f t="shared" si="33"/>
        <v>0</v>
      </c>
      <c r="K17" s="19">
        <f t="shared" si="33"/>
        <v>0</v>
      </c>
      <c r="L17" s="19">
        <f t="shared" si="33"/>
        <v>63106</v>
      </c>
      <c r="M17" s="19">
        <f t="shared" si="33"/>
        <v>282136</v>
      </c>
      <c r="N17" s="19">
        <f t="shared" si="33"/>
        <v>323878</v>
      </c>
      <c r="O17" s="19">
        <f>SUM(O18:O19)</f>
        <v>669120</v>
      </c>
      <c r="P17" s="19">
        <f>SUM(P18:P19)</f>
        <v>307630</v>
      </c>
      <c r="Q17" s="19">
        <f t="shared" ref="Q17:AA17" si="34">SUM(Q18:Q19)</f>
        <v>280668</v>
      </c>
      <c r="R17" s="19">
        <f t="shared" si="34"/>
        <v>310156</v>
      </c>
      <c r="S17" s="19">
        <f t="shared" si="34"/>
        <v>336872</v>
      </c>
      <c r="T17" s="19">
        <f t="shared" si="34"/>
        <v>329006</v>
      </c>
      <c r="U17" s="19">
        <f t="shared" si="34"/>
        <v>317374</v>
      </c>
      <c r="V17" s="19">
        <f t="shared" si="34"/>
        <v>369364</v>
      </c>
      <c r="W17" s="19">
        <f t="shared" si="34"/>
        <v>339272</v>
      </c>
      <c r="X17" s="19">
        <f t="shared" si="34"/>
        <v>314266</v>
      </c>
      <c r="Y17" s="19">
        <f t="shared" si="34"/>
        <v>331708</v>
      </c>
      <c r="Z17" s="19">
        <f t="shared" si="34"/>
        <v>311592</v>
      </c>
      <c r="AA17" s="19">
        <f t="shared" si="34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5">SUM(AD18:AD19)</f>
        <v>326878</v>
      </c>
      <c r="AE17" s="19">
        <f t="shared" si="35"/>
        <v>341994</v>
      </c>
      <c r="AF17" s="19">
        <f t="shared" si="35"/>
        <v>335518</v>
      </c>
      <c r="AG17" s="19">
        <f t="shared" si="35"/>
        <v>357274</v>
      </c>
      <c r="AH17" s="19">
        <f t="shared" si="35"/>
        <v>336394</v>
      </c>
      <c r="AI17" s="19">
        <f t="shared" si="35"/>
        <v>385269</v>
      </c>
      <c r="AJ17" s="19">
        <f t="shared" si="35"/>
        <v>381600</v>
      </c>
      <c r="AK17" s="19">
        <f t="shared" si="35"/>
        <v>349290</v>
      </c>
      <c r="AL17" s="19">
        <f t="shared" si="35"/>
        <v>358036</v>
      </c>
      <c r="AM17" s="19">
        <f t="shared" si="35"/>
        <v>344647</v>
      </c>
      <c r="AN17" s="19">
        <f t="shared" si="35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6">SUM(AQ18:AQ19)</f>
        <v>344955</v>
      </c>
      <c r="AR17" s="19">
        <f t="shared" si="36"/>
        <v>378276</v>
      </c>
      <c r="AS17" s="19">
        <f t="shared" si="36"/>
        <v>345738</v>
      </c>
      <c r="AT17" s="19">
        <f t="shared" si="36"/>
        <v>381599</v>
      </c>
      <c r="AU17" s="19">
        <f t="shared" si="36"/>
        <v>355923</v>
      </c>
      <c r="AV17" s="19">
        <f t="shared" si="36"/>
        <v>406032</v>
      </c>
      <c r="AW17" s="19">
        <f t="shared" si="36"/>
        <v>401587</v>
      </c>
      <c r="AX17" s="19">
        <f t="shared" si="36"/>
        <v>358342</v>
      </c>
      <c r="AY17" s="19">
        <f t="shared" si="36"/>
        <v>373892</v>
      </c>
      <c r="AZ17" s="19">
        <f t="shared" si="36"/>
        <v>362122</v>
      </c>
      <c r="BA17" s="19">
        <f t="shared" si="36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37">SUM(BD18:BD19)</f>
        <v>349217</v>
      </c>
      <c r="BE17" s="19">
        <f t="shared" si="37"/>
        <v>372682</v>
      </c>
      <c r="BF17" s="19">
        <f t="shared" si="37"/>
        <v>385363</v>
      </c>
      <c r="BG17" s="19">
        <f t="shared" si="37"/>
        <v>390746</v>
      </c>
      <c r="BH17" s="19">
        <f t="shared" si="37"/>
        <v>363949</v>
      </c>
      <c r="BI17" s="19">
        <f t="shared" si="37"/>
        <v>424601</v>
      </c>
      <c r="BJ17" s="19">
        <f t="shared" si="37"/>
        <v>417175</v>
      </c>
      <c r="BK17" s="19">
        <f t="shared" si="37"/>
        <v>367753</v>
      </c>
      <c r="BL17" s="19">
        <f t="shared" si="37"/>
        <v>395990</v>
      </c>
      <c r="BM17" s="19">
        <f t="shared" si="37"/>
        <v>377071</v>
      </c>
      <c r="BN17" s="19">
        <f t="shared" si="37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38">SUM(BR18:BR19)</f>
        <v>360955</v>
      </c>
      <c r="BS17" s="19">
        <f t="shared" si="38"/>
        <v>386901</v>
      </c>
      <c r="BT17" s="19">
        <f t="shared" si="38"/>
        <v>418809</v>
      </c>
      <c r="BU17" s="19">
        <f t="shared" si="38"/>
        <v>389242</v>
      </c>
      <c r="BV17" s="19">
        <f t="shared" si="38"/>
        <v>469625</v>
      </c>
      <c r="BW17" s="19">
        <f t="shared" si="38"/>
        <v>440098</v>
      </c>
      <c r="BX17" s="19">
        <f t="shared" si="38"/>
        <v>399297</v>
      </c>
      <c r="BY17" s="19">
        <f t="shared" si="38"/>
        <v>427845</v>
      </c>
      <c r="BZ17" s="19">
        <f t="shared" si="38"/>
        <v>394028</v>
      </c>
      <c r="CA17" s="19">
        <f t="shared" si="38"/>
        <v>432794</v>
      </c>
      <c r="CB17" s="19">
        <f>SUM(CB18:CB19)</f>
        <v>4915949</v>
      </c>
      <c r="CC17" s="19">
        <f t="shared" si="38"/>
        <v>449290</v>
      </c>
      <c r="CD17" s="19">
        <f t="shared" si="38"/>
        <v>379388</v>
      </c>
      <c r="CE17" s="19">
        <f t="shared" si="38"/>
        <v>398743</v>
      </c>
      <c r="CF17" s="19">
        <f t="shared" si="38"/>
        <v>409293</v>
      </c>
      <c r="CG17" s="19">
        <f t="shared" si="38"/>
        <v>445662</v>
      </c>
      <c r="CH17" s="19">
        <f t="shared" si="38"/>
        <v>410419</v>
      </c>
      <c r="CI17" s="19">
        <f t="shared" si="38"/>
        <v>500827</v>
      </c>
      <c r="CJ17" s="19">
        <f t="shared" si="38"/>
        <v>474052</v>
      </c>
      <c r="CK17" s="19">
        <f t="shared" si="38"/>
        <v>407792</v>
      </c>
      <c r="CL17" s="19">
        <f t="shared" si="38"/>
        <v>424345</v>
      </c>
      <c r="CM17" s="19">
        <v>423083</v>
      </c>
      <c r="CN17" s="19">
        <f t="shared" si="38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39">SUM(CR18:CR19)</f>
        <v>321529</v>
      </c>
      <c r="CS17" s="19">
        <f t="shared" si="39"/>
        <v>420462</v>
      </c>
      <c r="CT17" s="19">
        <f t="shared" si="39"/>
        <v>455579</v>
      </c>
      <c r="CU17" s="19">
        <f t="shared" si="39"/>
        <v>426164</v>
      </c>
      <c r="CV17" s="19">
        <f t="shared" si="39"/>
        <v>525237</v>
      </c>
      <c r="CW17" s="19">
        <f t="shared" si="39"/>
        <v>489576</v>
      </c>
      <c r="CX17" s="19">
        <f t="shared" si="39"/>
        <v>420783</v>
      </c>
      <c r="CY17" s="19">
        <f t="shared" si="39"/>
        <v>432301</v>
      </c>
      <c r="CZ17" s="19">
        <f t="shared" si="39"/>
        <v>424468</v>
      </c>
      <c r="DA17" s="19">
        <f t="shared" si="39"/>
        <v>482860</v>
      </c>
      <c r="DB17" s="19">
        <f t="shared" si="16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0">SUM(DE18:DE19)</f>
        <v>469184</v>
      </c>
      <c r="DF17" s="19">
        <f t="shared" si="40"/>
        <v>439000</v>
      </c>
      <c r="DG17" s="19">
        <f t="shared" si="40"/>
        <v>473903</v>
      </c>
      <c r="DH17" s="19">
        <f t="shared" si="40"/>
        <v>423024</v>
      </c>
      <c r="DI17" s="19">
        <f t="shared" si="40"/>
        <v>507801</v>
      </c>
      <c r="DJ17" s="19">
        <f t="shared" si="40"/>
        <v>515087</v>
      </c>
      <c r="DK17" s="19">
        <f t="shared" si="40"/>
        <v>441842</v>
      </c>
      <c r="DL17" s="19">
        <f t="shared" si="40"/>
        <v>462628</v>
      </c>
      <c r="DM17" s="19">
        <f t="shared" si="40"/>
        <v>449236</v>
      </c>
      <c r="DN17" s="19">
        <f t="shared" si="40"/>
        <v>497903</v>
      </c>
      <c r="DO17" s="19">
        <f t="shared" si="15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1">SUM(DR18:DR19)</f>
        <v>455836</v>
      </c>
      <c r="DS17" s="19">
        <f t="shared" si="41"/>
        <v>476031</v>
      </c>
      <c r="DT17" s="19">
        <f t="shared" si="41"/>
        <v>484770</v>
      </c>
      <c r="DU17" s="19">
        <f t="shared" si="41"/>
        <v>446920</v>
      </c>
      <c r="DV17" s="19">
        <f t="shared" si="41"/>
        <v>542793</v>
      </c>
      <c r="DW17" s="19">
        <f t="shared" si="41"/>
        <v>538857</v>
      </c>
      <c r="DX17" s="19">
        <f t="shared" si="41"/>
        <v>460206</v>
      </c>
      <c r="DY17" s="19">
        <v>476614</v>
      </c>
      <c r="DZ17" s="19">
        <f t="shared" si="41"/>
        <v>450503</v>
      </c>
      <c r="EA17" s="19">
        <f t="shared" si="41"/>
        <v>493812</v>
      </c>
      <c r="EB17" s="19">
        <f>+SUM(DP17:EA17)</f>
        <v>5736836</v>
      </c>
      <c r="EC17" s="19">
        <f t="shared" ref="EC17:EN17" si="42">SUM(EC18:EC19)</f>
        <v>508666</v>
      </c>
      <c r="ED17" s="19">
        <f t="shared" si="42"/>
        <v>475387</v>
      </c>
      <c r="EE17" s="19">
        <f t="shared" si="42"/>
        <v>329870</v>
      </c>
      <c r="EF17" s="19">
        <f t="shared" si="42"/>
        <v>118786</v>
      </c>
      <c r="EG17" s="19">
        <f t="shared" si="42"/>
        <v>195767</v>
      </c>
      <c r="EH17" s="19">
        <f t="shared" si="42"/>
        <v>271536</v>
      </c>
      <c r="EI17" s="19">
        <f t="shared" si="42"/>
        <v>357603</v>
      </c>
      <c r="EJ17" s="19">
        <f t="shared" si="42"/>
        <v>370484</v>
      </c>
      <c r="EK17" s="19">
        <f t="shared" si="42"/>
        <v>405230</v>
      </c>
      <c r="EL17" s="19">
        <f t="shared" si="42"/>
        <v>468246</v>
      </c>
      <c r="EM17" s="19">
        <f t="shared" si="42"/>
        <v>478676</v>
      </c>
      <c r="EN17" s="19">
        <f t="shared" si="42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/>
      <c r="EV17" s="19"/>
      <c r="EW17" s="19"/>
      <c r="EX17" s="19"/>
      <c r="EY17" s="19"/>
      <c r="EZ17" s="19"/>
      <c r="FA17" s="19"/>
      <c r="FB17" s="19">
        <f>+SUM(EP17:FA17)</f>
        <v>2207789</v>
      </c>
    </row>
    <row r="18" spans="2:158" x14ac:dyDescent="0.25">
      <c r="B18" s="15" t="s">
        <v>2</v>
      </c>
      <c r="C18" s="21">
        <f>C9+C12+C15</f>
        <v>0</v>
      </c>
      <c r="D18" s="21">
        <f t="shared" ref="D18:O19" si="43">D9+D12+D15</f>
        <v>0</v>
      </c>
      <c r="E18" s="21">
        <f t="shared" si="43"/>
        <v>0</v>
      </c>
      <c r="F18" s="21">
        <f t="shared" si="43"/>
        <v>0</v>
      </c>
      <c r="G18" s="21">
        <f t="shared" si="43"/>
        <v>0</v>
      </c>
      <c r="H18" s="21">
        <f t="shared" si="43"/>
        <v>0</v>
      </c>
      <c r="I18" s="21">
        <f t="shared" si="43"/>
        <v>0</v>
      </c>
      <c r="J18" s="21">
        <f t="shared" si="43"/>
        <v>0</v>
      </c>
      <c r="K18" s="21">
        <f t="shared" si="43"/>
        <v>0</v>
      </c>
      <c r="L18" s="21">
        <f t="shared" si="43"/>
        <v>32512</v>
      </c>
      <c r="M18" s="21">
        <f t="shared" si="43"/>
        <v>128244</v>
      </c>
      <c r="N18" s="21">
        <f t="shared" si="43"/>
        <v>160870</v>
      </c>
      <c r="O18" s="21">
        <f t="shared" si="43"/>
        <v>321626</v>
      </c>
      <c r="P18" s="21">
        <f>P9+P12+P15</f>
        <v>147476</v>
      </c>
      <c r="Q18" s="21">
        <f t="shared" ref="Q18:AB19" si="44">Q9+Q12+Q15</f>
        <v>127762</v>
      </c>
      <c r="R18" s="21">
        <f t="shared" si="44"/>
        <v>136180</v>
      </c>
      <c r="S18" s="21">
        <f t="shared" si="44"/>
        <v>167006</v>
      </c>
      <c r="T18" s="21">
        <f t="shared" si="44"/>
        <v>155520</v>
      </c>
      <c r="U18" s="21">
        <f t="shared" si="44"/>
        <v>148248</v>
      </c>
      <c r="V18" s="21">
        <f t="shared" si="44"/>
        <v>199772</v>
      </c>
      <c r="W18" s="21">
        <f t="shared" si="44"/>
        <v>169852</v>
      </c>
      <c r="X18" s="21">
        <f t="shared" si="44"/>
        <v>149250</v>
      </c>
      <c r="Y18" s="21">
        <f t="shared" si="44"/>
        <v>160190</v>
      </c>
      <c r="Z18" s="21">
        <f t="shared" si="44"/>
        <v>143418</v>
      </c>
      <c r="AA18" s="21">
        <f t="shared" si="44"/>
        <v>176048</v>
      </c>
      <c r="AB18" s="21">
        <f t="shared" si="44"/>
        <v>1880722</v>
      </c>
      <c r="AC18" s="21">
        <f>AC9+AC12+AC15</f>
        <v>165586</v>
      </c>
      <c r="AD18" s="21">
        <f t="shared" ref="AD18:AO19" si="45">AD9+AD12+AD15</f>
        <v>154224</v>
      </c>
      <c r="AE18" s="21">
        <f t="shared" si="45"/>
        <v>152884</v>
      </c>
      <c r="AF18" s="21">
        <f t="shared" si="45"/>
        <v>163083</v>
      </c>
      <c r="AG18" s="21">
        <f t="shared" si="45"/>
        <v>173170</v>
      </c>
      <c r="AH18" s="21">
        <f t="shared" si="45"/>
        <v>160365</v>
      </c>
      <c r="AI18" s="21">
        <f t="shared" si="45"/>
        <v>200921</v>
      </c>
      <c r="AJ18" s="21">
        <f t="shared" si="45"/>
        <v>194471</v>
      </c>
      <c r="AK18" s="21">
        <f t="shared" si="45"/>
        <v>173256</v>
      </c>
      <c r="AL18" s="21">
        <f t="shared" si="45"/>
        <v>174273</v>
      </c>
      <c r="AM18" s="21">
        <f t="shared" si="45"/>
        <v>163077</v>
      </c>
      <c r="AN18" s="21">
        <f t="shared" si="45"/>
        <v>190324</v>
      </c>
      <c r="AO18" s="21">
        <f t="shared" si="45"/>
        <v>2065634</v>
      </c>
      <c r="AP18" s="21">
        <f>AP9+AP12+AP15</f>
        <v>184434</v>
      </c>
      <c r="AQ18" s="21">
        <f t="shared" ref="AQ18:BB19" si="46">AQ9+AQ12+AQ15</f>
        <v>165196</v>
      </c>
      <c r="AR18" s="21">
        <f t="shared" si="46"/>
        <v>184059</v>
      </c>
      <c r="AS18" s="21">
        <f t="shared" si="46"/>
        <v>151914</v>
      </c>
      <c r="AT18" s="21">
        <f t="shared" si="46"/>
        <v>184471</v>
      </c>
      <c r="AU18" s="21">
        <f t="shared" si="46"/>
        <v>169520</v>
      </c>
      <c r="AV18" s="21">
        <f t="shared" si="46"/>
        <v>211081</v>
      </c>
      <c r="AW18" s="21">
        <f t="shared" si="46"/>
        <v>205548</v>
      </c>
      <c r="AX18" s="21">
        <f t="shared" si="46"/>
        <v>174694</v>
      </c>
      <c r="AY18" s="21">
        <f t="shared" si="46"/>
        <v>176643</v>
      </c>
      <c r="AZ18" s="21">
        <f t="shared" si="46"/>
        <v>171306</v>
      </c>
      <c r="BA18" s="21">
        <f t="shared" si="46"/>
        <v>202930</v>
      </c>
      <c r="BB18" s="21">
        <f t="shared" si="46"/>
        <v>2181796</v>
      </c>
      <c r="BC18" s="21">
        <f>BC9+BC12+BC15</f>
        <v>191945</v>
      </c>
      <c r="BD18" s="21">
        <f t="shared" ref="BD18:BO19" si="47">BD9+BD12+BD15</f>
        <v>164979</v>
      </c>
      <c r="BE18" s="21">
        <f t="shared" si="47"/>
        <v>171974</v>
      </c>
      <c r="BF18" s="21">
        <f t="shared" si="47"/>
        <v>192206</v>
      </c>
      <c r="BG18" s="21">
        <f t="shared" si="47"/>
        <v>189722</v>
      </c>
      <c r="BH18" s="21">
        <f t="shared" si="47"/>
        <v>171567</v>
      </c>
      <c r="BI18" s="21">
        <f t="shared" si="47"/>
        <v>228270</v>
      </c>
      <c r="BJ18" s="21">
        <f t="shared" si="47"/>
        <v>215934</v>
      </c>
      <c r="BK18" s="21">
        <f t="shared" si="47"/>
        <v>174277</v>
      </c>
      <c r="BL18" s="21">
        <f t="shared" si="47"/>
        <v>191042</v>
      </c>
      <c r="BM18" s="21">
        <f t="shared" si="47"/>
        <v>179072</v>
      </c>
      <c r="BN18" s="21">
        <f t="shared" si="47"/>
        <v>220002</v>
      </c>
      <c r="BO18" s="21">
        <f t="shared" si="47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48">BR9+BR12+BR15</f>
        <v>170347</v>
      </c>
      <c r="BS18" s="21">
        <f t="shared" si="48"/>
        <v>185853</v>
      </c>
      <c r="BT18" s="21">
        <f t="shared" si="48"/>
        <v>215385</v>
      </c>
      <c r="BU18" s="21">
        <f t="shared" si="48"/>
        <v>190647</v>
      </c>
      <c r="BV18" s="21">
        <f t="shared" si="48"/>
        <v>263470</v>
      </c>
      <c r="BW18" s="21">
        <f t="shared" si="48"/>
        <v>234505</v>
      </c>
      <c r="BX18" s="21">
        <f t="shared" si="48"/>
        <v>196330</v>
      </c>
      <c r="BY18" s="21">
        <f t="shared" si="48"/>
        <v>216382</v>
      </c>
      <c r="BZ18" s="21">
        <f t="shared" si="48"/>
        <v>191922</v>
      </c>
      <c r="CA18" s="21">
        <f t="shared" si="48"/>
        <v>233443</v>
      </c>
      <c r="CB18" s="21">
        <f t="shared" si="48"/>
        <v>2499190</v>
      </c>
      <c r="CC18" s="21">
        <f t="shared" si="48"/>
        <v>232931</v>
      </c>
      <c r="CD18" s="21">
        <f t="shared" si="48"/>
        <v>193875</v>
      </c>
      <c r="CE18" s="21">
        <f t="shared" si="48"/>
        <v>199430</v>
      </c>
      <c r="CF18" s="21">
        <f t="shared" si="48"/>
        <v>195814</v>
      </c>
      <c r="CG18" s="21">
        <f t="shared" si="48"/>
        <v>234491</v>
      </c>
      <c r="CH18" s="21">
        <f t="shared" si="48"/>
        <v>208506</v>
      </c>
      <c r="CI18" s="21">
        <f t="shared" si="48"/>
        <v>295072</v>
      </c>
      <c r="CJ18" s="21">
        <f t="shared" si="48"/>
        <v>259736</v>
      </c>
      <c r="CK18" s="21">
        <f t="shared" si="48"/>
        <v>204881</v>
      </c>
      <c r="CL18" s="21">
        <f t="shared" si="48"/>
        <v>214695</v>
      </c>
      <c r="CM18" s="21">
        <v>215648</v>
      </c>
      <c r="CN18" s="21">
        <f t="shared" si="48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49">CT9+CT12+CT15</f>
        <v>237024</v>
      </c>
      <c r="CU18" s="21">
        <f t="shared" si="49"/>
        <v>217812</v>
      </c>
      <c r="CV18" s="21">
        <f t="shared" si="49"/>
        <v>309519</v>
      </c>
      <c r="CW18" s="21">
        <f t="shared" ref="CW18:DA19" si="50">CW9+CW12+CW15</f>
        <v>263958</v>
      </c>
      <c r="CX18" s="21">
        <f t="shared" si="50"/>
        <v>212260</v>
      </c>
      <c r="CY18" s="21">
        <f t="shared" si="50"/>
        <v>216407</v>
      </c>
      <c r="CZ18" s="21">
        <f t="shared" si="50"/>
        <v>211083</v>
      </c>
      <c r="DA18" s="21">
        <f t="shared" si="50"/>
        <v>266512</v>
      </c>
      <c r="DB18" s="21">
        <f t="shared" si="16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1">DE9+DE12+DE15</f>
        <v>247381</v>
      </c>
      <c r="DF18" s="21">
        <f t="shared" si="51"/>
        <v>222940</v>
      </c>
      <c r="DG18" s="21">
        <f t="shared" si="51"/>
        <v>248005</v>
      </c>
      <c r="DH18" s="21">
        <f t="shared" si="51"/>
        <v>216238</v>
      </c>
      <c r="DI18" s="21">
        <f t="shared" si="51"/>
        <v>290590</v>
      </c>
      <c r="DJ18" s="21">
        <f t="shared" si="51"/>
        <v>287325</v>
      </c>
      <c r="DK18" s="21">
        <f t="shared" si="51"/>
        <v>228817</v>
      </c>
      <c r="DL18" s="21">
        <f t="shared" si="51"/>
        <v>239764</v>
      </c>
      <c r="DM18" s="21">
        <f t="shared" si="51"/>
        <v>228349</v>
      </c>
      <c r="DN18" s="21">
        <f t="shared" si="51"/>
        <v>277007</v>
      </c>
      <c r="DO18" s="21">
        <f t="shared" si="15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2">DR9+DR12+DR15</f>
        <v>229877</v>
      </c>
      <c r="DS18" s="21">
        <f t="shared" si="52"/>
        <v>258878</v>
      </c>
      <c r="DT18" s="21">
        <f t="shared" si="52"/>
        <v>256894</v>
      </c>
      <c r="DU18" s="21">
        <f t="shared" si="52"/>
        <v>233043</v>
      </c>
      <c r="DV18" s="21">
        <f t="shared" si="52"/>
        <v>322134</v>
      </c>
      <c r="DW18" s="21">
        <f t="shared" si="52"/>
        <v>308027</v>
      </c>
      <c r="DX18" s="21">
        <f t="shared" si="52"/>
        <v>243964</v>
      </c>
      <c r="DY18" s="21">
        <v>249446</v>
      </c>
      <c r="DZ18" s="21">
        <f t="shared" si="52"/>
        <v>232494</v>
      </c>
      <c r="EA18" s="21">
        <f t="shared" si="52"/>
        <v>271496</v>
      </c>
      <c r="EB18" s="21">
        <f>+SUM(DP18:EA18)</f>
        <v>3091288</v>
      </c>
      <c r="EC18" s="21">
        <f t="shared" ref="EC18:EN18" si="53">EC9+EC12+EC15</f>
        <v>284021</v>
      </c>
      <c r="ED18" s="21">
        <f t="shared" si="53"/>
        <v>260817</v>
      </c>
      <c r="EE18" s="21">
        <f t="shared" si="53"/>
        <v>165802</v>
      </c>
      <c r="EF18" s="21">
        <f t="shared" si="53"/>
        <v>29994</v>
      </c>
      <c r="EG18" s="21">
        <f t="shared" si="53"/>
        <v>78183</v>
      </c>
      <c r="EH18" s="21">
        <f t="shared" si="53"/>
        <v>126715</v>
      </c>
      <c r="EI18" s="21">
        <f t="shared" si="53"/>
        <v>186561</v>
      </c>
      <c r="EJ18" s="21">
        <f t="shared" si="53"/>
        <v>188435</v>
      </c>
      <c r="EK18" s="21">
        <f t="shared" si="53"/>
        <v>216904</v>
      </c>
      <c r="EL18" s="21">
        <f t="shared" si="53"/>
        <v>254157</v>
      </c>
      <c r="EM18" s="21">
        <f t="shared" si="53"/>
        <v>262175</v>
      </c>
      <c r="EN18" s="21">
        <f t="shared" si="53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/>
      <c r="EV18" s="21"/>
      <c r="EW18" s="21"/>
      <c r="EX18" s="21"/>
      <c r="EY18" s="21"/>
      <c r="EZ18" s="21"/>
      <c r="FA18" s="21"/>
      <c r="FB18" s="21">
        <f>+SUM(EP18:FA18)</f>
        <v>1194958</v>
      </c>
    </row>
    <row r="19" spans="2:158" x14ac:dyDescent="0.25">
      <c r="B19" s="15" t="s">
        <v>3</v>
      </c>
      <c r="C19" s="21">
        <f>C10+C13+C16</f>
        <v>0</v>
      </c>
      <c r="D19" s="21">
        <f t="shared" si="43"/>
        <v>0</v>
      </c>
      <c r="E19" s="21">
        <f t="shared" si="43"/>
        <v>0</v>
      </c>
      <c r="F19" s="21">
        <f t="shared" si="43"/>
        <v>0</v>
      </c>
      <c r="G19" s="21">
        <f t="shared" si="43"/>
        <v>0</v>
      </c>
      <c r="H19" s="21">
        <f t="shared" si="43"/>
        <v>0</v>
      </c>
      <c r="I19" s="21">
        <f t="shared" si="43"/>
        <v>0</v>
      </c>
      <c r="J19" s="21">
        <f t="shared" si="43"/>
        <v>0</v>
      </c>
      <c r="K19" s="21">
        <f t="shared" si="43"/>
        <v>0</v>
      </c>
      <c r="L19" s="21">
        <f t="shared" si="43"/>
        <v>30594</v>
      </c>
      <c r="M19" s="21">
        <f t="shared" si="43"/>
        <v>153892</v>
      </c>
      <c r="N19" s="21">
        <f t="shared" si="43"/>
        <v>163008</v>
      </c>
      <c r="O19" s="21">
        <f t="shared" si="43"/>
        <v>347494</v>
      </c>
      <c r="P19" s="21">
        <f>P10+P13+P16</f>
        <v>160154</v>
      </c>
      <c r="Q19" s="21">
        <f t="shared" si="44"/>
        <v>152906</v>
      </c>
      <c r="R19" s="21">
        <f t="shared" si="44"/>
        <v>173976</v>
      </c>
      <c r="S19" s="21">
        <f t="shared" si="44"/>
        <v>169866</v>
      </c>
      <c r="T19" s="21">
        <f t="shared" si="44"/>
        <v>173486</v>
      </c>
      <c r="U19" s="21">
        <f t="shared" si="44"/>
        <v>169126</v>
      </c>
      <c r="V19" s="21">
        <f t="shared" si="44"/>
        <v>169592</v>
      </c>
      <c r="W19" s="21">
        <f t="shared" si="44"/>
        <v>169420</v>
      </c>
      <c r="X19" s="21">
        <f t="shared" si="44"/>
        <v>165016</v>
      </c>
      <c r="Y19" s="21">
        <f t="shared" si="44"/>
        <v>171518</v>
      </c>
      <c r="Z19" s="21">
        <f t="shared" si="44"/>
        <v>168174</v>
      </c>
      <c r="AA19" s="21">
        <f t="shared" si="44"/>
        <v>173740</v>
      </c>
      <c r="AB19" s="21">
        <f t="shared" si="44"/>
        <v>2016974</v>
      </c>
      <c r="AC19" s="21">
        <f>AC10+AC13+AC16</f>
        <v>178338</v>
      </c>
      <c r="AD19" s="21">
        <f t="shared" si="45"/>
        <v>172654</v>
      </c>
      <c r="AE19" s="21">
        <f t="shared" si="45"/>
        <v>189110</v>
      </c>
      <c r="AF19" s="21">
        <f t="shared" si="45"/>
        <v>172435</v>
      </c>
      <c r="AG19" s="21">
        <f t="shared" si="45"/>
        <v>184104</v>
      </c>
      <c r="AH19" s="21">
        <f t="shared" si="45"/>
        <v>176029</v>
      </c>
      <c r="AI19" s="21">
        <f t="shared" si="45"/>
        <v>184348</v>
      </c>
      <c r="AJ19" s="21">
        <f t="shared" si="45"/>
        <v>187129</v>
      </c>
      <c r="AK19" s="21">
        <f t="shared" si="45"/>
        <v>176034</v>
      </c>
      <c r="AL19" s="21">
        <f t="shared" si="45"/>
        <v>183763</v>
      </c>
      <c r="AM19" s="21">
        <f t="shared" si="45"/>
        <v>181570</v>
      </c>
      <c r="AN19" s="21">
        <f t="shared" si="45"/>
        <v>182490</v>
      </c>
      <c r="AO19" s="21">
        <f t="shared" si="45"/>
        <v>2168004</v>
      </c>
      <c r="AP19" s="21">
        <f>AP10+AP13+AP16</f>
        <v>187584</v>
      </c>
      <c r="AQ19" s="21">
        <f t="shared" si="46"/>
        <v>179759</v>
      </c>
      <c r="AR19" s="21">
        <f t="shared" si="46"/>
        <v>194217</v>
      </c>
      <c r="AS19" s="21">
        <f t="shared" si="46"/>
        <v>193824</v>
      </c>
      <c r="AT19" s="21">
        <f t="shared" si="46"/>
        <v>197128</v>
      </c>
      <c r="AU19" s="21">
        <f t="shared" si="46"/>
        <v>186403</v>
      </c>
      <c r="AV19" s="21">
        <f t="shared" si="46"/>
        <v>194951</v>
      </c>
      <c r="AW19" s="21">
        <f t="shared" si="46"/>
        <v>196039</v>
      </c>
      <c r="AX19" s="21">
        <f t="shared" si="46"/>
        <v>183648</v>
      </c>
      <c r="AY19" s="21">
        <f t="shared" si="46"/>
        <v>197249</v>
      </c>
      <c r="AZ19" s="21">
        <f t="shared" si="46"/>
        <v>190816</v>
      </c>
      <c r="BA19" s="21">
        <f t="shared" si="46"/>
        <v>193710</v>
      </c>
      <c r="BB19" s="21">
        <f t="shared" si="46"/>
        <v>2295328</v>
      </c>
      <c r="BC19" s="21">
        <f>BC10+BC13+BC16</f>
        <v>195471</v>
      </c>
      <c r="BD19" s="21">
        <f t="shared" si="47"/>
        <v>184238</v>
      </c>
      <c r="BE19" s="21">
        <f t="shared" si="47"/>
        <v>200708</v>
      </c>
      <c r="BF19" s="21">
        <f t="shared" si="47"/>
        <v>193157</v>
      </c>
      <c r="BG19" s="21">
        <f t="shared" si="47"/>
        <v>201024</v>
      </c>
      <c r="BH19" s="21">
        <f t="shared" si="47"/>
        <v>192382</v>
      </c>
      <c r="BI19" s="21">
        <f t="shared" si="47"/>
        <v>196331</v>
      </c>
      <c r="BJ19" s="21">
        <f t="shared" si="47"/>
        <v>201241</v>
      </c>
      <c r="BK19" s="21">
        <f t="shared" si="47"/>
        <v>193476</v>
      </c>
      <c r="BL19" s="21">
        <f t="shared" si="47"/>
        <v>204948</v>
      </c>
      <c r="BM19" s="21">
        <f t="shared" si="47"/>
        <v>197999</v>
      </c>
      <c r="BN19" s="21">
        <f t="shared" si="47"/>
        <v>196608</v>
      </c>
      <c r="BO19" s="21">
        <f t="shared" si="47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4">BR10+BR13+BR16</f>
        <v>190608</v>
      </c>
      <c r="BS19" s="21">
        <f t="shared" si="54"/>
        <v>201048</v>
      </c>
      <c r="BT19" s="21">
        <f t="shared" si="54"/>
        <v>203424</v>
      </c>
      <c r="BU19" s="21">
        <f t="shared" si="54"/>
        <v>198595</v>
      </c>
      <c r="BV19" s="21">
        <f t="shared" si="54"/>
        <v>206155</v>
      </c>
      <c r="BW19" s="21">
        <f t="shared" si="54"/>
        <v>205593</v>
      </c>
      <c r="BX19" s="21">
        <f t="shared" si="54"/>
        <v>202967</v>
      </c>
      <c r="BY19" s="21">
        <f t="shared" si="54"/>
        <v>211463</v>
      </c>
      <c r="BZ19" s="21">
        <f t="shared" si="54"/>
        <v>202106</v>
      </c>
      <c r="CA19" s="21">
        <f t="shared" si="54"/>
        <v>199351</v>
      </c>
      <c r="CB19" s="21">
        <f t="shared" si="48"/>
        <v>2416759</v>
      </c>
      <c r="CC19" s="21">
        <f t="shared" si="54"/>
        <v>216359</v>
      </c>
      <c r="CD19" s="21">
        <f t="shared" si="54"/>
        <v>185513</v>
      </c>
      <c r="CE19" s="21">
        <f t="shared" si="54"/>
        <v>199313</v>
      </c>
      <c r="CF19" s="21">
        <f t="shared" si="54"/>
        <v>213479</v>
      </c>
      <c r="CG19" s="21">
        <f t="shared" si="54"/>
        <v>211171</v>
      </c>
      <c r="CH19" s="21">
        <f t="shared" si="54"/>
        <v>201913</v>
      </c>
      <c r="CI19" s="21">
        <f t="shared" si="54"/>
        <v>205755</v>
      </c>
      <c r="CJ19" s="21">
        <f t="shared" si="54"/>
        <v>214316</v>
      </c>
      <c r="CK19" s="21">
        <f t="shared" si="54"/>
        <v>202911</v>
      </c>
      <c r="CL19" s="21">
        <f t="shared" si="54"/>
        <v>209650</v>
      </c>
      <c r="CM19" s="21">
        <v>207435</v>
      </c>
      <c r="CN19" s="21">
        <f t="shared" si="54"/>
        <v>212814</v>
      </c>
      <c r="CO19" s="21">
        <f t="shared" si="54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49"/>
        <v>215718</v>
      </c>
      <c r="CW19" s="21">
        <f t="shared" si="50"/>
        <v>225618</v>
      </c>
      <c r="CX19" s="21">
        <f t="shared" si="50"/>
        <v>208523</v>
      </c>
      <c r="CY19" s="21">
        <f t="shared" si="50"/>
        <v>215894</v>
      </c>
      <c r="CZ19" s="21">
        <f t="shared" si="50"/>
        <v>213385</v>
      </c>
      <c r="DA19" s="21">
        <f t="shared" si="50"/>
        <v>216348</v>
      </c>
      <c r="DB19" s="21">
        <f t="shared" si="16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55">DE10+DE13+DE16</f>
        <v>221803</v>
      </c>
      <c r="DF19" s="21">
        <f t="shared" si="55"/>
        <v>216060</v>
      </c>
      <c r="DG19" s="21">
        <f t="shared" si="55"/>
        <v>225898</v>
      </c>
      <c r="DH19" s="21">
        <f t="shared" si="55"/>
        <v>206786</v>
      </c>
      <c r="DI19" s="21">
        <f t="shared" si="55"/>
        <v>217211</v>
      </c>
      <c r="DJ19" s="21">
        <f t="shared" si="55"/>
        <v>227762</v>
      </c>
      <c r="DK19" s="21">
        <f t="shared" si="55"/>
        <v>213025</v>
      </c>
      <c r="DL19" s="21">
        <f t="shared" si="55"/>
        <v>222864</v>
      </c>
      <c r="DM19" s="21">
        <f t="shared" si="55"/>
        <v>220887</v>
      </c>
      <c r="DN19" s="21">
        <f t="shared" si="51"/>
        <v>220896</v>
      </c>
      <c r="DO19" s="21">
        <f t="shared" si="15"/>
        <v>2602651</v>
      </c>
      <c r="DP19" s="21">
        <f t="shared" ref="DP19:EA19" si="56">DP10+DP13+DP16</f>
        <v>220037</v>
      </c>
      <c r="DQ19" s="21">
        <f t="shared" si="56"/>
        <v>205422</v>
      </c>
      <c r="DR19" s="21">
        <f t="shared" si="56"/>
        <v>225959</v>
      </c>
      <c r="DS19" s="21">
        <f t="shared" si="56"/>
        <v>217153</v>
      </c>
      <c r="DT19" s="21">
        <f t="shared" si="56"/>
        <v>227876</v>
      </c>
      <c r="DU19" s="21">
        <f t="shared" si="56"/>
        <v>213877</v>
      </c>
      <c r="DV19" s="21">
        <f t="shared" si="56"/>
        <v>220659</v>
      </c>
      <c r="DW19" s="21">
        <f t="shared" si="56"/>
        <v>230830</v>
      </c>
      <c r="DX19" s="21">
        <f t="shared" si="56"/>
        <v>216242</v>
      </c>
      <c r="DY19" s="21">
        <v>227168</v>
      </c>
      <c r="DZ19" s="21">
        <f t="shared" si="56"/>
        <v>218009</v>
      </c>
      <c r="EA19" s="21">
        <f t="shared" si="56"/>
        <v>222316</v>
      </c>
      <c r="EB19" s="21">
        <f>+SUM(DP19:EA19)</f>
        <v>2645548</v>
      </c>
      <c r="EC19" s="21">
        <f t="shared" ref="EC19:EN19" si="57">EC10+EC13+EC16</f>
        <v>224645</v>
      </c>
      <c r="ED19" s="21">
        <f t="shared" si="57"/>
        <v>214570</v>
      </c>
      <c r="EE19" s="21">
        <f t="shared" si="57"/>
        <v>164068</v>
      </c>
      <c r="EF19" s="21">
        <f t="shared" si="57"/>
        <v>88792</v>
      </c>
      <c r="EG19" s="21">
        <f t="shared" si="57"/>
        <v>117584</v>
      </c>
      <c r="EH19" s="21">
        <f t="shared" si="57"/>
        <v>144821</v>
      </c>
      <c r="EI19" s="21">
        <f t="shared" si="57"/>
        <v>171042</v>
      </c>
      <c r="EJ19" s="21">
        <f t="shared" si="57"/>
        <v>182049</v>
      </c>
      <c r="EK19" s="21">
        <f t="shared" si="57"/>
        <v>188326</v>
      </c>
      <c r="EL19" s="21">
        <f t="shared" si="57"/>
        <v>214089</v>
      </c>
      <c r="EM19" s="21">
        <f t="shared" si="57"/>
        <v>216501</v>
      </c>
      <c r="EN19" s="21">
        <f t="shared" si="57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/>
      <c r="EV19" s="21"/>
      <c r="EW19" s="21"/>
      <c r="EX19" s="21"/>
      <c r="EY19" s="21"/>
      <c r="EZ19" s="21"/>
      <c r="FA19" s="21"/>
      <c r="FB19" s="21">
        <f>+SUM(EP19:FA19)</f>
        <v>1012831</v>
      </c>
    </row>
    <row r="23" spans="2:158" x14ac:dyDescent="0.25">
      <c r="B23" s="5" t="s">
        <v>68</v>
      </c>
    </row>
    <row r="24" spans="2:158" ht="15" customHeight="1" x14ac:dyDescent="0.25">
      <c r="B24" s="165" t="s">
        <v>0</v>
      </c>
      <c r="C24" s="159">
        <v>2010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1"/>
      <c r="O24" s="157" t="s">
        <v>87</v>
      </c>
      <c r="P24" s="159">
        <v>2011</v>
      </c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1"/>
      <c r="AB24" s="157" t="s">
        <v>88</v>
      </c>
      <c r="AC24" s="159">
        <v>2012</v>
      </c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1"/>
      <c r="AO24" s="157" t="s">
        <v>89</v>
      </c>
      <c r="AP24" s="159">
        <v>2013</v>
      </c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1"/>
      <c r="BB24" s="157" t="s">
        <v>90</v>
      </c>
      <c r="BC24" s="159">
        <v>2014</v>
      </c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1"/>
      <c r="BO24" s="157" t="s">
        <v>91</v>
      </c>
      <c r="BP24" s="159">
        <v>2015</v>
      </c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1"/>
      <c r="CB24" s="157" t="s">
        <v>92</v>
      </c>
      <c r="CC24" s="159">
        <v>2016</v>
      </c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1"/>
      <c r="CO24" s="157" t="s">
        <v>93</v>
      </c>
      <c r="CP24" s="159">
        <v>2017</v>
      </c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1"/>
      <c r="DB24" s="157" t="s">
        <v>104</v>
      </c>
      <c r="DC24" s="159">
        <v>2018</v>
      </c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1"/>
      <c r="DO24" s="157" t="s">
        <v>137</v>
      </c>
      <c r="DP24" s="159">
        <v>2019</v>
      </c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1"/>
      <c r="EB24" s="157" t="s">
        <v>161</v>
      </c>
      <c r="EC24" s="154">
        <v>2020</v>
      </c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6"/>
      <c r="EO24" s="157" t="s">
        <v>169</v>
      </c>
      <c r="EP24" s="154">
        <v>2021</v>
      </c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6"/>
      <c r="FB24" s="157" t="s">
        <v>170</v>
      </c>
    </row>
    <row r="25" spans="2:158" x14ac:dyDescent="0.25">
      <c r="B25" s="166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8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8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8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8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8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8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8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8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8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8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58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58"/>
    </row>
    <row r="26" spans="2:158" x14ac:dyDescent="0.25">
      <c r="B26" s="13" t="s">
        <v>35</v>
      </c>
      <c r="C26" s="14">
        <f>SUM(C27:C28)</f>
        <v>0</v>
      </c>
      <c r="D26" s="14">
        <f t="shared" ref="D26:N26" si="58">SUM(D27:D28)</f>
        <v>0</v>
      </c>
      <c r="E26" s="14">
        <f t="shared" si="58"/>
        <v>0</v>
      </c>
      <c r="F26" s="14">
        <f t="shared" si="58"/>
        <v>0</v>
      </c>
      <c r="G26" s="14">
        <f t="shared" si="58"/>
        <v>0</v>
      </c>
      <c r="H26" s="14">
        <f t="shared" si="58"/>
        <v>0</v>
      </c>
      <c r="I26" s="14">
        <f t="shared" si="58"/>
        <v>0</v>
      </c>
      <c r="J26" s="14">
        <f t="shared" si="58"/>
        <v>0</v>
      </c>
      <c r="K26" s="14">
        <f t="shared" si="58"/>
        <v>0</v>
      </c>
      <c r="L26" s="14">
        <f t="shared" si="58"/>
        <v>70730</v>
      </c>
      <c r="M26" s="14">
        <f t="shared" si="58"/>
        <v>340372</v>
      </c>
      <c r="N26" s="14">
        <f t="shared" si="58"/>
        <v>366632</v>
      </c>
      <c r="O26" s="14">
        <f>SUM(C26:N26)</f>
        <v>777734</v>
      </c>
      <c r="P26" s="14">
        <f>SUM(P27:P28)</f>
        <v>359068</v>
      </c>
      <c r="Q26" s="14">
        <f t="shared" ref="Q26:AA26" si="59">SUM(Q27:Q28)</f>
        <v>331784</v>
      </c>
      <c r="R26" s="14">
        <f t="shared" si="59"/>
        <v>375968</v>
      </c>
      <c r="S26" s="14">
        <f t="shared" si="59"/>
        <v>379928</v>
      </c>
      <c r="T26" s="14">
        <f t="shared" si="59"/>
        <v>390782</v>
      </c>
      <c r="U26" s="14">
        <f t="shared" si="59"/>
        <v>379900</v>
      </c>
      <c r="V26" s="14">
        <f t="shared" si="59"/>
        <v>404502</v>
      </c>
      <c r="W26" s="14">
        <f t="shared" si="59"/>
        <v>393594</v>
      </c>
      <c r="X26" s="14">
        <f t="shared" si="59"/>
        <v>383640</v>
      </c>
      <c r="Y26" s="14">
        <f t="shared" si="59"/>
        <v>395528</v>
      </c>
      <c r="Z26" s="14">
        <f t="shared" si="59"/>
        <v>380968</v>
      </c>
      <c r="AA26" s="14">
        <f t="shared" si="59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0">SUM(AD27:AD28)</f>
        <v>386230</v>
      </c>
      <c r="AE26" s="14">
        <f t="shared" si="60"/>
        <v>418410</v>
      </c>
      <c r="AF26" s="14">
        <f t="shared" si="60"/>
        <v>392703</v>
      </c>
      <c r="AG26" s="14">
        <f t="shared" si="60"/>
        <v>422330</v>
      </c>
      <c r="AH26" s="14">
        <f t="shared" si="60"/>
        <v>406968</v>
      </c>
      <c r="AI26" s="14">
        <f t="shared" si="60"/>
        <v>443837</v>
      </c>
      <c r="AJ26" s="14">
        <f t="shared" si="60"/>
        <v>445126</v>
      </c>
      <c r="AK26" s="14">
        <f t="shared" si="60"/>
        <v>420153</v>
      </c>
      <c r="AL26" s="14">
        <f t="shared" si="60"/>
        <v>432558</v>
      </c>
      <c r="AM26" s="14">
        <f t="shared" si="60"/>
        <v>422715</v>
      </c>
      <c r="AN26" s="14">
        <f t="shared" si="60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1">SUM(AQ27:AQ28)</f>
        <v>411068</v>
      </c>
      <c r="AR26" s="14">
        <f t="shared" si="61"/>
        <v>444762</v>
      </c>
      <c r="AS26" s="14">
        <f t="shared" si="61"/>
        <v>433267</v>
      </c>
      <c r="AT26" s="14">
        <f t="shared" si="61"/>
        <v>453991</v>
      </c>
      <c r="AU26" s="14">
        <f t="shared" si="61"/>
        <v>424792</v>
      </c>
      <c r="AV26" s="14">
        <f t="shared" si="61"/>
        <v>462881</v>
      </c>
      <c r="AW26" s="14">
        <f t="shared" si="61"/>
        <v>458986</v>
      </c>
      <c r="AX26" s="14">
        <f t="shared" si="61"/>
        <v>420794</v>
      </c>
      <c r="AY26" s="14">
        <f t="shared" si="61"/>
        <v>454220</v>
      </c>
      <c r="AZ26" s="14">
        <f t="shared" si="61"/>
        <v>433127</v>
      </c>
      <c r="BA26" s="14">
        <f t="shared" si="61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2">SUM(BD27:BD28)</f>
        <v>419972</v>
      </c>
      <c r="BE26" s="14">
        <f t="shared" si="62"/>
        <v>454906</v>
      </c>
      <c r="BF26" s="14">
        <f t="shared" si="62"/>
        <v>454889</v>
      </c>
      <c r="BG26" s="14">
        <f t="shared" si="62"/>
        <v>475898</v>
      </c>
      <c r="BH26" s="14">
        <f t="shared" si="62"/>
        <v>457991</v>
      </c>
      <c r="BI26" s="14">
        <f t="shared" si="62"/>
        <v>490797</v>
      </c>
      <c r="BJ26" s="14">
        <f t="shared" si="62"/>
        <v>491924</v>
      </c>
      <c r="BK26" s="14">
        <f t="shared" si="62"/>
        <v>467046</v>
      </c>
      <c r="BL26" s="14">
        <f t="shared" si="62"/>
        <v>497593</v>
      </c>
      <c r="BM26" s="14">
        <f t="shared" si="62"/>
        <v>475366</v>
      </c>
      <c r="BN26" s="14">
        <f t="shared" si="62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3">SUM(CV27:CV28)</f>
        <v>564833</v>
      </c>
      <c r="CW26" s="14">
        <f t="shared" si="63"/>
        <v>570193</v>
      </c>
      <c r="CX26" s="14">
        <f t="shared" si="63"/>
        <v>331694</v>
      </c>
      <c r="CY26" s="14">
        <f t="shared" si="63"/>
        <v>525312</v>
      </c>
      <c r="CZ26" s="14">
        <f t="shared" si="63"/>
        <v>510343</v>
      </c>
      <c r="DA26" s="14">
        <f t="shared" si="63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4">SUM(DE27:DE28)</f>
        <v>544016</v>
      </c>
      <c r="DF26" s="14">
        <f t="shared" si="64"/>
        <v>523445</v>
      </c>
      <c r="DG26" s="14">
        <f t="shared" si="64"/>
        <v>553124</v>
      </c>
      <c r="DH26" s="14">
        <f t="shared" si="64"/>
        <v>504689</v>
      </c>
      <c r="DI26" s="14">
        <f t="shared" si="64"/>
        <v>561446</v>
      </c>
      <c r="DJ26" s="14">
        <f t="shared" si="64"/>
        <v>579024</v>
      </c>
      <c r="DK26" s="14">
        <f t="shared" si="64"/>
        <v>528115</v>
      </c>
      <c r="DL26" s="14">
        <f t="shared" si="64"/>
        <v>550459</v>
      </c>
      <c r="DM26" s="14">
        <f t="shared" si="64"/>
        <v>537933</v>
      </c>
      <c r="DN26" s="14">
        <f t="shared" si="64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65">SUM(DR27:DR28)</f>
        <v>543951</v>
      </c>
      <c r="DS26" s="14">
        <f t="shared" si="65"/>
        <v>545353</v>
      </c>
      <c r="DT26" s="14">
        <f t="shared" si="65"/>
        <v>563994</v>
      </c>
      <c r="DU26" s="14">
        <f t="shared" si="65"/>
        <v>527223</v>
      </c>
      <c r="DV26" s="14">
        <f t="shared" si="65"/>
        <v>582621</v>
      </c>
      <c r="DW26" s="14">
        <f t="shared" si="65"/>
        <v>593450</v>
      </c>
      <c r="DX26" s="14">
        <f t="shared" si="65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/>
      <c r="EV26" s="14"/>
      <c r="EW26" s="14"/>
      <c r="EX26" s="14"/>
      <c r="EY26" s="14"/>
      <c r="EZ26" s="14"/>
      <c r="FA26" s="14"/>
      <c r="FB26" s="14">
        <f>+SUM(EP26:FA26)</f>
        <v>2574778</v>
      </c>
    </row>
    <row r="27" spans="2:158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66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67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68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69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0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1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2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/>
      <c r="EV27" s="16"/>
      <c r="EW27" s="16"/>
      <c r="EX27" s="16"/>
      <c r="EY27" s="16"/>
      <c r="EZ27" s="16"/>
      <c r="FA27" s="16"/>
      <c r="FB27" s="16"/>
    </row>
    <row r="28" spans="2:158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66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67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68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69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0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1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2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3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/>
      <c r="EV28" s="17"/>
      <c r="EW28" s="17"/>
      <c r="EX28" s="17"/>
      <c r="EY28" s="17"/>
      <c r="EZ28" s="17"/>
      <c r="FA28" s="17"/>
      <c r="FB28" s="17"/>
    </row>
    <row r="29" spans="2:158" x14ac:dyDescent="0.25">
      <c r="B29" s="13" t="s">
        <v>36</v>
      </c>
      <c r="C29" s="14">
        <f>SUM(C30:C31)</f>
        <v>0</v>
      </c>
      <c r="D29" s="14">
        <f t="shared" ref="D29:N29" si="74">SUM(D30:D31)</f>
        <v>0</v>
      </c>
      <c r="E29" s="14">
        <f t="shared" si="74"/>
        <v>0</v>
      </c>
      <c r="F29" s="14">
        <f t="shared" si="74"/>
        <v>0</v>
      </c>
      <c r="G29" s="14">
        <f t="shared" si="74"/>
        <v>0</v>
      </c>
      <c r="H29" s="14">
        <f t="shared" si="74"/>
        <v>0</v>
      </c>
      <c r="I29" s="14">
        <f t="shared" si="74"/>
        <v>0</v>
      </c>
      <c r="J29" s="14">
        <f t="shared" si="74"/>
        <v>0</v>
      </c>
      <c r="K29" s="14">
        <f t="shared" si="74"/>
        <v>0</v>
      </c>
      <c r="L29" s="14">
        <f t="shared" si="74"/>
        <v>43618</v>
      </c>
      <c r="M29" s="14">
        <f t="shared" si="74"/>
        <v>212706</v>
      </c>
      <c r="N29" s="14">
        <f t="shared" si="74"/>
        <v>228482</v>
      </c>
      <c r="O29" s="14">
        <f t="shared" si="66"/>
        <v>484806</v>
      </c>
      <c r="P29" s="14">
        <f>SUM(P30:P31)</f>
        <v>224358</v>
      </c>
      <c r="Q29" s="14">
        <f t="shared" ref="Q29:AA29" si="75">SUM(Q30:Q31)</f>
        <v>203562</v>
      </c>
      <c r="R29" s="14">
        <f t="shared" si="75"/>
        <v>226244</v>
      </c>
      <c r="S29" s="14">
        <f t="shared" si="75"/>
        <v>233206</v>
      </c>
      <c r="T29" s="14">
        <f t="shared" si="75"/>
        <v>237024</v>
      </c>
      <c r="U29" s="14">
        <f t="shared" si="75"/>
        <v>233072</v>
      </c>
      <c r="V29" s="14">
        <f t="shared" si="75"/>
        <v>242452</v>
      </c>
      <c r="W29" s="14">
        <f t="shared" si="75"/>
        <v>243892</v>
      </c>
      <c r="X29" s="14">
        <f t="shared" si="75"/>
        <v>231168</v>
      </c>
      <c r="Y29" s="14">
        <f t="shared" si="75"/>
        <v>245328</v>
      </c>
      <c r="Z29" s="14">
        <f t="shared" si="75"/>
        <v>237454</v>
      </c>
      <c r="AA29" s="14">
        <f t="shared" si="75"/>
        <v>246740</v>
      </c>
      <c r="AB29" s="14">
        <f t="shared" si="67"/>
        <v>2804500</v>
      </c>
      <c r="AC29" s="14">
        <f>SUM(AC30:AC31)</f>
        <v>248950</v>
      </c>
      <c r="AD29" s="14">
        <f t="shared" ref="AD29:AN29" si="76">SUM(AD30:AD31)</f>
        <v>236206</v>
      </c>
      <c r="AE29" s="14">
        <f t="shared" si="76"/>
        <v>251696</v>
      </c>
      <c r="AF29" s="14">
        <f t="shared" si="76"/>
        <v>238838</v>
      </c>
      <c r="AG29" s="14">
        <f t="shared" si="76"/>
        <v>260456</v>
      </c>
      <c r="AH29" s="14">
        <f t="shared" si="76"/>
        <v>250260</v>
      </c>
      <c r="AI29" s="14">
        <f t="shared" si="76"/>
        <v>265228</v>
      </c>
      <c r="AJ29" s="14">
        <f t="shared" si="76"/>
        <v>279430</v>
      </c>
      <c r="AK29" s="14">
        <f t="shared" si="76"/>
        <v>259951</v>
      </c>
      <c r="AL29" s="14">
        <f t="shared" si="76"/>
        <v>270718</v>
      </c>
      <c r="AM29" s="14">
        <f t="shared" si="76"/>
        <v>268078</v>
      </c>
      <c r="AN29" s="14">
        <f t="shared" si="76"/>
        <v>269511</v>
      </c>
      <c r="AO29" s="14">
        <f t="shared" si="68"/>
        <v>3099322</v>
      </c>
      <c r="AP29" s="14">
        <f>SUM(AP30:AP31)</f>
        <v>263488</v>
      </c>
      <c r="AQ29" s="14">
        <f t="shared" ref="AQ29:BA29" si="77">SUM(AQ30:AQ31)</f>
        <v>248156</v>
      </c>
      <c r="AR29" s="14">
        <f t="shared" si="77"/>
        <v>270032</v>
      </c>
      <c r="AS29" s="14">
        <f t="shared" si="77"/>
        <v>261390</v>
      </c>
      <c r="AT29" s="14">
        <f t="shared" si="77"/>
        <v>278387</v>
      </c>
      <c r="AU29" s="14">
        <f t="shared" si="77"/>
        <v>269457</v>
      </c>
      <c r="AV29" s="14">
        <f t="shared" si="77"/>
        <v>287938</v>
      </c>
      <c r="AW29" s="14">
        <f t="shared" si="77"/>
        <v>291903</v>
      </c>
      <c r="AX29" s="14">
        <f t="shared" si="77"/>
        <v>274802</v>
      </c>
      <c r="AY29" s="14">
        <f t="shared" si="77"/>
        <v>298921</v>
      </c>
      <c r="AZ29" s="14">
        <f t="shared" si="77"/>
        <v>288635</v>
      </c>
      <c r="BA29" s="14">
        <f t="shared" si="77"/>
        <v>296454</v>
      </c>
      <c r="BB29" s="14">
        <f t="shared" si="69"/>
        <v>3329563</v>
      </c>
      <c r="BC29" s="14">
        <f>SUM(BC30:BC31)</f>
        <v>287229</v>
      </c>
      <c r="BD29" s="14">
        <f t="shared" ref="BD29:BN29" si="78">SUM(BD30:BD31)</f>
        <v>264974</v>
      </c>
      <c r="BE29" s="14">
        <f t="shared" si="78"/>
        <v>282210</v>
      </c>
      <c r="BF29" s="14">
        <f t="shared" si="78"/>
        <v>275848</v>
      </c>
      <c r="BG29" s="14">
        <f t="shared" si="78"/>
        <v>294950</v>
      </c>
      <c r="BH29" s="14">
        <f t="shared" si="78"/>
        <v>285124</v>
      </c>
      <c r="BI29" s="14">
        <f t="shared" si="78"/>
        <v>301339</v>
      </c>
      <c r="BJ29" s="14">
        <f t="shared" si="78"/>
        <v>310201</v>
      </c>
      <c r="BK29" s="14">
        <f t="shared" si="78"/>
        <v>294255</v>
      </c>
      <c r="BL29" s="14">
        <f t="shared" si="78"/>
        <v>311849</v>
      </c>
      <c r="BM29" s="14">
        <f t="shared" si="78"/>
        <v>303927</v>
      </c>
      <c r="BN29" s="14">
        <f t="shared" si="78"/>
        <v>304723</v>
      </c>
      <c r="BO29" s="14">
        <f t="shared" si="70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1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2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79">SUM(CV30:CV31)</f>
        <v>350013</v>
      </c>
      <c r="CW29" s="14">
        <f t="shared" si="79"/>
        <v>358388</v>
      </c>
      <c r="CX29" s="14">
        <f t="shared" si="79"/>
        <v>513037</v>
      </c>
      <c r="CY29" s="14">
        <f t="shared" si="79"/>
        <v>350447</v>
      </c>
      <c r="CZ29" s="14">
        <f t="shared" si="79"/>
        <v>348403</v>
      </c>
      <c r="DA29" s="14">
        <f t="shared" si="79"/>
        <v>359608</v>
      </c>
      <c r="DB29" s="14">
        <f t="shared" si="73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0">SUM(DE30:DE31)</f>
        <v>351928</v>
      </c>
      <c r="DF29" s="14">
        <f t="shared" si="80"/>
        <v>335195</v>
      </c>
      <c r="DG29" s="14">
        <f t="shared" si="80"/>
        <v>357032</v>
      </c>
      <c r="DH29" s="14">
        <f t="shared" si="80"/>
        <v>327257</v>
      </c>
      <c r="DI29" s="14">
        <f t="shared" si="80"/>
        <v>351553</v>
      </c>
      <c r="DJ29" s="14">
        <f t="shared" si="80"/>
        <v>374015</v>
      </c>
      <c r="DK29" s="14">
        <f t="shared" si="80"/>
        <v>348608</v>
      </c>
      <c r="DL29" s="14">
        <f t="shared" si="80"/>
        <v>368302</v>
      </c>
      <c r="DM29" s="14">
        <f t="shared" si="80"/>
        <v>368108</v>
      </c>
      <c r="DN29" s="14">
        <f t="shared" si="80"/>
        <v>373043</v>
      </c>
      <c r="DO29" s="14">
        <f t="shared" ref="DO29:DO37" si="81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2">SUM(DR30:DR31)</f>
        <v>361626</v>
      </c>
      <c r="DS29" s="14">
        <f t="shared" si="82"/>
        <v>352244</v>
      </c>
      <c r="DT29" s="14">
        <f t="shared" si="82"/>
        <v>375100</v>
      </c>
      <c r="DU29" s="14">
        <f t="shared" si="82"/>
        <v>358089</v>
      </c>
      <c r="DV29" s="14">
        <f t="shared" si="82"/>
        <v>380590</v>
      </c>
      <c r="DW29" s="14">
        <f t="shared" si="82"/>
        <v>394060</v>
      </c>
      <c r="DX29" s="14">
        <f t="shared" si="82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3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/>
      <c r="EV29" s="14"/>
      <c r="EW29" s="14"/>
      <c r="EX29" s="14"/>
      <c r="EY29" s="14"/>
      <c r="EZ29" s="14"/>
      <c r="FA29" s="14"/>
      <c r="FB29" s="14">
        <f>+SUM(EP29:FA29)</f>
        <v>1749790</v>
      </c>
    </row>
    <row r="30" spans="2:158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66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67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68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69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0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1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2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3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1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/>
      <c r="EV30" s="16"/>
      <c r="EW30" s="16"/>
      <c r="EX30" s="16"/>
      <c r="EY30" s="16"/>
      <c r="EZ30" s="16"/>
      <c r="FA30" s="16"/>
      <c r="FB30" s="16"/>
    </row>
    <row r="31" spans="2:158" x14ac:dyDescent="0.25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66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67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68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69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0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1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2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3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1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/>
      <c r="EV31" s="17"/>
      <c r="EW31" s="17"/>
      <c r="EX31" s="17"/>
      <c r="EY31" s="17"/>
      <c r="EZ31" s="17"/>
      <c r="FA31" s="17"/>
      <c r="FB31" s="17"/>
    </row>
    <row r="32" spans="2:158" x14ac:dyDescent="0.25">
      <c r="B32" s="13" t="s">
        <v>37</v>
      </c>
      <c r="C32" s="14">
        <f>SUM(C33:C34)</f>
        <v>0</v>
      </c>
      <c r="D32" s="14">
        <f t="shared" ref="D32:N32" si="84">SUM(D33:D34)</f>
        <v>0</v>
      </c>
      <c r="E32" s="14">
        <f t="shared" si="84"/>
        <v>0</v>
      </c>
      <c r="F32" s="14">
        <f t="shared" si="84"/>
        <v>0</v>
      </c>
      <c r="G32" s="14">
        <f t="shared" si="84"/>
        <v>0</v>
      </c>
      <c r="H32" s="14">
        <f t="shared" si="84"/>
        <v>0</v>
      </c>
      <c r="I32" s="14">
        <f t="shared" si="84"/>
        <v>0</v>
      </c>
      <c r="J32" s="14">
        <f t="shared" si="84"/>
        <v>0</v>
      </c>
      <c r="K32" s="14">
        <f t="shared" si="84"/>
        <v>0</v>
      </c>
      <c r="L32" s="14">
        <f t="shared" si="84"/>
        <v>33470</v>
      </c>
      <c r="M32" s="14">
        <f t="shared" si="84"/>
        <v>155784</v>
      </c>
      <c r="N32" s="14">
        <f t="shared" si="84"/>
        <v>174860</v>
      </c>
      <c r="O32" s="14">
        <f t="shared" si="66"/>
        <v>364114</v>
      </c>
      <c r="P32" s="14">
        <f>SUM(P33:P34)</f>
        <v>156684</v>
      </c>
      <c r="Q32" s="14">
        <f t="shared" ref="Q32:AA32" si="85">SUM(Q33:Q34)</f>
        <v>148882</v>
      </c>
      <c r="R32" s="14">
        <f t="shared" si="85"/>
        <v>171530</v>
      </c>
      <c r="S32" s="14">
        <f t="shared" si="85"/>
        <v>174994</v>
      </c>
      <c r="T32" s="14">
        <f t="shared" si="85"/>
        <v>176546</v>
      </c>
      <c r="U32" s="14">
        <f t="shared" si="85"/>
        <v>170684</v>
      </c>
      <c r="V32" s="14">
        <f t="shared" si="85"/>
        <v>189632</v>
      </c>
      <c r="W32" s="14">
        <f t="shared" si="85"/>
        <v>181474</v>
      </c>
      <c r="X32" s="14">
        <f t="shared" si="85"/>
        <v>174534</v>
      </c>
      <c r="Y32" s="14">
        <f t="shared" si="85"/>
        <v>178230</v>
      </c>
      <c r="Z32" s="14">
        <f t="shared" si="85"/>
        <v>168738</v>
      </c>
      <c r="AA32" s="14">
        <f t="shared" si="85"/>
        <v>183202</v>
      </c>
      <c r="AB32" s="14">
        <f t="shared" si="67"/>
        <v>2075130</v>
      </c>
      <c r="AC32" s="14">
        <f>SUM(AC33:AC34)</f>
        <v>178624</v>
      </c>
      <c r="AD32" s="14">
        <f t="shared" ref="AD32:AN32" si="86">SUM(AD33:AD34)</f>
        <v>173006</v>
      </c>
      <c r="AE32" s="14">
        <f t="shared" si="86"/>
        <v>188530</v>
      </c>
      <c r="AF32" s="14">
        <f t="shared" si="86"/>
        <v>176042</v>
      </c>
      <c r="AG32" s="14">
        <f t="shared" si="86"/>
        <v>189433</v>
      </c>
      <c r="AH32" s="14">
        <f t="shared" si="86"/>
        <v>177534</v>
      </c>
      <c r="AI32" s="14">
        <f t="shared" si="86"/>
        <v>200586</v>
      </c>
      <c r="AJ32" s="14">
        <f t="shared" si="86"/>
        <v>199441</v>
      </c>
      <c r="AK32" s="14">
        <f t="shared" si="86"/>
        <v>188025</v>
      </c>
      <c r="AL32" s="14">
        <f t="shared" si="86"/>
        <v>194898</v>
      </c>
      <c r="AM32" s="14">
        <f t="shared" si="86"/>
        <v>187329</v>
      </c>
      <c r="AN32" s="14">
        <f t="shared" si="86"/>
        <v>191931</v>
      </c>
      <c r="AO32" s="14">
        <f t="shared" si="68"/>
        <v>2245379</v>
      </c>
      <c r="AP32" s="14">
        <f>SUM(AP33:AP34)</f>
        <v>195382</v>
      </c>
      <c r="AQ32" s="14">
        <f t="shared" ref="AQ32:BA32" si="87">SUM(AQ33:AQ34)</f>
        <v>183874</v>
      </c>
      <c r="AR32" s="14">
        <f t="shared" si="87"/>
        <v>201560</v>
      </c>
      <c r="AS32" s="14">
        <f t="shared" si="87"/>
        <v>202729</v>
      </c>
      <c r="AT32" s="14">
        <f t="shared" si="87"/>
        <v>215691</v>
      </c>
      <c r="AU32" s="14">
        <f t="shared" si="87"/>
        <v>200083</v>
      </c>
      <c r="AV32" s="14">
        <f t="shared" si="87"/>
        <v>218341</v>
      </c>
      <c r="AW32" s="14">
        <f t="shared" si="87"/>
        <v>217105</v>
      </c>
      <c r="AX32" s="14">
        <f t="shared" si="87"/>
        <v>199091</v>
      </c>
      <c r="AY32" s="14">
        <f t="shared" si="87"/>
        <v>204166</v>
      </c>
      <c r="AZ32" s="14">
        <f t="shared" si="87"/>
        <v>194036</v>
      </c>
      <c r="BA32" s="14">
        <f t="shared" si="87"/>
        <v>200318</v>
      </c>
      <c r="BB32" s="14">
        <f t="shared" si="69"/>
        <v>2432376</v>
      </c>
      <c r="BC32" s="14">
        <f>SUM(BC33:BC34)</f>
        <v>199351</v>
      </c>
      <c r="BD32" s="14">
        <f t="shared" ref="BD32:BN32" si="88">SUM(BD33:BD34)</f>
        <v>183421</v>
      </c>
      <c r="BE32" s="14">
        <f t="shared" si="88"/>
        <v>200925</v>
      </c>
      <c r="BF32" s="14">
        <f t="shared" si="88"/>
        <v>205218</v>
      </c>
      <c r="BG32" s="14">
        <f t="shared" si="88"/>
        <v>208118</v>
      </c>
      <c r="BH32" s="14">
        <f t="shared" si="88"/>
        <v>192198</v>
      </c>
      <c r="BI32" s="14">
        <f t="shared" si="88"/>
        <v>215190</v>
      </c>
      <c r="BJ32" s="14">
        <f t="shared" si="88"/>
        <v>218024</v>
      </c>
      <c r="BK32" s="14">
        <f t="shared" si="88"/>
        <v>197617</v>
      </c>
      <c r="BL32" s="14">
        <f t="shared" si="88"/>
        <v>208112</v>
      </c>
      <c r="BM32" s="14">
        <f t="shared" si="88"/>
        <v>196619</v>
      </c>
      <c r="BN32" s="14">
        <f t="shared" si="88"/>
        <v>201490</v>
      </c>
      <c r="BO32" s="14">
        <f t="shared" si="70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1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2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89">SUM(CV33:CV34)</f>
        <v>243812</v>
      </c>
      <c r="CW32" s="14">
        <f t="shared" si="89"/>
        <v>236771</v>
      </c>
      <c r="CX32" s="14">
        <f t="shared" si="89"/>
        <v>207630</v>
      </c>
      <c r="CY32" s="14">
        <f t="shared" si="89"/>
        <v>207789</v>
      </c>
      <c r="CZ32" s="14">
        <f t="shared" si="89"/>
        <v>206861</v>
      </c>
      <c r="DA32" s="14">
        <f t="shared" si="89"/>
        <v>223345</v>
      </c>
      <c r="DB32" s="14">
        <f t="shared" si="73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0">SUM(DE33:DE34)</f>
        <v>219663</v>
      </c>
      <c r="DF32" s="14">
        <f t="shared" si="90"/>
        <v>216896</v>
      </c>
      <c r="DG32" s="14">
        <f t="shared" si="90"/>
        <v>233867</v>
      </c>
      <c r="DH32" s="14">
        <f t="shared" si="90"/>
        <v>211308</v>
      </c>
      <c r="DI32" s="14">
        <f t="shared" si="90"/>
        <v>240679</v>
      </c>
      <c r="DJ32" s="14">
        <f t="shared" si="90"/>
        <v>244894</v>
      </c>
      <c r="DK32" s="14">
        <f t="shared" si="90"/>
        <v>214902</v>
      </c>
      <c r="DL32" s="14">
        <f t="shared" si="90"/>
        <v>222511</v>
      </c>
      <c r="DM32" s="14">
        <f t="shared" si="90"/>
        <v>214528</v>
      </c>
      <c r="DN32" s="14">
        <f t="shared" si="90"/>
        <v>229626</v>
      </c>
      <c r="DO32" s="14">
        <f t="shared" si="81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1">SUM(DR33:DR34)</f>
        <v>218278</v>
      </c>
      <c r="DS32" s="14">
        <f t="shared" si="91"/>
        <v>220522</v>
      </c>
      <c r="DT32" s="14">
        <f t="shared" si="91"/>
        <v>233771</v>
      </c>
      <c r="DU32" s="14">
        <f t="shared" si="91"/>
        <v>210865</v>
      </c>
      <c r="DV32" s="14">
        <f t="shared" si="91"/>
        <v>245229</v>
      </c>
      <c r="DW32" s="14">
        <f t="shared" si="91"/>
        <v>251497</v>
      </c>
      <c r="DX32" s="14">
        <f t="shared" si="91"/>
        <v>221878</v>
      </c>
      <c r="DY32" s="14">
        <v>229382</v>
      </c>
      <c r="DZ32" s="14">
        <v>216237</v>
      </c>
      <c r="EA32" s="14">
        <v>230275</v>
      </c>
      <c r="EB32" s="14">
        <f t="shared" si="83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/>
      <c r="EV32" s="14"/>
      <c r="EW32" s="14"/>
      <c r="EX32" s="14"/>
      <c r="EY32" s="14"/>
      <c r="EZ32" s="14"/>
      <c r="FA32" s="14"/>
      <c r="FB32" s="14">
        <f>+SUM(EP32:FA32)</f>
        <v>1027758</v>
      </c>
    </row>
    <row r="33" spans="2:158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66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67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68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69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0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1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2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3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1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/>
      <c r="EV33" s="16"/>
      <c r="EW33" s="16"/>
      <c r="EX33" s="16"/>
      <c r="EY33" s="16"/>
      <c r="EZ33" s="16"/>
      <c r="FA33" s="16"/>
      <c r="FB33" s="16"/>
    </row>
    <row r="34" spans="2:158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66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67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68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69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0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1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2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3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1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/>
      <c r="EV34" s="17"/>
      <c r="EW34" s="17"/>
      <c r="EX34" s="17"/>
      <c r="EY34" s="17"/>
      <c r="EZ34" s="17"/>
      <c r="FA34" s="17"/>
      <c r="FB34" s="17"/>
    </row>
    <row r="35" spans="2:158" x14ac:dyDescent="0.25">
      <c r="B35" s="18" t="s">
        <v>10</v>
      </c>
      <c r="C35" s="19">
        <f>SUM(C36:C37)</f>
        <v>0</v>
      </c>
      <c r="D35" s="19">
        <f t="shared" ref="D35:N35" si="92">SUM(D36:D37)</f>
        <v>0</v>
      </c>
      <c r="E35" s="19">
        <f t="shared" si="92"/>
        <v>0</v>
      </c>
      <c r="F35" s="19">
        <f t="shared" si="92"/>
        <v>0</v>
      </c>
      <c r="G35" s="19">
        <f t="shared" si="92"/>
        <v>0</v>
      </c>
      <c r="H35" s="19">
        <f t="shared" si="92"/>
        <v>0</v>
      </c>
      <c r="I35" s="19">
        <f t="shared" si="92"/>
        <v>0</v>
      </c>
      <c r="J35" s="19">
        <f t="shared" si="92"/>
        <v>0</v>
      </c>
      <c r="K35" s="19">
        <f t="shared" si="92"/>
        <v>0</v>
      </c>
      <c r="L35" s="19">
        <f t="shared" si="92"/>
        <v>147818</v>
      </c>
      <c r="M35" s="19">
        <f t="shared" si="92"/>
        <v>708862</v>
      </c>
      <c r="N35" s="19">
        <f t="shared" si="92"/>
        <v>769974</v>
      </c>
      <c r="O35" s="19">
        <f>SUM(O36:O37)</f>
        <v>1626654</v>
      </c>
      <c r="P35" s="19">
        <f>SUM(P36:P37)</f>
        <v>740110</v>
      </c>
      <c r="Q35" s="19">
        <f t="shared" ref="Q35:AA35" si="93">SUM(Q36:Q37)</f>
        <v>684228</v>
      </c>
      <c r="R35" s="19">
        <f t="shared" si="93"/>
        <v>773742</v>
      </c>
      <c r="S35" s="19">
        <f t="shared" si="93"/>
        <v>788128</v>
      </c>
      <c r="T35" s="19">
        <f t="shared" si="93"/>
        <v>804352</v>
      </c>
      <c r="U35" s="19">
        <f t="shared" si="93"/>
        <v>783656</v>
      </c>
      <c r="V35" s="19">
        <f t="shared" si="93"/>
        <v>836586</v>
      </c>
      <c r="W35" s="19">
        <f t="shared" si="93"/>
        <v>818960</v>
      </c>
      <c r="X35" s="19">
        <f t="shared" si="93"/>
        <v>789342</v>
      </c>
      <c r="Y35" s="19">
        <f t="shared" si="93"/>
        <v>819086</v>
      </c>
      <c r="Z35" s="19">
        <f t="shared" si="93"/>
        <v>787160</v>
      </c>
      <c r="AA35" s="19">
        <f t="shared" si="93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4">SUM(AD36:AD37)</f>
        <v>795442</v>
      </c>
      <c r="AE35" s="19">
        <f t="shared" si="94"/>
        <v>858636</v>
      </c>
      <c r="AF35" s="19">
        <f t="shared" si="94"/>
        <v>807583</v>
      </c>
      <c r="AG35" s="19">
        <f t="shared" si="94"/>
        <v>872219</v>
      </c>
      <c r="AH35" s="19">
        <f t="shared" si="94"/>
        <v>834762</v>
      </c>
      <c r="AI35" s="19">
        <f t="shared" si="94"/>
        <v>909651</v>
      </c>
      <c r="AJ35" s="19">
        <f t="shared" si="94"/>
        <v>923997</v>
      </c>
      <c r="AK35" s="19">
        <f t="shared" si="94"/>
        <v>868129</v>
      </c>
      <c r="AL35" s="19">
        <f t="shared" si="94"/>
        <v>898174</v>
      </c>
      <c r="AM35" s="19">
        <f t="shared" si="94"/>
        <v>878122</v>
      </c>
      <c r="AN35" s="19">
        <f t="shared" si="94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95">SUM(AQ36:AQ37)</f>
        <v>843098</v>
      </c>
      <c r="AR35" s="19">
        <f t="shared" si="95"/>
        <v>916354</v>
      </c>
      <c r="AS35" s="19">
        <f t="shared" si="95"/>
        <v>897386</v>
      </c>
      <c r="AT35" s="19">
        <f t="shared" si="95"/>
        <v>948069</v>
      </c>
      <c r="AU35" s="19">
        <f t="shared" si="95"/>
        <v>894332</v>
      </c>
      <c r="AV35" s="19">
        <f t="shared" si="95"/>
        <v>969160</v>
      </c>
      <c r="AW35" s="19">
        <f t="shared" si="95"/>
        <v>967994</v>
      </c>
      <c r="AX35" s="19">
        <f t="shared" si="95"/>
        <v>894687</v>
      </c>
      <c r="AY35" s="19">
        <f t="shared" si="95"/>
        <v>957307</v>
      </c>
      <c r="AZ35" s="19">
        <f t="shared" si="95"/>
        <v>915798</v>
      </c>
      <c r="BA35" s="19">
        <f t="shared" si="95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96">SUM(BD36:BD37)</f>
        <v>868367</v>
      </c>
      <c r="BE35" s="19">
        <f t="shared" si="96"/>
        <v>938041</v>
      </c>
      <c r="BF35" s="19">
        <f t="shared" si="96"/>
        <v>935955</v>
      </c>
      <c r="BG35" s="19">
        <f t="shared" si="96"/>
        <v>978966</v>
      </c>
      <c r="BH35" s="19">
        <f t="shared" si="96"/>
        <v>935313</v>
      </c>
      <c r="BI35" s="19">
        <f t="shared" si="96"/>
        <v>1007326</v>
      </c>
      <c r="BJ35" s="19">
        <f t="shared" si="96"/>
        <v>1020149</v>
      </c>
      <c r="BK35" s="19">
        <f t="shared" si="96"/>
        <v>958918</v>
      </c>
      <c r="BL35" s="19">
        <f t="shared" si="96"/>
        <v>1017554</v>
      </c>
      <c r="BM35" s="19">
        <f t="shared" si="96"/>
        <v>975912</v>
      </c>
      <c r="BN35" s="19">
        <f t="shared" si="96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97">SUM(BR36:BR37)</f>
        <v>919793</v>
      </c>
      <c r="BS35" s="19">
        <f t="shared" si="97"/>
        <v>978989</v>
      </c>
      <c r="BT35" s="19">
        <f t="shared" si="97"/>
        <v>1017230</v>
      </c>
      <c r="BU35" s="19">
        <f t="shared" si="97"/>
        <v>981676</v>
      </c>
      <c r="BV35" s="19">
        <f t="shared" si="97"/>
        <v>1078088</v>
      </c>
      <c r="BW35" s="19">
        <f t="shared" si="97"/>
        <v>1057609</v>
      </c>
      <c r="BX35" s="19">
        <f t="shared" si="97"/>
        <v>1013778</v>
      </c>
      <c r="BY35" s="19">
        <f t="shared" si="97"/>
        <v>1066150</v>
      </c>
      <c r="BZ35" s="19">
        <f t="shared" si="97"/>
        <v>1006271</v>
      </c>
      <c r="CA35" s="19">
        <f t="shared" si="97"/>
        <v>1018430</v>
      </c>
      <c r="CB35" s="19">
        <f>SUM(CB36:CB37)</f>
        <v>12080857</v>
      </c>
      <c r="CC35" s="19">
        <f t="shared" si="97"/>
        <v>1079262</v>
      </c>
      <c r="CD35" s="19">
        <f t="shared" si="97"/>
        <v>911877</v>
      </c>
      <c r="CE35" s="19">
        <f t="shared" si="97"/>
        <v>967001</v>
      </c>
      <c r="CF35" s="19">
        <f t="shared" si="97"/>
        <v>1027699</v>
      </c>
      <c r="CG35" s="19">
        <f t="shared" si="97"/>
        <v>1052442</v>
      </c>
      <c r="CH35" s="19">
        <f t="shared" si="97"/>
        <v>999295</v>
      </c>
      <c r="CI35" s="19">
        <f t="shared" si="97"/>
        <v>1096544</v>
      </c>
      <c r="CJ35" s="19">
        <f t="shared" si="97"/>
        <v>1105628</v>
      </c>
      <c r="CK35" s="19">
        <f t="shared" si="97"/>
        <v>1014561</v>
      </c>
      <c r="CL35" s="19">
        <f t="shared" si="97"/>
        <v>1049674</v>
      </c>
      <c r="CM35" s="19">
        <v>1047224</v>
      </c>
      <c r="CN35" s="19">
        <f t="shared" si="97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98">SUM(CR36:CR37)</f>
        <v>811379</v>
      </c>
      <c r="CS35" s="19">
        <f t="shared" si="98"/>
        <v>1038390</v>
      </c>
      <c r="CT35" s="19">
        <f t="shared" si="98"/>
        <v>1099040</v>
      </c>
      <c r="CU35" s="19">
        <f t="shared" si="98"/>
        <v>1039291</v>
      </c>
      <c r="CV35" s="19">
        <f t="shared" si="98"/>
        <v>1158658</v>
      </c>
      <c r="CW35" s="19">
        <f t="shared" si="98"/>
        <v>1165352</v>
      </c>
      <c r="CX35" s="19">
        <f t="shared" si="98"/>
        <v>1052361</v>
      </c>
      <c r="CY35" s="19">
        <f t="shared" si="98"/>
        <v>1083548</v>
      </c>
      <c r="CZ35" s="19">
        <f t="shared" si="98"/>
        <v>1065607</v>
      </c>
      <c r="DA35" s="19">
        <f t="shared" si="98"/>
        <v>1119789</v>
      </c>
      <c r="DB35" s="19">
        <f t="shared" si="73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99">SUM(DE36:DE37)</f>
        <v>1115607</v>
      </c>
      <c r="DF35" s="19">
        <f t="shared" si="99"/>
        <v>1075536</v>
      </c>
      <c r="DG35" s="19">
        <f t="shared" si="99"/>
        <v>1144023</v>
      </c>
      <c r="DH35" s="19">
        <f t="shared" si="99"/>
        <v>1043254</v>
      </c>
      <c r="DI35" s="19">
        <f t="shared" si="99"/>
        <v>1153678</v>
      </c>
      <c r="DJ35" s="19">
        <f t="shared" si="99"/>
        <v>1197933</v>
      </c>
      <c r="DK35" s="19">
        <f t="shared" si="99"/>
        <v>1091625</v>
      </c>
      <c r="DL35" s="19">
        <f t="shared" si="99"/>
        <v>1141272</v>
      </c>
      <c r="DM35" s="19">
        <f t="shared" si="99"/>
        <v>1120569</v>
      </c>
      <c r="DN35" s="19">
        <f t="shared" si="99"/>
        <v>1154376</v>
      </c>
      <c r="DO35" s="19">
        <f t="shared" si="81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0">SUM(DR36:DR37)</f>
        <v>1123855</v>
      </c>
      <c r="DS35" s="19">
        <f t="shared" si="100"/>
        <v>1118119</v>
      </c>
      <c r="DT35" s="19">
        <f t="shared" si="100"/>
        <v>1172865</v>
      </c>
      <c r="DU35" s="19">
        <f t="shared" si="100"/>
        <v>1096177</v>
      </c>
      <c r="DV35" s="19">
        <f t="shared" si="100"/>
        <v>1208440</v>
      </c>
      <c r="DW35" s="19">
        <f t="shared" si="100"/>
        <v>1239007</v>
      </c>
      <c r="DX35" s="19">
        <f t="shared" si="100"/>
        <v>1122129</v>
      </c>
      <c r="DY35" s="19">
        <v>1168426</v>
      </c>
      <c r="DZ35" s="19">
        <f t="shared" si="100"/>
        <v>1114373</v>
      </c>
      <c r="EA35" s="19">
        <f t="shared" si="100"/>
        <v>1161729</v>
      </c>
      <c r="EB35" s="19">
        <f t="shared" si="83"/>
        <v>13687847</v>
      </c>
      <c r="EC35" s="19">
        <f t="shared" ref="EC35:EN35" si="101">SUM(EC36:EC37)</f>
        <v>1186271</v>
      </c>
      <c r="ED35" s="19">
        <f t="shared" si="101"/>
        <v>1124397</v>
      </c>
      <c r="EE35" s="19">
        <f t="shared" si="101"/>
        <v>814057</v>
      </c>
      <c r="EF35" s="19">
        <f t="shared" si="101"/>
        <v>363489</v>
      </c>
      <c r="EG35" s="19">
        <f t="shared" si="101"/>
        <v>540293</v>
      </c>
      <c r="EH35" s="19">
        <f t="shared" si="101"/>
        <v>718015</v>
      </c>
      <c r="EI35" s="19">
        <f t="shared" si="101"/>
        <v>902915</v>
      </c>
      <c r="EJ35" s="19">
        <f t="shared" si="101"/>
        <v>963760</v>
      </c>
      <c r="EK35" s="19">
        <f t="shared" si="101"/>
        <v>1023603</v>
      </c>
      <c r="EL35" s="19">
        <f t="shared" si="101"/>
        <v>1159930</v>
      </c>
      <c r="EM35" s="19">
        <f t="shared" si="101"/>
        <v>1171727</v>
      </c>
      <c r="EN35" s="19">
        <f t="shared" si="101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/>
      <c r="EV35" s="19"/>
      <c r="EW35" s="19"/>
      <c r="EX35" s="19"/>
      <c r="EY35" s="19"/>
      <c r="EZ35" s="19"/>
      <c r="FA35" s="19"/>
      <c r="FB35" s="19">
        <f>+SUM(EP35:FA35)</f>
        <v>5352326</v>
      </c>
    </row>
    <row r="36" spans="2:158" x14ac:dyDescent="0.25">
      <c r="B36" s="15" t="s">
        <v>2</v>
      </c>
      <c r="C36" s="21">
        <f>C27+C30+C33</f>
        <v>0</v>
      </c>
      <c r="D36" s="21">
        <f t="shared" ref="D36:O37" si="102">D27+D30+D33</f>
        <v>0</v>
      </c>
      <c r="E36" s="21">
        <f t="shared" si="102"/>
        <v>0</v>
      </c>
      <c r="F36" s="21">
        <f t="shared" si="102"/>
        <v>0</v>
      </c>
      <c r="G36" s="21">
        <f t="shared" si="102"/>
        <v>0</v>
      </c>
      <c r="H36" s="21">
        <f t="shared" si="102"/>
        <v>0</v>
      </c>
      <c r="I36" s="21">
        <f t="shared" si="102"/>
        <v>0</v>
      </c>
      <c r="J36" s="21">
        <f t="shared" si="102"/>
        <v>0</v>
      </c>
      <c r="K36" s="21">
        <f t="shared" si="102"/>
        <v>0</v>
      </c>
      <c r="L36" s="21">
        <f t="shared" si="102"/>
        <v>32512</v>
      </c>
      <c r="M36" s="21">
        <f t="shared" si="102"/>
        <v>128244</v>
      </c>
      <c r="N36" s="21">
        <f t="shared" si="102"/>
        <v>160870</v>
      </c>
      <c r="O36" s="21">
        <f t="shared" si="102"/>
        <v>321626</v>
      </c>
      <c r="P36" s="21">
        <f>P27+P30+P33</f>
        <v>147476</v>
      </c>
      <c r="Q36" s="21">
        <f t="shared" ref="Q36:AB37" si="103">Q27+Q30+Q33</f>
        <v>127762</v>
      </c>
      <c r="R36" s="21">
        <f t="shared" si="103"/>
        <v>136180</v>
      </c>
      <c r="S36" s="21">
        <f t="shared" si="103"/>
        <v>167006</v>
      </c>
      <c r="T36" s="21">
        <f t="shared" si="103"/>
        <v>155520</v>
      </c>
      <c r="U36" s="21">
        <f t="shared" si="103"/>
        <v>148248</v>
      </c>
      <c r="V36" s="21">
        <f t="shared" si="103"/>
        <v>199772</v>
      </c>
      <c r="W36" s="21">
        <f t="shared" si="103"/>
        <v>169852</v>
      </c>
      <c r="X36" s="21">
        <f t="shared" si="103"/>
        <v>149250</v>
      </c>
      <c r="Y36" s="21">
        <f t="shared" si="103"/>
        <v>160190</v>
      </c>
      <c r="Z36" s="21">
        <f t="shared" si="103"/>
        <v>143418</v>
      </c>
      <c r="AA36" s="21">
        <f t="shared" si="103"/>
        <v>176048</v>
      </c>
      <c r="AB36" s="21">
        <f t="shared" si="103"/>
        <v>1880722</v>
      </c>
      <c r="AC36" s="21">
        <f>AC27+AC30+AC33</f>
        <v>165586</v>
      </c>
      <c r="AD36" s="21">
        <f t="shared" ref="AD36:AO37" si="104">AD27+AD30+AD33</f>
        <v>154224</v>
      </c>
      <c r="AE36" s="21">
        <f t="shared" si="104"/>
        <v>152884</v>
      </c>
      <c r="AF36" s="21">
        <f t="shared" si="104"/>
        <v>163083</v>
      </c>
      <c r="AG36" s="21">
        <f t="shared" si="104"/>
        <v>173170</v>
      </c>
      <c r="AH36" s="21">
        <f t="shared" si="104"/>
        <v>160365</v>
      </c>
      <c r="AI36" s="21">
        <f t="shared" si="104"/>
        <v>200921</v>
      </c>
      <c r="AJ36" s="21">
        <f t="shared" si="104"/>
        <v>194471</v>
      </c>
      <c r="AK36" s="21">
        <f t="shared" si="104"/>
        <v>173256</v>
      </c>
      <c r="AL36" s="21">
        <f t="shared" si="104"/>
        <v>174273</v>
      </c>
      <c r="AM36" s="21">
        <f t="shared" si="104"/>
        <v>163077</v>
      </c>
      <c r="AN36" s="21">
        <f t="shared" si="104"/>
        <v>190324</v>
      </c>
      <c r="AO36" s="21">
        <f t="shared" si="104"/>
        <v>2065634</v>
      </c>
      <c r="AP36" s="21">
        <f>AP27+AP30+AP33</f>
        <v>184434</v>
      </c>
      <c r="AQ36" s="21">
        <f t="shared" ref="AQ36:BB37" si="105">AQ27+AQ30+AQ33</f>
        <v>165196</v>
      </c>
      <c r="AR36" s="21">
        <f t="shared" si="105"/>
        <v>184059</v>
      </c>
      <c r="AS36" s="21">
        <f t="shared" si="105"/>
        <v>151914</v>
      </c>
      <c r="AT36" s="21">
        <f t="shared" si="105"/>
        <v>184471</v>
      </c>
      <c r="AU36" s="21">
        <f t="shared" si="105"/>
        <v>169520</v>
      </c>
      <c r="AV36" s="21">
        <f t="shared" si="105"/>
        <v>211081</v>
      </c>
      <c r="AW36" s="21">
        <f t="shared" si="105"/>
        <v>205548</v>
      </c>
      <c r="AX36" s="21">
        <f t="shared" si="105"/>
        <v>174694</v>
      </c>
      <c r="AY36" s="21">
        <f t="shared" si="105"/>
        <v>176643</v>
      </c>
      <c r="AZ36" s="21">
        <f t="shared" si="105"/>
        <v>171306</v>
      </c>
      <c r="BA36" s="21">
        <f t="shared" si="105"/>
        <v>202930</v>
      </c>
      <c r="BB36" s="21">
        <f t="shared" si="105"/>
        <v>2181796</v>
      </c>
      <c r="BC36" s="21">
        <f>BC27+BC30+BC33</f>
        <v>191945</v>
      </c>
      <c r="BD36" s="21">
        <f t="shared" ref="BD36:BO37" si="106">BD27+BD30+BD33</f>
        <v>164979</v>
      </c>
      <c r="BE36" s="21">
        <f t="shared" si="106"/>
        <v>171974</v>
      </c>
      <c r="BF36" s="21">
        <f t="shared" si="106"/>
        <v>192206</v>
      </c>
      <c r="BG36" s="21">
        <f t="shared" si="106"/>
        <v>189722</v>
      </c>
      <c r="BH36" s="21">
        <f t="shared" si="106"/>
        <v>171567</v>
      </c>
      <c r="BI36" s="21">
        <f t="shared" si="106"/>
        <v>228270</v>
      </c>
      <c r="BJ36" s="21">
        <f t="shared" si="106"/>
        <v>215934</v>
      </c>
      <c r="BK36" s="21">
        <f t="shared" si="106"/>
        <v>174277</v>
      </c>
      <c r="BL36" s="21">
        <f t="shared" si="106"/>
        <v>191042</v>
      </c>
      <c r="BM36" s="21">
        <f t="shared" si="106"/>
        <v>179072</v>
      </c>
      <c r="BN36" s="21">
        <f t="shared" si="106"/>
        <v>220002</v>
      </c>
      <c r="BO36" s="21">
        <f t="shared" si="106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07">BR27+BR30+BR33</f>
        <v>170347</v>
      </c>
      <c r="BS36" s="21">
        <f t="shared" si="107"/>
        <v>185853</v>
      </c>
      <c r="BT36" s="21">
        <f t="shared" si="107"/>
        <v>215385</v>
      </c>
      <c r="BU36" s="21">
        <f t="shared" si="107"/>
        <v>190647</v>
      </c>
      <c r="BV36" s="21">
        <f t="shared" si="107"/>
        <v>263470</v>
      </c>
      <c r="BW36" s="21">
        <f t="shared" si="107"/>
        <v>234505</v>
      </c>
      <c r="BX36" s="21">
        <f t="shared" si="107"/>
        <v>196330</v>
      </c>
      <c r="BY36" s="21">
        <f t="shared" si="107"/>
        <v>216382</v>
      </c>
      <c r="BZ36" s="21">
        <f t="shared" si="107"/>
        <v>191922</v>
      </c>
      <c r="CA36" s="21">
        <f t="shared" si="107"/>
        <v>233443</v>
      </c>
      <c r="CB36" s="21">
        <f t="shared" si="107"/>
        <v>2499190</v>
      </c>
      <c r="CC36" s="21">
        <f t="shared" si="107"/>
        <v>232931</v>
      </c>
      <c r="CD36" s="21">
        <f t="shared" si="107"/>
        <v>193875</v>
      </c>
      <c r="CE36" s="21">
        <f t="shared" si="107"/>
        <v>199430</v>
      </c>
      <c r="CF36" s="21">
        <f t="shared" si="107"/>
        <v>195814</v>
      </c>
      <c r="CG36" s="21">
        <f t="shared" si="107"/>
        <v>234491</v>
      </c>
      <c r="CH36" s="21">
        <f t="shared" si="107"/>
        <v>208506</v>
      </c>
      <c r="CI36" s="21">
        <f t="shared" si="107"/>
        <v>295072</v>
      </c>
      <c r="CJ36" s="21">
        <f t="shared" si="107"/>
        <v>259736</v>
      </c>
      <c r="CK36" s="21">
        <f t="shared" si="107"/>
        <v>204881</v>
      </c>
      <c r="CL36" s="21">
        <f t="shared" si="107"/>
        <v>214695</v>
      </c>
      <c r="CM36" s="21">
        <v>215648</v>
      </c>
      <c r="CN36" s="21">
        <f t="shared" si="107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08">CT27+CT30+CT33</f>
        <v>237024</v>
      </c>
      <c r="CU36" s="21">
        <f t="shared" si="108"/>
        <v>217812</v>
      </c>
      <c r="CV36" s="21">
        <f t="shared" si="108"/>
        <v>309519</v>
      </c>
      <c r="CW36" s="21">
        <f t="shared" ref="CW36:DA37" si="109">CW27+CW30+CW33</f>
        <v>263958</v>
      </c>
      <c r="CX36" s="21">
        <f t="shared" si="109"/>
        <v>212260</v>
      </c>
      <c r="CY36" s="21">
        <f t="shared" si="109"/>
        <v>216407</v>
      </c>
      <c r="CZ36" s="21">
        <f t="shared" si="109"/>
        <v>211083</v>
      </c>
      <c r="DA36" s="21">
        <f t="shared" si="109"/>
        <v>266512</v>
      </c>
      <c r="DB36" s="21">
        <f t="shared" si="73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0">DE27+DE30+DE33</f>
        <v>247381</v>
      </c>
      <c r="DF36" s="21">
        <f t="shared" si="110"/>
        <v>222940</v>
      </c>
      <c r="DG36" s="21">
        <f t="shared" si="110"/>
        <v>248005</v>
      </c>
      <c r="DH36" s="21">
        <f t="shared" si="110"/>
        <v>216238</v>
      </c>
      <c r="DI36" s="21">
        <f t="shared" si="110"/>
        <v>290588</v>
      </c>
      <c r="DJ36" s="21">
        <f t="shared" si="110"/>
        <v>287325</v>
      </c>
      <c r="DK36" s="21">
        <f t="shared" si="110"/>
        <v>228817</v>
      </c>
      <c r="DL36" s="21">
        <f t="shared" si="110"/>
        <v>239764</v>
      </c>
      <c r="DM36" s="21">
        <f t="shared" si="110"/>
        <v>228349</v>
      </c>
      <c r="DN36" s="21">
        <f t="shared" si="110"/>
        <v>277007</v>
      </c>
      <c r="DO36" s="21">
        <f t="shared" si="81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1">DR27+DR30+DR33</f>
        <v>229877</v>
      </c>
      <c r="DS36" s="21">
        <f t="shared" si="111"/>
        <v>258878</v>
      </c>
      <c r="DT36" s="21">
        <f t="shared" si="111"/>
        <v>256894</v>
      </c>
      <c r="DU36" s="21">
        <f t="shared" si="111"/>
        <v>233043</v>
      </c>
      <c r="DV36" s="21">
        <f t="shared" si="111"/>
        <v>322134</v>
      </c>
      <c r="DW36" s="21">
        <f t="shared" si="111"/>
        <v>308027</v>
      </c>
      <c r="DX36" s="21">
        <f t="shared" si="111"/>
        <v>243964</v>
      </c>
      <c r="DY36" s="21">
        <v>249446</v>
      </c>
      <c r="DZ36" s="21">
        <f t="shared" si="111"/>
        <v>232494</v>
      </c>
      <c r="EA36" s="21">
        <f t="shared" si="111"/>
        <v>271496</v>
      </c>
      <c r="EB36" s="21">
        <f t="shared" si="83"/>
        <v>3091288</v>
      </c>
      <c r="EC36" s="21">
        <f t="shared" ref="EC36:EN36" si="112">EC27+EC30+EC33</f>
        <v>284021</v>
      </c>
      <c r="ED36" s="21">
        <f t="shared" si="112"/>
        <v>260817</v>
      </c>
      <c r="EE36" s="21">
        <f t="shared" si="112"/>
        <v>165802</v>
      </c>
      <c r="EF36" s="21">
        <f t="shared" si="112"/>
        <v>29994</v>
      </c>
      <c r="EG36" s="21">
        <f t="shared" si="112"/>
        <v>78183</v>
      </c>
      <c r="EH36" s="21">
        <f t="shared" si="112"/>
        <v>126715</v>
      </c>
      <c r="EI36" s="21">
        <f t="shared" si="112"/>
        <v>186561</v>
      </c>
      <c r="EJ36" s="21">
        <f t="shared" si="112"/>
        <v>188435</v>
      </c>
      <c r="EK36" s="21">
        <f t="shared" si="112"/>
        <v>216904</v>
      </c>
      <c r="EL36" s="21">
        <f t="shared" si="112"/>
        <v>254157</v>
      </c>
      <c r="EM36" s="21">
        <f t="shared" si="112"/>
        <v>262175</v>
      </c>
      <c r="EN36" s="21">
        <f t="shared" si="112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/>
      <c r="EV36" s="21"/>
      <c r="EW36" s="21"/>
      <c r="EX36" s="21"/>
      <c r="EY36" s="21"/>
      <c r="EZ36" s="21"/>
      <c r="FA36" s="21"/>
      <c r="FB36" s="21">
        <f>+SUM(EP36:FA36)</f>
        <v>1194958</v>
      </c>
    </row>
    <row r="37" spans="2:158" x14ac:dyDescent="0.25">
      <c r="B37" s="15" t="s">
        <v>3</v>
      </c>
      <c r="C37" s="21">
        <f>C28+C31+C34</f>
        <v>0</v>
      </c>
      <c r="D37" s="21">
        <f t="shared" si="102"/>
        <v>0</v>
      </c>
      <c r="E37" s="21">
        <f t="shared" si="102"/>
        <v>0</v>
      </c>
      <c r="F37" s="21">
        <f t="shared" si="102"/>
        <v>0</v>
      </c>
      <c r="G37" s="21">
        <f t="shared" si="102"/>
        <v>0</v>
      </c>
      <c r="H37" s="21">
        <f t="shared" si="102"/>
        <v>0</v>
      </c>
      <c r="I37" s="21">
        <f t="shared" si="102"/>
        <v>0</v>
      </c>
      <c r="J37" s="21">
        <f t="shared" si="102"/>
        <v>0</v>
      </c>
      <c r="K37" s="21">
        <f t="shared" si="102"/>
        <v>0</v>
      </c>
      <c r="L37" s="21">
        <f t="shared" si="102"/>
        <v>115306</v>
      </c>
      <c r="M37" s="21">
        <f t="shared" si="102"/>
        <v>580618</v>
      </c>
      <c r="N37" s="21">
        <f t="shared" si="102"/>
        <v>609104</v>
      </c>
      <c r="O37" s="21">
        <f t="shared" si="102"/>
        <v>1305028</v>
      </c>
      <c r="P37" s="21">
        <f>P28+P31+P34</f>
        <v>592634</v>
      </c>
      <c r="Q37" s="21">
        <f t="shared" si="103"/>
        <v>556466</v>
      </c>
      <c r="R37" s="21">
        <f t="shared" si="103"/>
        <v>637562</v>
      </c>
      <c r="S37" s="21">
        <f t="shared" si="103"/>
        <v>621122</v>
      </c>
      <c r="T37" s="21">
        <f t="shared" si="103"/>
        <v>648832</v>
      </c>
      <c r="U37" s="21">
        <f t="shared" si="103"/>
        <v>635408</v>
      </c>
      <c r="V37" s="21">
        <f t="shared" si="103"/>
        <v>636814</v>
      </c>
      <c r="W37" s="21">
        <f t="shared" si="103"/>
        <v>649108</v>
      </c>
      <c r="X37" s="21">
        <f t="shared" si="103"/>
        <v>640092</v>
      </c>
      <c r="Y37" s="21">
        <f t="shared" si="103"/>
        <v>658896</v>
      </c>
      <c r="Z37" s="21">
        <f t="shared" si="103"/>
        <v>643742</v>
      </c>
      <c r="AA37" s="21">
        <f t="shared" si="103"/>
        <v>653796</v>
      </c>
      <c r="AB37" s="21">
        <f t="shared" si="103"/>
        <v>7574472</v>
      </c>
      <c r="AC37" s="21">
        <f>AC28+AC31+AC34</f>
        <v>666632</v>
      </c>
      <c r="AD37" s="21">
        <f t="shared" si="104"/>
        <v>641218</v>
      </c>
      <c r="AE37" s="21">
        <f t="shared" si="104"/>
        <v>705752</v>
      </c>
      <c r="AF37" s="21">
        <f t="shared" si="104"/>
        <v>644500</v>
      </c>
      <c r="AG37" s="21">
        <f t="shared" si="104"/>
        <v>699049</v>
      </c>
      <c r="AH37" s="21">
        <f t="shared" si="104"/>
        <v>674397</v>
      </c>
      <c r="AI37" s="21">
        <f t="shared" si="104"/>
        <v>708730</v>
      </c>
      <c r="AJ37" s="21">
        <f t="shared" si="104"/>
        <v>729526</v>
      </c>
      <c r="AK37" s="21">
        <f t="shared" si="104"/>
        <v>694873</v>
      </c>
      <c r="AL37" s="21">
        <f t="shared" si="104"/>
        <v>723901</v>
      </c>
      <c r="AM37" s="21">
        <f t="shared" si="104"/>
        <v>715045</v>
      </c>
      <c r="AN37" s="21">
        <f t="shared" si="104"/>
        <v>700418</v>
      </c>
      <c r="AO37" s="21">
        <f t="shared" si="104"/>
        <v>8304041</v>
      </c>
      <c r="AP37" s="21">
        <f>AP28+AP31+AP34</f>
        <v>708576</v>
      </c>
      <c r="AQ37" s="21">
        <f t="shared" si="105"/>
        <v>677902</v>
      </c>
      <c r="AR37" s="21">
        <f t="shared" si="105"/>
        <v>732295</v>
      </c>
      <c r="AS37" s="21">
        <f t="shared" si="105"/>
        <v>745472</v>
      </c>
      <c r="AT37" s="21">
        <f t="shared" si="105"/>
        <v>763598</v>
      </c>
      <c r="AU37" s="21">
        <f t="shared" si="105"/>
        <v>724812</v>
      </c>
      <c r="AV37" s="21">
        <f t="shared" si="105"/>
        <v>758079</v>
      </c>
      <c r="AW37" s="21">
        <f t="shared" si="105"/>
        <v>762446</v>
      </c>
      <c r="AX37" s="21">
        <f t="shared" si="105"/>
        <v>719993</v>
      </c>
      <c r="AY37" s="21">
        <f t="shared" si="105"/>
        <v>780664</v>
      </c>
      <c r="AZ37" s="21">
        <f t="shared" si="105"/>
        <v>744492</v>
      </c>
      <c r="BA37" s="21">
        <f t="shared" si="105"/>
        <v>745288</v>
      </c>
      <c r="BB37" s="21">
        <f t="shared" si="105"/>
        <v>8863617</v>
      </c>
      <c r="BC37" s="21">
        <f>BC28+BC31+BC34</f>
        <v>743929</v>
      </c>
      <c r="BD37" s="21">
        <f t="shared" si="106"/>
        <v>703388</v>
      </c>
      <c r="BE37" s="21">
        <f t="shared" si="106"/>
        <v>766067</v>
      </c>
      <c r="BF37" s="21">
        <f t="shared" si="106"/>
        <v>743749</v>
      </c>
      <c r="BG37" s="21">
        <f t="shared" si="106"/>
        <v>789244</v>
      </c>
      <c r="BH37" s="21">
        <f t="shared" si="106"/>
        <v>763746</v>
      </c>
      <c r="BI37" s="21">
        <f t="shared" si="106"/>
        <v>779056</v>
      </c>
      <c r="BJ37" s="21">
        <f t="shared" si="106"/>
        <v>804215</v>
      </c>
      <c r="BK37" s="21">
        <f t="shared" si="106"/>
        <v>784641</v>
      </c>
      <c r="BL37" s="21">
        <f t="shared" si="106"/>
        <v>826512</v>
      </c>
      <c r="BM37" s="21">
        <f t="shared" si="106"/>
        <v>796840</v>
      </c>
      <c r="BN37" s="21">
        <f t="shared" si="106"/>
        <v>772552</v>
      </c>
      <c r="BO37" s="21">
        <f t="shared" si="106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3">BR28+BR31+BR34</f>
        <v>749446</v>
      </c>
      <c r="BS37" s="21">
        <f t="shared" si="113"/>
        <v>793136</v>
      </c>
      <c r="BT37" s="21">
        <f t="shared" si="113"/>
        <v>801845</v>
      </c>
      <c r="BU37" s="21">
        <f t="shared" si="113"/>
        <v>791029</v>
      </c>
      <c r="BV37" s="21">
        <f t="shared" si="113"/>
        <v>814618</v>
      </c>
      <c r="BW37" s="21">
        <f t="shared" si="113"/>
        <v>823104</v>
      </c>
      <c r="BX37" s="21">
        <f t="shared" si="113"/>
        <v>817448</v>
      </c>
      <c r="BY37" s="21">
        <f t="shared" si="113"/>
        <v>849768</v>
      </c>
      <c r="BZ37" s="21">
        <f t="shared" si="113"/>
        <v>814349</v>
      </c>
      <c r="CA37" s="21">
        <f t="shared" si="113"/>
        <v>784987</v>
      </c>
      <c r="CB37" s="21">
        <f t="shared" si="107"/>
        <v>9581667</v>
      </c>
      <c r="CC37" s="21">
        <f t="shared" si="113"/>
        <v>846331</v>
      </c>
      <c r="CD37" s="21">
        <f t="shared" si="113"/>
        <v>718002</v>
      </c>
      <c r="CE37" s="21">
        <f t="shared" si="113"/>
        <v>767571</v>
      </c>
      <c r="CF37" s="21">
        <f t="shared" si="113"/>
        <v>831885</v>
      </c>
      <c r="CG37" s="21">
        <f t="shared" si="113"/>
        <v>817951</v>
      </c>
      <c r="CH37" s="21">
        <f t="shared" si="113"/>
        <v>790789</v>
      </c>
      <c r="CI37" s="21">
        <f t="shared" si="113"/>
        <v>801472</v>
      </c>
      <c r="CJ37" s="21">
        <f t="shared" si="113"/>
        <v>845892</v>
      </c>
      <c r="CK37" s="21">
        <f t="shared" si="113"/>
        <v>809680</v>
      </c>
      <c r="CL37" s="21">
        <f t="shared" si="113"/>
        <v>834979</v>
      </c>
      <c r="CM37" s="21">
        <v>831576</v>
      </c>
      <c r="CN37" s="21">
        <f t="shared" si="113"/>
        <v>844470</v>
      </c>
      <c r="CO37" s="21">
        <f t="shared" si="113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08"/>
        <v>849139</v>
      </c>
      <c r="CW37" s="21">
        <f t="shared" si="109"/>
        <v>901394</v>
      </c>
      <c r="CX37" s="21">
        <f t="shared" si="109"/>
        <v>840101</v>
      </c>
      <c r="CY37" s="21">
        <f t="shared" si="109"/>
        <v>867141</v>
      </c>
      <c r="CZ37" s="21">
        <f t="shared" si="109"/>
        <v>854524</v>
      </c>
      <c r="DA37" s="21">
        <f t="shared" si="109"/>
        <v>853277</v>
      </c>
      <c r="DB37" s="21">
        <f t="shared" si="73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4">DE28+DE31+DE34</f>
        <v>868226</v>
      </c>
      <c r="DF37" s="21">
        <f t="shared" si="114"/>
        <v>852596</v>
      </c>
      <c r="DG37" s="21">
        <f t="shared" si="114"/>
        <v>896018</v>
      </c>
      <c r="DH37" s="21">
        <f t="shared" si="114"/>
        <v>827016</v>
      </c>
      <c r="DI37" s="21">
        <f t="shared" si="114"/>
        <v>863090</v>
      </c>
      <c r="DJ37" s="21">
        <f t="shared" si="114"/>
        <v>910608</v>
      </c>
      <c r="DK37" s="21">
        <f t="shared" si="114"/>
        <v>862808</v>
      </c>
      <c r="DL37" s="21">
        <f t="shared" si="114"/>
        <v>901508</v>
      </c>
      <c r="DM37" s="21">
        <f t="shared" si="114"/>
        <v>892220</v>
      </c>
      <c r="DN37" s="21">
        <f t="shared" si="110"/>
        <v>877369</v>
      </c>
      <c r="DO37" s="21">
        <f t="shared" si="81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15">DR28+DR31+DR34</f>
        <v>893978</v>
      </c>
      <c r="DS37" s="21">
        <f t="shared" si="115"/>
        <v>859241</v>
      </c>
      <c r="DT37" s="21">
        <f t="shared" si="115"/>
        <v>915971</v>
      </c>
      <c r="DU37" s="21">
        <f t="shared" si="115"/>
        <v>863134</v>
      </c>
      <c r="DV37" s="21">
        <f t="shared" si="115"/>
        <v>886306</v>
      </c>
      <c r="DW37" s="21">
        <f t="shared" si="115"/>
        <v>930980</v>
      </c>
      <c r="DX37" s="21">
        <f t="shared" si="115"/>
        <v>878165</v>
      </c>
      <c r="DY37" s="21">
        <v>918980</v>
      </c>
      <c r="DZ37" s="21">
        <f t="shared" si="115"/>
        <v>881879</v>
      </c>
      <c r="EA37" s="21">
        <f t="shared" si="115"/>
        <v>890233</v>
      </c>
      <c r="EB37" s="21">
        <f t="shared" si="83"/>
        <v>10596559</v>
      </c>
      <c r="EC37" s="21">
        <f t="shared" ref="EC37:EN37" si="116">EC28+EC31+EC34</f>
        <v>902250</v>
      </c>
      <c r="ED37" s="21">
        <f t="shared" si="116"/>
        <v>863580</v>
      </c>
      <c r="EE37" s="21">
        <f t="shared" si="116"/>
        <v>648255</v>
      </c>
      <c r="EF37" s="21">
        <f t="shared" si="116"/>
        <v>333495</v>
      </c>
      <c r="EG37" s="21">
        <f t="shared" si="116"/>
        <v>462110</v>
      </c>
      <c r="EH37" s="21">
        <f t="shared" si="116"/>
        <v>591300</v>
      </c>
      <c r="EI37" s="21">
        <f t="shared" si="116"/>
        <v>716354</v>
      </c>
      <c r="EJ37" s="21">
        <f t="shared" si="116"/>
        <v>775325</v>
      </c>
      <c r="EK37" s="21">
        <f t="shared" si="116"/>
        <v>806699</v>
      </c>
      <c r="EL37" s="21">
        <f t="shared" si="116"/>
        <v>905773</v>
      </c>
      <c r="EM37" s="21">
        <f t="shared" si="116"/>
        <v>909552</v>
      </c>
      <c r="EN37" s="21">
        <f t="shared" si="116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/>
      <c r="EV37" s="21"/>
      <c r="EW37" s="21"/>
      <c r="EX37" s="21"/>
      <c r="EY37" s="21"/>
      <c r="EZ37" s="21"/>
      <c r="FA37" s="21"/>
      <c r="FB37" s="21">
        <f>+SUM(EP37:FA37)</f>
        <v>4157368</v>
      </c>
    </row>
    <row r="40" spans="2:158" x14ac:dyDescent="0.25">
      <c r="B40" s="5" t="s">
        <v>82</v>
      </c>
    </row>
    <row r="41" spans="2:158" ht="15" customHeight="1" x14ac:dyDescent="0.25">
      <c r="B41" s="23" t="s">
        <v>158</v>
      </c>
      <c r="C41" s="159">
        <v>2010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1"/>
      <c r="O41" s="157" t="s">
        <v>87</v>
      </c>
      <c r="P41" s="159">
        <v>2011</v>
      </c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1"/>
      <c r="AB41" s="157" t="s">
        <v>88</v>
      </c>
      <c r="AC41" s="159">
        <v>2012</v>
      </c>
      <c r="AD41" s="160">
        <v>2012</v>
      </c>
      <c r="AE41" s="160">
        <v>2012</v>
      </c>
      <c r="AF41" s="160">
        <v>2012</v>
      </c>
      <c r="AG41" s="160">
        <v>2012</v>
      </c>
      <c r="AH41" s="160">
        <v>2012</v>
      </c>
      <c r="AI41" s="160">
        <v>2012</v>
      </c>
      <c r="AJ41" s="160">
        <v>2012</v>
      </c>
      <c r="AK41" s="160">
        <v>2012</v>
      </c>
      <c r="AL41" s="160">
        <v>2012</v>
      </c>
      <c r="AM41" s="160">
        <v>2012</v>
      </c>
      <c r="AN41" s="161">
        <v>2012</v>
      </c>
      <c r="AO41" s="157" t="s">
        <v>89</v>
      </c>
      <c r="AP41" s="159">
        <v>2013</v>
      </c>
      <c r="AQ41" s="160">
        <v>2012</v>
      </c>
      <c r="AR41" s="160">
        <v>2012</v>
      </c>
      <c r="AS41" s="160">
        <v>2012</v>
      </c>
      <c r="AT41" s="160">
        <v>2012</v>
      </c>
      <c r="AU41" s="160">
        <v>2012</v>
      </c>
      <c r="AV41" s="160">
        <v>2012</v>
      </c>
      <c r="AW41" s="160">
        <v>2012</v>
      </c>
      <c r="AX41" s="160">
        <v>2012</v>
      </c>
      <c r="AY41" s="160">
        <v>2012</v>
      </c>
      <c r="AZ41" s="160">
        <v>2012</v>
      </c>
      <c r="BA41" s="161">
        <v>2012</v>
      </c>
      <c r="BB41" s="157" t="s">
        <v>90</v>
      </c>
      <c r="BC41" s="159">
        <v>2014</v>
      </c>
      <c r="BD41" s="160">
        <v>2012</v>
      </c>
      <c r="BE41" s="160">
        <v>2012</v>
      </c>
      <c r="BF41" s="160">
        <v>2012</v>
      </c>
      <c r="BG41" s="160">
        <v>2012</v>
      </c>
      <c r="BH41" s="160">
        <v>2012</v>
      </c>
      <c r="BI41" s="160">
        <v>2012</v>
      </c>
      <c r="BJ41" s="160">
        <v>2012</v>
      </c>
      <c r="BK41" s="160">
        <v>2012</v>
      </c>
      <c r="BL41" s="160">
        <v>2012</v>
      </c>
      <c r="BM41" s="160">
        <v>2012</v>
      </c>
      <c r="BN41" s="161">
        <v>2012</v>
      </c>
      <c r="BO41" s="157" t="s">
        <v>91</v>
      </c>
      <c r="BP41" s="159">
        <v>2015</v>
      </c>
      <c r="BQ41" s="160">
        <v>2012</v>
      </c>
      <c r="BR41" s="160">
        <v>2012</v>
      </c>
      <c r="BS41" s="160">
        <v>2012</v>
      </c>
      <c r="BT41" s="160">
        <v>2012</v>
      </c>
      <c r="BU41" s="160">
        <v>2012</v>
      </c>
      <c r="BV41" s="160">
        <v>2012</v>
      </c>
      <c r="BW41" s="160">
        <v>2012</v>
      </c>
      <c r="BX41" s="160">
        <v>2012</v>
      </c>
      <c r="BY41" s="160">
        <v>2012</v>
      </c>
      <c r="BZ41" s="160">
        <v>2012</v>
      </c>
      <c r="CA41" s="161">
        <v>2012</v>
      </c>
      <c r="CB41" s="157" t="s">
        <v>92</v>
      </c>
      <c r="CC41" s="159">
        <v>2016</v>
      </c>
      <c r="CD41" s="160">
        <v>2011.38461538462</v>
      </c>
      <c r="CE41" s="160">
        <v>2011.26923076923</v>
      </c>
      <c r="CF41" s="160">
        <v>2011.1538461538501</v>
      </c>
      <c r="CG41" s="160">
        <v>2011.0384615384601</v>
      </c>
      <c r="CH41" s="160">
        <v>2010.9230769230801</v>
      </c>
      <c r="CI41" s="160">
        <v>2010.8076923076901</v>
      </c>
      <c r="CJ41" s="160">
        <v>2010.6923076923099</v>
      </c>
      <c r="CK41" s="160">
        <v>2010.5769230769199</v>
      </c>
      <c r="CL41" s="160">
        <v>2010.4615384615399</v>
      </c>
      <c r="CM41" s="160">
        <v>2010.3461538461499</v>
      </c>
      <c r="CN41" s="161">
        <v>2010.23076923077</v>
      </c>
      <c r="CO41" s="157" t="s">
        <v>93</v>
      </c>
      <c r="CP41" s="159">
        <v>2017</v>
      </c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1"/>
      <c r="DB41" s="157" t="s">
        <v>104</v>
      </c>
      <c r="DC41" s="159">
        <v>2018</v>
      </c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1"/>
      <c r="DO41" s="157" t="s">
        <v>137</v>
      </c>
      <c r="DP41" s="159">
        <v>2019</v>
      </c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1"/>
      <c r="EB41" s="157" t="s">
        <v>161</v>
      </c>
      <c r="EC41" s="154">
        <v>2020</v>
      </c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6"/>
      <c r="EO41" s="157" t="s">
        <v>169</v>
      </c>
      <c r="EP41" s="154">
        <v>2021</v>
      </c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6"/>
      <c r="FB41" s="157" t="s">
        <v>170</v>
      </c>
    </row>
    <row r="42" spans="2:158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8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8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8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8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8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8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8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58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58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58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58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58"/>
    </row>
    <row r="43" spans="2:158" s="5" customFormat="1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17">SUM(M44:M45)</f>
        <v>2792229</v>
      </c>
      <c r="N43" s="19">
        <f t="shared" si="117"/>
        <v>3047093.1999999993</v>
      </c>
      <c r="O43" s="19">
        <f>SUM(C43:N43)</f>
        <v>6425132.4999999991</v>
      </c>
      <c r="P43" s="19">
        <f t="shared" si="117"/>
        <v>2925541.5000000005</v>
      </c>
      <c r="Q43" s="19">
        <f t="shared" si="117"/>
        <v>2700193.9</v>
      </c>
      <c r="R43" s="19">
        <f t="shared" si="117"/>
        <v>3029150.8000000003</v>
      </c>
      <c r="S43" s="19">
        <f t="shared" si="117"/>
        <v>3108043.1000000006</v>
      </c>
      <c r="T43" s="19">
        <f t="shared" si="117"/>
        <v>3162077.4000000004</v>
      </c>
      <c r="U43" s="19">
        <f t="shared" si="117"/>
        <v>3075726.0999999996</v>
      </c>
      <c r="V43" s="19">
        <f t="shared" si="117"/>
        <v>3308006.1000000006</v>
      </c>
      <c r="W43" s="19">
        <f t="shared" si="117"/>
        <v>3222225</v>
      </c>
      <c r="X43" s="19">
        <f t="shared" si="117"/>
        <v>3096043.6500000004</v>
      </c>
      <c r="Y43" s="19">
        <f t="shared" si="117"/>
        <v>3213807.92</v>
      </c>
      <c r="Z43" s="19">
        <f t="shared" si="117"/>
        <v>3076257.7</v>
      </c>
      <c r="AA43" s="19">
        <f t="shared" si="117"/>
        <v>3256791.95</v>
      </c>
      <c r="AB43" s="19">
        <f>SUM(P43:AA43)</f>
        <v>37173865.120000012</v>
      </c>
      <c r="AC43" s="19">
        <f t="shared" si="117"/>
        <v>3261823.6000000006</v>
      </c>
      <c r="AD43" s="19">
        <f t="shared" si="117"/>
        <v>3114758.45</v>
      </c>
      <c r="AE43" s="19">
        <f t="shared" si="117"/>
        <v>3332919.1</v>
      </c>
      <c r="AF43" s="19">
        <f t="shared" si="117"/>
        <v>3831583.8000000003</v>
      </c>
      <c r="AG43" s="19">
        <f t="shared" si="117"/>
        <v>4142447.4</v>
      </c>
      <c r="AH43" s="19">
        <f t="shared" si="117"/>
        <v>3965458.3</v>
      </c>
      <c r="AI43" s="19">
        <f t="shared" si="117"/>
        <v>4323200.5</v>
      </c>
      <c r="AJ43" s="19">
        <f t="shared" si="117"/>
        <v>4385323.8</v>
      </c>
      <c r="AK43" s="19">
        <f t="shared" si="117"/>
        <v>4121437.3</v>
      </c>
      <c r="AL43" s="19">
        <f t="shared" si="117"/>
        <v>4268789.3</v>
      </c>
      <c r="AM43" s="19">
        <f t="shared" si="117"/>
        <v>4170657.9</v>
      </c>
      <c r="AN43" s="19">
        <f t="shared" si="117"/>
        <v>4229938.2</v>
      </c>
      <c r="AO43" s="19">
        <f>SUM(AC43:AN43)</f>
        <v>47148337.649999999</v>
      </c>
      <c r="AP43" s="19">
        <f t="shared" si="117"/>
        <v>4242427</v>
      </c>
      <c r="AQ43" s="19">
        <f t="shared" si="117"/>
        <v>4006029.4000000004</v>
      </c>
      <c r="AR43" s="19">
        <f t="shared" si="117"/>
        <v>4348530.9000000004</v>
      </c>
      <c r="AS43" s="19">
        <f t="shared" si="117"/>
        <v>4256279.5999999996</v>
      </c>
      <c r="AT43" s="19">
        <f t="shared" si="117"/>
        <v>4497728.3</v>
      </c>
      <c r="AU43" s="19">
        <f t="shared" si="117"/>
        <v>4241602</v>
      </c>
      <c r="AV43" s="19">
        <f t="shared" si="117"/>
        <v>4598003.3</v>
      </c>
      <c r="AW43" s="19">
        <f t="shared" si="117"/>
        <v>4592743.7</v>
      </c>
      <c r="AX43" s="19">
        <f t="shared" si="117"/>
        <v>4241284.7</v>
      </c>
      <c r="AY43" s="19">
        <f t="shared" si="117"/>
        <v>4539817.9000000004</v>
      </c>
      <c r="AZ43" s="19">
        <f t="shared" si="117"/>
        <v>4343842.7</v>
      </c>
      <c r="BA43" s="19">
        <f t="shared" si="117"/>
        <v>4495894.7999999989</v>
      </c>
      <c r="BB43" s="19">
        <f>SUM(AP43:BA43)</f>
        <v>52404184.300000004</v>
      </c>
      <c r="BC43" s="19">
        <f t="shared" si="117"/>
        <v>4651521.6000000006</v>
      </c>
      <c r="BD43" s="19">
        <f t="shared" si="117"/>
        <v>4391492.5999999996</v>
      </c>
      <c r="BE43" s="19">
        <f t="shared" si="117"/>
        <v>4740391.4000000004</v>
      </c>
      <c r="BF43" s="19">
        <f t="shared" si="117"/>
        <v>4729663.5999999996</v>
      </c>
      <c r="BG43" s="19">
        <f t="shared" si="117"/>
        <v>4947451.4000000013</v>
      </c>
      <c r="BH43" s="19">
        <f t="shared" si="117"/>
        <v>4736622.0000000009</v>
      </c>
      <c r="BI43" s="19">
        <f t="shared" si="117"/>
        <v>5093084.5</v>
      </c>
      <c r="BJ43" s="19">
        <f t="shared" si="117"/>
        <v>5160259.8999999994</v>
      </c>
      <c r="BK43" s="19">
        <f t="shared" si="117"/>
        <v>4849278.8999999994</v>
      </c>
      <c r="BL43" s="19">
        <f t="shared" si="117"/>
        <v>5143681.8999999994</v>
      </c>
      <c r="BM43" s="19">
        <f t="shared" si="117"/>
        <v>4934413.1999999993</v>
      </c>
      <c r="BN43" s="19">
        <f t="shared" si="117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17"/>
        <v>4938483.3999999994</v>
      </c>
      <c r="BR43" s="19">
        <f t="shared" si="117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18">SUM(BU44:BU45)</f>
        <v>5175909.3999999994</v>
      </c>
      <c r="BV43" s="19">
        <f t="shared" si="118"/>
        <v>5690327.8000000017</v>
      </c>
      <c r="BW43" s="19">
        <f t="shared" si="118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18"/>
        <v>5300450.3</v>
      </c>
      <c r="CA43" s="19">
        <f t="shared" si="118"/>
        <v>5365455.0999999996</v>
      </c>
      <c r="CB43" s="19">
        <f>SUM(BP43:CA43)</f>
        <v>63624524.70000001</v>
      </c>
      <c r="CC43" s="19">
        <f t="shared" si="118"/>
        <v>6100154.5</v>
      </c>
      <c r="CD43" s="19">
        <f t="shared" si="118"/>
        <v>5284177</v>
      </c>
      <c r="CE43" s="19">
        <f t="shared" si="118"/>
        <v>5602628.6999999993</v>
      </c>
      <c r="CF43" s="19">
        <f t="shared" si="118"/>
        <v>5958652.9000000013</v>
      </c>
      <c r="CG43" s="19">
        <f t="shared" si="118"/>
        <v>6098510.1999999993</v>
      </c>
      <c r="CH43" s="19">
        <f t="shared" si="118"/>
        <v>5786359.8999999994</v>
      </c>
      <c r="CI43" s="19">
        <f t="shared" si="118"/>
        <v>6348174.0999999996</v>
      </c>
      <c r="CJ43" s="19">
        <f t="shared" si="118"/>
        <v>6405423.0000000019</v>
      </c>
      <c r="CK43" s="19">
        <f t="shared" si="118"/>
        <v>5876708.0000000019</v>
      </c>
      <c r="CL43" s="19">
        <f t="shared" si="118"/>
        <v>6080040.9999999991</v>
      </c>
      <c r="CM43" s="19">
        <f t="shared" si="118"/>
        <v>6068137.6000000015</v>
      </c>
      <c r="CN43" s="19">
        <f t="shared" si="118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19">SUM(CR44:CR45)</f>
        <v>4860748.7000000011</v>
      </c>
      <c r="CS43" s="19">
        <f t="shared" si="119"/>
        <v>6214121.4999999972</v>
      </c>
      <c r="CT43" s="19">
        <f t="shared" si="119"/>
        <v>6575727.8999999976</v>
      </c>
      <c r="CU43" s="19">
        <f t="shared" si="119"/>
        <v>6214403.7000000002</v>
      </c>
      <c r="CV43" s="19">
        <f t="shared" si="119"/>
        <v>6926513</v>
      </c>
      <c r="CW43" s="19">
        <f t="shared" si="119"/>
        <v>6968226.799999998</v>
      </c>
      <c r="CX43" s="19">
        <f t="shared" si="119"/>
        <v>6296705.3000000007</v>
      </c>
      <c r="CY43" s="19">
        <f t="shared" si="119"/>
        <v>6482046.0000000009</v>
      </c>
      <c r="CZ43" s="19">
        <f t="shared" si="119"/>
        <v>6366217.5999999996</v>
      </c>
      <c r="DA43" s="19">
        <f t="shared" si="119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0">SUM(DE44:DE45)</f>
        <v>6618777</v>
      </c>
      <c r="DF43" s="19">
        <f t="shared" si="120"/>
        <v>6380254.9000000004</v>
      </c>
      <c r="DG43" s="19">
        <f t="shared" si="120"/>
        <v>6788070.6000000006</v>
      </c>
      <c r="DH43" s="19">
        <f t="shared" si="120"/>
        <v>6188146.7000000002</v>
      </c>
      <c r="DI43" s="19">
        <f t="shared" si="120"/>
        <v>6844096.5999999987</v>
      </c>
      <c r="DJ43" s="19">
        <f t="shared" si="120"/>
        <v>7109820.0999999996</v>
      </c>
      <c r="DK43" s="19">
        <f t="shared" si="120"/>
        <v>6473839.0999999996</v>
      </c>
      <c r="DL43" s="19">
        <f t="shared" si="120"/>
        <v>6770080.4999999981</v>
      </c>
      <c r="DM43" s="19">
        <f t="shared" si="120"/>
        <v>6646069.2999999998</v>
      </c>
      <c r="DN43" s="19">
        <f t="shared" si="120"/>
        <v>6846492</v>
      </c>
      <c r="DO43" s="19">
        <f>+SUM(DC43:DN43)</f>
        <v>79011252.900000006</v>
      </c>
      <c r="DP43" s="19">
        <f>SUM(DP44:DP45)</f>
        <v>6951210.3999999994</v>
      </c>
      <c r="DQ43" s="19">
        <f>SUM(DQ44:DQ45)</f>
        <v>6353192.5999999996</v>
      </c>
      <c r="DR43" s="19">
        <f t="shared" ref="DR43:EN43" si="121">SUM(DR44:DR45)</f>
        <v>6952303.7999999989</v>
      </c>
      <c r="DS43" s="19">
        <f t="shared" si="121"/>
        <v>6912003.3000000007</v>
      </c>
      <c r="DT43" s="19">
        <f t="shared" si="121"/>
        <v>7254910.9000000004</v>
      </c>
      <c r="DU43" s="19">
        <f t="shared" si="121"/>
        <v>6780161.4000000004</v>
      </c>
      <c r="DV43" s="19">
        <f t="shared" si="121"/>
        <v>7476363.0999999978</v>
      </c>
      <c r="DW43" s="19">
        <f t="shared" si="121"/>
        <v>7664318.5000000009</v>
      </c>
      <c r="DX43" s="19">
        <f t="shared" si="121"/>
        <v>6941926</v>
      </c>
      <c r="DY43" s="19">
        <f>SUM(DY44:DY45)</f>
        <v>7230209.2999999998</v>
      </c>
      <c r="DZ43" s="19">
        <f t="shared" si="121"/>
        <v>6894354.2999999989</v>
      </c>
      <c r="EA43" s="19">
        <f t="shared" si="121"/>
        <v>7181858.5999999996</v>
      </c>
      <c r="EB43" s="19">
        <f>+SUM(DP43:EA43)</f>
        <v>84592812.199999988</v>
      </c>
      <c r="EC43" s="19">
        <f t="shared" si="121"/>
        <v>7470630.5999999996</v>
      </c>
      <c r="ED43" s="19">
        <f t="shared" si="121"/>
        <v>7134143.5999999987</v>
      </c>
      <c r="EE43" s="19">
        <f t="shared" si="121"/>
        <v>5169235.3000000007</v>
      </c>
      <c r="EF43" s="19">
        <f t="shared" si="121"/>
        <v>2314609.4000000004</v>
      </c>
      <c r="EG43" s="19">
        <f t="shared" si="121"/>
        <v>756879.99999999988</v>
      </c>
      <c r="EH43" s="19">
        <f t="shared" si="121"/>
        <v>2050388.5</v>
      </c>
      <c r="EI43" s="19">
        <f t="shared" si="121"/>
        <v>5740433.2999999998</v>
      </c>
      <c r="EJ43" s="19">
        <f t="shared" si="121"/>
        <v>6125979.4000000004</v>
      </c>
      <c r="EK43" s="19">
        <f t="shared" si="121"/>
        <v>6506820.2999999998</v>
      </c>
      <c r="EL43" s="19">
        <f t="shared" si="121"/>
        <v>7373328.7000000002</v>
      </c>
      <c r="EM43" s="19">
        <f t="shared" si="121"/>
        <v>7446234.5</v>
      </c>
      <c r="EN43" s="19">
        <f t="shared" si="121"/>
        <v>7235159.5</v>
      </c>
      <c r="EO43" s="19">
        <f>+SUM(EC43:EN43)</f>
        <v>65323843.100000001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EU43" si="122">SUM(ET44:ET45)</f>
        <v>7923320.1000000006</v>
      </c>
      <c r="EU43" s="19">
        <f t="shared" si="122"/>
        <v>0</v>
      </c>
      <c r="EV43" s="19"/>
      <c r="EW43" s="19"/>
      <c r="EX43" s="19"/>
      <c r="EY43" s="19"/>
      <c r="EZ43" s="19"/>
      <c r="FA43" s="19"/>
      <c r="FB43" s="19">
        <f>+SUM(EP43:FA43)</f>
        <v>35545995.100000009</v>
      </c>
    </row>
    <row r="44" spans="2:158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1634311.3</v>
      </c>
      <c r="DQ44" s="21">
        <v>1317337.5999999999</v>
      </c>
      <c r="DR44" s="21">
        <v>1404868.4</v>
      </c>
      <c r="DS44" s="21">
        <v>1584364.1999999997</v>
      </c>
      <c r="DT44" s="21">
        <v>1571612.9</v>
      </c>
      <c r="DU44" s="21">
        <v>1424581.2</v>
      </c>
      <c r="DV44" s="21">
        <v>1975529.1</v>
      </c>
      <c r="DW44" s="21">
        <v>1886599.9000000004</v>
      </c>
      <c r="DX44" s="21">
        <v>1490162.9</v>
      </c>
      <c r="DY44" s="21">
        <v>1524326.7</v>
      </c>
      <c r="DZ44" s="21">
        <v>1420223.3</v>
      </c>
      <c r="EA44" s="21">
        <v>1659911.3</v>
      </c>
      <c r="EB44" s="21"/>
      <c r="EC44" s="21">
        <v>1778373.4000000001</v>
      </c>
      <c r="ED44" s="21">
        <v>1646808.3</v>
      </c>
      <c r="EE44" s="21">
        <v>1047128.2000000002</v>
      </c>
      <c r="EF44" s="21">
        <v>188321.1</v>
      </c>
      <c r="EG44" s="21">
        <v>88313.4</v>
      </c>
      <c r="EH44" s="21">
        <v>378355.4</v>
      </c>
      <c r="EI44" s="21">
        <v>1177682.4000000001</v>
      </c>
      <c r="EJ44" s="21">
        <v>1190067.5</v>
      </c>
      <c r="EK44" s="21">
        <v>1373052.0999999999</v>
      </c>
      <c r="EL44" s="21">
        <v>1608748.8</v>
      </c>
      <c r="EM44" s="21">
        <v>1659456.5</v>
      </c>
      <c r="EN44" s="21">
        <v>1755064.7</v>
      </c>
      <c r="EO44" s="21">
        <f>+SUM(EC44:EN44)</f>
        <v>13891371.800000001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/>
      <c r="EV44" s="21"/>
      <c r="EW44" s="21"/>
      <c r="EX44" s="21"/>
      <c r="EY44" s="21"/>
      <c r="EZ44" s="21"/>
      <c r="FA44" s="21"/>
      <c r="FB44" s="21">
        <f>+SUM(EP44:FA44)</f>
        <v>7889917.6999999983</v>
      </c>
    </row>
    <row r="45" spans="2:158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5316899.0999999996</v>
      </c>
      <c r="DQ45" s="21">
        <v>5035855</v>
      </c>
      <c r="DR45" s="21">
        <v>5547435.3999999994</v>
      </c>
      <c r="DS45" s="21">
        <v>5327639.1000000006</v>
      </c>
      <c r="DT45" s="21">
        <v>5683298</v>
      </c>
      <c r="DU45" s="21">
        <v>5355580.2</v>
      </c>
      <c r="DV45" s="21">
        <v>5500833.9999999981</v>
      </c>
      <c r="DW45" s="21">
        <v>5777718.6000000006</v>
      </c>
      <c r="DX45" s="21">
        <v>5451763.0999999996</v>
      </c>
      <c r="DY45" s="21">
        <v>5705882.5999999996</v>
      </c>
      <c r="DZ45" s="21">
        <v>5474130.9999999991</v>
      </c>
      <c r="EA45" s="21">
        <v>5521947.2999999998</v>
      </c>
      <c r="EB45" s="21"/>
      <c r="EC45" s="21">
        <v>5692257.1999999993</v>
      </c>
      <c r="ED45" s="21">
        <v>5487335.2999999989</v>
      </c>
      <c r="EE45" s="21">
        <v>4122107.1</v>
      </c>
      <c r="EF45" s="21">
        <v>2126288.3000000003</v>
      </c>
      <c r="EG45" s="21">
        <v>668566.59999999986</v>
      </c>
      <c r="EH45" s="21">
        <v>1672033.1</v>
      </c>
      <c r="EI45" s="21">
        <v>4562750.8999999994</v>
      </c>
      <c r="EJ45" s="21">
        <v>4935911.9000000004</v>
      </c>
      <c r="EK45" s="21">
        <v>5133768.2</v>
      </c>
      <c r="EL45" s="21">
        <v>5764579.9000000004</v>
      </c>
      <c r="EM45" s="21">
        <v>5786778</v>
      </c>
      <c r="EN45" s="21">
        <v>5480094.7999999998</v>
      </c>
      <c r="EO45" s="21">
        <f>+SUM(EC45:EN45)</f>
        <v>51432471.299999997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/>
      <c r="EV45" s="21"/>
      <c r="EW45" s="21"/>
      <c r="EX45" s="21"/>
      <c r="EY45" s="21"/>
      <c r="EZ45" s="21"/>
      <c r="FA45" s="21"/>
      <c r="FB45" s="21">
        <f>+SUM(EP45:FA45)</f>
        <v>27656077.400000006</v>
      </c>
    </row>
    <row r="46" spans="2:158" x14ac:dyDescent="0.25">
      <c r="O46" s="82"/>
      <c r="AB46" s="82"/>
      <c r="AO46" s="82"/>
      <c r="BB46" s="82"/>
      <c r="BO46" s="82"/>
      <c r="CB46" s="82"/>
      <c r="CO46" s="82"/>
    </row>
    <row r="47" spans="2:158" x14ac:dyDescent="0.25">
      <c r="B47" s="5"/>
    </row>
    <row r="49" spans="2:2" x14ac:dyDescent="0.25">
      <c r="B49" s="5"/>
    </row>
  </sheetData>
  <mergeCells count="76"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O62"/>
  <sheetViews>
    <sheetView showGridLines="0" zoomScale="90" zoomScaleNormal="90" workbookViewId="0">
      <pane xSplit="2" ySplit="3" topLeftCell="GA43" activePane="bottomRight" state="frozen"/>
      <selection pane="topRight" activeCell="C1" sqref="C1"/>
      <selection pane="bottomLeft" activeCell="A4" sqref="A4"/>
      <selection pane="bottomRight" activeCell="GC55" sqref="GC55:GI5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112"/>
    <col min="197" max="197" width="12.88671875" style="112" customWidth="1"/>
    <col min="198" max="16384" width="11.44140625" style="2"/>
  </cols>
  <sheetData>
    <row r="1" spans="1:197" x14ac:dyDescent="0.25">
      <c r="A1" s="162" t="s">
        <v>136</v>
      </c>
      <c r="B1" s="162"/>
    </row>
    <row r="2" spans="1:197" ht="30" customHeight="1" x14ac:dyDescent="0.25">
      <c r="A2" s="163" t="s">
        <v>154</v>
      </c>
      <c r="B2" s="164"/>
    </row>
    <row r="3" spans="1:197" x14ac:dyDescent="0.25">
      <c r="A3" s="99" t="s">
        <v>73</v>
      </c>
    </row>
    <row r="5" spans="1:197" x14ac:dyDescent="0.25">
      <c r="B5" s="5" t="s">
        <v>67</v>
      </c>
    </row>
    <row r="6" spans="1:197" x14ac:dyDescent="0.25">
      <c r="B6" s="165" t="s">
        <v>0</v>
      </c>
      <c r="C6" s="159">
        <v>2007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100</v>
      </c>
      <c r="P6" s="159">
        <v>2008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101</v>
      </c>
      <c r="AC6" s="159">
        <v>2009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86</v>
      </c>
      <c r="AP6" s="159">
        <v>2010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87</v>
      </c>
      <c r="BC6" s="159">
        <v>2011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88</v>
      </c>
      <c r="BP6" s="159">
        <v>2012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89</v>
      </c>
      <c r="CC6" s="159">
        <v>2013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90</v>
      </c>
      <c r="CP6" s="159">
        <v>2014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91</v>
      </c>
      <c r="DC6" s="159">
        <v>2015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92</v>
      </c>
      <c r="DP6" s="159">
        <v>2016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93</v>
      </c>
      <c r="EC6" s="159">
        <v>2017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104</v>
      </c>
      <c r="EP6" s="159">
        <v>2018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57" t="s">
        <v>137</v>
      </c>
      <c r="FC6" s="159">
        <v>2019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57" t="s">
        <v>161</v>
      </c>
      <c r="FP6" s="154">
        <v>2020</v>
      </c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6"/>
      <c r="GB6" s="157" t="s">
        <v>169</v>
      </c>
      <c r="GC6" s="154">
        <v>2021</v>
      </c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6"/>
      <c r="GO6" s="157" t="s">
        <v>170</v>
      </c>
    </row>
    <row r="7" spans="1:197" x14ac:dyDescent="0.25">
      <c r="B7" s="166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8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8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58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58"/>
    </row>
    <row r="8" spans="1:197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/>
      <c r="GI8" s="14"/>
      <c r="GJ8" s="14"/>
      <c r="GK8" s="14"/>
      <c r="GL8" s="14"/>
      <c r="GM8" s="14"/>
      <c r="GN8" s="14"/>
      <c r="GO8" s="14">
        <f>+SUM(GC8:GN8)</f>
        <v>276682</v>
      </c>
    </row>
    <row r="9" spans="1:197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12">
        <v>44300</v>
      </c>
      <c r="GH9" s="16"/>
      <c r="GI9" s="16"/>
      <c r="GJ9" s="16"/>
      <c r="GK9" s="16"/>
      <c r="GL9" s="16"/>
      <c r="GM9" s="16"/>
      <c r="GN9" s="106"/>
      <c r="GO9" s="16"/>
    </row>
    <row r="10" spans="1:197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/>
      <c r="GI10" s="17"/>
      <c r="GJ10" s="17"/>
      <c r="GK10" s="17"/>
      <c r="GL10" s="17"/>
      <c r="GM10" s="17"/>
      <c r="GN10" s="107"/>
      <c r="GO10" s="17"/>
    </row>
    <row r="11" spans="1:197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/>
      <c r="GI11" s="14"/>
      <c r="GJ11" s="14"/>
      <c r="GK11" s="14"/>
      <c r="GL11" s="14"/>
      <c r="GM11" s="14"/>
      <c r="GN11" s="14"/>
      <c r="GO11" s="14">
        <f>+SUM(GC11:GN11)</f>
        <v>160728</v>
      </c>
    </row>
    <row r="12" spans="1:197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12">
        <v>23598</v>
      </c>
      <c r="GH12" s="16"/>
      <c r="GI12" s="16"/>
      <c r="GJ12" s="16"/>
      <c r="GK12" s="16"/>
      <c r="GL12" s="16"/>
      <c r="GM12" s="16"/>
      <c r="GN12" s="106"/>
      <c r="GO12" s="16"/>
    </row>
    <row r="13" spans="1:197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/>
      <c r="GI13" s="17"/>
      <c r="GJ13" s="17"/>
      <c r="GK13" s="17"/>
      <c r="GL13" s="17"/>
      <c r="GM13" s="17"/>
      <c r="GN13" s="107"/>
      <c r="GO13" s="17"/>
    </row>
    <row r="14" spans="1:197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/>
      <c r="GI14" s="14"/>
      <c r="GJ14" s="14"/>
      <c r="GK14" s="14"/>
      <c r="GL14" s="14"/>
      <c r="GM14" s="14"/>
      <c r="GN14" s="14"/>
      <c r="GO14" s="14">
        <f>+SUM(GC14:GN14)</f>
        <v>133143</v>
      </c>
    </row>
    <row r="15" spans="1:197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12">
        <v>12575</v>
      </c>
      <c r="GH15" s="16"/>
      <c r="GI15" s="16"/>
      <c r="GJ15" s="16"/>
      <c r="GK15" s="16"/>
      <c r="GL15" s="16"/>
      <c r="GM15" s="16"/>
      <c r="GN15" s="106"/>
      <c r="GO15" s="16"/>
    </row>
    <row r="16" spans="1:197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/>
      <c r="GI16" s="17"/>
      <c r="GJ16" s="17"/>
      <c r="GK16" s="17"/>
      <c r="GL16" s="17"/>
      <c r="GM16" s="17"/>
      <c r="GN16" s="107"/>
      <c r="GO16" s="17"/>
    </row>
    <row r="17" spans="2:197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/>
      <c r="GI17" s="14"/>
      <c r="GJ17" s="14"/>
      <c r="GK17" s="14"/>
      <c r="GL17" s="14"/>
      <c r="GM17" s="14"/>
      <c r="GN17" s="14"/>
      <c r="GO17" s="14">
        <f>+SUM(GC17:GN17)</f>
        <v>95165</v>
      </c>
    </row>
    <row r="18" spans="2:197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12">
        <v>7033</v>
      </c>
      <c r="GH18" s="16"/>
      <c r="GI18" s="16"/>
      <c r="GJ18" s="16"/>
      <c r="GK18" s="16"/>
      <c r="GL18" s="16"/>
      <c r="GM18" s="16"/>
      <c r="GN18" s="106"/>
      <c r="GO18" s="16"/>
    </row>
    <row r="19" spans="2:197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/>
      <c r="GI19" s="17"/>
      <c r="GJ19" s="17"/>
      <c r="GK19" s="17"/>
      <c r="GL19" s="17"/>
      <c r="GM19" s="17"/>
      <c r="GN19" s="107"/>
      <c r="GO19" s="17"/>
    </row>
    <row r="20" spans="2:197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/>
      <c r="GI20" s="14"/>
      <c r="GJ20" s="14"/>
      <c r="GK20" s="14"/>
      <c r="GL20" s="14"/>
      <c r="GM20" s="14"/>
      <c r="GN20" s="14"/>
      <c r="GO20" s="14">
        <f>+SUM(GC20:GN20)</f>
        <v>192947</v>
      </c>
    </row>
    <row r="21" spans="2:197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12">
        <v>28426</v>
      </c>
      <c r="GH21" s="16"/>
      <c r="GI21" s="16"/>
      <c r="GJ21" s="16"/>
      <c r="GK21" s="16"/>
      <c r="GL21" s="16"/>
      <c r="GM21" s="16"/>
      <c r="GN21" s="106"/>
      <c r="GO21" s="16"/>
    </row>
    <row r="22" spans="2:197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/>
      <c r="GI22" s="17"/>
      <c r="GJ22" s="17"/>
      <c r="GK22" s="17"/>
      <c r="GL22" s="17"/>
      <c r="GM22" s="17"/>
      <c r="GN22" s="107"/>
      <c r="GO22" s="17"/>
    </row>
    <row r="23" spans="2:197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/>
      <c r="GI23" s="59"/>
      <c r="GJ23" s="59"/>
      <c r="GK23" s="59"/>
      <c r="GL23" s="59"/>
      <c r="GM23" s="59"/>
      <c r="GN23" s="59"/>
      <c r="GO23" s="59">
        <f>+SUM(GC23:GN23)</f>
        <v>858665</v>
      </c>
    </row>
    <row r="24" spans="2:197" x14ac:dyDescent="0.25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/>
      <c r="GI24" s="79"/>
      <c r="GJ24" s="79"/>
      <c r="GK24" s="79"/>
      <c r="GL24" s="79"/>
      <c r="GM24" s="79"/>
      <c r="GN24" s="79"/>
      <c r="GO24" s="79">
        <f>+SUM(GC24:GN24)</f>
        <v>513125</v>
      </c>
    </row>
    <row r="25" spans="2:197" x14ac:dyDescent="0.25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/>
      <c r="GI25" s="79"/>
      <c r="GJ25" s="79"/>
      <c r="GK25" s="79"/>
      <c r="GL25" s="79"/>
      <c r="GM25" s="79"/>
      <c r="GN25" s="79"/>
      <c r="GO25" s="79">
        <f>+SUM(GC25:GN25)</f>
        <v>345540</v>
      </c>
    </row>
    <row r="29" spans="2:197" x14ac:dyDescent="0.25">
      <c r="B29" s="5" t="s">
        <v>68</v>
      </c>
    </row>
    <row r="30" spans="2:197" ht="15" customHeight="1" x14ac:dyDescent="0.25">
      <c r="B30" s="165" t="s">
        <v>0</v>
      </c>
      <c r="C30" s="159">
        <v>2007</v>
      </c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1"/>
      <c r="O30" s="157" t="s">
        <v>100</v>
      </c>
      <c r="P30" s="159">
        <v>2008</v>
      </c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1"/>
      <c r="AB30" s="157" t="s">
        <v>101</v>
      </c>
      <c r="AC30" s="159">
        <v>2009</v>
      </c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1"/>
      <c r="AO30" s="157" t="s">
        <v>86</v>
      </c>
      <c r="AP30" s="159">
        <v>2010</v>
      </c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1"/>
      <c r="BB30" s="157" t="s">
        <v>87</v>
      </c>
      <c r="BC30" s="159">
        <v>2011</v>
      </c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1"/>
      <c r="BO30" s="157" t="s">
        <v>88</v>
      </c>
      <c r="BP30" s="159">
        <v>2012</v>
      </c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1"/>
      <c r="CB30" s="157" t="s">
        <v>89</v>
      </c>
      <c r="CC30" s="159">
        <v>2013</v>
      </c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1"/>
      <c r="CO30" s="157" t="s">
        <v>90</v>
      </c>
      <c r="CP30" s="159">
        <v>2014</v>
      </c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1"/>
      <c r="DB30" s="157" t="s">
        <v>91</v>
      </c>
      <c r="DC30" s="159">
        <v>2015</v>
      </c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1"/>
      <c r="DO30" s="157" t="s">
        <v>92</v>
      </c>
      <c r="DP30" s="159">
        <v>2016</v>
      </c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1"/>
      <c r="EB30" s="157" t="s">
        <v>93</v>
      </c>
      <c r="EC30" s="159">
        <v>2017</v>
      </c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1"/>
      <c r="EO30" s="157" t="s">
        <v>104</v>
      </c>
      <c r="EP30" s="159">
        <v>2018</v>
      </c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1"/>
      <c r="FB30" s="157" t="s">
        <v>137</v>
      </c>
      <c r="FC30" s="159">
        <v>2019</v>
      </c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1"/>
      <c r="FO30" s="157" t="s">
        <v>161</v>
      </c>
      <c r="FP30" s="154">
        <v>2020</v>
      </c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6"/>
      <c r="GB30" s="157" t="s">
        <v>169</v>
      </c>
      <c r="GC30" s="154">
        <v>2021</v>
      </c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6"/>
      <c r="GO30" s="157" t="s">
        <v>170</v>
      </c>
    </row>
    <row r="31" spans="2:197" x14ac:dyDescent="0.25">
      <c r="B31" s="166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58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58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58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58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58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58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58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58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58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58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58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58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58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58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58"/>
    </row>
    <row r="32" spans="2:197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/>
      <c r="GI32" s="14"/>
      <c r="GJ32" s="14"/>
      <c r="GK32" s="14"/>
      <c r="GL32" s="14"/>
      <c r="GM32" s="14"/>
      <c r="GN32" s="14"/>
      <c r="GO32" s="14">
        <f>+SUM(GC32:GN32)</f>
        <v>513422</v>
      </c>
    </row>
    <row r="33" spans="2:197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/>
      <c r="GI33" s="16"/>
      <c r="GJ33" s="16"/>
      <c r="GK33" s="16"/>
      <c r="GL33" s="16"/>
      <c r="GM33" s="16"/>
      <c r="GN33" s="16"/>
      <c r="GO33" s="16"/>
    </row>
    <row r="34" spans="2:197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/>
      <c r="GI34" s="17"/>
      <c r="GJ34" s="17"/>
      <c r="GK34" s="17"/>
      <c r="GL34" s="17"/>
      <c r="GM34" s="17"/>
      <c r="GN34" s="17"/>
      <c r="GO34" s="17"/>
    </row>
    <row r="35" spans="2:197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/>
      <c r="GI35" s="14"/>
      <c r="GJ35" s="14"/>
      <c r="GK35" s="14"/>
      <c r="GL35" s="14"/>
      <c r="GM35" s="14"/>
      <c r="GN35" s="14"/>
      <c r="GO35" s="14">
        <f>+SUM(GC35:GN35)</f>
        <v>296118</v>
      </c>
    </row>
    <row r="36" spans="2:197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/>
      <c r="GI36" s="16"/>
      <c r="GJ36" s="16"/>
      <c r="GK36" s="16"/>
      <c r="GL36" s="16"/>
      <c r="GM36" s="16"/>
      <c r="GN36" s="16"/>
      <c r="GO36" s="16"/>
    </row>
    <row r="37" spans="2:197" x14ac:dyDescent="0.25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/>
      <c r="GI37" s="17"/>
      <c r="GJ37" s="17"/>
      <c r="GK37" s="17"/>
      <c r="GL37" s="17"/>
      <c r="GM37" s="17"/>
      <c r="GN37" s="17"/>
      <c r="GO37" s="17"/>
    </row>
    <row r="38" spans="2:197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/>
      <c r="GI38" s="14"/>
      <c r="GJ38" s="14"/>
      <c r="GK38" s="14"/>
      <c r="GL38" s="14"/>
      <c r="GM38" s="14"/>
      <c r="GN38" s="14"/>
      <c r="GO38" s="14">
        <f>+SUM(GC38:GN38)</f>
        <v>393155</v>
      </c>
    </row>
    <row r="39" spans="2:197" x14ac:dyDescent="0.25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/>
      <c r="GI39" s="16"/>
      <c r="GJ39" s="16"/>
      <c r="GK39" s="16"/>
      <c r="GL39" s="16"/>
      <c r="GM39" s="16"/>
      <c r="GN39" s="16"/>
      <c r="GO39" s="16"/>
    </row>
    <row r="40" spans="2:197" x14ac:dyDescent="0.25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/>
      <c r="GI40" s="17"/>
      <c r="GJ40" s="17"/>
      <c r="GK40" s="17"/>
      <c r="GL40" s="17"/>
      <c r="GM40" s="17"/>
      <c r="GN40" s="17"/>
      <c r="GO40" s="17"/>
    </row>
    <row r="41" spans="2:197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/>
      <c r="GI41" s="14"/>
      <c r="GJ41" s="14"/>
      <c r="GK41" s="14"/>
      <c r="GL41" s="14"/>
      <c r="GM41" s="14"/>
      <c r="GN41" s="14"/>
      <c r="GO41" s="14">
        <f>+SUM(GC41:GN41)</f>
        <v>316661</v>
      </c>
    </row>
    <row r="42" spans="2:197" x14ac:dyDescent="0.25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/>
      <c r="GI42" s="16"/>
      <c r="GJ42" s="16"/>
      <c r="GK42" s="16"/>
      <c r="GL42" s="16"/>
      <c r="GM42" s="16"/>
      <c r="GN42" s="16"/>
      <c r="GO42" s="16"/>
    </row>
    <row r="43" spans="2:197" x14ac:dyDescent="0.25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/>
      <c r="GI43" s="17"/>
      <c r="GJ43" s="17"/>
      <c r="GK43" s="17"/>
      <c r="GL43" s="17"/>
      <c r="GM43" s="17"/>
      <c r="GN43" s="17"/>
      <c r="GO43" s="17"/>
    </row>
    <row r="44" spans="2:197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/>
      <c r="GI44" s="14"/>
      <c r="GJ44" s="14"/>
      <c r="GK44" s="14"/>
      <c r="GL44" s="14"/>
      <c r="GM44" s="14"/>
      <c r="GN44" s="14"/>
      <c r="GO44" s="14">
        <f>+SUM(GC44:GN44)</f>
        <v>398067</v>
      </c>
    </row>
    <row r="45" spans="2:197" x14ac:dyDescent="0.25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/>
      <c r="GI45" s="16"/>
      <c r="GJ45" s="16"/>
      <c r="GK45" s="16"/>
      <c r="GL45" s="16"/>
      <c r="GM45" s="16"/>
      <c r="GN45" s="16"/>
      <c r="GO45" s="16"/>
    </row>
    <row r="46" spans="2:197" x14ac:dyDescent="0.25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/>
      <c r="GI46" s="17"/>
      <c r="GJ46" s="17"/>
      <c r="GK46" s="17"/>
      <c r="GL46" s="17"/>
      <c r="GM46" s="17"/>
      <c r="GN46" s="17"/>
      <c r="GO46" s="17"/>
    </row>
    <row r="47" spans="2:197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/>
      <c r="GI47" s="59"/>
      <c r="GJ47" s="59"/>
      <c r="GK47" s="59"/>
      <c r="GL47" s="59"/>
      <c r="GM47" s="59"/>
      <c r="GN47" s="59"/>
      <c r="GO47" s="59">
        <f>+SUM(GC47:GN47)</f>
        <v>1917423</v>
      </c>
    </row>
    <row r="48" spans="2:197" x14ac:dyDescent="0.25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/>
      <c r="GI48" s="79"/>
      <c r="GJ48" s="79"/>
      <c r="GK48" s="79"/>
      <c r="GL48" s="79"/>
      <c r="GM48" s="79"/>
      <c r="GN48" s="79"/>
      <c r="GO48" s="79">
        <f>+SUM(GC48:GN48)</f>
        <v>513125</v>
      </c>
    </row>
    <row r="49" spans="2:197" x14ac:dyDescent="0.25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/>
      <c r="GI49" s="79"/>
      <c r="GJ49" s="79"/>
      <c r="GK49" s="79"/>
      <c r="GL49" s="79"/>
      <c r="GM49" s="79"/>
      <c r="GN49" s="79"/>
      <c r="GO49" s="79">
        <f>+SUM(GC49:GN49)</f>
        <v>1404298</v>
      </c>
    </row>
    <row r="52" spans="2:197" x14ac:dyDescent="0.25">
      <c r="B52" s="5" t="s">
        <v>82</v>
      </c>
    </row>
    <row r="53" spans="2:197" ht="15" customHeight="1" x14ac:dyDescent="0.25">
      <c r="B53" s="23" t="s">
        <v>158</v>
      </c>
      <c r="C53" s="159">
        <v>2007</v>
      </c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1"/>
      <c r="O53" s="157" t="s">
        <v>100</v>
      </c>
      <c r="P53" s="159">
        <v>2008</v>
      </c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1"/>
      <c r="AB53" s="157" t="s">
        <v>101</v>
      </c>
      <c r="AC53" s="159">
        <v>2009</v>
      </c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1"/>
      <c r="AO53" s="157" t="s">
        <v>86</v>
      </c>
      <c r="AP53" s="159">
        <v>2010</v>
      </c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1"/>
      <c r="BB53" s="157" t="s">
        <v>87</v>
      </c>
      <c r="BC53" s="159">
        <v>2011</v>
      </c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1"/>
      <c r="BO53" s="157" t="s">
        <v>88</v>
      </c>
      <c r="BP53" s="159">
        <v>2012</v>
      </c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1"/>
      <c r="CB53" s="157" t="s">
        <v>89</v>
      </c>
      <c r="CC53" s="159">
        <v>2013</v>
      </c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1"/>
      <c r="CO53" s="157" t="s">
        <v>90</v>
      </c>
      <c r="CP53" s="159">
        <v>2014</v>
      </c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1"/>
      <c r="DB53" s="157" t="s">
        <v>91</v>
      </c>
      <c r="DC53" s="159">
        <v>2015</v>
      </c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1"/>
      <c r="DO53" s="157" t="s">
        <v>92</v>
      </c>
      <c r="DP53" s="159">
        <v>2016</v>
      </c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1"/>
      <c r="EB53" s="157" t="s">
        <v>93</v>
      </c>
      <c r="EC53" s="159">
        <v>2017</v>
      </c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1"/>
      <c r="EO53" s="157" t="s">
        <v>104</v>
      </c>
      <c r="EP53" s="159">
        <v>2018</v>
      </c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1"/>
      <c r="FB53" s="157" t="s">
        <v>137</v>
      </c>
      <c r="FC53" s="159">
        <v>2019</v>
      </c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1"/>
      <c r="FO53" s="157" t="s">
        <v>161</v>
      </c>
      <c r="FP53" s="154">
        <v>2020</v>
      </c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6"/>
      <c r="GB53" s="157" t="s">
        <v>169</v>
      </c>
      <c r="GC53" s="154">
        <v>2021</v>
      </c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6"/>
      <c r="GO53" s="157" t="s">
        <v>170</v>
      </c>
    </row>
    <row r="54" spans="2:197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58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58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58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58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58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58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58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58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58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58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58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58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58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58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58"/>
    </row>
    <row r="55" spans="2:197" s="5" customFormat="1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0</v>
      </c>
      <c r="GI55" s="59">
        <f t="shared" ref="GI55" si="219">+SUM(GI56:GI57)</f>
        <v>0</v>
      </c>
      <c r="GJ55" s="59"/>
      <c r="GK55" s="59"/>
      <c r="GL55" s="59"/>
      <c r="GM55" s="59"/>
      <c r="GN55" s="59"/>
      <c r="GO55" s="59">
        <f>+SUM(GC55:GN55)</f>
        <v>7410996.2999999998</v>
      </c>
    </row>
    <row r="56" spans="2:197" x14ac:dyDescent="0.25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/>
      <c r="GI56" s="79"/>
      <c r="GJ56" s="79"/>
      <c r="GK56" s="79"/>
      <c r="GL56" s="79"/>
      <c r="GM56" s="79"/>
      <c r="GN56" s="79"/>
      <c r="GO56" s="14">
        <f>+SUM(GC56:GN56)</f>
        <v>2001187.4999999998</v>
      </c>
    </row>
    <row r="57" spans="2:197" x14ac:dyDescent="0.25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/>
      <c r="GI57" s="79"/>
      <c r="GJ57" s="79"/>
      <c r="GK57" s="79"/>
      <c r="GL57" s="79"/>
      <c r="GM57" s="79"/>
      <c r="GN57" s="79"/>
      <c r="GO57" s="14">
        <f>+SUM(GC57:GN57)</f>
        <v>5409808.8000000007</v>
      </c>
    </row>
    <row r="59" spans="2:197" x14ac:dyDescent="0.25">
      <c r="B59" s="5"/>
    </row>
    <row r="62" spans="2:197" x14ac:dyDescent="0.25">
      <c r="DC62" s="44"/>
      <c r="DD62" s="44"/>
      <c r="DE62" s="44"/>
      <c r="DF62" s="44"/>
      <c r="DG62" s="44"/>
      <c r="DH62" s="44"/>
      <c r="DI62" s="44"/>
      <c r="DJ62" s="44"/>
    </row>
  </sheetData>
  <mergeCells count="94">
    <mergeCell ref="GC6:GN6"/>
    <mergeCell ref="GO6:GO7"/>
    <mergeCell ref="GC30:GN30"/>
    <mergeCell ref="GO30:GO31"/>
    <mergeCell ref="GC53:GN53"/>
    <mergeCell ref="GO53:GO54"/>
    <mergeCell ref="FC6:FN6"/>
    <mergeCell ref="FO6:FO7"/>
    <mergeCell ref="FC30:FN30"/>
    <mergeCell ref="FO30:FO31"/>
    <mergeCell ref="FC53:FN53"/>
    <mergeCell ref="FO53:FO54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AO30:AO31"/>
    <mergeCell ref="BB6:BB7"/>
    <mergeCell ref="BB30:BB31"/>
    <mergeCell ref="A2:B2"/>
    <mergeCell ref="CO53:CO54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P6:FA6"/>
    <mergeCell ref="FB6:FB7"/>
    <mergeCell ref="EP30:FA30"/>
    <mergeCell ref="FB30:FB31"/>
    <mergeCell ref="EP53:FA53"/>
    <mergeCell ref="FB53:FB54"/>
    <mergeCell ref="FP6:GA6"/>
    <mergeCell ref="GB6:GB7"/>
    <mergeCell ref="FP30:GA30"/>
    <mergeCell ref="GB30:GB31"/>
    <mergeCell ref="FP53:GA53"/>
    <mergeCell ref="GB53:G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B35"/>
  <sheetViews>
    <sheetView showGridLines="0" zoomScale="90" zoomScaleNormal="90" workbookViewId="0">
      <pane xSplit="2" ySplit="3" topLeftCell="DM16" activePane="bottomRight" state="frozen"/>
      <selection pane="topRight" activeCell="C1" sqref="C1"/>
      <selection pane="bottomLeft" activeCell="A4" sqref="A4"/>
      <selection pane="bottomRight" activeCell="DS30" sqref="DS30:DT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45"/>
    <col min="16" max="27" width="11.44140625" style="2" customWidth="1"/>
    <col min="28" max="28" width="11.44140625" style="45"/>
    <col min="29" max="40" width="11.44140625" style="2" customWidth="1"/>
    <col min="41" max="41" width="11.44140625" style="45"/>
    <col min="42" max="53" width="11.44140625" style="2" customWidth="1"/>
    <col min="54" max="54" width="11.44140625" style="45"/>
    <col min="55" max="66" width="11.44140625" style="2" customWidth="1"/>
    <col min="67" max="67" width="11.44140625" style="45"/>
    <col min="68" max="80" width="11.44140625" style="2"/>
    <col min="81" max="106" width="12.6640625" style="2" customWidth="1"/>
    <col min="107" max="16384" width="11.44140625" style="2"/>
  </cols>
  <sheetData>
    <row r="1" spans="1:132" x14ac:dyDescent="0.25">
      <c r="A1" s="162" t="s">
        <v>136</v>
      </c>
      <c r="B1" s="162"/>
    </row>
    <row r="2" spans="1:132" ht="30" customHeight="1" x14ac:dyDescent="0.25">
      <c r="A2" s="163" t="s">
        <v>155</v>
      </c>
      <c r="B2" s="164"/>
    </row>
    <row r="3" spans="1:132" x14ac:dyDescent="0.25">
      <c r="A3" s="99" t="s">
        <v>72</v>
      </c>
    </row>
    <row r="5" spans="1:132" x14ac:dyDescent="0.25">
      <c r="B5" s="5" t="s">
        <v>67</v>
      </c>
    </row>
    <row r="6" spans="1:132" ht="15" customHeight="1" x14ac:dyDescent="0.25">
      <c r="B6" s="165" t="s">
        <v>0</v>
      </c>
      <c r="C6" s="159">
        <v>2012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89</v>
      </c>
      <c r="P6" s="159">
        <v>2013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90</v>
      </c>
      <c r="AC6" s="159">
        <v>2014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91</v>
      </c>
      <c r="AP6" s="159">
        <v>2015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92</v>
      </c>
      <c r="BC6" s="159">
        <v>2016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93</v>
      </c>
      <c r="BP6" s="159">
        <v>2017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104</v>
      </c>
      <c r="CC6" s="159">
        <v>2018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137</v>
      </c>
      <c r="CP6" s="159">
        <v>2019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57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57" t="s">
        <v>170</v>
      </c>
    </row>
    <row r="7" spans="1:132" x14ac:dyDescent="0.25">
      <c r="B7" s="166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58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58"/>
    </row>
    <row r="8" spans="1:132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/>
      <c r="DV8" s="14"/>
      <c r="DW8" s="14"/>
      <c r="DX8" s="14"/>
      <c r="DY8" s="14"/>
      <c r="DZ8" s="14"/>
      <c r="EA8" s="14"/>
      <c r="EB8" s="59">
        <f t="shared" ref="EB8:EB13" si="10">+SUM(DP8:EA8)</f>
        <v>121094</v>
      </c>
    </row>
    <row r="9" spans="1:132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/>
      <c r="DV9" s="16"/>
      <c r="DW9" s="16"/>
      <c r="DX9" s="16"/>
      <c r="DY9" s="16"/>
      <c r="DZ9" s="16"/>
      <c r="EA9" s="16"/>
      <c r="EB9" s="14">
        <f t="shared" si="10"/>
        <v>84323</v>
      </c>
    </row>
    <row r="10" spans="1:132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/>
      <c r="DV10" s="17"/>
      <c r="DW10" s="17"/>
      <c r="DX10" s="17"/>
      <c r="DY10" s="17"/>
      <c r="DZ10" s="17"/>
      <c r="EA10" s="17"/>
      <c r="EB10" s="14">
        <f t="shared" si="10"/>
        <v>36771</v>
      </c>
    </row>
    <row r="11" spans="1:132" x14ac:dyDescent="0.25">
      <c r="B11" s="18" t="s">
        <v>10</v>
      </c>
      <c r="C11" s="19">
        <f>SUM(C12:C13)</f>
        <v>0</v>
      </c>
      <c r="D11" s="19">
        <f t="shared" ref="D11:N11" si="11">SUM(D12:D13)</f>
        <v>0</v>
      </c>
      <c r="E11" s="19">
        <f t="shared" si="11"/>
        <v>0</v>
      </c>
      <c r="F11" s="19">
        <f t="shared" si="11"/>
        <v>0</v>
      </c>
      <c r="G11" s="19">
        <f t="shared" si="11"/>
        <v>0</v>
      </c>
      <c r="H11" s="19">
        <f t="shared" si="11"/>
        <v>0</v>
      </c>
      <c r="I11" s="19">
        <f t="shared" si="11"/>
        <v>0</v>
      </c>
      <c r="J11" s="19">
        <f t="shared" si="11"/>
        <v>0</v>
      </c>
      <c r="K11" s="19">
        <f t="shared" si="11"/>
        <v>2560</v>
      </c>
      <c r="L11" s="19">
        <f t="shared" si="11"/>
        <v>13006</v>
      </c>
      <c r="M11" s="19">
        <f t="shared" si="11"/>
        <v>12524</v>
      </c>
      <c r="N11" s="19">
        <f t="shared" si="11"/>
        <v>14361</v>
      </c>
      <c r="O11" s="19">
        <f>SUM(O12:O13)</f>
        <v>42451</v>
      </c>
      <c r="P11" s="19">
        <f>SUM(P12:P13)</f>
        <v>14246</v>
      </c>
      <c r="Q11" s="19">
        <f t="shared" ref="Q11:AA11" si="12">SUM(Q12:Q13)</f>
        <v>12848</v>
      </c>
      <c r="R11" s="19">
        <f t="shared" si="12"/>
        <v>13555</v>
      </c>
      <c r="S11" s="19">
        <f t="shared" si="12"/>
        <v>12707</v>
      </c>
      <c r="T11" s="19">
        <f t="shared" si="12"/>
        <v>13155</v>
      </c>
      <c r="U11" s="19">
        <f t="shared" si="12"/>
        <v>12673</v>
      </c>
      <c r="V11" s="19">
        <f t="shared" si="12"/>
        <v>13127</v>
      </c>
      <c r="W11" s="19">
        <f t="shared" si="12"/>
        <v>13939</v>
      </c>
      <c r="X11" s="19">
        <f t="shared" si="12"/>
        <v>13223</v>
      </c>
      <c r="Y11" s="19">
        <f t="shared" si="12"/>
        <v>11878</v>
      </c>
      <c r="Z11" s="19">
        <f t="shared" si="12"/>
        <v>13132</v>
      </c>
      <c r="AA11" s="19">
        <f t="shared" si="12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3">SUM(AD12:AD13)</f>
        <v>11176</v>
      </c>
      <c r="AE11" s="19">
        <f t="shared" si="13"/>
        <v>11838</v>
      </c>
      <c r="AF11" s="19">
        <f t="shared" si="13"/>
        <v>12033</v>
      </c>
      <c r="AG11" s="19">
        <f t="shared" si="13"/>
        <v>12087</v>
      </c>
      <c r="AH11" s="19">
        <f t="shared" si="13"/>
        <v>11995</v>
      </c>
      <c r="AI11" s="19">
        <f t="shared" si="13"/>
        <v>15236</v>
      </c>
      <c r="AJ11" s="19">
        <f t="shared" si="13"/>
        <v>14283</v>
      </c>
      <c r="AK11" s="19">
        <f t="shared" si="13"/>
        <v>14934</v>
      </c>
      <c r="AL11" s="19">
        <f t="shared" si="13"/>
        <v>19002</v>
      </c>
      <c r="AM11" s="19">
        <f t="shared" si="13"/>
        <v>15161</v>
      </c>
      <c r="AN11" s="19">
        <f t="shared" si="13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4">SUM(AQ12:AQ13)</f>
        <v>13729</v>
      </c>
      <c r="AR11" s="19">
        <f t="shared" si="14"/>
        <v>15406</v>
      </c>
      <c r="AS11" s="19">
        <f t="shared" si="14"/>
        <v>13931</v>
      </c>
      <c r="AT11" s="19">
        <f t="shared" si="14"/>
        <v>13814</v>
      </c>
      <c r="AU11" s="19">
        <f t="shared" si="14"/>
        <v>13637</v>
      </c>
      <c r="AV11" s="19">
        <f t="shared" si="14"/>
        <v>15647</v>
      </c>
      <c r="AW11" s="19">
        <f t="shared" si="14"/>
        <v>16513</v>
      </c>
      <c r="AX11" s="19">
        <f t="shared" si="14"/>
        <v>14734</v>
      </c>
      <c r="AY11" s="19">
        <f t="shared" si="14"/>
        <v>15494</v>
      </c>
      <c r="AZ11" s="19">
        <f t="shared" si="14"/>
        <v>13674</v>
      </c>
      <c r="BA11" s="19">
        <f t="shared" si="14"/>
        <v>16295</v>
      </c>
      <c r="BB11" s="19">
        <f>SUM(BB12:BB13)</f>
        <v>178568</v>
      </c>
      <c r="BC11" s="19">
        <f t="shared" si="14"/>
        <v>15997</v>
      </c>
      <c r="BD11" s="19">
        <f t="shared" si="14"/>
        <v>15109</v>
      </c>
      <c r="BE11" s="19">
        <f t="shared" si="14"/>
        <v>16147</v>
      </c>
      <c r="BF11" s="19">
        <f t="shared" si="14"/>
        <v>15728</v>
      </c>
      <c r="BG11" s="19">
        <f t="shared" si="14"/>
        <v>15336</v>
      </c>
      <c r="BH11" s="19">
        <f t="shared" si="14"/>
        <v>15950</v>
      </c>
      <c r="BI11" s="19">
        <f t="shared" si="14"/>
        <v>18385</v>
      </c>
      <c r="BJ11" s="19">
        <f t="shared" si="14"/>
        <v>18963</v>
      </c>
      <c r="BK11" s="19">
        <f t="shared" si="14"/>
        <v>17343</v>
      </c>
      <c r="BL11" s="19">
        <f t="shared" si="14"/>
        <v>18042</v>
      </c>
      <c r="BM11" s="19">
        <v>16794</v>
      </c>
      <c r="BN11" s="19">
        <f t="shared" si="14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5">SUM(BR12:BR13)</f>
        <v>18677</v>
      </c>
      <c r="BS11" s="19">
        <f t="shared" si="15"/>
        <v>18152</v>
      </c>
      <c r="BT11" s="19">
        <f t="shared" si="15"/>
        <v>18649</v>
      </c>
      <c r="BU11" s="19">
        <f t="shared" si="15"/>
        <v>17837</v>
      </c>
      <c r="BV11" s="19">
        <f t="shared" si="15"/>
        <v>20108</v>
      </c>
      <c r="BW11" s="19">
        <f t="shared" si="15"/>
        <v>19953</v>
      </c>
      <c r="BX11" s="19">
        <f t="shared" si="15"/>
        <v>18280</v>
      </c>
      <c r="BY11" s="19">
        <f t="shared" si="15"/>
        <v>19027</v>
      </c>
      <c r="BZ11" s="19">
        <f t="shared" si="15"/>
        <v>17734</v>
      </c>
      <c r="CA11" s="19">
        <f t="shared" si="15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6">SUM(CE12:CE13)</f>
        <v>20264</v>
      </c>
      <c r="CF11" s="19">
        <f t="shared" si="16"/>
        <v>18377</v>
      </c>
      <c r="CG11" s="19">
        <f t="shared" si="16"/>
        <v>19887</v>
      </c>
      <c r="CH11" s="19">
        <f t="shared" si="16"/>
        <v>17948</v>
      </c>
      <c r="CI11" s="19">
        <f t="shared" si="16"/>
        <v>21435</v>
      </c>
      <c r="CJ11" s="19">
        <f t="shared" si="16"/>
        <v>22511</v>
      </c>
      <c r="CK11" s="19">
        <f t="shared" si="16"/>
        <v>19573</v>
      </c>
      <c r="CL11" s="19">
        <f t="shared" si="16"/>
        <v>22347</v>
      </c>
      <c r="CM11" s="19">
        <f t="shared" si="16"/>
        <v>18456</v>
      </c>
      <c r="CN11" s="19">
        <f t="shared" si="16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7">SUM(CR12:CR13)</f>
        <v>17665</v>
      </c>
      <c r="CS11" s="19">
        <f t="shared" si="17"/>
        <v>17786</v>
      </c>
      <c r="CT11" s="19">
        <f t="shared" si="17"/>
        <v>17788</v>
      </c>
      <c r="CU11" s="19">
        <f t="shared" si="17"/>
        <v>17499</v>
      </c>
      <c r="CV11" s="19">
        <f t="shared" si="17"/>
        <v>19891</v>
      </c>
      <c r="CW11" s="19">
        <f t="shared" si="17"/>
        <v>21535</v>
      </c>
      <c r="CX11" s="19">
        <f t="shared" si="17"/>
        <v>18877</v>
      </c>
      <c r="CY11" s="19">
        <v>19809</v>
      </c>
      <c r="CZ11" s="19">
        <f t="shared" si="17"/>
        <v>19194</v>
      </c>
      <c r="DA11" s="19">
        <f t="shared" si="17"/>
        <v>21128</v>
      </c>
      <c r="DB11" s="19">
        <f t="shared" si="8"/>
        <v>226866</v>
      </c>
      <c r="DC11" s="19">
        <f t="shared" ref="DC11:DN11" si="18">+DC12+DC13</f>
        <v>20730</v>
      </c>
      <c r="DD11" s="19">
        <f t="shared" si="18"/>
        <v>17101</v>
      </c>
      <c r="DE11" s="19">
        <f t="shared" si="18"/>
        <v>14586</v>
      </c>
      <c r="DF11" s="19">
        <f t="shared" si="18"/>
        <v>5881</v>
      </c>
      <c r="DG11" s="19">
        <f t="shared" si="18"/>
        <v>8712</v>
      </c>
      <c r="DH11" s="19">
        <f t="shared" si="18"/>
        <v>11553</v>
      </c>
      <c r="DI11" s="19">
        <f t="shared" si="18"/>
        <v>17497</v>
      </c>
      <c r="DJ11" s="19">
        <f t="shared" si="18"/>
        <v>16788</v>
      </c>
      <c r="DK11" s="19">
        <f t="shared" si="18"/>
        <v>20054</v>
      </c>
      <c r="DL11" s="19">
        <f t="shared" si="18"/>
        <v>24980</v>
      </c>
      <c r="DM11" s="19">
        <f t="shared" si="18"/>
        <v>24144</v>
      </c>
      <c r="DN11" s="19">
        <f t="shared" si="18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/>
      <c r="DV11" s="19"/>
      <c r="DW11" s="19"/>
      <c r="DX11" s="19"/>
      <c r="DY11" s="19"/>
      <c r="DZ11" s="19"/>
      <c r="EA11" s="19"/>
      <c r="EB11" s="59">
        <f t="shared" si="10"/>
        <v>121094</v>
      </c>
    </row>
    <row r="12" spans="1:132" x14ac:dyDescent="0.25">
      <c r="B12" s="15" t="s">
        <v>2</v>
      </c>
      <c r="C12" s="21">
        <f>C9</f>
        <v>0</v>
      </c>
      <c r="D12" s="21">
        <f t="shared" ref="D12:O13" si="19">D9</f>
        <v>0</v>
      </c>
      <c r="E12" s="21">
        <f t="shared" si="19"/>
        <v>0</v>
      </c>
      <c r="F12" s="21">
        <f t="shared" si="19"/>
        <v>0</v>
      </c>
      <c r="G12" s="21">
        <f t="shared" si="19"/>
        <v>0</v>
      </c>
      <c r="H12" s="21">
        <f t="shared" si="19"/>
        <v>0</v>
      </c>
      <c r="I12" s="21">
        <f t="shared" si="19"/>
        <v>0</v>
      </c>
      <c r="J12" s="21">
        <f t="shared" si="19"/>
        <v>0</v>
      </c>
      <c r="K12" s="21">
        <f t="shared" si="19"/>
        <v>1500</v>
      </c>
      <c r="L12" s="21">
        <f t="shared" si="19"/>
        <v>7973</v>
      </c>
      <c r="M12" s="21">
        <f t="shared" si="19"/>
        <v>7502</v>
      </c>
      <c r="N12" s="21">
        <f t="shared" si="19"/>
        <v>9294</v>
      </c>
      <c r="O12" s="21">
        <f t="shared" si="19"/>
        <v>26269</v>
      </c>
      <c r="P12" s="21">
        <f>P9</f>
        <v>9092</v>
      </c>
      <c r="Q12" s="21">
        <f t="shared" ref="Q12:AB13" si="20">Q9</f>
        <v>8096</v>
      </c>
      <c r="R12" s="21">
        <f t="shared" si="20"/>
        <v>8589</v>
      </c>
      <c r="S12" s="21">
        <f t="shared" si="20"/>
        <v>7626</v>
      </c>
      <c r="T12" s="21">
        <f t="shared" si="20"/>
        <v>8239</v>
      </c>
      <c r="U12" s="21">
        <f t="shared" si="20"/>
        <v>7817</v>
      </c>
      <c r="V12" s="21">
        <f t="shared" si="20"/>
        <v>8061</v>
      </c>
      <c r="W12" s="21">
        <f t="shared" si="20"/>
        <v>9046</v>
      </c>
      <c r="X12" s="21">
        <f t="shared" si="20"/>
        <v>8236</v>
      </c>
      <c r="Y12" s="21">
        <f t="shared" si="20"/>
        <v>7357</v>
      </c>
      <c r="Z12" s="21">
        <f t="shared" si="20"/>
        <v>7772</v>
      </c>
      <c r="AA12" s="21">
        <f t="shared" si="20"/>
        <v>8950</v>
      </c>
      <c r="AB12" s="21">
        <f t="shared" si="20"/>
        <v>98881</v>
      </c>
      <c r="AC12" s="21">
        <f>AC9</f>
        <v>8499</v>
      </c>
      <c r="AD12" s="21">
        <f t="shared" ref="AD12:AO13" si="21">AD9</f>
        <v>6940</v>
      </c>
      <c r="AE12" s="21">
        <f t="shared" si="21"/>
        <v>7980</v>
      </c>
      <c r="AF12" s="21">
        <f t="shared" si="21"/>
        <v>8253</v>
      </c>
      <c r="AG12" s="21">
        <f t="shared" si="21"/>
        <v>7907</v>
      </c>
      <c r="AH12" s="21">
        <f t="shared" si="21"/>
        <v>7591</v>
      </c>
      <c r="AI12" s="21">
        <f t="shared" si="21"/>
        <v>8773</v>
      </c>
      <c r="AJ12" s="21">
        <f t="shared" si="21"/>
        <v>9407</v>
      </c>
      <c r="AK12" s="21">
        <f t="shared" si="21"/>
        <v>8141</v>
      </c>
      <c r="AL12" s="21">
        <f t="shared" si="21"/>
        <v>9375</v>
      </c>
      <c r="AM12" s="21">
        <f t="shared" si="21"/>
        <v>8073</v>
      </c>
      <c r="AN12" s="21">
        <f t="shared" si="21"/>
        <v>10061</v>
      </c>
      <c r="AO12" s="21">
        <f t="shared" si="21"/>
        <v>101000</v>
      </c>
      <c r="AP12" s="21">
        <f>AP9</f>
        <v>10110</v>
      </c>
      <c r="AQ12" s="21">
        <f t="shared" ref="AQ12:BN13" si="22">AQ9</f>
        <v>8405</v>
      </c>
      <c r="AR12" s="21">
        <f t="shared" si="22"/>
        <v>9308</v>
      </c>
      <c r="AS12" s="21">
        <f t="shared" si="22"/>
        <v>8739</v>
      </c>
      <c r="AT12" s="21">
        <f t="shared" si="22"/>
        <v>8858</v>
      </c>
      <c r="AU12" s="21">
        <f t="shared" si="22"/>
        <v>8693</v>
      </c>
      <c r="AV12" s="21">
        <f t="shared" si="22"/>
        <v>10173</v>
      </c>
      <c r="AW12" s="21">
        <f t="shared" si="22"/>
        <v>10897</v>
      </c>
      <c r="AX12" s="21">
        <f t="shared" si="22"/>
        <v>8944</v>
      </c>
      <c r="AY12" s="21">
        <f t="shared" si="22"/>
        <v>10047</v>
      </c>
      <c r="AZ12" s="21">
        <f t="shared" si="22"/>
        <v>9243</v>
      </c>
      <c r="BA12" s="21">
        <f t="shared" si="22"/>
        <v>10783</v>
      </c>
      <c r="BB12" s="21">
        <f t="shared" si="22"/>
        <v>114200</v>
      </c>
      <c r="BC12" s="21">
        <f t="shared" si="22"/>
        <v>11124</v>
      </c>
      <c r="BD12" s="21">
        <f t="shared" si="22"/>
        <v>9977</v>
      </c>
      <c r="BE12" s="21">
        <f t="shared" si="22"/>
        <v>10448</v>
      </c>
      <c r="BF12" s="21">
        <f t="shared" si="22"/>
        <v>10126</v>
      </c>
      <c r="BG12" s="21">
        <f t="shared" si="22"/>
        <v>9641</v>
      </c>
      <c r="BH12" s="21">
        <f t="shared" si="22"/>
        <v>9882</v>
      </c>
      <c r="BI12" s="21">
        <f t="shared" si="22"/>
        <v>12219</v>
      </c>
      <c r="BJ12" s="21">
        <f t="shared" si="22"/>
        <v>12843</v>
      </c>
      <c r="BK12" s="21">
        <f t="shared" si="22"/>
        <v>11287</v>
      </c>
      <c r="BL12" s="21">
        <f t="shared" si="22"/>
        <v>11994</v>
      </c>
      <c r="BM12" s="21">
        <v>11120</v>
      </c>
      <c r="BN12" s="21">
        <f t="shared" si="22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3">BT9</f>
        <v>11936</v>
      </c>
      <c r="BU12" s="21">
        <f t="shared" si="23"/>
        <v>11603</v>
      </c>
      <c r="BV12" s="21">
        <f t="shared" si="23"/>
        <v>13436</v>
      </c>
      <c r="BW12" s="21">
        <f t="shared" ref="BW12:CA13" si="24">BW9</f>
        <v>13097</v>
      </c>
      <c r="BX12" s="21">
        <f t="shared" si="24"/>
        <v>11716</v>
      </c>
      <c r="BY12" s="21">
        <f t="shared" si="24"/>
        <v>12232</v>
      </c>
      <c r="BZ12" s="21">
        <f t="shared" si="24"/>
        <v>11510</v>
      </c>
      <c r="CA12" s="21">
        <f t="shared" si="24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5">CE9</f>
        <v>13695</v>
      </c>
      <c r="CF12" s="21">
        <f t="shared" si="25"/>
        <v>11706</v>
      </c>
      <c r="CG12" s="21">
        <f t="shared" si="25"/>
        <v>12933</v>
      </c>
      <c r="CH12" s="21">
        <f t="shared" si="25"/>
        <v>11410</v>
      </c>
      <c r="CI12" s="21">
        <f t="shared" si="25"/>
        <v>13973</v>
      </c>
      <c r="CJ12" s="21">
        <f t="shared" si="25"/>
        <v>15511</v>
      </c>
      <c r="CK12" s="21">
        <f t="shared" si="25"/>
        <v>12763</v>
      </c>
      <c r="CL12" s="21">
        <f t="shared" si="25"/>
        <v>15125</v>
      </c>
      <c r="CM12" s="21">
        <f t="shared" si="25"/>
        <v>12221</v>
      </c>
      <c r="CN12" s="21">
        <f t="shared" si="25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6">CR9</f>
        <v>12001</v>
      </c>
      <c r="CS12" s="21">
        <f t="shared" si="26"/>
        <v>11614</v>
      </c>
      <c r="CT12" s="21">
        <f t="shared" si="26"/>
        <v>11508</v>
      </c>
      <c r="CU12" s="21">
        <f t="shared" si="26"/>
        <v>11497</v>
      </c>
      <c r="CV12" s="21">
        <f t="shared" si="26"/>
        <v>13616</v>
      </c>
      <c r="CW12" s="21">
        <f t="shared" si="26"/>
        <v>14951</v>
      </c>
      <c r="CX12" s="21">
        <f t="shared" si="26"/>
        <v>12573</v>
      </c>
      <c r="CY12" s="21">
        <v>13206</v>
      </c>
      <c r="CZ12" s="21">
        <f t="shared" si="26"/>
        <v>12769</v>
      </c>
      <c r="DA12" s="21">
        <f t="shared" si="26"/>
        <v>14562</v>
      </c>
      <c r="DB12" s="21">
        <f t="shared" si="8"/>
        <v>154029</v>
      </c>
      <c r="DC12" s="21">
        <f t="shared" ref="DC12:DN12" si="27">+DC9</f>
        <v>14777</v>
      </c>
      <c r="DD12" s="21">
        <f t="shared" si="27"/>
        <v>11684</v>
      </c>
      <c r="DE12" s="21">
        <f t="shared" si="27"/>
        <v>9542</v>
      </c>
      <c r="DF12" s="21">
        <f t="shared" si="27"/>
        <v>2971</v>
      </c>
      <c r="DG12" s="21">
        <f t="shared" si="27"/>
        <v>4622</v>
      </c>
      <c r="DH12" s="21">
        <f t="shared" si="27"/>
        <v>6975</v>
      </c>
      <c r="DI12" s="21">
        <f t="shared" si="27"/>
        <v>12045</v>
      </c>
      <c r="DJ12" s="21">
        <f t="shared" si="27"/>
        <v>11101</v>
      </c>
      <c r="DK12" s="21">
        <f t="shared" si="27"/>
        <v>14112</v>
      </c>
      <c r="DL12" s="21">
        <f t="shared" si="27"/>
        <v>17743</v>
      </c>
      <c r="DM12" s="21">
        <f t="shared" si="27"/>
        <v>16966</v>
      </c>
      <c r="DN12" s="21">
        <f t="shared" si="27"/>
        <v>14456</v>
      </c>
      <c r="DO12" s="14">
        <f t="shared" si="9"/>
        <v>136994</v>
      </c>
      <c r="DP12" s="21">
        <f t="shared" ref="DP12:DS13" si="28">+DP9</f>
        <v>16996</v>
      </c>
      <c r="DQ12" s="21">
        <f t="shared" si="28"/>
        <v>14100</v>
      </c>
      <c r="DR12" s="21">
        <f t="shared" si="28"/>
        <v>17398</v>
      </c>
      <c r="DS12" s="21">
        <f t="shared" si="28"/>
        <v>17538</v>
      </c>
      <c r="DT12" s="21">
        <v>18291</v>
      </c>
      <c r="DU12" s="21"/>
      <c r="DV12" s="21"/>
      <c r="DW12" s="21"/>
      <c r="DX12" s="21"/>
      <c r="DY12" s="21"/>
      <c r="DZ12" s="21"/>
      <c r="EA12" s="21"/>
      <c r="EB12" s="14">
        <f t="shared" si="10"/>
        <v>84323</v>
      </c>
    </row>
    <row r="13" spans="1:132" x14ac:dyDescent="0.25">
      <c r="B13" s="15" t="s">
        <v>3</v>
      </c>
      <c r="C13" s="21">
        <f>C10</f>
        <v>0</v>
      </c>
      <c r="D13" s="21">
        <f t="shared" si="19"/>
        <v>0</v>
      </c>
      <c r="E13" s="21">
        <f t="shared" si="19"/>
        <v>0</v>
      </c>
      <c r="F13" s="21">
        <f t="shared" si="19"/>
        <v>0</v>
      </c>
      <c r="G13" s="21">
        <f t="shared" si="19"/>
        <v>0</v>
      </c>
      <c r="H13" s="21">
        <f t="shared" si="19"/>
        <v>0</v>
      </c>
      <c r="I13" s="21">
        <f t="shared" si="19"/>
        <v>0</v>
      </c>
      <c r="J13" s="21">
        <f t="shared" si="19"/>
        <v>0</v>
      </c>
      <c r="K13" s="21">
        <f t="shared" si="19"/>
        <v>1060</v>
      </c>
      <c r="L13" s="21">
        <f t="shared" si="19"/>
        <v>5033</v>
      </c>
      <c r="M13" s="21">
        <f t="shared" si="19"/>
        <v>5022</v>
      </c>
      <c r="N13" s="21">
        <f>N10</f>
        <v>5067</v>
      </c>
      <c r="O13" s="21">
        <f t="shared" si="19"/>
        <v>16182</v>
      </c>
      <c r="P13" s="21">
        <f>P10</f>
        <v>5154</v>
      </c>
      <c r="Q13" s="21">
        <f t="shared" si="20"/>
        <v>4752</v>
      </c>
      <c r="R13" s="21">
        <f t="shared" si="20"/>
        <v>4966</v>
      </c>
      <c r="S13" s="21">
        <f t="shared" si="20"/>
        <v>5081</v>
      </c>
      <c r="T13" s="21">
        <f t="shared" si="20"/>
        <v>4916</v>
      </c>
      <c r="U13" s="21">
        <f t="shared" si="20"/>
        <v>4856</v>
      </c>
      <c r="V13" s="21">
        <f t="shared" si="20"/>
        <v>5066</v>
      </c>
      <c r="W13" s="21">
        <f t="shared" si="20"/>
        <v>4893</v>
      </c>
      <c r="X13" s="21">
        <f t="shared" si="20"/>
        <v>4987</v>
      </c>
      <c r="Y13" s="21">
        <f t="shared" si="20"/>
        <v>4521</v>
      </c>
      <c r="Z13" s="21">
        <f t="shared" si="20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1"/>
        <v>4236</v>
      </c>
      <c r="AE13" s="21">
        <f t="shared" si="21"/>
        <v>3858</v>
      </c>
      <c r="AF13" s="21">
        <f t="shared" si="21"/>
        <v>3780</v>
      </c>
      <c r="AG13" s="21">
        <f t="shared" si="21"/>
        <v>4180</v>
      </c>
      <c r="AH13" s="21">
        <f t="shared" si="21"/>
        <v>4404</v>
      </c>
      <c r="AI13" s="21">
        <f t="shared" si="21"/>
        <v>6463</v>
      </c>
      <c r="AJ13" s="21">
        <f t="shared" si="21"/>
        <v>4876</v>
      </c>
      <c r="AK13" s="21">
        <f t="shared" si="21"/>
        <v>6793</v>
      </c>
      <c r="AL13" s="21">
        <f t="shared" si="21"/>
        <v>9627</v>
      </c>
      <c r="AM13" s="21">
        <f t="shared" si="21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29">AQ10</f>
        <v>5324</v>
      </c>
      <c r="AR13" s="21">
        <f t="shared" si="29"/>
        <v>6098</v>
      </c>
      <c r="AS13" s="21">
        <f t="shared" si="29"/>
        <v>5192</v>
      </c>
      <c r="AT13" s="21">
        <f t="shared" si="29"/>
        <v>4956</v>
      </c>
      <c r="AU13" s="21">
        <f t="shared" si="29"/>
        <v>4944</v>
      </c>
      <c r="AV13" s="21">
        <f t="shared" si="29"/>
        <v>5474</v>
      </c>
      <c r="AW13" s="21">
        <f t="shared" si="29"/>
        <v>5616</v>
      </c>
      <c r="AX13" s="21">
        <f t="shared" si="29"/>
        <v>5790</v>
      </c>
      <c r="AY13" s="21">
        <f t="shared" si="29"/>
        <v>5447</v>
      </c>
      <c r="AZ13" s="21">
        <f t="shared" si="29"/>
        <v>4431</v>
      </c>
      <c r="BA13" s="21">
        <f t="shared" si="29"/>
        <v>5512</v>
      </c>
      <c r="BB13" s="21">
        <f t="shared" si="22"/>
        <v>64368</v>
      </c>
      <c r="BC13" s="21">
        <f t="shared" si="29"/>
        <v>4873</v>
      </c>
      <c r="BD13" s="21">
        <f t="shared" si="29"/>
        <v>5132</v>
      </c>
      <c r="BE13" s="21">
        <f t="shared" si="29"/>
        <v>5699</v>
      </c>
      <c r="BF13" s="21">
        <f t="shared" si="29"/>
        <v>5602</v>
      </c>
      <c r="BG13" s="21">
        <f t="shared" si="29"/>
        <v>5695</v>
      </c>
      <c r="BH13" s="21">
        <f t="shared" si="29"/>
        <v>6068</v>
      </c>
      <c r="BI13" s="21">
        <f t="shared" si="29"/>
        <v>6166</v>
      </c>
      <c r="BJ13" s="21">
        <f t="shared" si="29"/>
        <v>6120</v>
      </c>
      <c r="BK13" s="21">
        <f t="shared" si="29"/>
        <v>6056</v>
      </c>
      <c r="BL13" s="21">
        <f t="shared" si="29"/>
        <v>6048</v>
      </c>
      <c r="BM13" s="21">
        <v>5674</v>
      </c>
      <c r="BN13" s="21">
        <f t="shared" si="29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3"/>
        <v>6672</v>
      </c>
      <c r="BW13" s="21">
        <f t="shared" si="24"/>
        <v>6856</v>
      </c>
      <c r="BX13" s="21">
        <f t="shared" si="24"/>
        <v>6564</v>
      </c>
      <c r="BY13" s="21">
        <f t="shared" si="24"/>
        <v>6795</v>
      </c>
      <c r="BZ13" s="21">
        <f t="shared" si="24"/>
        <v>6224</v>
      </c>
      <c r="CA13" s="21">
        <f t="shared" si="24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0">CE10</f>
        <v>6569</v>
      </c>
      <c r="CF13" s="21">
        <f t="shared" si="30"/>
        <v>6671</v>
      </c>
      <c r="CG13" s="21">
        <f t="shared" si="30"/>
        <v>6954</v>
      </c>
      <c r="CH13" s="21">
        <f t="shared" si="30"/>
        <v>6538</v>
      </c>
      <c r="CI13" s="21">
        <f t="shared" si="30"/>
        <v>7462</v>
      </c>
      <c r="CJ13" s="21">
        <f t="shared" si="30"/>
        <v>7000</v>
      </c>
      <c r="CK13" s="21">
        <f t="shared" si="30"/>
        <v>6810</v>
      </c>
      <c r="CL13" s="21">
        <f t="shared" si="30"/>
        <v>7222</v>
      </c>
      <c r="CM13" s="21">
        <f t="shared" si="30"/>
        <v>6235</v>
      </c>
      <c r="CN13" s="21">
        <f t="shared" si="25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1">CR10</f>
        <v>5664</v>
      </c>
      <c r="CS13" s="21">
        <f t="shared" si="31"/>
        <v>6172</v>
      </c>
      <c r="CT13" s="21">
        <f t="shared" si="31"/>
        <v>6280</v>
      </c>
      <c r="CU13" s="21">
        <f t="shared" si="31"/>
        <v>6002</v>
      </c>
      <c r="CV13" s="21">
        <f t="shared" si="31"/>
        <v>6275</v>
      </c>
      <c r="CW13" s="21">
        <f t="shared" si="31"/>
        <v>6584</v>
      </c>
      <c r="CX13" s="21">
        <f t="shared" si="31"/>
        <v>6304</v>
      </c>
      <c r="CY13" s="21">
        <v>6603</v>
      </c>
      <c r="CZ13" s="21">
        <f t="shared" si="31"/>
        <v>6425</v>
      </c>
      <c r="DA13" s="21">
        <f t="shared" si="31"/>
        <v>6566</v>
      </c>
      <c r="DB13" s="21">
        <f t="shared" si="8"/>
        <v>72837</v>
      </c>
      <c r="DC13" s="21">
        <f t="shared" ref="DC13:DN13" si="32">+DC10</f>
        <v>5953</v>
      </c>
      <c r="DD13" s="21">
        <f t="shared" si="32"/>
        <v>5417</v>
      </c>
      <c r="DE13" s="21">
        <f t="shared" si="32"/>
        <v>5044</v>
      </c>
      <c r="DF13" s="21">
        <f t="shared" si="32"/>
        <v>2910</v>
      </c>
      <c r="DG13" s="21">
        <f t="shared" si="32"/>
        <v>4090</v>
      </c>
      <c r="DH13" s="21">
        <f t="shared" si="32"/>
        <v>4578</v>
      </c>
      <c r="DI13" s="21">
        <f t="shared" si="32"/>
        <v>5452</v>
      </c>
      <c r="DJ13" s="21">
        <f t="shared" si="32"/>
        <v>5687</v>
      </c>
      <c r="DK13" s="21">
        <f t="shared" si="32"/>
        <v>5942</v>
      </c>
      <c r="DL13" s="21">
        <f t="shared" si="32"/>
        <v>7237</v>
      </c>
      <c r="DM13" s="21">
        <f t="shared" si="32"/>
        <v>7178</v>
      </c>
      <c r="DN13" s="21">
        <f t="shared" si="32"/>
        <v>6632</v>
      </c>
      <c r="DO13" s="14">
        <f t="shared" si="9"/>
        <v>66120</v>
      </c>
      <c r="DP13" s="21">
        <f t="shared" si="28"/>
        <v>7369</v>
      </c>
      <c r="DQ13" s="21">
        <f t="shared" si="28"/>
        <v>6920</v>
      </c>
      <c r="DR13" s="21">
        <f t="shared" si="28"/>
        <v>7381</v>
      </c>
      <c r="DS13" s="21">
        <f t="shared" si="28"/>
        <v>7237</v>
      </c>
      <c r="DT13" s="21">
        <v>7864</v>
      </c>
      <c r="DU13" s="21"/>
      <c r="DV13" s="21"/>
      <c r="DW13" s="21"/>
      <c r="DX13" s="21"/>
      <c r="DY13" s="21"/>
      <c r="DZ13" s="21"/>
      <c r="EA13" s="21"/>
      <c r="EB13" s="14">
        <f t="shared" si="10"/>
        <v>36771</v>
      </c>
    </row>
    <row r="14" spans="1:132" x14ac:dyDescent="0.25">
      <c r="B14" s="80"/>
      <c r="O14" s="51"/>
      <c r="AB14" s="51"/>
      <c r="AO14" s="51"/>
      <c r="BB14" s="51"/>
      <c r="BO14" s="51"/>
    </row>
    <row r="15" spans="1:132" ht="15" customHeight="1" x14ac:dyDescent="0.25">
      <c r="B15" s="80"/>
    </row>
    <row r="16" spans="1:132" x14ac:dyDescent="0.25">
      <c r="B16" s="5" t="s">
        <v>68</v>
      </c>
    </row>
    <row r="17" spans="2:132" ht="15" customHeight="1" x14ac:dyDescent="0.25">
      <c r="B17" s="165" t="s">
        <v>0</v>
      </c>
      <c r="C17" s="159">
        <v>2012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1"/>
      <c r="O17" s="157" t="s">
        <v>89</v>
      </c>
      <c r="P17" s="159">
        <v>2013</v>
      </c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1"/>
      <c r="AB17" s="157" t="s">
        <v>90</v>
      </c>
      <c r="AC17" s="159">
        <v>2014</v>
      </c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1"/>
      <c r="AO17" s="157" t="s">
        <v>91</v>
      </c>
      <c r="AP17" s="159">
        <v>2015</v>
      </c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1"/>
      <c r="BB17" s="157" t="s">
        <v>92</v>
      </c>
      <c r="BC17" s="159">
        <v>2016</v>
      </c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1"/>
      <c r="BO17" s="157" t="s">
        <v>93</v>
      </c>
      <c r="BP17" s="159">
        <v>2017</v>
      </c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1"/>
      <c r="CB17" s="157" t="s">
        <v>104</v>
      </c>
      <c r="CC17" s="159">
        <v>2018</v>
      </c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1"/>
      <c r="CO17" s="157" t="s">
        <v>137</v>
      </c>
      <c r="CP17" s="159">
        <v>2019</v>
      </c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1"/>
      <c r="DB17" s="157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57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57" t="s">
        <v>170</v>
      </c>
    </row>
    <row r="18" spans="2:132" x14ac:dyDescent="0.25">
      <c r="B18" s="166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58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58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58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58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58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58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58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8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58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58"/>
    </row>
    <row r="19" spans="2:132" x14ac:dyDescent="0.25">
      <c r="B19" s="13" t="s">
        <v>29</v>
      </c>
      <c r="C19" s="14">
        <f>SUM(C20:C21)</f>
        <v>0</v>
      </c>
      <c r="D19" s="14">
        <f t="shared" ref="D19:N19" si="33">SUM(D20:D21)</f>
        <v>0</v>
      </c>
      <c r="E19" s="14">
        <f t="shared" si="33"/>
        <v>0</v>
      </c>
      <c r="F19" s="14">
        <f t="shared" si="33"/>
        <v>0</v>
      </c>
      <c r="G19" s="14">
        <f t="shared" si="33"/>
        <v>0</v>
      </c>
      <c r="H19" s="14">
        <f t="shared" si="33"/>
        <v>0</v>
      </c>
      <c r="I19" s="14">
        <f t="shared" si="33"/>
        <v>0</v>
      </c>
      <c r="J19" s="14">
        <f t="shared" si="33"/>
        <v>0</v>
      </c>
      <c r="K19" s="14">
        <f t="shared" si="33"/>
        <v>5153</v>
      </c>
      <c r="L19" s="14">
        <f t="shared" si="33"/>
        <v>24805</v>
      </c>
      <c r="M19" s="14">
        <f t="shared" si="33"/>
        <v>24656</v>
      </c>
      <c r="N19" s="14">
        <f t="shared" si="33"/>
        <v>26474</v>
      </c>
      <c r="O19" s="14">
        <f>SUM(C19:N19)</f>
        <v>81088</v>
      </c>
      <c r="P19" s="14">
        <f>SUM(P20:P21)</f>
        <v>26185</v>
      </c>
      <c r="Q19" s="14">
        <f t="shared" ref="Q19:AA19" si="34">SUM(Q20:Q21)</f>
        <v>23886</v>
      </c>
      <c r="R19" s="14">
        <f t="shared" si="34"/>
        <v>24992</v>
      </c>
      <c r="S19" s="14">
        <f t="shared" si="34"/>
        <v>24623</v>
      </c>
      <c r="T19" s="14">
        <f t="shared" si="34"/>
        <v>24841</v>
      </c>
      <c r="U19" s="14">
        <f t="shared" si="34"/>
        <v>24476</v>
      </c>
      <c r="V19" s="14">
        <f t="shared" si="34"/>
        <v>25056</v>
      </c>
      <c r="W19" s="14">
        <f t="shared" si="34"/>
        <v>25678</v>
      </c>
      <c r="X19" s="14">
        <f t="shared" si="34"/>
        <v>25455</v>
      </c>
      <c r="Y19" s="14">
        <f t="shared" si="34"/>
        <v>23082</v>
      </c>
      <c r="Z19" s="14">
        <f t="shared" si="34"/>
        <v>26219</v>
      </c>
      <c r="AA19" s="14">
        <f t="shared" si="34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5">SUM(AD20:AD21)</f>
        <v>21182</v>
      </c>
      <c r="AE19" s="14">
        <f t="shared" si="35"/>
        <v>21119</v>
      </c>
      <c r="AF19" s="14">
        <f t="shared" si="35"/>
        <v>21012</v>
      </c>
      <c r="AG19" s="14">
        <f t="shared" si="35"/>
        <v>21976</v>
      </c>
      <c r="AH19" s="14">
        <f t="shared" si="35"/>
        <v>23048</v>
      </c>
      <c r="AI19" s="14">
        <f t="shared" si="35"/>
        <v>34984</v>
      </c>
      <c r="AJ19" s="14">
        <f t="shared" si="35"/>
        <v>26609</v>
      </c>
      <c r="AK19" s="14">
        <f t="shared" si="35"/>
        <v>31373</v>
      </c>
      <c r="AL19" s="14">
        <f t="shared" si="35"/>
        <v>40787</v>
      </c>
      <c r="AM19" s="14">
        <f t="shared" si="35"/>
        <v>32021</v>
      </c>
      <c r="AN19" s="14">
        <f t="shared" si="35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6">SUM(BV20:BV21)</f>
        <v>37298</v>
      </c>
      <c r="BW19" s="14">
        <f t="shared" si="36"/>
        <v>37741</v>
      </c>
      <c r="BX19" s="14">
        <f t="shared" si="36"/>
        <v>35632</v>
      </c>
      <c r="BY19" s="14">
        <f t="shared" si="36"/>
        <v>37125</v>
      </c>
      <c r="BZ19" s="14">
        <f t="shared" si="36"/>
        <v>34355</v>
      </c>
      <c r="CA19" s="14">
        <f t="shared" si="36"/>
        <v>37791</v>
      </c>
      <c r="CB19" s="14">
        <f t="shared" ref="CB19:CB24" si="37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8">SUM(CE20:CE21)</f>
        <v>37035</v>
      </c>
      <c r="CF19" s="14">
        <f t="shared" si="38"/>
        <v>35478</v>
      </c>
      <c r="CG19" s="14">
        <f t="shared" si="38"/>
        <v>38055</v>
      </c>
      <c r="CH19" s="14">
        <f t="shared" si="38"/>
        <v>35308</v>
      </c>
      <c r="CI19" s="14">
        <f t="shared" si="38"/>
        <v>41175</v>
      </c>
      <c r="CJ19" s="14">
        <f t="shared" si="38"/>
        <v>41134</v>
      </c>
      <c r="CK19" s="14">
        <f t="shared" si="38"/>
        <v>37790</v>
      </c>
      <c r="CL19" s="14">
        <f t="shared" si="38"/>
        <v>41737</v>
      </c>
      <c r="CM19" s="14">
        <f t="shared" si="38"/>
        <v>35444</v>
      </c>
      <c r="CN19" s="14">
        <f t="shared" si="38"/>
        <v>38442</v>
      </c>
      <c r="CO19" s="14">
        <f t="shared" ref="CO19:CO24" si="39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0">SUM(CR20:CR21)</f>
        <v>33026</v>
      </c>
      <c r="CS19" s="14">
        <f t="shared" si="40"/>
        <v>34452</v>
      </c>
      <c r="CT19" s="14">
        <f t="shared" si="40"/>
        <v>34365</v>
      </c>
      <c r="CU19" s="14">
        <f t="shared" si="40"/>
        <v>33409</v>
      </c>
      <c r="CV19" s="14">
        <f t="shared" si="40"/>
        <v>36932</v>
      </c>
      <c r="CW19" s="14">
        <f t="shared" si="40"/>
        <v>39962</v>
      </c>
      <c r="CX19" s="14">
        <f t="shared" si="40"/>
        <v>35881</v>
      </c>
      <c r="CY19" s="14">
        <v>37841</v>
      </c>
      <c r="CZ19" s="14">
        <f t="shared" si="40"/>
        <v>36727</v>
      </c>
      <c r="DA19" s="14">
        <f t="shared" si="40"/>
        <v>38950</v>
      </c>
      <c r="DB19" s="14">
        <f t="shared" ref="DB19:DB24" si="41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2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/>
      <c r="DV19" s="14"/>
      <c r="DW19" s="14"/>
      <c r="DX19" s="14"/>
      <c r="DY19" s="14"/>
      <c r="DZ19" s="14"/>
      <c r="EA19" s="14"/>
      <c r="EB19" s="59">
        <f t="shared" ref="EB19:EB24" si="43">+SUM(DP19:EA19)</f>
        <v>216165</v>
      </c>
    </row>
    <row r="20" spans="2:132" x14ac:dyDescent="0.25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7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39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1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2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/>
      <c r="DV20" s="16"/>
      <c r="DW20" s="16"/>
      <c r="DX20" s="16"/>
      <c r="DY20" s="16"/>
      <c r="DZ20" s="16"/>
      <c r="EA20" s="16"/>
      <c r="EB20" s="14">
        <f t="shared" si="43"/>
        <v>84323</v>
      </c>
    </row>
    <row r="21" spans="2:132" x14ac:dyDescent="0.25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7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39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1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2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/>
      <c r="DV21" s="17"/>
      <c r="DW21" s="17"/>
      <c r="DX21" s="17"/>
      <c r="DY21" s="17"/>
      <c r="DZ21" s="17"/>
      <c r="EA21" s="17"/>
      <c r="EB21" s="14">
        <f t="shared" si="43"/>
        <v>131842</v>
      </c>
    </row>
    <row r="22" spans="2:132" x14ac:dyDescent="0.25">
      <c r="B22" s="18" t="s">
        <v>10</v>
      </c>
      <c r="C22" s="19">
        <f>SUM(C23:C24)</f>
        <v>0</v>
      </c>
      <c r="D22" s="19">
        <f t="shared" ref="D22:N22" si="44">SUM(D23:D24)</f>
        <v>0</v>
      </c>
      <c r="E22" s="19">
        <f t="shared" si="44"/>
        <v>0</v>
      </c>
      <c r="F22" s="19">
        <f t="shared" si="44"/>
        <v>0</v>
      </c>
      <c r="G22" s="19">
        <f t="shared" si="44"/>
        <v>0</v>
      </c>
      <c r="H22" s="19">
        <f t="shared" si="44"/>
        <v>0</v>
      </c>
      <c r="I22" s="19">
        <f t="shared" si="44"/>
        <v>0</v>
      </c>
      <c r="J22" s="19">
        <f t="shared" si="44"/>
        <v>0</v>
      </c>
      <c r="K22" s="19">
        <f t="shared" si="44"/>
        <v>5153</v>
      </c>
      <c r="L22" s="19">
        <f t="shared" si="44"/>
        <v>24805</v>
      </c>
      <c r="M22" s="19">
        <f t="shared" si="44"/>
        <v>24656</v>
      </c>
      <c r="N22" s="19">
        <f t="shared" si="44"/>
        <v>26474</v>
      </c>
      <c r="O22" s="19">
        <f>SUM(O23:O24)</f>
        <v>81088</v>
      </c>
      <c r="P22" s="19">
        <f>SUM(P23:P24)</f>
        <v>26185</v>
      </c>
      <c r="Q22" s="19">
        <f t="shared" ref="Q22:AA22" si="45">SUM(Q23:Q24)</f>
        <v>23886</v>
      </c>
      <c r="R22" s="19">
        <f t="shared" si="45"/>
        <v>24992</v>
      </c>
      <c r="S22" s="19">
        <f t="shared" si="45"/>
        <v>24623</v>
      </c>
      <c r="T22" s="19">
        <f t="shared" si="45"/>
        <v>24841</v>
      </c>
      <c r="U22" s="19">
        <f t="shared" si="45"/>
        <v>24476</v>
      </c>
      <c r="V22" s="19">
        <f t="shared" si="45"/>
        <v>25056</v>
      </c>
      <c r="W22" s="19">
        <f t="shared" si="45"/>
        <v>25678</v>
      </c>
      <c r="X22" s="19">
        <f t="shared" si="45"/>
        <v>25455</v>
      </c>
      <c r="Y22" s="19">
        <f t="shared" si="45"/>
        <v>23082</v>
      </c>
      <c r="Z22" s="19">
        <f t="shared" si="45"/>
        <v>26219</v>
      </c>
      <c r="AA22" s="19">
        <f t="shared" si="45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6">SUM(AD23:AD24)</f>
        <v>21182</v>
      </c>
      <c r="AE22" s="19">
        <f t="shared" si="46"/>
        <v>21119</v>
      </c>
      <c r="AF22" s="19">
        <f t="shared" si="46"/>
        <v>21012</v>
      </c>
      <c r="AG22" s="19">
        <f t="shared" si="46"/>
        <v>21976</v>
      </c>
      <c r="AH22" s="19">
        <f t="shared" si="46"/>
        <v>23048</v>
      </c>
      <c r="AI22" s="19">
        <f t="shared" si="46"/>
        <v>34984</v>
      </c>
      <c r="AJ22" s="19">
        <f t="shared" si="46"/>
        <v>26609</v>
      </c>
      <c r="AK22" s="19">
        <f t="shared" si="46"/>
        <v>31373</v>
      </c>
      <c r="AL22" s="19">
        <f t="shared" si="46"/>
        <v>40787</v>
      </c>
      <c r="AM22" s="19">
        <f t="shared" si="46"/>
        <v>32021</v>
      </c>
      <c r="AN22" s="19">
        <f t="shared" si="46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7">SUM(AQ23:AQ24)</f>
        <v>26038</v>
      </c>
      <c r="AR22" s="19">
        <f t="shared" si="47"/>
        <v>29713</v>
      </c>
      <c r="AS22" s="19">
        <f t="shared" si="47"/>
        <v>26599</v>
      </c>
      <c r="AT22" s="19">
        <f t="shared" si="47"/>
        <v>25791</v>
      </c>
      <c r="AU22" s="19">
        <f t="shared" si="47"/>
        <v>25921</v>
      </c>
      <c r="AV22" s="19">
        <f t="shared" si="47"/>
        <v>29731</v>
      </c>
      <c r="AW22" s="19">
        <f t="shared" si="47"/>
        <v>30960</v>
      </c>
      <c r="AX22" s="19">
        <f t="shared" si="47"/>
        <v>29996</v>
      </c>
      <c r="AY22" s="19">
        <f t="shared" si="47"/>
        <v>29286</v>
      </c>
      <c r="AZ22" s="19">
        <f t="shared" si="47"/>
        <v>24647</v>
      </c>
      <c r="BA22" s="19">
        <f t="shared" si="47"/>
        <v>30603</v>
      </c>
      <c r="BB22" s="19">
        <f>SUM(BB23:BB24)</f>
        <v>338005</v>
      </c>
      <c r="BC22" s="19">
        <f t="shared" si="47"/>
        <v>27957</v>
      </c>
      <c r="BD22" s="19">
        <f t="shared" si="47"/>
        <v>28086</v>
      </c>
      <c r="BE22" s="19">
        <f t="shared" si="47"/>
        <v>30289</v>
      </c>
      <c r="BF22" s="19">
        <f t="shared" si="47"/>
        <v>29504</v>
      </c>
      <c r="BG22" s="19">
        <f t="shared" si="47"/>
        <v>29849</v>
      </c>
      <c r="BH22" s="19">
        <f t="shared" si="47"/>
        <v>31780</v>
      </c>
      <c r="BI22" s="19">
        <f t="shared" si="47"/>
        <v>34403</v>
      </c>
      <c r="BJ22" s="19">
        <f t="shared" si="47"/>
        <v>34712</v>
      </c>
      <c r="BK22" s="19">
        <f t="shared" si="47"/>
        <v>33173</v>
      </c>
      <c r="BL22" s="19">
        <f t="shared" si="47"/>
        <v>33993</v>
      </c>
      <c r="BM22" s="19">
        <v>31835</v>
      </c>
      <c r="BN22" s="19">
        <f t="shared" si="47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48">SUM(BR23:BR24)</f>
        <v>34261</v>
      </c>
      <c r="BS22" s="19">
        <f t="shared" si="48"/>
        <v>33853</v>
      </c>
      <c r="BT22" s="19">
        <f t="shared" si="48"/>
        <v>35329</v>
      </c>
      <c r="BU22" s="19">
        <f t="shared" si="48"/>
        <v>33615</v>
      </c>
      <c r="BV22" s="19">
        <f t="shared" si="48"/>
        <v>37298</v>
      </c>
      <c r="BW22" s="19">
        <f t="shared" si="48"/>
        <v>37741</v>
      </c>
      <c r="BX22" s="19">
        <f t="shared" si="48"/>
        <v>35632</v>
      </c>
      <c r="BY22" s="19">
        <f t="shared" si="48"/>
        <v>37125</v>
      </c>
      <c r="BZ22" s="19">
        <f t="shared" si="48"/>
        <v>34355</v>
      </c>
      <c r="CA22" s="19">
        <f t="shared" si="48"/>
        <v>37791</v>
      </c>
      <c r="CB22" s="19">
        <f t="shared" si="37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49">SUM(CE23:CE24)</f>
        <v>37035</v>
      </c>
      <c r="CF22" s="19">
        <f t="shared" si="49"/>
        <v>35478</v>
      </c>
      <c r="CG22" s="19">
        <f t="shared" si="49"/>
        <v>38055</v>
      </c>
      <c r="CH22" s="19">
        <f t="shared" si="49"/>
        <v>35308</v>
      </c>
      <c r="CI22" s="19">
        <f t="shared" si="49"/>
        <v>41175</v>
      </c>
      <c r="CJ22" s="19">
        <f t="shared" si="49"/>
        <v>41134</v>
      </c>
      <c r="CK22" s="19">
        <f t="shared" si="49"/>
        <v>37790</v>
      </c>
      <c r="CL22" s="19">
        <f t="shared" si="49"/>
        <v>41737</v>
      </c>
      <c r="CM22" s="19">
        <f t="shared" si="49"/>
        <v>35444</v>
      </c>
      <c r="CN22" s="19">
        <f t="shared" si="49"/>
        <v>38442</v>
      </c>
      <c r="CO22" s="19">
        <f t="shared" si="39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0">SUM(CR23:CR24)</f>
        <v>33026</v>
      </c>
      <c r="CS22" s="19">
        <f t="shared" si="50"/>
        <v>34452</v>
      </c>
      <c r="CT22" s="19">
        <f t="shared" si="50"/>
        <v>34365</v>
      </c>
      <c r="CU22" s="19">
        <f t="shared" si="50"/>
        <v>33409</v>
      </c>
      <c r="CV22" s="19">
        <f t="shared" si="50"/>
        <v>36932</v>
      </c>
      <c r="CW22" s="19">
        <f t="shared" si="50"/>
        <v>39962</v>
      </c>
      <c r="CX22" s="19">
        <f t="shared" si="50"/>
        <v>35881</v>
      </c>
      <c r="CY22" s="19">
        <v>37841</v>
      </c>
      <c r="CZ22" s="19">
        <f t="shared" si="50"/>
        <v>36727</v>
      </c>
      <c r="DA22" s="19">
        <f t="shared" si="50"/>
        <v>38950</v>
      </c>
      <c r="DB22" s="19">
        <f t="shared" si="41"/>
        <v>424013</v>
      </c>
      <c r="DC22" s="59">
        <f>+DC23+DC24</f>
        <v>36681</v>
      </c>
      <c r="DD22" s="59">
        <f>+DD23+DD24</f>
        <v>31373</v>
      </c>
      <c r="DE22" s="59">
        <f t="shared" ref="DE22:DL22" si="51">+DE23+DE24</f>
        <v>27831</v>
      </c>
      <c r="DF22" s="59">
        <f t="shared" si="51"/>
        <v>13532</v>
      </c>
      <c r="DG22" s="59">
        <f t="shared" si="51"/>
        <v>19787</v>
      </c>
      <c r="DH22" s="59">
        <f t="shared" si="51"/>
        <v>24487</v>
      </c>
      <c r="DI22" s="59">
        <f t="shared" si="51"/>
        <v>32766</v>
      </c>
      <c r="DJ22" s="59">
        <f t="shared" si="51"/>
        <v>32587</v>
      </c>
      <c r="DK22" s="59">
        <f t="shared" si="51"/>
        <v>36446</v>
      </c>
      <c r="DL22" s="59">
        <f t="shared" si="51"/>
        <v>44395</v>
      </c>
      <c r="DM22" s="59">
        <f>+DM23+DM24</f>
        <v>43311</v>
      </c>
      <c r="DN22" s="59">
        <f>+DN23+DN24</f>
        <v>38320</v>
      </c>
      <c r="DO22" s="59">
        <f t="shared" si="42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/>
      <c r="DV22" s="19"/>
      <c r="DW22" s="19"/>
      <c r="DX22" s="19"/>
      <c r="DY22" s="19"/>
      <c r="DZ22" s="19"/>
      <c r="EA22" s="19"/>
      <c r="EB22" s="59">
        <f t="shared" si="43"/>
        <v>216165</v>
      </c>
    </row>
    <row r="23" spans="2:132" x14ac:dyDescent="0.25">
      <c r="B23" s="15" t="s">
        <v>2</v>
      </c>
      <c r="C23" s="21">
        <f>C20</f>
        <v>0</v>
      </c>
      <c r="D23" s="21">
        <f t="shared" ref="D23:O24" si="52">D20</f>
        <v>0</v>
      </c>
      <c r="E23" s="21">
        <f t="shared" si="52"/>
        <v>0</v>
      </c>
      <c r="F23" s="21">
        <f t="shared" si="52"/>
        <v>0</v>
      </c>
      <c r="G23" s="21">
        <f t="shared" si="52"/>
        <v>0</v>
      </c>
      <c r="H23" s="21">
        <f t="shared" si="52"/>
        <v>0</v>
      </c>
      <c r="I23" s="21">
        <f t="shared" si="52"/>
        <v>0</v>
      </c>
      <c r="J23" s="21">
        <f t="shared" si="52"/>
        <v>0</v>
      </c>
      <c r="K23" s="21">
        <f t="shared" si="52"/>
        <v>1500</v>
      </c>
      <c r="L23" s="21">
        <f t="shared" si="52"/>
        <v>7973</v>
      </c>
      <c r="M23" s="21">
        <f t="shared" si="52"/>
        <v>7502</v>
      </c>
      <c r="N23" s="21">
        <f t="shared" si="52"/>
        <v>9294</v>
      </c>
      <c r="O23" s="21">
        <f t="shared" si="52"/>
        <v>26269</v>
      </c>
      <c r="P23" s="21">
        <f>P20</f>
        <v>9092</v>
      </c>
      <c r="Q23" s="21">
        <f t="shared" ref="Q23:AA24" si="53">Q20</f>
        <v>8096</v>
      </c>
      <c r="R23" s="21">
        <f t="shared" si="53"/>
        <v>8589</v>
      </c>
      <c r="S23" s="21">
        <f t="shared" si="53"/>
        <v>7626</v>
      </c>
      <c r="T23" s="21">
        <f t="shared" si="53"/>
        <v>8239</v>
      </c>
      <c r="U23" s="21">
        <f t="shared" si="53"/>
        <v>7817</v>
      </c>
      <c r="V23" s="21">
        <f t="shared" si="53"/>
        <v>8061</v>
      </c>
      <c r="W23" s="21">
        <f t="shared" si="53"/>
        <v>9046</v>
      </c>
      <c r="X23" s="21">
        <f t="shared" si="53"/>
        <v>8236</v>
      </c>
      <c r="Y23" s="21">
        <f t="shared" si="53"/>
        <v>7357</v>
      </c>
      <c r="Z23" s="21">
        <f t="shared" si="53"/>
        <v>7772</v>
      </c>
      <c r="AA23" s="21">
        <f t="shared" si="53"/>
        <v>8950</v>
      </c>
      <c r="AB23" s="21">
        <f>AB20</f>
        <v>98881</v>
      </c>
      <c r="AC23" s="21">
        <f>AC20</f>
        <v>8499</v>
      </c>
      <c r="AD23" s="21">
        <f t="shared" ref="AD23:AO24" si="54">AD20</f>
        <v>6940</v>
      </c>
      <c r="AE23" s="21">
        <f t="shared" si="54"/>
        <v>7980</v>
      </c>
      <c r="AF23" s="21">
        <f t="shared" si="54"/>
        <v>8253</v>
      </c>
      <c r="AG23" s="21">
        <f t="shared" si="54"/>
        <v>7907</v>
      </c>
      <c r="AH23" s="21">
        <f t="shared" si="54"/>
        <v>7591</v>
      </c>
      <c r="AI23" s="21">
        <f t="shared" si="54"/>
        <v>8773</v>
      </c>
      <c r="AJ23" s="21">
        <f t="shared" si="54"/>
        <v>9407</v>
      </c>
      <c r="AK23" s="21">
        <f t="shared" si="54"/>
        <v>8141</v>
      </c>
      <c r="AL23" s="21">
        <f t="shared" si="54"/>
        <v>9375</v>
      </c>
      <c r="AM23" s="21">
        <f t="shared" si="54"/>
        <v>8073</v>
      </c>
      <c r="AN23" s="21">
        <f t="shared" si="54"/>
        <v>10061</v>
      </c>
      <c r="AO23" s="21">
        <f t="shared" si="54"/>
        <v>101000</v>
      </c>
      <c r="AP23" s="21">
        <f>AP20</f>
        <v>10110</v>
      </c>
      <c r="AQ23" s="21">
        <f t="shared" ref="AQ23:BN24" si="55">AQ20</f>
        <v>8405</v>
      </c>
      <c r="AR23" s="21">
        <f t="shared" si="55"/>
        <v>9308</v>
      </c>
      <c r="AS23" s="21">
        <f t="shared" si="55"/>
        <v>8739</v>
      </c>
      <c r="AT23" s="21">
        <f t="shared" si="55"/>
        <v>8858</v>
      </c>
      <c r="AU23" s="21">
        <f t="shared" si="55"/>
        <v>8693</v>
      </c>
      <c r="AV23" s="21">
        <f t="shared" si="55"/>
        <v>10173</v>
      </c>
      <c r="AW23" s="21">
        <f t="shared" si="55"/>
        <v>10897</v>
      </c>
      <c r="AX23" s="21">
        <f t="shared" si="55"/>
        <v>8944</v>
      </c>
      <c r="AY23" s="21">
        <f t="shared" si="55"/>
        <v>10047</v>
      </c>
      <c r="AZ23" s="21">
        <f t="shared" si="55"/>
        <v>9243</v>
      </c>
      <c r="BA23" s="21">
        <f t="shared" si="55"/>
        <v>10783</v>
      </c>
      <c r="BB23" s="21">
        <f t="shared" si="55"/>
        <v>114200</v>
      </c>
      <c r="BC23" s="21">
        <f t="shared" si="55"/>
        <v>11124</v>
      </c>
      <c r="BD23" s="21">
        <f t="shared" si="55"/>
        <v>9977</v>
      </c>
      <c r="BE23" s="21">
        <f t="shared" si="55"/>
        <v>10448</v>
      </c>
      <c r="BF23" s="21">
        <f t="shared" si="55"/>
        <v>10126</v>
      </c>
      <c r="BG23" s="21">
        <f t="shared" si="55"/>
        <v>9641</v>
      </c>
      <c r="BH23" s="21">
        <f t="shared" si="55"/>
        <v>9882</v>
      </c>
      <c r="BI23" s="21">
        <f t="shared" si="55"/>
        <v>12219</v>
      </c>
      <c r="BJ23" s="21">
        <f t="shared" si="55"/>
        <v>12843</v>
      </c>
      <c r="BK23" s="21">
        <f t="shared" si="55"/>
        <v>11287</v>
      </c>
      <c r="BL23" s="21">
        <f t="shared" si="55"/>
        <v>11994</v>
      </c>
      <c r="BM23" s="21">
        <v>11120</v>
      </c>
      <c r="BN23" s="21">
        <f t="shared" si="55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6">BT20</f>
        <v>11936</v>
      </c>
      <c r="BU23" s="21">
        <f t="shared" si="56"/>
        <v>11603</v>
      </c>
      <c r="BV23" s="21">
        <f t="shared" si="56"/>
        <v>13436</v>
      </c>
      <c r="BW23" s="21">
        <f t="shared" ref="BW23:CA24" si="57">BW20</f>
        <v>13097</v>
      </c>
      <c r="BX23" s="21">
        <f t="shared" si="57"/>
        <v>11716</v>
      </c>
      <c r="BY23" s="21">
        <f t="shared" si="57"/>
        <v>12232</v>
      </c>
      <c r="BZ23" s="21">
        <f t="shared" si="57"/>
        <v>11510</v>
      </c>
      <c r="CA23" s="21">
        <f t="shared" si="57"/>
        <v>14397</v>
      </c>
      <c r="CB23" s="21">
        <f t="shared" si="37"/>
        <v>149043</v>
      </c>
      <c r="CC23" s="21">
        <f>CC20</f>
        <v>16159</v>
      </c>
      <c r="CD23" s="21">
        <f>CD20</f>
        <v>12822</v>
      </c>
      <c r="CE23" s="21">
        <f t="shared" ref="CE23:CN24" si="58">CE20</f>
        <v>13695</v>
      </c>
      <c r="CF23" s="21">
        <f t="shared" si="58"/>
        <v>11706</v>
      </c>
      <c r="CG23" s="21">
        <f t="shared" si="58"/>
        <v>12933</v>
      </c>
      <c r="CH23" s="21">
        <f t="shared" si="58"/>
        <v>11410</v>
      </c>
      <c r="CI23" s="21">
        <f t="shared" si="58"/>
        <v>13973</v>
      </c>
      <c r="CJ23" s="21">
        <f t="shared" si="58"/>
        <v>15511</v>
      </c>
      <c r="CK23" s="21">
        <f t="shared" si="58"/>
        <v>12763</v>
      </c>
      <c r="CL23" s="21">
        <f t="shared" si="58"/>
        <v>15125</v>
      </c>
      <c r="CM23" s="21">
        <f t="shared" si="58"/>
        <v>12221</v>
      </c>
      <c r="CN23" s="21">
        <f t="shared" si="58"/>
        <v>14461</v>
      </c>
      <c r="CO23" s="21">
        <f t="shared" si="39"/>
        <v>162779</v>
      </c>
      <c r="CP23" s="21">
        <f>CP20</f>
        <v>14830</v>
      </c>
      <c r="CQ23" s="21">
        <f>CQ20</f>
        <v>10902</v>
      </c>
      <c r="CR23" s="21">
        <f t="shared" ref="CR23:DA23" si="59">CR20</f>
        <v>12001</v>
      </c>
      <c r="CS23" s="21">
        <f t="shared" si="59"/>
        <v>11614</v>
      </c>
      <c r="CT23" s="21">
        <f t="shared" si="59"/>
        <v>11508</v>
      </c>
      <c r="CU23" s="21">
        <f t="shared" si="59"/>
        <v>11497</v>
      </c>
      <c r="CV23" s="21">
        <f t="shared" si="59"/>
        <v>13616</v>
      </c>
      <c r="CW23" s="21">
        <f t="shared" si="59"/>
        <v>14951</v>
      </c>
      <c r="CX23" s="21">
        <f t="shared" si="59"/>
        <v>12573</v>
      </c>
      <c r="CY23" s="21">
        <v>13206</v>
      </c>
      <c r="CZ23" s="21">
        <f t="shared" si="59"/>
        <v>12769</v>
      </c>
      <c r="DA23" s="21">
        <f t="shared" si="59"/>
        <v>14562</v>
      </c>
      <c r="DB23" s="21">
        <f t="shared" si="41"/>
        <v>154029</v>
      </c>
      <c r="DC23" s="16">
        <f>+DC20</f>
        <v>14777</v>
      </c>
      <c r="DD23" s="16">
        <f t="shared" ref="DD23:DL23" si="60">+DD20</f>
        <v>11684</v>
      </c>
      <c r="DE23" s="16">
        <f t="shared" si="60"/>
        <v>9542</v>
      </c>
      <c r="DF23" s="16">
        <f t="shared" si="60"/>
        <v>2971</v>
      </c>
      <c r="DG23" s="16">
        <f t="shared" si="60"/>
        <v>4622</v>
      </c>
      <c r="DH23" s="16">
        <f t="shared" si="60"/>
        <v>6975</v>
      </c>
      <c r="DI23" s="16">
        <f t="shared" si="60"/>
        <v>12045</v>
      </c>
      <c r="DJ23" s="16">
        <f t="shared" si="60"/>
        <v>11101</v>
      </c>
      <c r="DK23" s="16">
        <f t="shared" si="60"/>
        <v>14112</v>
      </c>
      <c r="DL23" s="16">
        <f t="shared" si="60"/>
        <v>17743</v>
      </c>
      <c r="DM23" s="16">
        <f>+DM20</f>
        <v>16966</v>
      </c>
      <c r="DN23" s="16">
        <f>+DN20</f>
        <v>14456</v>
      </c>
      <c r="DO23" s="14">
        <f t="shared" si="42"/>
        <v>136994</v>
      </c>
      <c r="DP23" s="16">
        <f t="shared" ref="DP23:DS24" si="61">+DP20</f>
        <v>16996</v>
      </c>
      <c r="DQ23" s="16">
        <f t="shared" si="61"/>
        <v>14100</v>
      </c>
      <c r="DR23" s="16">
        <f t="shared" si="61"/>
        <v>17398</v>
      </c>
      <c r="DS23" s="16">
        <f t="shared" si="61"/>
        <v>17538</v>
      </c>
      <c r="DT23" s="21">
        <v>18291</v>
      </c>
      <c r="DU23" s="21"/>
      <c r="DV23" s="21"/>
      <c r="DW23" s="21"/>
      <c r="DX23" s="21"/>
      <c r="DY23" s="21"/>
      <c r="DZ23" s="21"/>
      <c r="EA23" s="21"/>
      <c r="EB23" s="14">
        <f t="shared" si="43"/>
        <v>84323</v>
      </c>
    </row>
    <row r="24" spans="2:132" x14ac:dyDescent="0.25">
      <c r="B24" s="15" t="s">
        <v>3</v>
      </c>
      <c r="C24" s="21">
        <f>C21</f>
        <v>0</v>
      </c>
      <c r="D24" s="21">
        <f t="shared" si="52"/>
        <v>0</v>
      </c>
      <c r="E24" s="21">
        <f t="shared" si="52"/>
        <v>0</v>
      </c>
      <c r="F24" s="21">
        <f t="shared" si="52"/>
        <v>0</v>
      </c>
      <c r="G24" s="21">
        <f t="shared" si="52"/>
        <v>0</v>
      </c>
      <c r="H24" s="21">
        <f t="shared" si="52"/>
        <v>0</v>
      </c>
      <c r="I24" s="21">
        <f t="shared" si="52"/>
        <v>0</v>
      </c>
      <c r="J24" s="21">
        <f t="shared" si="52"/>
        <v>0</v>
      </c>
      <c r="K24" s="21">
        <f t="shared" si="52"/>
        <v>3653</v>
      </c>
      <c r="L24" s="21">
        <f t="shared" si="52"/>
        <v>16832</v>
      </c>
      <c r="M24" s="21">
        <f t="shared" si="52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3"/>
        <v>15790</v>
      </c>
      <c r="R24" s="21">
        <f t="shared" si="53"/>
        <v>16403</v>
      </c>
      <c r="S24" s="21">
        <f t="shared" si="53"/>
        <v>16997</v>
      </c>
      <c r="T24" s="21">
        <f t="shared" si="53"/>
        <v>16602</v>
      </c>
      <c r="U24" s="21">
        <f t="shared" si="53"/>
        <v>16659</v>
      </c>
      <c r="V24" s="21">
        <f t="shared" si="53"/>
        <v>16995</v>
      </c>
      <c r="W24" s="21">
        <f t="shared" si="53"/>
        <v>16632</v>
      </c>
      <c r="X24" s="21">
        <f t="shared" si="53"/>
        <v>17219</v>
      </c>
      <c r="Y24" s="21">
        <f t="shared" si="53"/>
        <v>15725</v>
      </c>
      <c r="Z24" s="21">
        <f t="shared" si="53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4"/>
        <v>14242</v>
      </c>
      <c r="AE24" s="21">
        <f t="shared" si="54"/>
        <v>13139</v>
      </c>
      <c r="AF24" s="21">
        <f t="shared" si="54"/>
        <v>12759</v>
      </c>
      <c r="AG24" s="21">
        <f t="shared" si="54"/>
        <v>14069</v>
      </c>
      <c r="AH24" s="21">
        <f t="shared" si="54"/>
        <v>15457</v>
      </c>
      <c r="AI24" s="21">
        <f t="shared" si="54"/>
        <v>26211</v>
      </c>
      <c r="AJ24" s="21">
        <f t="shared" si="54"/>
        <v>17202</v>
      </c>
      <c r="AK24" s="21">
        <f t="shared" si="54"/>
        <v>23232</v>
      </c>
      <c r="AL24" s="21">
        <f t="shared" si="54"/>
        <v>31412</v>
      </c>
      <c r="AM24" s="21">
        <f t="shared" si="54"/>
        <v>23948</v>
      </c>
      <c r="AN24" s="21">
        <f>AN21</f>
        <v>19088</v>
      </c>
      <c r="AO24" s="21">
        <f t="shared" si="54"/>
        <v>224328</v>
      </c>
      <c r="AP24" s="21">
        <f>AP21</f>
        <v>18610</v>
      </c>
      <c r="AQ24" s="21">
        <f t="shared" ref="AQ24:BN24" si="62">AQ21</f>
        <v>17633</v>
      </c>
      <c r="AR24" s="21">
        <f t="shared" si="62"/>
        <v>20405</v>
      </c>
      <c r="AS24" s="21">
        <f t="shared" si="62"/>
        <v>17860</v>
      </c>
      <c r="AT24" s="21">
        <f t="shared" si="62"/>
        <v>16933</v>
      </c>
      <c r="AU24" s="21">
        <f t="shared" si="62"/>
        <v>17228</v>
      </c>
      <c r="AV24" s="21">
        <f t="shared" si="62"/>
        <v>19558</v>
      </c>
      <c r="AW24" s="21">
        <f t="shared" si="62"/>
        <v>20063</v>
      </c>
      <c r="AX24" s="21">
        <f t="shared" si="62"/>
        <v>21052</v>
      </c>
      <c r="AY24" s="21">
        <f t="shared" si="62"/>
        <v>19239</v>
      </c>
      <c r="AZ24" s="21">
        <f t="shared" si="62"/>
        <v>15404</v>
      </c>
      <c r="BA24" s="21">
        <f t="shared" si="62"/>
        <v>19820</v>
      </c>
      <c r="BB24" s="21">
        <f t="shared" si="55"/>
        <v>223805</v>
      </c>
      <c r="BC24" s="21">
        <f t="shared" si="62"/>
        <v>16833</v>
      </c>
      <c r="BD24" s="21">
        <f t="shared" si="62"/>
        <v>18109</v>
      </c>
      <c r="BE24" s="21">
        <f t="shared" si="62"/>
        <v>19841</v>
      </c>
      <c r="BF24" s="21">
        <f t="shared" si="62"/>
        <v>19378</v>
      </c>
      <c r="BG24" s="21">
        <f t="shared" si="62"/>
        <v>20208</v>
      </c>
      <c r="BH24" s="21">
        <f t="shared" si="62"/>
        <v>21898</v>
      </c>
      <c r="BI24" s="21">
        <f t="shared" si="62"/>
        <v>22184</v>
      </c>
      <c r="BJ24" s="21">
        <f t="shared" si="62"/>
        <v>21869</v>
      </c>
      <c r="BK24" s="21">
        <f t="shared" si="62"/>
        <v>21886</v>
      </c>
      <c r="BL24" s="21">
        <f t="shared" si="62"/>
        <v>21999</v>
      </c>
      <c r="BM24" s="21">
        <v>20715</v>
      </c>
      <c r="BN24" s="21">
        <f t="shared" si="62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6"/>
        <v>23862</v>
      </c>
      <c r="BW24" s="21">
        <f t="shared" si="57"/>
        <v>24644</v>
      </c>
      <c r="BX24" s="21">
        <f t="shared" si="57"/>
        <v>23916</v>
      </c>
      <c r="BY24" s="21">
        <f t="shared" si="57"/>
        <v>24893</v>
      </c>
      <c r="BZ24" s="21">
        <f t="shared" si="57"/>
        <v>22845</v>
      </c>
      <c r="CA24" s="21">
        <f t="shared" si="57"/>
        <v>23394</v>
      </c>
      <c r="CB24" s="21">
        <f t="shared" si="37"/>
        <v>270940</v>
      </c>
      <c r="CC24" s="21">
        <f>CC21</f>
        <v>22486</v>
      </c>
      <c r="CD24" s="21">
        <f>CD21</f>
        <v>19747</v>
      </c>
      <c r="CE24" s="21">
        <f t="shared" ref="CE24:CM24" si="63">CE21</f>
        <v>23340</v>
      </c>
      <c r="CF24" s="21">
        <f t="shared" si="63"/>
        <v>23772</v>
      </c>
      <c r="CG24" s="21">
        <f t="shared" si="63"/>
        <v>25122</v>
      </c>
      <c r="CH24" s="21">
        <f t="shared" si="63"/>
        <v>23898</v>
      </c>
      <c r="CI24" s="21">
        <f t="shared" si="63"/>
        <v>27202</v>
      </c>
      <c r="CJ24" s="21">
        <f t="shared" si="63"/>
        <v>25623</v>
      </c>
      <c r="CK24" s="21">
        <f t="shared" si="63"/>
        <v>25027</v>
      </c>
      <c r="CL24" s="21">
        <f t="shared" si="63"/>
        <v>26612</v>
      </c>
      <c r="CM24" s="21">
        <f t="shared" si="63"/>
        <v>23223</v>
      </c>
      <c r="CN24" s="21">
        <f t="shared" si="58"/>
        <v>23981</v>
      </c>
      <c r="CO24" s="21">
        <f t="shared" si="39"/>
        <v>290033</v>
      </c>
      <c r="CP24" s="21">
        <f>CP21</f>
        <v>22085</v>
      </c>
      <c r="CQ24" s="21">
        <f>CQ21</f>
        <v>14651</v>
      </c>
      <c r="CR24" s="21">
        <f t="shared" ref="CR24:DA24" si="64">CR21</f>
        <v>21025</v>
      </c>
      <c r="CS24" s="21">
        <f t="shared" si="64"/>
        <v>22838</v>
      </c>
      <c r="CT24" s="21">
        <f t="shared" si="64"/>
        <v>22857</v>
      </c>
      <c r="CU24" s="21">
        <f t="shared" si="64"/>
        <v>21912</v>
      </c>
      <c r="CV24" s="21">
        <f t="shared" si="64"/>
        <v>23316</v>
      </c>
      <c r="CW24" s="21">
        <f t="shared" si="64"/>
        <v>25011</v>
      </c>
      <c r="CX24" s="21">
        <f t="shared" si="64"/>
        <v>23308</v>
      </c>
      <c r="CY24" s="21">
        <v>24635</v>
      </c>
      <c r="CZ24" s="21">
        <f t="shared" si="64"/>
        <v>23958</v>
      </c>
      <c r="DA24" s="21">
        <f t="shared" si="64"/>
        <v>24388</v>
      </c>
      <c r="DB24" s="21">
        <f t="shared" si="41"/>
        <v>269984</v>
      </c>
      <c r="DC24" s="17">
        <f>+DC21</f>
        <v>21904</v>
      </c>
      <c r="DD24" s="17">
        <f t="shared" ref="DD24:DL24" si="65">+DD21</f>
        <v>19689</v>
      </c>
      <c r="DE24" s="17">
        <f t="shared" si="65"/>
        <v>18289</v>
      </c>
      <c r="DF24" s="17">
        <f t="shared" si="65"/>
        <v>10561</v>
      </c>
      <c r="DG24" s="17">
        <f t="shared" si="65"/>
        <v>15165</v>
      </c>
      <c r="DH24" s="17">
        <f t="shared" si="65"/>
        <v>17512</v>
      </c>
      <c r="DI24" s="17">
        <f t="shared" si="65"/>
        <v>20721</v>
      </c>
      <c r="DJ24" s="17">
        <f t="shared" si="65"/>
        <v>21486</v>
      </c>
      <c r="DK24" s="17">
        <f t="shared" si="65"/>
        <v>22334</v>
      </c>
      <c r="DL24" s="17">
        <f t="shared" si="65"/>
        <v>26652</v>
      </c>
      <c r="DM24" s="17">
        <f>+DM21</f>
        <v>26345</v>
      </c>
      <c r="DN24" s="17">
        <f>+DN21</f>
        <v>23864</v>
      </c>
      <c r="DO24" s="14">
        <f t="shared" si="42"/>
        <v>244522</v>
      </c>
      <c r="DP24" s="17">
        <f t="shared" si="61"/>
        <v>26283</v>
      </c>
      <c r="DQ24" s="17">
        <f t="shared" si="61"/>
        <v>24836</v>
      </c>
      <c r="DR24" s="17">
        <f t="shared" si="61"/>
        <v>26764</v>
      </c>
      <c r="DS24" s="17">
        <f t="shared" si="61"/>
        <v>25620</v>
      </c>
      <c r="DT24" s="21">
        <v>28339</v>
      </c>
      <c r="DU24" s="21"/>
      <c r="DV24" s="21"/>
      <c r="DW24" s="21"/>
      <c r="DX24" s="21"/>
      <c r="DY24" s="21"/>
      <c r="DZ24" s="21"/>
      <c r="EA24" s="21"/>
      <c r="EB24" s="14">
        <f t="shared" si="43"/>
        <v>131842</v>
      </c>
    </row>
    <row r="27" spans="2:132" x14ac:dyDescent="0.25">
      <c r="B27" s="5" t="s">
        <v>85</v>
      </c>
    </row>
    <row r="28" spans="2:132" x14ac:dyDescent="0.25">
      <c r="B28" s="23" t="s">
        <v>158</v>
      </c>
      <c r="C28" s="159">
        <v>2012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1"/>
      <c r="O28" s="157" t="s">
        <v>89</v>
      </c>
      <c r="P28" s="159">
        <v>2013</v>
      </c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1"/>
      <c r="AB28" s="157" t="s">
        <v>90</v>
      </c>
      <c r="AC28" s="159">
        <v>2014</v>
      </c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1"/>
      <c r="AO28" s="157" t="s">
        <v>91</v>
      </c>
      <c r="AP28" s="159">
        <v>2015</v>
      </c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1"/>
      <c r="BB28" s="157" t="s">
        <v>92</v>
      </c>
      <c r="BC28" s="159">
        <v>2016</v>
      </c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1"/>
      <c r="BO28" s="157" t="s">
        <v>93</v>
      </c>
      <c r="BP28" s="159">
        <v>2017</v>
      </c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1"/>
      <c r="CB28" s="157" t="s">
        <v>104</v>
      </c>
      <c r="CC28" s="159">
        <v>2018</v>
      </c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1"/>
      <c r="CO28" s="157" t="s">
        <v>137</v>
      </c>
      <c r="CP28" s="159">
        <v>2019</v>
      </c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1"/>
      <c r="DB28" s="157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57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57" t="s">
        <v>170</v>
      </c>
    </row>
    <row r="29" spans="2:132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58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58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58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58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58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58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58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8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58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58"/>
    </row>
    <row r="30" spans="2:132" s="5" customFormat="1" ht="12.75" customHeight="1" x14ac:dyDescent="0.25">
      <c r="B30" s="18" t="s">
        <v>94</v>
      </c>
      <c r="C30" s="19">
        <f t="shared" ref="C30:BG30" si="66">SUM(C31:C32)</f>
        <v>0</v>
      </c>
      <c r="D30" s="19">
        <f t="shared" si="66"/>
        <v>0</v>
      </c>
      <c r="E30" s="19">
        <f t="shared" si="66"/>
        <v>0</v>
      </c>
      <c r="F30" s="19">
        <f t="shared" si="66"/>
        <v>0</v>
      </c>
      <c r="G30" s="19">
        <f t="shared" si="66"/>
        <v>0</v>
      </c>
      <c r="H30" s="19">
        <f t="shared" si="66"/>
        <v>0</v>
      </c>
      <c r="I30" s="19">
        <f t="shared" si="66"/>
        <v>0</v>
      </c>
      <c r="J30" s="19">
        <f t="shared" si="66"/>
        <v>0</v>
      </c>
      <c r="K30" s="19">
        <f t="shared" si="66"/>
        <v>0</v>
      </c>
      <c r="L30" s="19">
        <f t="shared" si="66"/>
        <v>0</v>
      </c>
      <c r="M30" s="19">
        <f t="shared" si="66"/>
        <v>0</v>
      </c>
      <c r="N30" s="19">
        <f t="shared" si="66"/>
        <v>0</v>
      </c>
      <c r="O30" s="19">
        <f>SUM(O31:O32)</f>
        <v>0</v>
      </c>
      <c r="P30" s="19">
        <f t="shared" si="66"/>
        <v>0</v>
      </c>
      <c r="Q30" s="19">
        <f t="shared" si="66"/>
        <v>0</v>
      </c>
      <c r="R30" s="19">
        <f t="shared" si="66"/>
        <v>0</v>
      </c>
      <c r="S30" s="19">
        <f t="shared" si="66"/>
        <v>0</v>
      </c>
      <c r="T30" s="19">
        <f t="shared" si="66"/>
        <v>0</v>
      </c>
      <c r="U30" s="19">
        <f t="shared" si="66"/>
        <v>0</v>
      </c>
      <c r="V30" s="19">
        <f t="shared" si="66"/>
        <v>0</v>
      </c>
      <c r="W30" s="19">
        <f t="shared" si="66"/>
        <v>0</v>
      </c>
      <c r="X30" s="19">
        <f t="shared" si="66"/>
        <v>0</v>
      </c>
      <c r="Y30" s="19">
        <f t="shared" si="66"/>
        <v>0</v>
      </c>
      <c r="Z30" s="19">
        <f t="shared" si="66"/>
        <v>0</v>
      </c>
      <c r="AA30" s="19">
        <f t="shared" si="66"/>
        <v>0</v>
      </c>
      <c r="AB30" s="19">
        <f>SUM(AB31:AB32)</f>
        <v>0</v>
      </c>
      <c r="AC30" s="19">
        <f t="shared" si="66"/>
        <v>0</v>
      </c>
      <c r="AD30" s="19">
        <f t="shared" si="66"/>
        <v>0</v>
      </c>
      <c r="AE30" s="19">
        <f t="shared" si="66"/>
        <v>0</v>
      </c>
      <c r="AF30" s="19">
        <f t="shared" si="66"/>
        <v>0</v>
      </c>
      <c r="AG30" s="19">
        <f t="shared" si="66"/>
        <v>0</v>
      </c>
      <c r="AH30" s="19">
        <f t="shared" si="66"/>
        <v>0</v>
      </c>
      <c r="AI30" s="19">
        <f t="shared" si="66"/>
        <v>0</v>
      </c>
      <c r="AJ30" s="19">
        <f t="shared" si="66"/>
        <v>0</v>
      </c>
      <c r="AK30" s="19">
        <f t="shared" si="66"/>
        <v>0</v>
      </c>
      <c r="AL30" s="19">
        <f t="shared" si="66"/>
        <v>0</v>
      </c>
      <c r="AM30" s="19">
        <f t="shared" si="66"/>
        <v>0</v>
      </c>
      <c r="AN30" s="19">
        <f t="shared" si="66"/>
        <v>0</v>
      </c>
      <c r="AO30" s="19">
        <f>SUM(AO31:AO32)</f>
        <v>0</v>
      </c>
      <c r="AP30" s="19">
        <f t="shared" si="66"/>
        <v>0</v>
      </c>
      <c r="AQ30" s="19">
        <f t="shared" si="66"/>
        <v>0</v>
      </c>
      <c r="AR30" s="19">
        <f t="shared" si="66"/>
        <v>0</v>
      </c>
      <c r="AS30" s="19">
        <f t="shared" si="66"/>
        <v>0</v>
      </c>
      <c r="AT30" s="19">
        <f t="shared" si="66"/>
        <v>0</v>
      </c>
      <c r="AU30" s="19">
        <f t="shared" si="66"/>
        <v>0</v>
      </c>
      <c r="AV30" s="19">
        <f t="shared" si="66"/>
        <v>0</v>
      </c>
      <c r="AW30" s="19">
        <f t="shared" si="66"/>
        <v>0</v>
      </c>
      <c r="AX30" s="19">
        <f t="shared" si="66"/>
        <v>0</v>
      </c>
      <c r="AY30" s="19">
        <f t="shared" si="66"/>
        <v>0</v>
      </c>
      <c r="AZ30" s="19">
        <f t="shared" si="66"/>
        <v>0</v>
      </c>
      <c r="BA30" s="19">
        <f t="shared" si="66"/>
        <v>0</v>
      </c>
      <c r="BB30" s="19">
        <f>SUM(BB31:BB32)</f>
        <v>0</v>
      </c>
      <c r="BC30" s="19">
        <f t="shared" si="66"/>
        <v>0</v>
      </c>
      <c r="BD30" s="19">
        <f t="shared" si="66"/>
        <v>0</v>
      </c>
      <c r="BE30" s="19">
        <f t="shared" si="66"/>
        <v>0</v>
      </c>
      <c r="BF30" s="19">
        <f t="shared" si="66"/>
        <v>0</v>
      </c>
      <c r="BG30" s="19">
        <f t="shared" si="66"/>
        <v>0</v>
      </c>
      <c r="BH30" s="19">
        <f t="shared" ref="BH30:BO30" si="67">SUM(BH31:BH32)</f>
        <v>0</v>
      </c>
      <c r="BI30" s="19">
        <f t="shared" si="67"/>
        <v>0</v>
      </c>
      <c r="BJ30" s="19">
        <f t="shared" si="67"/>
        <v>0</v>
      </c>
      <c r="BK30" s="19">
        <f t="shared" si="67"/>
        <v>0</v>
      </c>
      <c r="BL30" s="19">
        <f t="shared" si="67"/>
        <v>0</v>
      </c>
      <c r="BM30" s="19">
        <f t="shared" si="67"/>
        <v>0</v>
      </c>
      <c r="BN30" s="19">
        <f t="shared" si="67"/>
        <v>0</v>
      </c>
      <c r="BO30" s="19">
        <f t="shared" si="67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/>
      <c r="DV30" s="19"/>
      <c r="DW30" s="19"/>
      <c r="DX30" s="19"/>
      <c r="DY30" s="19"/>
      <c r="DZ30" s="19"/>
      <c r="EA30" s="19"/>
      <c r="EB30" s="59">
        <f>+SUM(DP30:EA30)</f>
        <v>0</v>
      </c>
    </row>
    <row r="31" spans="2:132" x14ac:dyDescent="0.25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/>
      <c r="DV31" s="21"/>
      <c r="DW31" s="21"/>
      <c r="DX31" s="21"/>
      <c r="DY31" s="21"/>
      <c r="DZ31" s="21"/>
      <c r="EA31" s="21"/>
      <c r="EB31" s="14">
        <f>+SUM(DP31:EA31)</f>
        <v>0</v>
      </c>
    </row>
    <row r="32" spans="2:132" x14ac:dyDescent="0.25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/>
      <c r="DV32" s="21"/>
      <c r="DW32" s="21"/>
      <c r="DX32" s="21"/>
      <c r="DY32" s="21"/>
      <c r="DZ32" s="21"/>
      <c r="EA32" s="21"/>
      <c r="EB32" s="14">
        <f>+SUM(DP32:EA32)</f>
        <v>0</v>
      </c>
    </row>
    <row r="34" spans="2:99" x14ac:dyDescent="0.25">
      <c r="B34" s="5" t="s">
        <v>145</v>
      </c>
      <c r="CH34" s="84"/>
      <c r="CU34" s="84"/>
    </row>
    <row r="35" spans="2:99" x14ac:dyDescent="0.25">
      <c r="CH35" s="84"/>
      <c r="CU35" s="84"/>
    </row>
  </sheetData>
  <mergeCells count="58"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B48"/>
  <sheetViews>
    <sheetView showGridLines="0" zoomScale="90" zoomScaleNormal="90" workbookViewId="0">
      <pane xSplit="2" ySplit="3" topLeftCell="DK31" activePane="bottomRight" state="frozen"/>
      <selection pane="topRight" activeCell="C1" sqref="C1"/>
      <selection pane="bottomLeft" activeCell="A4" sqref="A4"/>
      <selection pane="bottomRight" activeCell="DP42" sqref="DP42:DT4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19" width="11.44140625" style="2"/>
    <col min="120" max="132" width="11.44140625" style="112"/>
    <col min="133" max="16384" width="11.44140625" style="2"/>
  </cols>
  <sheetData>
    <row r="1" spans="1:132" x14ac:dyDescent="0.25">
      <c r="A1" s="162" t="s">
        <v>136</v>
      </c>
      <c r="B1" s="162"/>
    </row>
    <row r="2" spans="1:132" ht="30" customHeight="1" x14ac:dyDescent="0.25">
      <c r="A2" s="163" t="s">
        <v>156</v>
      </c>
      <c r="B2" s="164"/>
    </row>
    <row r="3" spans="1:132" x14ac:dyDescent="0.25">
      <c r="A3" s="99" t="s">
        <v>71</v>
      </c>
    </row>
    <row r="5" spans="1:132" x14ac:dyDescent="0.25">
      <c r="B5" s="5" t="s">
        <v>67</v>
      </c>
    </row>
    <row r="6" spans="1:132" ht="15" customHeight="1" x14ac:dyDescent="0.25">
      <c r="B6" s="165" t="s">
        <v>0</v>
      </c>
      <c r="C6" s="159">
        <v>2012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89</v>
      </c>
      <c r="P6" s="159">
        <v>2013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90</v>
      </c>
      <c r="AC6" s="159">
        <v>2014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91</v>
      </c>
      <c r="AP6" s="159">
        <v>2015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92</v>
      </c>
      <c r="BC6" s="159">
        <v>2016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93</v>
      </c>
      <c r="BP6" s="159">
        <v>2017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104</v>
      </c>
      <c r="CC6" s="159">
        <v>2018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137</v>
      </c>
      <c r="CP6" s="159">
        <v>2019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57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57" t="s">
        <v>170</v>
      </c>
    </row>
    <row r="7" spans="1:132" x14ac:dyDescent="0.25">
      <c r="B7" s="166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58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58"/>
    </row>
    <row r="8" spans="1:132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/>
      <c r="DV8" s="14"/>
      <c r="DW8" s="14"/>
      <c r="DX8" s="14"/>
      <c r="DY8" s="14"/>
      <c r="DZ8" s="14"/>
      <c r="EA8" s="14"/>
      <c r="EB8" s="14">
        <f>+SUM(DP8:EA8)</f>
        <v>131340</v>
      </c>
    </row>
    <row r="9" spans="1:132" x14ac:dyDescent="0.25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/>
      <c r="DV9" s="16"/>
      <c r="DW9" s="16"/>
      <c r="DX9" s="16"/>
      <c r="DY9" s="16"/>
      <c r="DZ9" s="16"/>
      <c r="EA9" s="16"/>
      <c r="EB9" s="16"/>
    </row>
    <row r="10" spans="1:132" x14ac:dyDescent="0.25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/>
      <c r="DV10" s="17"/>
      <c r="DW10" s="17"/>
      <c r="DX10" s="17"/>
      <c r="DY10" s="17"/>
      <c r="DZ10" s="17"/>
      <c r="EA10" s="17"/>
      <c r="EB10" s="17"/>
    </row>
    <row r="11" spans="1:132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/>
      <c r="DV11" s="14"/>
      <c r="DW11" s="14"/>
      <c r="DX11" s="14"/>
      <c r="DY11" s="14"/>
      <c r="DZ11" s="14"/>
      <c r="EA11" s="14"/>
      <c r="EB11" s="14">
        <f>+SUM(DP11:EA11)</f>
        <v>50033</v>
      </c>
    </row>
    <row r="12" spans="1:132" x14ac:dyDescent="0.25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/>
      <c r="DV12" s="16"/>
      <c r="DW12" s="16"/>
      <c r="DX12" s="16"/>
      <c r="DY12" s="16"/>
      <c r="DZ12" s="16"/>
      <c r="EA12" s="16"/>
      <c r="EB12" s="16"/>
    </row>
    <row r="13" spans="1:132" x14ac:dyDescent="0.25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/>
      <c r="DV13" s="17"/>
      <c r="DW13" s="17"/>
      <c r="DX13" s="17"/>
      <c r="DY13" s="17"/>
      <c r="DZ13" s="17"/>
      <c r="EA13" s="17"/>
      <c r="EB13" s="17"/>
    </row>
    <row r="14" spans="1:132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/>
      <c r="DV14" s="14"/>
      <c r="DW14" s="14"/>
      <c r="DX14" s="14"/>
      <c r="DY14" s="14"/>
      <c r="DZ14" s="14"/>
      <c r="EA14" s="14"/>
      <c r="EB14" s="14">
        <f>+SUM(DP14:EA14)</f>
        <v>218559</v>
      </c>
    </row>
    <row r="15" spans="1:132" x14ac:dyDescent="0.25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/>
      <c r="DV15" s="16"/>
      <c r="DW15" s="16"/>
      <c r="DX15" s="16"/>
      <c r="DY15" s="16"/>
      <c r="DZ15" s="16"/>
      <c r="EA15" s="16"/>
      <c r="EB15" s="16"/>
    </row>
    <row r="16" spans="1:132" x14ac:dyDescent="0.25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/>
      <c r="DV16" s="17"/>
      <c r="DW16" s="17"/>
      <c r="DX16" s="17"/>
      <c r="DY16" s="17"/>
      <c r="DZ16" s="17"/>
      <c r="EA16" s="17"/>
      <c r="EB16" s="17"/>
    </row>
    <row r="17" spans="2:132" x14ac:dyDescent="0.25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/>
      <c r="DV17" s="19"/>
      <c r="DW17" s="19"/>
      <c r="DX17" s="19"/>
      <c r="DY17" s="19"/>
      <c r="DZ17" s="19"/>
      <c r="EA17" s="19"/>
      <c r="EB17" s="19">
        <f>+SUM(DP17:EA17)</f>
        <v>399932</v>
      </c>
    </row>
    <row r="18" spans="2:132" x14ac:dyDescent="0.25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/>
      <c r="DV18" s="21"/>
      <c r="DW18" s="21"/>
      <c r="DX18" s="21"/>
      <c r="DY18" s="21"/>
      <c r="DZ18" s="21"/>
      <c r="EA18" s="21"/>
      <c r="EB18" s="21">
        <f>+SUM(DP18:EA18)</f>
        <v>309411</v>
      </c>
    </row>
    <row r="19" spans="2:132" x14ac:dyDescent="0.25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/>
      <c r="DV19" s="21"/>
      <c r="DW19" s="21"/>
      <c r="DX19" s="21"/>
      <c r="DY19" s="21"/>
      <c r="DZ19" s="21"/>
      <c r="EA19" s="21"/>
      <c r="EB19" s="21">
        <f>+SUM(DP19:EA19)</f>
        <v>90521</v>
      </c>
    </row>
    <row r="22" spans="2:132" x14ac:dyDescent="0.25">
      <c r="B22" s="5" t="s">
        <v>68</v>
      </c>
    </row>
    <row r="23" spans="2:132" ht="15" customHeight="1" x14ac:dyDescent="0.25">
      <c r="B23" s="165" t="s">
        <v>0</v>
      </c>
      <c r="C23" s="159">
        <v>2012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1"/>
      <c r="O23" s="157" t="s">
        <v>89</v>
      </c>
      <c r="P23" s="159">
        <v>2013</v>
      </c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1"/>
      <c r="AB23" s="157" t="s">
        <v>90</v>
      </c>
      <c r="AC23" s="159">
        <v>2014</v>
      </c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1"/>
      <c r="AO23" s="157" t="s">
        <v>91</v>
      </c>
      <c r="AP23" s="159">
        <v>2015</v>
      </c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1"/>
      <c r="BB23" s="157" t="s">
        <v>92</v>
      </c>
      <c r="BC23" s="159">
        <v>2016</v>
      </c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1"/>
      <c r="BO23" s="157" t="s">
        <v>93</v>
      </c>
      <c r="BP23" s="159">
        <v>2017</v>
      </c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1"/>
      <c r="CB23" s="157" t="s">
        <v>104</v>
      </c>
      <c r="CC23" s="159">
        <v>2018</v>
      </c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1"/>
      <c r="CO23" s="157" t="s">
        <v>137</v>
      </c>
      <c r="CP23" s="159">
        <v>2019</v>
      </c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1"/>
      <c r="DB23" s="157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57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57" t="s">
        <v>170</v>
      </c>
    </row>
    <row r="24" spans="2:132" ht="15" customHeight="1" x14ac:dyDescent="0.25">
      <c r="B24" s="166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8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8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8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8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8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8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8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8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58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58"/>
    </row>
    <row r="25" spans="2:132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/>
      <c r="DV25" s="14"/>
      <c r="DW25" s="14"/>
      <c r="DX25" s="14"/>
      <c r="DY25" s="14"/>
      <c r="DZ25" s="14"/>
      <c r="EA25" s="14"/>
      <c r="EB25" s="14">
        <f>+SUM(DP25:EA25)</f>
        <v>208676</v>
      </c>
    </row>
    <row r="26" spans="2:132" x14ac:dyDescent="0.25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/>
      <c r="DV26" s="16"/>
      <c r="DW26" s="16"/>
      <c r="DX26" s="16"/>
      <c r="DY26" s="16"/>
      <c r="DZ26" s="16"/>
      <c r="EA26" s="16"/>
      <c r="EB26" s="16"/>
    </row>
    <row r="27" spans="2:132" x14ac:dyDescent="0.25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/>
      <c r="DV27" s="17"/>
      <c r="DW27" s="17"/>
      <c r="DX27" s="17"/>
      <c r="DY27" s="17"/>
      <c r="DZ27" s="17"/>
      <c r="EA27" s="17"/>
      <c r="EB27" s="17"/>
    </row>
    <row r="28" spans="2:132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/>
      <c r="DV28" s="14"/>
      <c r="DW28" s="14"/>
      <c r="DX28" s="14"/>
      <c r="DY28" s="14"/>
      <c r="DZ28" s="14"/>
      <c r="EA28" s="14"/>
      <c r="EB28" s="14">
        <f>+SUM(DP28:EA28)</f>
        <v>87723</v>
      </c>
    </row>
    <row r="29" spans="2:132" x14ac:dyDescent="0.25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/>
      <c r="DV29" s="16"/>
      <c r="DW29" s="16"/>
      <c r="DX29" s="16"/>
      <c r="DY29" s="16"/>
      <c r="DZ29" s="16"/>
      <c r="EA29" s="16"/>
      <c r="EB29" s="16"/>
    </row>
    <row r="30" spans="2:132" x14ac:dyDescent="0.25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/>
      <c r="DV30" s="17"/>
      <c r="DW30" s="17"/>
      <c r="DX30" s="17"/>
      <c r="DY30" s="17"/>
      <c r="DZ30" s="17"/>
      <c r="EA30" s="17"/>
      <c r="EB30" s="17"/>
    </row>
    <row r="31" spans="2:132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/>
      <c r="DV31" s="14"/>
      <c r="DW31" s="14"/>
      <c r="DX31" s="14"/>
      <c r="DY31" s="14"/>
      <c r="DZ31" s="14"/>
      <c r="EA31" s="14"/>
      <c r="EB31" s="14">
        <f>+SUM(DP31:EA31)</f>
        <v>365879</v>
      </c>
    </row>
    <row r="32" spans="2:132" x14ac:dyDescent="0.25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/>
      <c r="DV32" s="16"/>
      <c r="DW32" s="16"/>
      <c r="DX32" s="16"/>
      <c r="DY32" s="16"/>
      <c r="DZ32" s="16"/>
      <c r="EA32" s="16"/>
      <c r="EB32" s="16"/>
    </row>
    <row r="33" spans="2:132" x14ac:dyDescent="0.25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/>
      <c r="DV33" s="17"/>
      <c r="DW33" s="17"/>
      <c r="DX33" s="17"/>
      <c r="DY33" s="17"/>
      <c r="DZ33" s="17"/>
      <c r="EA33" s="17"/>
      <c r="EB33" s="17"/>
    </row>
    <row r="34" spans="2:132" x14ac:dyDescent="0.25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/>
      <c r="DV34" s="19"/>
      <c r="DW34" s="19"/>
      <c r="DX34" s="19"/>
      <c r="DY34" s="19"/>
      <c r="DZ34" s="19"/>
      <c r="EA34" s="19"/>
      <c r="EB34" s="19">
        <f>+SUM(DP34:EA34)</f>
        <v>662278</v>
      </c>
    </row>
    <row r="35" spans="2:132" x14ac:dyDescent="0.25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/>
      <c r="DV35" s="21"/>
      <c r="DW35" s="21"/>
      <c r="DX35" s="21"/>
      <c r="DY35" s="21"/>
      <c r="DZ35" s="21"/>
      <c r="EA35" s="21"/>
      <c r="EB35" s="21">
        <f>+SUM(DP35:EA35)</f>
        <v>309411</v>
      </c>
    </row>
    <row r="36" spans="2:132" x14ac:dyDescent="0.25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/>
      <c r="DV36" s="21"/>
      <c r="DW36" s="21"/>
      <c r="DX36" s="21"/>
      <c r="DY36" s="21"/>
      <c r="DZ36" s="21"/>
      <c r="EA36" s="21"/>
      <c r="EB36" s="21">
        <f>+SUM(DP36:EA36)</f>
        <v>352867</v>
      </c>
    </row>
    <row r="39" spans="2:132" x14ac:dyDescent="0.25">
      <c r="B39" s="5" t="s">
        <v>82</v>
      </c>
    </row>
    <row r="40" spans="2:132" x14ac:dyDescent="0.25">
      <c r="B40" s="23" t="s">
        <v>158</v>
      </c>
      <c r="C40" s="159">
        <v>2012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1"/>
      <c r="O40" s="157" t="s">
        <v>89</v>
      </c>
      <c r="P40" s="159">
        <v>2013</v>
      </c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1"/>
      <c r="AB40" s="157" t="s">
        <v>90</v>
      </c>
      <c r="AC40" s="159">
        <v>2014</v>
      </c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1"/>
      <c r="AO40" s="157" t="s">
        <v>91</v>
      </c>
      <c r="AP40" s="159">
        <v>2015</v>
      </c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1"/>
      <c r="BB40" s="157" t="s">
        <v>92</v>
      </c>
      <c r="BC40" s="159">
        <v>2016</v>
      </c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1"/>
      <c r="BO40" s="157" t="s">
        <v>93</v>
      </c>
      <c r="BP40" s="159">
        <v>2017</v>
      </c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1"/>
      <c r="CB40" s="157" t="s">
        <v>104</v>
      </c>
      <c r="CC40" s="159">
        <v>2018</v>
      </c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1"/>
      <c r="CO40" s="157" t="s">
        <v>137</v>
      </c>
      <c r="CP40" s="159">
        <v>2019</v>
      </c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1"/>
      <c r="DB40" s="157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57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57" t="s">
        <v>170</v>
      </c>
    </row>
    <row r="41" spans="2:132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58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58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58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58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58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58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8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8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58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58"/>
    </row>
    <row r="42" spans="2:132" x14ac:dyDescent="0.25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DT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/>
      <c r="DV42" s="19"/>
      <c r="DW42" s="19"/>
      <c r="DX42" s="19"/>
      <c r="DY42" s="19"/>
      <c r="DZ42" s="19"/>
      <c r="EA42" s="19"/>
      <c r="EB42" s="19">
        <f>+SUM(DP42:EA42)</f>
        <v>4688372.1999999993</v>
      </c>
    </row>
    <row r="43" spans="2:132" x14ac:dyDescent="0.25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/>
      <c r="DV43" s="21"/>
      <c r="DW43" s="21"/>
      <c r="DX43" s="21"/>
      <c r="DY43" s="21"/>
      <c r="DZ43" s="21"/>
      <c r="EA43" s="21"/>
      <c r="EB43" s="21"/>
    </row>
    <row r="44" spans="2:132" x14ac:dyDescent="0.25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/>
      <c r="DV44" s="21"/>
      <c r="DW44" s="21"/>
      <c r="DX44" s="21"/>
      <c r="DY44" s="21"/>
      <c r="DZ44" s="21"/>
      <c r="EA44" s="21"/>
      <c r="EB44" s="21"/>
    </row>
    <row r="45" spans="2:132" x14ac:dyDescent="0.25">
      <c r="O45" s="85"/>
      <c r="AB45" s="85"/>
      <c r="AO45" s="86">
        <f>SUM(AC45:AN45)</f>
        <v>0</v>
      </c>
      <c r="BB45" s="87"/>
      <c r="BO45" s="87"/>
    </row>
    <row r="48" spans="2:132" x14ac:dyDescent="0.25">
      <c r="AP48" s="44"/>
      <c r="AQ48" s="44"/>
      <c r="AR48" s="44"/>
      <c r="AS48" s="44"/>
      <c r="AT48" s="44"/>
      <c r="AU48" s="44"/>
      <c r="AV48" s="44"/>
      <c r="AW48" s="44"/>
    </row>
  </sheetData>
  <mergeCells count="58"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EO50"/>
  <sheetViews>
    <sheetView showGridLines="0" zoomScale="90" zoomScaleNormal="90" workbookViewId="0">
      <pane xSplit="2" ySplit="3" topLeftCell="DZ31" activePane="bottomRight" state="frozen"/>
      <selection pane="topRight" activeCell="C1" sqref="C1"/>
      <selection pane="bottomLeft" activeCell="A4" sqref="A4"/>
      <selection pane="bottomRight" activeCell="EC44" sqref="EC44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45" x14ac:dyDescent="0.25">
      <c r="A1" s="170" t="s">
        <v>136</v>
      </c>
      <c r="B1" s="170"/>
    </row>
    <row r="2" spans="1:145" ht="30" customHeight="1" x14ac:dyDescent="0.25">
      <c r="A2" s="163" t="s">
        <v>163</v>
      </c>
      <c r="B2" s="164"/>
    </row>
    <row r="3" spans="1:145" x14ac:dyDescent="0.25">
      <c r="A3" s="99" t="s">
        <v>70</v>
      </c>
    </row>
    <row r="5" spans="1:145" x14ac:dyDescent="0.25">
      <c r="B5" s="5" t="s">
        <v>67</v>
      </c>
    </row>
    <row r="6" spans="1:145" ht="15" customHeight="1" x14ac:dyDescent="0.25">
      <c r="B6" s="165" t="s">
        <v>0</v>
      </c>
      <c r="C6" s="159">
        <v>2011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57" t="s">
        <v>88</v>
      </c>
      <c r="P6" s="159">
        <v>2012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89</v>
      </c>
      <c r="AC6" s="159">
        <v>2013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90</v>
      </c>
      <c r="AP6" s="159">
        <v>2014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91</v>
      </c>
      <c r="BC6" s="159">
        <v>2015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92</v>
      </c>
      <c r="BP6" s="159">
        <v>2016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93</v>
      </c>
      <c r="CC6" s="159">
        <v>2017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104</v>
      </c>
      <c r="CP6" s="159">
        <v>2018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137</v>
      </c>
      <c r="DC6" s="159">
        <v>2019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161</v>
      </c>
      <c r="DP6" s="154">
        <v>2020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7" t="s">
        <v>169</v>
      </c>
      <c r="EC6" s="154">
        <v>2021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7" t="s">
        <v>170</v>
      </c>
    </row>
    <row r="7" spans="1:145" x14ac:dyDescent="0.25">
      <c r="B7" s="166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58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58"/>
    </row>
    <row r="8" spans="1:14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/>
      <c r="EI8" s="14"/>
      <c r="EJ8" s="14"/>
      <c r="EK8" s="14"/>
      <c r="EL8" s="14"/>
      <c r="EM8" s="14"/>
      <c r="EN8" s="14"/>
      <c r="EO8" s="14">
        <f>+SUM(EC8:EN8)</f>
        <v>99772</v>
      </c>
    </row>
    <row r="9" spans="1:145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/>
      <c r="EI9" s="16"/>
      <c r="EJ9" s="16"/>
      <c r="EK9" s="16"/>
      <c r="EL9" s="16"/>
      <c r="EM9" s="16"/>
      <c r="EN9" s="16"/>
      <c r="EO9" s="16"/>
    </row>
    <row r="10" spans="1:145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/>
      <c r="EI10" s="17"/>
      <c r="EJ10" s="17"/>
      <c r="EK10" s="17"/>
      <c r="EL10" s="17"/>
      <c r="EM10" s="17"/>
      <c r="EN10" s="17"/>
      <c r="EO10" s="17"/>
    </row>
    <row r="11" spans="1:14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/>
      <c r="EI11" s="14"/>
      <c r="EJ11" s="14"/>
      <c r="EK11" s="14"/>
      <c r="EL11" s="14"/>
      <c r="EM11" s="14"/>
      <c r="EN11" s="14"/>
      <c r="EO11" s="14">
        <f t="shared" ref="EO11:EO19" si="24">+SUM(EC11:EN11)</f>
        <v>131715</v>
      </c>
    </row>
    <row r="12" spans="1:145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/>
      <c r="EI12" s="16"/>
      <c r="EJ12" s="16"/>
      <c r="EK12" s="16"/>
      <c r="EL12" s="16"/>
      <c r="EM12" s="16"/>
      <c r="EN12" s="16"/>
      <c r="EO12" s="16"/>
    </row>
    <row r="13" spans="1:145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/>
      <c r="EI13" s="17"/>
      <c r="EJ13" s="17"/>
      <c r="EK13" s="17"/>
      <c r="EL13" s="17"/>
      <c r="EM13" s="17"/>
      <c r="EN13" s="17"/>
      <c r="EO13" s="17"/>
    </row>
    <row r="14" spans="1:145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/>
      <c r="EI14" s="14"/>
      <c r="EJ14" s="14"/>
      <c r="EK14" s="14"/>
      <c r="EL14" s="14"/>
      <c r="EM14" s="14"/>
      <c r="EN14" s="14"/>
      <c r="EO14" s="14">
        <f t="shared" si="24"/>
        <v>221144</v>
      </c>
    </row>
    <row r="15" spans="1:145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/>
      <c r="EI15" s="16"/>
      <c r="EJ15" s="16"/>
      <c r="EK15" s="16"/>
      <c r="EL15" s="16"/>
      <c r="EM15" s="16"/>
      <c r="EN15" s="16"/>
      <c r="EO15" s="16"/>
    </row>
    <row r="16" spans="1:145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/>
      <c r="EI16" s="17"/>
      <c r="EJ16" s="17"/>
      <c r="EK16" s="17"/>
      <c r="EL16" s="17"/>
      <c r="EM16" s="17"/>
      <c r="EN16" s="17"/>
      <c r="EO16" s="17"/>
    </row>
    <row r="17" spans="2:145" x14ac:dyDescent="0.25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/>
      <c r="EI17" s="19"/>
      <c r="EJ17" s="19"/>
      <c r="EK17" s="19"/>
      <c r="EL17" s="19"/>
      <c r="EM17" s="19"/>
      <c r="EN17" s="19"/>
      <c r="EO17" s="19">
        <f t="shared" si="24"/>
        <v>452631</v>
      </c>
    </row>
    <row r="18" spans="2:145" x14ac:dyDescent="0.25">
      <c r="B18" s="15" t="s">
        <v>2</v>
      </c>
      <c r="C18" s="21">
        <f t="shared" ref="C18:N18" si="40">C9+C12</f>
        <v>0</v>
      </c>
      <c r="D18" s="21">
        <f t="shared" si="40"/>
        <v>0</v>
      </c>
      <c r="E18" s="21">
        <f t="shared" si="40"/>
        <v>0</v>
      </c>
      <c r="F18" s="21">
        <f t="shared" si="40"/>
        <v>0</v>
      </c>
      <c r="G18" s="21">
        <f t="shared" si="40"/>
        <v>0</v>
      </c>
      <c r="H18" s="21">
        <f t="shared" si="40"/>
        <v>0</v>
      </c>
      <c r="I18" s="21">
        <f t="shared" si="40"/>
        <v>0</v>
      </c>
      <c r="J18" s="21">
        <f t="shared" si="40"/>
        <v>0</v>
      </c>
      <c r="K18" s="21">
        <f t="shared" si="40"/>
        <v>0</v>
      </c>
      <c r="L18" s="21">
        <f t="shared" si="40"/>
        <v>8951</v>
      </c>
      <c r="M18" s="21">
        <f t="shared" si="40"/>
        <v>8566</v>
      </c>
      <c r="N18" s="21">
        <f t="shared" si="40"/>
        <v>7921</v>
      </c>
      <c r="O18" s="21">
        <f>O9+O12+O15</f>
        <v>25438</v>
      </c>
      <c r="P18" s="21">
        <f t="shared" ref="P18:AA18" si="41">P9+P12</f>
        <v>5422</v>
      </c>
      <c r="Q18" s="21">
        <f t="shared" si="41"/>
        <v>6599</v>
      </c>
      <c r="R18" s="21">
        <f t="shared" si="41"/>
        <v>7241</v>
      </c>
      <c r="S18" s="21">
        <f t="shared" si="41"/>
        <v>7351</v>
      </c>
      <c r="T18" s="21">
        <f t="shared" si="41"/>
        <v>6677</v>
      </c>
      <c r="U18" s="21">
        <f t="shared" si="41"/>
        <v>7001</v>
      </c>
      <c r="V18" s="21">
        <f t="shared" si="41"/>
        <v>8069</v>
      </c>
      <c r="W18" s="21">
        <f t="shared" si="41"/>
        <v>9025</v>
      </c>
      <c r="X18" s="21">
        <f t="shared" si="41"/>
        <v>8330</v>
      </c>
      <c r="Y18" s="21">
        <f t="shared" si="41"/>
        <v>8812</v>
      </c>
      <c r="Z18" s="21">
        <f t="shared" si="41"/>
        <v>8127</v>
      </c>
      <c r="AA18" s="21">
        <f t="shared" si="41"/>
        <v>8275</v>
      </c>
      <c r="AB18" s="21">
        <f>AB9+AB12+AB15</f>
        <v>90929</v>
      </c>
      <c r="AC18" s="21">
        <f t="shared" ref="AC18:AN18" si="42">AC9+AC12</f>
        <v>8453</v>
      </c>
      <c r="AD18" s="21">
        <f t="shared" si="42"/>
        <v>10082</v>
      </c>
      <c r="AE18" s="21">
        <f t="shared" si="42"/>
        <v>8558</v>
      </c>
      <c r="AF18" s="21">
        <f t="shared" si="42"/>
        <v>6681</v>
      </c>
      <c r="AG18" s="21">
        <f t="shared" si="42"/>
        <v>6085</v>
      </c>
      <c r="AH18" s="21">
        <f t="shared" si="42"/>
        <v>5620</v>
      </c>
      <c r="AI18" s="21">
        <f t="shared" si="42"/>
        <v>7522</v>
      </c>
      <c r="AJ18" s="21">
        <f t="shared" si="42"/>
        <v>8534</v>
      </c>
      <c r="AK18" s="21">
        <f t="shared" si="42"/>
        <v>7642</v>
      </c>
      <c r="AL18" s="21">
        <f t="shared" si="42"/>
        <v>7268</v>
      </c>
      <c r="AM18" s="21">
        <f t="shared" si="42"/>
        <v>7188</v>
      </c>
      <c r="AN18" s="21">
        <f t="shared" si="42"/>
        <v>7922</v>
      </c>
      <c r="AO18" s="21">
        <f>AO9+AO12+AO15</f>
        <v>91555</v>
      </c>
      <c r="AP18" s="21">
        <f t="shared" ref="AP18:BA18" si="43">AP9+AP12</f>
        <v>8182</v>
      </c>
      <c r="AQ18" s="21">
        <f t="shared" si="43"/>
        <v>7134</v>
      </c>
      <c r="AR18" s="21">
        <f t="shared" si="43"/>
        <v>8305</v>
      </c>
      <c r="AS18" s="21">
        <f t="shared" si="43"/>
        <v>7906</v>
      </c>
      <c r="AT18" s="21">
        <f t="shared" si="43"/>
        <v>8390</v>
      </c>
      <c r="AU18" s="21">
        <f t="shared" si="43"/>
        <v>7424</v>
      </c>
      <c r="AV18" s="21">
        <f t="shared" si="43"/>
        <v>8413</v>
      </c>
      <c r="AW18" s="21">
        <f t="shared" si="43"/>
        <v>8932</v>
      </c>
      <c r="AX18" s="21">
        <f t="shared" si="43"/>
        <v>8000</v>
      </c>
      <c r="AY18" s="21">
        <f t="shared" si="43"/>
        <v>9330</v>
      </c>
      <c r="AZ18" s="21">
        <f t="shared" si="43"/>
        <v>8080</v>
      </c>
      <c r="BA18" s="21">
        <f t="shared" si="43"/>
        <v>9986</v>
      </c>
      <c r="BB18" s="21">
        <f>BB9+BB12+BB15</f>
        <v>100082</v>
      </c>
      <c r="BC18" s="21">
        <f t="shared" ref="BC18:BG19" si="44">BC9+BC12</f>
        <v>10762</v>
      </c>
      <c r="BD18" s="21">
        <f t="shared" si="44"/>
        <v>9113</v>
      </c>
      <c r="BE18" s="21">
        <f t="shared" si="44"/>
        <v>9791</v>
      </c>
      <c r="BF18" s="21">
        <f t="shared" si="44"/>
        <v>9573</v>
      </c>
      <c r="BG18" s="21">
        <f t="shared" si="44"/>
        <v>9442</v>
      </c>
      <c r="BH18" s="21">
        <f t="shared" ref="BH18:CA18" si="45">BH9+BH12</f>
        <v>9329</v>
      </c>
      <c r="BI18" s="21">
        <f t="shared" si="45"/>
        <v>11479</v>
      </c>
      <c r="BJ18" s="21">
        <f t="shared" si="45"/>
        <v>11466</v>
      </c>
      <c r="BK18" s="21">
        <f t="shared" si="45"/>
        <v>10852</v>
      </c>
      <c r="BL18" s="21">
        <f t="shared" si="45"/>
        <v>11266</v>
      </c>
      <c r="BM18" s="21">
        <f t="shared" si="45"/>
        <v>10016</v>
      </c>
      <c r="BN18" s="21">
        <f t="shared" si="45"/>
        <v>10990</v>
      </c>
      <c r="BO18" s="21">
        <f t="shared" si="45"/>
        <v>124079</v>
      </c>
      <c r="BP18" s="21">
        <f t="shared" si="45"/>
        <v>10731</v>
      </c>
      <c r="BQ18" s="21">
        <f t="shared" si="45"/>
        <v>10855</v>
      </c>
      <c r="BR18" s="21">
        <f t="shared" si="45"/>
        <v>10982</v>
      </c>
      <c r="BS18" s="21">
        <f t="shared" si="45"/>
        <v>11023</v>
      </c>
      <c r="BT18" s="21">
        <f t="shared" si="45"/>
        <v>11279</v>
      </c>
      <c r="BU18" s="21">
        <f t="shared" si="45"/>
        <v>11321</v>
      </c>
      <c r="BV18" s="21">
        <f t="shared" si="45"/>
        <v>13135</v>
      </c>
      <c r="BW18" s="21">
        <f t="shared" si="45"/>
        <v>13022</v>
      </c>
      <c r="BX18" s="21">
        <f t="shared" si="45"/>
        <v>11693</v>
      </c>
      <c r="BY18" s="21">
        <f t="shared" si="45"/>
        <v>13693</v>
      </c>
      <c r="BZ18" s="21">
        <v>33556</v>
      </c>
      <c r="CA18" s="21">
        <f t="shared" si="4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6">CE9+CE12+CE15</f>
        <v>37312</v>
      </c>
      <c r="CF18" s="21">
        <f t="shared" si="46"/>
        <v>32736</v>
      </c>
      <c r="CG18" s="21">
        <f t="shared" si="46"/>
        <v>37753</v>
      </c>
      <c r="CH18" s="21">
        <f t="shared" ref="CH18:CN19" si="47">CH9+CH12+CH15</f>
        <v>35073</v>
      </c>
      <c r="CI18" s="21">
        <f t="shared" si="47"/>
        <v>37689</v>
      </c>
      <c r="CJ18" s="21">
        <f t="shared" si="47"/>
        <v>41137</v>
      </c>
      <c r="CK18" s="21">
        <f t="shared" si="47"/>
        <v>39782</v>
      </c>
      <c r="CL18" s="21">
        <f t="shared" si="47"/>
        <v>42324</v>
      </c>
      <c r="CM18" s="21">
        <f t="shared" si="47"/>
        <v>40603</v>
      </c>
      <c r="CN18" s="21">
        <f t="shared" si="47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8">CR9+CR12+CR15</f>
        <v>45110</v>
      </c>
      <c r="CS18" s="21">
        <f t="shared" si="48"/>
        <v>42089</v>
      </c>
      <c r="CT18" s="21">
        <f t="shared" si="48"/>
        <v>45363</v>
      </c>
      <c r="CU18" s="21">
        <f t="shared" si="48"/>
        <v>42385</v>
      </c>
      <c r="CV18" s="21">
        <f t="shared" si="48"/>
        <v>47275</v>
      </c>
      <c r="CW18" s="21">
        <f t="shared" si="48"/>
        <v>51560</v>
      </c>
      <c r="CX18" s="21">
        <f t="shared" si="48"/>
        <v>47777</v>
      </c>
      <c r="CY18" s="21">
        <f t="shared" si="48"/>
        <v>50228</v>
      </c>
      <c r="CZ18" s="21">
        <f t="shared" si="48"/>
        <v>46190</v>
      </c>
      <c r="DA18" s="21">
        <f t="shared" si="48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49">DE9+DE12+DE15</f>
        <v>52856</v>
      </c>
      <c r="DF18" s="21">
        <f t="shared" si="49"/>
        <v>42540</v>
      </c>
      <c r="DG18" s="21">
        <f t="shared" si="49"/>
        <v>49596</v>
      </c>
      <c r="DH18" s="21">
        <f t="shared" si="49"/>
        <v>44546</v>
      </c>
      <c r="DI18" s="21">
        <f t="shared" si="49"/>
        <v>48200</v>
      </c>
      <c r="DJ18" s="21">
        <f t="shared" si="49"/>
        <v>51365</v>
      </c>
      <c r="DK18" s="21">
        <f t="shared" si="49"/>
        <v>45864</v>
      </c>
      <c r="DL18" s="21">
        <f t="shared" si="49"/>
        <v>50330</v>
      </c>
      <c r="DM18" s="21">
        <f t="shared" si="49"/>
        <v>45988</v>
      </c>
      <c r="DN18" s="21">
        <f t="shared" si="49"/>
        <v>54089</v>
      </c>
      <c r="DO18" s="21">
        <f t="shared" si="22"/>
        <v>576036</v>
      </c>
      <c r="DP18" s="21">
        <f t="shared" ref="DP18:EA18" si="50">DP9+DP12+DP15</f>
        <v>51660</v>
      </c>
      <c r="DQ18" s="21">
        <f t="shared" si="50"/>
        <v>48676</v>
      </c>
      <c r="DR18" s="21">
        <f t="shared" si="50"/>
        <v>35635</v>
      </c>
      <c r="DS18" s="21">
        <f t="shared" si="50"/>
        <v>14562</v>
      </c>
      <c r="DT18" s="21">
        <f t="shared" si="50"/>
        <v>27170</v>
      </c>
      <c r="DU18" s="21">
        <f t="shared" si="50"/>
        <v>38955</v>
      </c>
      <c r="DV18" s="21">
        <f t="shared" si="50"/>
        <v>50302</v>
      </c>
      <c r="DW18" s="21">
        <f t="shared" si="50"/>
        <v>44895</v>
      </c>
      <c r="DX18" s="21">
        <f t="shared" si="50"/>
        <v>50323</v>
      </c>
      <c r="DY18" s="21">
        <f t="shared" si="50"/>
        <v>63400</v>
      </c>
      <c r="DZ18" s="21">
        <f t="shared" si="50"/>
        <v>64004</v>
      </c>
      <c r="EA18" s="21">
        <f t="shared" si="50"/>
        <v>73693</v>
      </c>
      <c r="EB18" s="21">
        <f t="shared" si="23"/>
        <v>563275</v>
      </c>
      <c r="EC18" s="21">
        <f t="shared" ref="EC18:EF19" si="51">EC9+EC12+EC15</f>
        <v>62770</v>
      </c>
      <c r="ED18" s="21">
        <f t="shared" si="51"/>
        <v>54766</v>
      </c>
      <c r="EE18" s="21">
        <f t="shared" si="51"/>
        <v>63229</v>
      </c>
      <c r="EF18" s="21">
        <f t="shared" si="51"/>
        <v>65037</v>
      </c>
      <c r="EG18" s="21">
        <v>70725</v>
      </c>
      <c r="EH18" s="21"/>
      <c r="EI18" s="21"/>
      <c r="EJ18" s="21"/>
      <c r="EK18" s="21"/>
      <c r="EL18" s="21"/>
      <c r="EM18" s="21"/>
      <c r="EN18" s="21"/>
      <c r="EO18" s="21">
        <f t="shared" si="24"/>
        <v>316527</v>
      </c>
    </row>
    <row r="19" spans="2:145" x14ac:dyDescent="0.25">
      <c r="B19" s="15" t="s">
        <v>3</v>
      </c>
      <c r="C19" s="21">
        <f t="shared" ref="C19:N19" si="52">C10+C13</f>
        <v>0</v>
      </c>
      <c r="D19" s="21">
        <f t="shared" si="52"/>
        <v>0</v>
      </c>
      <c r="E19" s="21">
        <f t="shared" si="52"/>
        <v>0</v>
      </c>
      <c r="F19" s="21">
        <f t="shared" si="52"/>
        <v>0</v>
      </c>
      <c r="G19" s="21">
        <f t="shared" si="52"/>
        <v>0</v>
      </c>
      <c r="H19" s="21">
        <f t="shared" si="52"/>
        <v>0</v>
      </c>
      <c r="I19" s="21">
        <f t="shared" si="52"/>
        <v>0</v>
      </c>
      <c r="J19" s="21">
        <f t="shared" si="52"/>
        <v>0</v>
      </c>
      <c r="K19" s="21">
        <f t="shared" si="52"/>
        <v>0</v>
      </c>
      <c r="L19" s="21">
        <f t="shared" si="52"/>
        <v>9673</v>
      </c>
      <c r="M19" s="21">
        <f t="shared" si="52"/>
        <v>8751</v>
      </c>
      <c r="N19" s="21">
        <f t="shared" si="52"/>
        <v>7290</v>
      </c>
      <c r="O19" s="21">
        <f>O10+O13+O16</f>
        <v>25714</v>
      </c>
      <c r="P19" s="21">
        <f t="shared" ref="P19:AA19" si="53">P10+P13</f>
        <v>5024</v>
      </c>
      <c r="Q19" s="21">
        <f t="shared" si="53"/>
        <v>5983</v>
      </c>
      <c r="R19" s="21">
        <f t="shared" si="53"/>
        <v>6355</v>
      </c>
      <c r="S19" s="21">
        <f t="shared" si="53"/>
        <v>6053</v>
      </c>
      <c r="T19" s="21">
        <f t="shared" si="53"/>
        <v>4561</v>
      </c>
      <c r="U19" s="21">
        <f t="shared" si="53"/>
        <v>6303</v>
      </c>
      <c r="V19" s="21">
        <f t="shared" si="53"/>
        <v>7417</v>
      </c>
      <c r="W19" s="21">
        <f t="shared" si="53"/>
        <v>8559</v>
      </c>
      <c r="X19" s="21">
        <f t="shared" si="53"/>
        <v>7965</v>
      </c>
      <c r="Y19" s="21">
        <f t="shared" si="53"/>
        <v>7632</v>
      </c>
      <c r="Z19" s="21">
        <f t="shared" si="53"/>
        <v>7535</v>
      </c>
      <c r="AA19" s="21">
        <f t="shared" si="53"/>
        <v>7528</v>
      </c>
      <c r="AB19" s="21">
        <f>AB10+AB13+AB16</f>
        <v>80915</v>
      </c>
      <c r="AC19" s="21">
        <f t="shared" ref="AC19:AN19" si="54">AC10+AC13</f>
        <v>7393</v>
      </c>
      <c r="AD19" s="21">
        <f t="shared" si="54"/>
        <v>6438</v>
      </c>
      <c r="AE19" s="21">
        <f t="shared" si="54"/>
        <v>6720</v>
      </c>
      <c r="AF19" s="21">
        <f t="shared" si="54"/>
        <v>6688</v>
      </c>
      <c r="AG19" s="21">
        <f t="shared" si="54"/>
        <v>7022</v>
      </c>
      <c r="AH19" s="21">
        <f t="shared" si="54"/>
        <v>7054</v>
      </c>
      <c r="AI19" s="21">
        <f t="shared" si="54"/>
        <v>7201</v>
      </c>
      <c r="AJ19" s="21">
        <f t="shared" si="54"/>
        <v>9097</v>
      </c>
      <c r="AK19" s="21">
        <f t="shared" si="54"/>
        <v>9215</v>
      </c>
      <c r="AL19" s="21">
        <f t="shared" si="54"/>
        <v>9132</v>
      </c>
      <c r="AM19" s="21">
        <f t="shared" si="54"/>
        <v>8307</v>
      </c>
      <c r="AN19" s="21">
        <f t="shared" si="54"/>
        <v>7926</v>
      </c>
      <c r="AO19" s="21">
        <f>AO10+AO13+AO16</f>
        <v>92193</v>
      </c>
      <c r="AP19" s="21">
        <f t="shared" ref="AP19:BA19" si="55">AP10+AP13</f>
        <v>7159</v>
      </c>
      <c r="AQ19" s="21">
        <f t="shared" si="55"/>
        <v>6425</v>
      </c>
      <c r="AR19" s="21">
        <f t="shared" si="55"/>
        <v>7051</v>
      </c>
      <c r="AS19" s="21">
        <f t="shared" si="55"/>
        <v>7167</v>
      </c>
      <c r="AT19" s="21">
        <f t="shared" si="55"/>
        <v>7823</v>
      </c>
      <c r="AU19" s="21">
        <f t="shared" si="55"/>
        <v>6418</v>
      </c>
      <c r="AV19" s="21">
        <f t="shared" si="55"/>
        <v>3667</v>
      </c>
      <c r="AW19" s="21">
        <f t="shared" si="55"/>
        <v>7903</v>
      </c>
      <c r="AX19" s="21">
        <f t="shared" si="55"/>
        <v>7844</v>
      </c>
      <c r="AY19" s="21">
        <f t="shared" si="55"/>
        <v>8626</v>
      </c>
      <c r="AZ19" s="21">
        <f t="shared" si="55"/>
        <v>8259</v>
      </c>
      <c r="BA19" s="21">
        <f t="shared" si="55"/>
        <v>7659</v>
      </c>
      <c r="BB19" s="21">
        <f>BB10+BB13+BB16</f>
        <v>86001</v>
      </c>
      <c r="BC19" s="21">
        <f t="shared" si="44"/>
        <v>7309</v>
      </c>
      <c r="BD19" s="21">
        <f t="shared" si="44"/>
        <v>6471</v>
      </c>
      <c r="BE19" s="21">
        <f t="shared" si="44"/>
        <v>6883</v>
      </c>
      <c r="BF19" s="21">
        <f t="shared" si="44"/>
        <v>7500</v>
      </c>
      <c r="BG19" s="21">
        <f t="shared" si="44"/>
        <v>7864</v>
      </c>
      <c r="BH19" s="21">
        <f t="shared" ref="BH19:CA19" si="56">BH10+BH13</f>
        <v>7528</v>
      </c>
      <c r="BI19" s="21">
        <f t="shared" si="56"/>
        <v>8185</v>
      </c>
      <c r="BJ19" s="21">
        <f t="shared" si="56"/>
        <v>8582</v>
      </c>
      <c r="BK19" s="21">
        <f t="shared" si="56"/>
        <v>9168</v>
      </c>
      <c r="BL19" s="21">
        <f t="shared" si="56"/>
        <v>10483</v>
      </c>
      <c r="BM19" s="21">
        <f t="shared" si="56"/>
        <v>7860</v>
      </c>
      <c r="BN19" s="21">
        <f t="shared" si="56"/>
        <v>8360</v>
      </c>
      <c r="BO19" s="21">
        <f t="shared" si="56"/>
        <v>96193</v>
      </c>
      <c r="BP19" s="21">
        <f t="shared" si="56"/>
        <v>7396</v>
      </c>
      <c r="BQ19" s="21">
        <f t="shared" si="56"/>
        <v>7689</v>
      </c>
      <c r="BR19" s="21">
        <f t="shared" si="56"/>
        <v>7276</v>
      </c>
      <c r="BS19" s="21">
        <f t="shared" si="56"/>
        <v>7903</v>
      </c>
      <c r="BT19" s="21">
        <f t="shared" si="56"/>
        <v>9016</v>
      </c>
      <c r="BU19" s="21">
        <f t="shared" si="56"/>
        <v>8871</v>
      </c>
      <c r="BV19" s="21">
        <f t="shared" si="56"/>
        <v>9270</v>
      </c>
      <c r="BW19" s="21">
        <f t="shared" si="56"/>
        <v>9591</v>
      </c>
      <c r="BX19" s="21">
        <f t="shared" si="56"/>
        <v>9208</v>
      </c>
      <c r="BY19" s="21">
        <f t="shared" si="56"/>
        <v>10161</v>
      </c>
      <c r="BZ19" s="21">
        <v>19395</v>
      </c>
      <c r="CA19" s="21">
        <f t="shared" si="56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6"/>
        <v>19999</v>
      </c>
      <c r="CF19" s="21">
        <f t="shared" si="46"/>
        <v>19676</v>
      </c>
      <c r="CG19" s="21">
        <f t="shared" si="46"/>
        <v>20828</v>
      </c>
      <c r="CH19" s="21">
        <f t="shared" si="47"/>
        <v>19851</v>
      </c>
      <c r="CI19" s="21">
        <f t="shared" si="47"/>
        <v>21101</v>
      </c>
      <c r="CJ19" s="21">
        <f t="shared" si="47"/>
        <v>23315</v>
      </c>
      <c r="CK19" s="21">
        <f t="shared" si="47"/>
        <v>24065</v>
      </c>
      <c r="CL19" s="21">
        <f t="shared" si="47"/>
        <v>23776</v>
      </c>
      <c r="CM19" s="21">
        <f t="shared" si="47"/>
        <v>23213</v>
      </c>
      <c r="CN19" s="21">
        <f t="shared" si="47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8"/>
        <v>22003</v>
      </c>
      <c r="CV19" s="21">
        <f t="shared" si="48"/>
        <v>22549</v>
      </c>
      <c r="CW19" s="21">
        <f t="shared" si="48"/>
        <v>24505</v>
      </c>
      <c r="CX19" s="21">
        <f t="shared" si="48"/>
        <v>22970</v>
      </c>
      <c r="CY19" s="21">
        <f t="shared" si="48"/>
        <v>21678</v>
      </c>
      <c r="CZ19" s="21">
        <f t="shared" si="48"/>
        <v>21195</v>
      </c>
      <c r="DA19" s="21">
        <f t="shared" si="48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7">DE10+DE13+DE16</f>
        <v>23239</v>
      </c>
      <c r="DF19" s="21">
        <f t="shared" si="57"/>
        <v>20858</v>
      </c>
      <c r="DG19" s="21">
        <f t="shared" si="57"/>
        <v>25482</v>
      </c>
      <c r="DH19" s="21">
        <f t="shared" si="57"/>
        <v>25221</v>
      </c>
      <c r="DI19" s="21">
        <f t="shared" si="57"/>
        <v>25772</v>
      </c>
      <c r="DJ19" s="21">
        <f t="shared" si="57"/>
        <v>28686</v>
      </c>
      <c r="DK19" s="21">
        <f t="shared" si="57"/>
        <v>26592</v>
      </c>
      <c r="DL19" s="21">
        <f t="shared" si="57"/>
        <v>27637</v>
      </c>
      <c r="DM19" s="21">
        <f t="shared" si="57"/>
        <v>24117</v>
      </c>
      <c r="DN19" s="21">
        <f t="shared" si="57"/>
        <v>25763</v>
      </c>
      <c r="DO19" s="21">
        <f t="shared" si="22"/>
        <v>295423</v>
      </c>
      <c r="DP19" s="21">
        <f t="shared" ref="DP19:EA19" si="58">DP10+DP13+DP16</f>
        <v>22221</v>
      </c>
      <c r="DQ19" s="21">
        <f t="shared" si="58"/>
        <v>23228</v>
      </c>
      <c r="DR19" s="21">
        <f t="shared" si="58"/>
        <v>17806</v>
      </c>
      <c r="DS19" s="21">
        <f t="shared" si="58"/>
        <v>7532</v>
      </c>
      <c r="DT19" s="21">
        <f t="shared" si="58"/>
        <v>12175</v>
      </c>
      <c r="DU19" s="21">
        <f t="shared" si="58"/>
        <v>16118</v>
      </c>
      <c r="DV19" s="21">
        <f t="shared" si="58"/>
        <v>21099</v>
      </c>
      <c r="DW19" s="21">
        <f t="shared" si="58"/>
        <v>22030</v>
      </c>
      <c r="DX19" s="21">
        <f t="shared" si="58"/>
        <v>23861</v>
      </c>
      <c r="DY19" s="21">
        <f t="shared" si="58"/>
        <v>30149</v>
      </c>
      <c r="DZ19" s="21">
        <f t="shared" si="58"/>
        <v>29620</v>
      </c>
      <c r="EA19" s="21">
        <f t="shared" si="58"/>
        <v>34758</v>
      </c>
      <c r="EB19" s="21">
        <f t="shared" si="23"/>
        <v>260597</v>
      </c>
      <c r="EC19" s="21">
        <f t="shared" si="51"/>
        <v>28451</v>
      </c>
      <c r="ED19" s="21">
        <f t="shared" si="51"/>
        <v>24197</v>
      </c>
      <c r="EE19" s="21">
        <f t="shared" si="51"/>
        <v>27026</v>
      </c>
      <c r="EF19" s="21">
        <f t="shared" si="51"/>
        <v>26876</v>
      </c>
      <c r="EG19" s="21">
        <v>29554</v>
      </c>
      <c r="EH19" s="21"/>
      <c r="EI19" s="21"/>
      <c r="EJ19" s="21"/>
      <c r="EK19" s="21"/>
      <c r="EL19" s="21"/>
      <c r="EM19" s="21"/>
      <c r="EN19" s="21"/>
      <c r="EO19" s="21">
        <f t="shared" si="24"/>
        <v>136104</v>
      </c>
    </row>
    <row r="22" spans="2:145" x14ac:dyDescent="0.25">
      <c r="B22" s="5" t="s">
        <v>68</v>
      </c>
    </row>
    <row r="23" spans="2:145" ht="15" customHeight="1" x14ac:dyDescent="0.25">
      <c r="B23" s="165" t="s">
        <v>0</v>
      </c>
      <c r="C23" s="159">
        <v>2011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1"/>
      <c r="O23" s="157" t="s">
        <v>88</v>
      </c>
      <c r="P23" s="159">
        <v>2012</v>
      </c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1"/>
      <c r="AB23" s="157" t="s">
        <v>89</v>
      </c>
      <c r="AC23" s="159">
        <v>2013</v>
      </c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1"/>
      <c r="AO23" s="157" t="s">
        <v>90</v>
      </c>
      <c r="AP23" s="159">
        <v>2014</v>
      </c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1"/>
      <c r="BB23" s="157" t="s">
        <v>91</v>
      </c>
      <c r="BC23" s="159">
        <v>2015</v>
      </c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1"/>
      <c r="BO23" s="157" t="s">
        <v>92</v>
      </c>
      <c r="BP23" s="159">
        <v>2016</v>
      </c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1"/>
      <c r="CB23" s="157" t="s">
        <v>93</v>
      </c>
      <c r="CC23" s="159">
        <v>2017</v>
      </c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1"/>
      <c r="CO23" s="157" t="s">
        <v>104</v>
      </c>
      <c r="CP23" s="159">
        <v>2018</v>
      </c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1"/>
      <c r="DB23" s="157" t="s">
        <v>137</v>
      </c>
      <c r="DC23" s="159">
        <v>2019</v>
      </c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1"/>
      <c r="DO23" s="157" t="s">
        <v>161</v>
      </c>
      <c r="DP23" s="154">
        <v>2020</v>
      </c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6"/>
      <c r="EB23" s="157" t="s">
        <v>169</v>
      </c>
      <c r="EC23" s="154">
        <v>2021</v>
      </c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6"/>
      <c r="EO23" s="157" t="s">
        <v>170</v>
      </c>
    </row>
    <row r="24" spans="2:145" x14ac:dyDescent="0.25">
      <c r="B24" s="166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8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8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8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8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8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8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8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8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8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58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58"/>
    </row>
    <row r="25" spans="2:145" x14ac:dyDescent="0.25">
      <c r="B25" s="13" t="s">
        <v>26</v>
      </c>
      <c r="C25" s="14">
        <f>SUM(C26:C27)</f>
        <v>0</v>
      </c>
      <c r="D25" s="14">
        <f t="shared" ref="D25:N25" si="59">SUM(D26:D27)</f>
        <v>0</v>
      </c>
      <c r="E25" s="14">
        <f t="shared" si="59"/>
        <v>0</v>
      </c>
      <c r="F25" s="14">
        <f t="shared" si="59"/>
        <v>0</v>
      </c>
      <c r="G25" s="14">
        <f t="shared" si="59"/>
        <v>0</v>
      </c>
      <c r="H25" s="14">
        <f t="shared" si="59"/>
        <v>0</v>
      </c>
      <c r="I25" s="14">
        <f t="shared" si="59"/>
        <v>0</v>
      </c>
      <c r="J25" s="14">
        <f t="shared" si="59"/>
        <v>0</v>
      </c>
      <c r="K25" s="14">
        <f t="shared" si="59"/>
        <v>0</v>
      </c>
      <c r="L25" s="14">
        <f t="shared" si="59"/>
        <v>24970</v>
      </c>
      <c r="M25" s="14">
        <f t="shared" si="59"/>
        <v>22893</v>
      </c>
      <c r="N25" s="14">
        <f t="shared" si="59"/>
        <v>20613</v>
      </c>
      <c r="O25" s="14">
        <f>SUM(C25:N25)</f>
        <v>68476</v>
      </c>
      <c r="P25" s="14">
        <f>SUM(P26:P27)</f>
        <v>19520</v>
      </c>
      <c r="Q25" s="14">
        <f t="shared" ref="Q25:AA25" si="60">SUM(Q26:Q27)</f>
        <v>16192</v>
      </c>
      <c r="R25" s="14">
        <f t="shared" si="60"/>
        <v>16810</v>
      </c>
      <c r="S25" s="14">
        <f t="shared" si="60"/>
        <v>16546</v>
      </c>
      <c r="T25" s="14">
        <f t="shared" si="60"/>
        <v>13343</v>
      </c>
      <c r="U25" s="14">
        <f t="shared" si="60"/>
        <v>17079</v>
      </c>
      <c r="V25" s="14">
        <f t="shared" si="60"/>
        <v>20866</v>
      </c>
      <c r="W25" s="14">
        <f t="shared" si="60"/>
        <v>24714</v>
      </c>
      <c r="X25" s="14">
        <f t="shared" si="60"/>
        <v>22037</v>
      </c>
      <c r="Y25" s="14">
        <f t="shared" si="60"/>
        <v>21171</v>
      </c>
      <c r="Z25" s="14">
        <f t="shared" si="60"/>
        <v>20511</v>
      </c>
      <c r="AA25" s="14">
        <f t="shared" si="60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1">SUM(AD26:AD27)</f>
        <v>15131</v>
      </c>
      <c r="AE25" s="14">
        <f t="shared" si="61"/>
        <v>16495</v>
      </c>
      <c r="AF25" s="14">
        <f t="shared" si="61"/>
        <v>16936</v>
      </c>
      <c r="AG25" s="14">
        <f t="shared" si="61"/>
        <v>17349</v>
      </c>
      <c r="AH25" s="14">
        <f t="shared" si="61"/>
        <v>17348</v>
      </c>
      <c r="AI25" s="14">
        <f t="shared" si="61"/>
        <v>18674</v>
      </c>
      <c r="AJ25" s="14">
        <f t="shared" si="61"/>
        <v>24206</v>
      </c>
      <c r="AK25" s="14">
        <f t="shared" si="61"/>
        <v>25059</v>
      </c>
      <c r="AL25" s="14">
        <f t="shared" si="61"/>
        <v>25085</v>
      </c>
      <c r="AM25" s="14">
        <f t="shared" si="61"/>
        <v>21895</v>
      </c>
      <c r="AN25" s="14">
        <f t="shared" si="61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2">SUM(AQ26:AQ27)</f>
        <v>17520</v>
      </c>
      <c r="AR25" s="14">
        <f t="shared" si="62"/>
        <v>19886</v>
      </c>
      <c r="AS25" s="14">
        <f t="shared" si="62"/>
        <v>19883</v>
      </c>
      <c r="AT25" s="14">
        <f t="shared" si="62"/>
        <v>20416</v>
      </c>
      <c r="AU25" s="14">
        <f t="shared" si="62"/>
        <v>17116</v>
      </c>
      <c r="AV25" s="14">
        <f t="shared" si="62"/>
        <v>10396</v>
      </c>
      <c r="AW25" s="14">
        <f t="shared" si="62"/>
        <v>22381</v>
      </c>
      <c r="AX25" s="14">
        <f t="shared" si="62"/>
        <v>21850</v>
      </c>
      <c r="AY25" s="14">
        <f t="shared" si="62"/>
        <v>24404</v>
      </c>
      <c r="AZ25" s="14">
        <f t="shared" si="62"/>
        <v>22922</v>
      </c>
      <c r="BA25" s="14">
        <f t="shared" si="62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3">SUM(CI26:CI27)</f>
        <v>28067</v>
      </c>
      <c r="CJ25" s="14">
        <f t="shared" si="63"/>
        <v>31919</v>
      </c>
      <c r="CK25" s="14">
        <f t="shared" si="63"/>
        <v>31630</v>
      </c>
      <c r="CL25" s="14">
        <f t="shared" si="63"/>
        <v>31192</v>
      </c>
      <c r="CM25" s="14">
        <f t="shared" si="63"/>
        <v>32491</v>
      </c>
      <c r="CN25" s="14">
        <f t="shared" si="63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4">SUM(CR26:CR27)</f>
        <v>34419</v>
      </c>
      <c r="CS25" s="14">
        <f t="shared" si="64"/>
        <v>31719</v>
      </c>
      <c r="CT25" s="14">
        <f t="shared" si="64"/>
        <v>32565</v>
      </c>
      <c r="CU25" s="14">
        <f t="shared" si="64"/>
        <v>33841</v>
      </c>
      <c r="CV25" s="14">
        <f t="shared" si="64"/>
        <v>35710</v>
      </c>
      <c r="CW25" s="14">
        <f t="shared" si="64"/>
        <v>38364</v>
      </c>
      <c r="CX25" s="14">
        <f t="shared" si="64"/>
        <v>36289</v>
      </c>
      <c r="CY25" s="14">
        <f t="shared" si="64"/>
        <v>26940</v>
      </c>
      <c r="CZ25" s="14">
        <f t="shared" si="64"/>
        <v>32470</v>
      </c>
      <c r="DA25" s="14">
        <f t="shared" si="64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5">SUM(DE26:DE27)</f>
        <v>33644</v>
      </c>
      <c r="DF25" s="14">
        <f t="shared" si="65"/>
        <v>29245</v>
      </c>
      <c r="DG25" s="14">
        <f t="shared" si="65"/>
        <v>40229</v>
      </c>
      <c r="DH25" s="14">
        <f t="shared" si="65"/>
        <v>38431</v>
      </c>
      <c r="DI25" s="14">
        <f t="shared" si="65"/>
        <v>40168</v>
      </c>
      <c r="DJ25" s="14">
        <f t="shared" si="65"/>
        <v>44469</v>
      </c>
      <c r="DK25" s="14">
        <f t="shared" si="65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/>
      <c r="EI25" s="14"/>
      <c r="EJ25" s="14"/>
      <c r="EK25" s="14"/>
      <c r="EL25" s="14"/>
      <c r="EM25" s="14"/>
      <c r="EN25" s="14"/>
      <c r="EO25" s="14">
        <f>+SUM(EC25:EN25)</f>
        <v>186065</v>
      </c>
    </row>
    <row r="26" spans="2:145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6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67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68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69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0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1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2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3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/>
      <c r="EI26" s="16"/>
      <c r="EJ26" s="16"/>
      <c r="EK26" s="16"/>
      <c r="EL26" s="16"/>
      <c r="EM26" s="16"/>
      <c r="EN26" s="16"/>
      <c r="EO26" s="16"/>
    </row>
    <row r="27" spans="2:145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6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67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68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69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0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1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2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3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/>
      <c r="EI27" s="17"/>
      <c r="EJ27" s="17"/>
      <c r="EK27" s="17"/>
      <c r="EL27" s="17"/>
      <c r="EM27" s="17"/>
      <c r="EN27" s="17"/>
      <c r="EO27" s="17"/>
    </row>
    <row r="28" spans="2:145" x14ac:dyDescent="0.25">
      <c r="B28" s="13" t="s">
        <v>27</v>
      </c>
      <c r="C28" s="14">
        <f>SUM(C29:C30)</f>
        <v>0</v>
      </c>
      <c r="D28" s="14">
        <f t="shared" ref="D28:N28" si="74">SUM(D29:D30)</f>
        <v>0</v>
      </c>
      <c r="E28" s="14">
        <f t="shared" si="74"/>
        <v>0</v>
      </c>
      <c r="F28" s="14">
        <f t="shared" si="74"/>
        <v>0</v>
      </c>
      <c r="G28" s="14">
        <f t="shared" si="74"/>
        <v>0</v>
      </c>
      <c r="H28" s="14">
        <f t="shared" si="74"/>
        <v>0</v>
      </c>
      <c r="I28" s="14">
        <f t="shared" si="74"/>
        <v>0</v>
      </c>
      <c r="J28" s="14">
        <f t="shared" si="74"/>
        <v>0</v>
      </c>
      <c r="K28" s="14">
        <f t="shared" si="74"/>
        <v>0</v>
      </c>
      <c r="L28" s="14">
        <f t="shared" si="74"/>
        <v>19554</v>
      </c>
      <c r="M28" s="14">
        <f t="shared" si="74"/>
        <v>17617</v>
      </c>
      <c r="N28" s="14">
        <f t="shared" si="74"/>
        <v>13099</v>
      </c>
      <c r="O28" s="14">
        <f t="shared" si="66"/>
        <v>50270</v>
      </c>
      <c r="P28" s="14">
        <f>SUM(P29:P30)</f>
        <v>4081</v>
      </c>
      <c r="Q28" s="14">
        <f t="shared" ref="Q28:AA28" si="75">SUM(Q29:Q30)</f>
        <v>13012</v>
      </c>
      <c r="R28" s="14">
        <f t="shared" si="75"/>
        <v>14199</v>
      </c>
      <c r="S28" s="14">
        <f t="shared" si="75"/>
        <v>14100</v>
      </c>
      <c r="T28" s="14">
        <f t="shared" si="75"/>
        <v>10657</v>
      </c>
      <c r="U28" s="14">
        <f t="shared" si="75"/>
        <v>15502</v>
      </c>
      <c r="V28" s="14">
        <f t="shared" si="75"/>
        <v>16890</v>
      </c>
      <c r="W28" s="14">
        <f t="shared" si="75"/>
        <v>17793</v>
      </c>
      <c r="X28" s="14">
        <f t="shared" si="75"/>
        <v>18419</v>
      </c>
      <c r="Y28" s="14">
        <f t="shared" si="75"/>
        <v>18961</v>
      </c>
      <c r="Z28" s="14">
        <f t="shared" si="75"/>
        <v>19002</v>
      </c>
      <c r="AA28" s="14">
        <f t="shared" si="75"/>
        <v>19096</v>
      </c>
      <c r="AB28" s="14">
        <f t="shared" si="67"/>
        <v>181712</v>
      </c>
      <c r="AC28" s="14">
        <f>SUM(AC29:AC30)</f>
        <v>19216</v>
      </c>
      <c r="AD28" s="14">
        <f t="shared" ref="AD28:AN28" si="76">SUM(AD29:AD30)</f>
        <v>19942</v>
      </c>
      <c r="AE28" s="14">
        <f t="shared" si="76"/>
        <v>18831</v>
      </c>
      <c r="AF28" s="14">
        <f t="shared" si="76"/>
        <v>17241</v>
      </c>
      <c r="AG28" s="14">
        <f t="shared" si="76"/>
        <v>18100</v>
      </c>
      <c r="AH28" s="14">
        <f t="shared" si="76"/>
        <v>17427</v>
      </c>
      <c r="AI28" s="14">
        <f t="shared" si="76"/>
        <v>18223</v>
      </c>
      <c r="AJ28" s="14">
        <f t="shared" si="76"/>
        <v>21930</v>
      </c>
      <c r="AK28" s="14">
        <f t="shared" si="76"/>
        <v>19145</v>
      </c>
      <c r="AL28" s="14">
        <f t="shared" si="76"/>
        <v>17915</v>
      </c>
      <c r="AM28" s="14">
        <f t="shared" si="76"/>
        <v>19970</v>
      </c>
      <c r="AN28" s="14">
        <f t="shared" si="76"/>
        <v>20033</v>
      </c>
      <c r="AO28" s="14">
        <f t="shared" si="68"/>
        <v>227973</v>
      </c>
      <c r="AP28" s="14">
        <f>SUM(AP29:AP30)</f>
        <v>17781</v>
      </c>
      <c r="AQ28" s="14">
        <f t="shared" ref="AQ28:BA28" si="77">SUM(AQ29:AQ30)</f>
        <v>15241</v>
      </c>
      <c r="AR28" s="14">
        <f t="shared" si="77"/>
        <v>16974</v>
      </c>
      <c r="AS28" s="14">
        <f t="shared" si="77"/>
        <v>18601</v>
      </c>
      <c r="AT28" s="14">
        <f t="shared" si="77"/>
        <v>19728</v>
      </c>
      <c r="AU28" s="14">
        <f t="shared" si="77"/>
        <v>15476</v>
      </c>
      <c r="AV28" s="14">
        <f t="shared" si="77"/>
        <v>8101</v>
      </c>
      <c r="AW28" s="14">
        <f t="shared" si="77"/>
        <v>19130</v>
      </c>
      <c r="AX28" s="14">
        <f t="shared" si="77"/>
        <v>19021</v>
      </c>
      <c r="AY28" s="14">
        <f t="shared" si="77"/>
        <v>19983</v>
      </c>
      <c r="AZ28" s="14">
        <f t="shared" si="77"/>
        <v>19027</v>
      </c>
      <c r="BA28" s="14">
        <f t="shared" si="77"/>
        <v>19987</v>
      </c>
      <c r="BB28" s="14">
        <f t="shared" si="69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0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1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78">SUM(CI29:CI30)</f>
        <v>27376</v>
      </c>
      <c r="CJ28" s="14">
        <f t="shared" si="78"/>
        <v>28958</v>
      </c>
      <c r="CK28" s="14">
        <f t="shared" si="78"/>
        <v>28885</v>
      </c>
      <c r="CL28" s="14">
        <f t="shared" si="78"/>
        <v>29373</v>
      </c>
      <c r="CM28" s="14">
        <f t="shared" si="78"/>
        <v>29322</v>
      </c>
      <c r="CN28" s="14">
        <f t="shared" si="78"/>
        <v>32638</v>
      </c>
      <c r="CO28" s="14">
        <f t="shared" si="72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79">SUM(CR29:CR30)</f>
        <v>31356</v>
      </c>
      <c r="CS28" s="14">
        <f t="shared" si="79"/>
        <v>29077</v>
      </c>
      <c r="CT28" s="14">
        <f t="shared" si="79"/>
        <v>30465</v>
      </c>
      <c r="CU28" s="14">
        <f t="shared" si="79"/>
        <v>30113</v>
      </c>
      <c r="CV28" s="14">
        <f t="shared" si="79"/>
        <v>32262</v>
      </c>
      <c r="CW28" s="14">
        <f t="shared" si="79"/>
        <v>34689</v>
      </c>
      <c r="CX28" s="14">
        <f t="shared" si="79"/>
        <v>30985</v>
      </c>
      <c r="CY28" s="14">
        <f t="shared" si="79"/>
        <v>30197</v>
      </c>
      <c r="CZ28" s="14">
        <f t="shared" si="79"/>
        <v>29417</v>
      </c>
      <c r="DA28" s="14">
        <f t="shared" si="79"/>
        <v>31119</v>
      </c>
      <c r="DB28" s="14">
        <f t="shared" si="73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0">SUM(DE29:DE30)</f>
        <v>30354</v>
      </c>
      <c r="DF28" s="14">
        <f t="shared" si="80"/>
        <v>25235</v>
      </c>
      <c r="DG28" s="14">
        <f t="shared" si="80"/>
        <v>30564</v>
      </c>
      <c r="DH28" s="14">
        <f t="shared" si="80"/>
        <v>30930</v>
      </c>
      <c r="DI28" s="14">
        <f t="shared" si="80"/>
        <v>31805</v>
      </c>
      <c r="DJ28" s="14">
        <f t="shared" si="80"/>
        <v>34796</v>
      </c>
      <c r="DK28" s="14">
        <f t="shared" si="80"/>
        <v>31102</v>
      </c>
      <c r="DL28" s="14">
        <v>32762</v>
      </c>
      <c r="DM28" s="14">
        <v>29226</v>
      </c>
      <c r="DN28" s="14">
        <v>34642</v>
      </c>
      <c r="DO28" s="14">
        <f t="shared" ref="DO28:DO36" si="81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2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/>
      <c r="EI28" s="14"/>
      <c r="EJ28" s="14"/>
      <c r="EK28" s="14"/>
      <c r="EL28" s="14"/>
      <c r="EM28" s="14"/>
      <c r="EN28" s="14"/>
      <c r="EO28" s="14">
        <f t="shared" ref="EO28:EO36" si="83">+SUM(EC28:EN28)</f>
        <v>231760</v>
      </c>
    </row>
    <row r="29" spans="2:145" x14ac:dyDescent="0.25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6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67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68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69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0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1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2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3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/>
      <c r="EI29" s="16"/>
      <c r="EJ29" s="16"/>
      <c r="EK29" s="16"/>
      <c r="EL29" s="16"/>
      <c r="EM29" s="16"/>
      <c r="EN29" s="16"/>
      <c r="EO29" s="16"/>
    </row>
    <row r="30" spans="2:145" x14ac:dyDescent="0.25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6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67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68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69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0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1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2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3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/>
      <c r="EI30" s="17"/>
      <c r="EJ30" s="17"/>
      <c r="EK30" s="17"/>
      <c r="EL30" s="17"/>
      <c r="EM30" s="17"/>
      <c r="EN30" s="17"/>
      <c r="EO30" s="17"/>
    </row>
    <row r="31" spans="2:145" x14ac:dyDescent="0.25">
      <c r="B31" s="13" t="s">
        <v>102</v>
      </c>
      <c r="C31" s="14">
        <f>SUM(C32:C33)</f>
        <v>0</v>
      </c>
      <c r="D31" s="14">
        <f t="shared" ref="D31:K31" si="84">SUM(D32:D33)</f>
        <v>0</v>
      </c>
      <c r="E31" s="14">
        <f t="shared" si="84"/>
        <v>0</v>
      </c>
      <c r="F31" s="14">
        <f t="shared" si="84"/>
        <v>0</v>
      </c>
      <c r="G31" s="14">
        <f t="shared" si="84"/>
        <v>0</v>
      </c>
      <c r="H31" s="14">
        <f t="shared" si="84"/>
        <v>0</v>
      </c>
      <c r="I31" s="14">
        <f t="shared" si="84"/>
        <v>0</v>
      </c>
      <c r="J31" s="14">
        <f t="shared" si="84"/>
        <v>0</v>
      </c>
      <c r="K31" s="14">
        <f t="shared" si="84"/>
        <v>0</v>
      </c>
      <c r="L31" s="14">
        <f>SUM(L32:L33)</f>
        <v>0</v>
      </c>
      <c r="M31" s="14">
        <f t="shared" ref="M31:AC31" si="85">SUM(M32:M33)</f>
        <v>0</v>
      </c>
      <c r="N31" s="14">
        <f t="shared" si="85"/>
        <v>0</v>
      </c>
      <c r="O31" s="14">
        <f t="shared" si="66"/>
        <v>0</v>
      </c>
      <c r="P31" s="14">
        <f t="shared" si="85"/>
        <v>0</v>
      </c>
      <c r="Q31" s="14">
        <f t="shared" si="85"/>
        <v>0</v>
      </c>
      <c r="R31" s="14">
        <f t="shared" si="85"/>
        <v>0</v>
      </c>
      <c r="S31" s="14">
        <f t="shared" si="85"/>
        <v>0</v>
      </c>
      <c r="T31" s="14">
        <f t="shared" si="85"/>
        <v>0</v>
      </c>
      <c r="U31" s="14">
        <f t="shared" si="85"/>
        <v>0</v>
      </c>
      <c r="V31" s="14">
        <f t="shared" si="85"/>
        <v>0</v>
      </c>
      <c r="W31" s="14">
        <f t="shared" si="85"/>
        <v>0</v>
      </c>
      <c r="X31" s="14">
        <f t="shared" si="85"/>
        <v>0</v>
      </c>
      <c r="Y31" s="14">
        <f t="shared" si="85"/>
        <v>0</v>
      </c>
      <c r="Z31" s="14">
        <f t="shared" si="85"/>
        <v>0</v>
      </c>
      <c r="AA31" s="14">
        <f t="shared" si="85"/>
        <v>0</v>
      </c>
      <c r="AB31" s="14">
        <f t="shared" si="67"/>
        <v>0</v>
      </c>
      <c r="AC31" s="14">
        <f t="shared" si="85"/>
        <v>0</v>
      </c>
      <c r="AD31" s="14">
        <f t="shared" ref="AD31:BA31" si="86">SUM(AD32:AD33)</f>
        <v>0</v>
      </c>
      <c r="AE31" s="14">
        <f t="shared" si="86"/>
        <v>0</v>
      </c>
      <c r="AF31" s="14">
        <f t="shared" si="86"/>
        <v>0</v>
      </c>
      <c r="AG31" s="14">
        <f t="shared" si="86"/>
        <v>0</v>
      </c>
      <c r="AH31" s="14">
        <f t="shared" si="86"/>
        <v>0</v>
      </c>
      <c r="AI31" s="14">
        <f t="shared" si="86"/>
        <v>0</v>
      </c>
      <c r="AJ31" s="14">
        <f t="shared" si="86"/>
        <v>0</v>
      </c>
      <c r="AK31" s="14">
        <f t="shared" si="86"/>
        <v>0</v>
      </c>
      <c r="AL31" s="14">
        <f t="shared" si="86"/>
        <v>0</v>
      </c>
      <c r="AM31" s="14">
        <f t="shared" si="86"/>
        <v>0</v>
      </c>
      <c r="AN31" s="14">
        <f t="shared" si="86"/>
        <v>0</v>
      </c>
      <c r="AO31" s="14">
        <f t="shared" si="68"/>
        <v>0</v>
      </c>
      <c r="AP31" s="14">
        <f t="shared" si="86"/>
        <v>0</v>
      </c>
      <c r="AQ31" s="14">
        <f t="shared" si="86"/>
        <v>0</v>
      </c>
      <c r="AR31" s="14">
        <f t="shared" si="86"/>
        <v>0</v>
      </c>
      <c r="AS31" s="14">
        <f t="shared" si="86"/>
        <v>0</v>
      </c>
      <c r="AT31" s="14">
        <f t="shared" si="86"/>
        <v>0</v>
      </c>
      <c r="AU31" s="14">
        <f t="shared" si="86"/>
        <v>0</v>
      </c>
      <c r="AV31" s="14">
        <f t="shared" si="86"/>
        <v>0</v>
      </c>
      <c r="AW31" s="14">
        <f t="shared" si="86"/>
        <v>0</v>
      </c>
      <c r="AX31" s="14">
        <f t="shared" si="86"/>
        <v>0</v>
      </c>
      <c r="AY31" s="14">
        <f t="shared" si="86"/>
        <v>0</v>
      </c>
      <c r="AZ31" s="14">
        <f t="shared" si="86"/>
        <v>0</v>
      </c>
      <c r="BA31" s="14">
        <f t="shared" si="86"/>
        <v>0</v>
      </c>
      <c r="BB31" s="14">
        <f t="shared" si="69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0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1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87">SUM(CI32:CI33)</f>
        <v>59502</v>
      </c>
      <c r="CJ31" s="14">
        <f t="shared" si="87"/>
        <v>67343</v>
      </c>
      <c r="CK31" s="14">
        <f t="shared" si="87"/>
        <v>70731</v>
      </c>
      <c r="CL31" s="14">
        <f t="shared" si="87"/>
        <v>72695</v>
      </c>
      <c r="CM31" s="14">
        <f t="shared" si="87"/>
        <v>66507</v>
      </c>
      <c r="CN31" s="14">
        <f t="shared" si="87"/>
        <v>70975</v>
      </c>
      <c r="CO31" s="14">
        <f t="shared" si="72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88">SUM(CS32:CS33)</f>
        <v>59619</v>
      </c>
      <c r="CT31" s="14">
        <f t="shared" si="88"/>
        <v>63989</v>
      </c>
      <c r="CU31" s="14">
        <f t="shared" si="88"/>
        <v>59916</v>
      </c>
      <c r="CV31" s="14">
        <f t="shared" si="88"/>
        <v>64146</v>
      </c>
      <c r="CW31" s="14">
        <f t="shared" si="88"/>
        <v>70324</v>
      </c>
      <c r="CX31" s="14">
        <f t="shared" si="88"/>
        <v>65642</v>
      </c>
      <c r="CY31" s="14">
        <f t="shared" si="88"/>
        <v>70562</v>
      </c>
      <c r="CZ31" s="14">
        <f t="shared" si="88"/>
        <v>62933</v>
      </c>
      <c r="DA31" s="14">
        <f t="shared" si="88"/>
        <v>73623</v>
      </c>
      <c r="DB31" s="14">
        <f t="shared" si="73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89">SUM(DF32:DF33)</f>
        <v>58256</v>
      </c>
      <c r="DG31" s="14">
        <f t="shared" si="89"/>
        <v>66958</v>
      </c>
      <c r="DH31" s="14">
        <f t="shared" si="89"/>
        <v>66747</v>
      </c>
      <c r="DI31" s="14">
        <f t="shared" si="89"/>
        <v>68315</v>
      </c>
      <c r="DJ31" s="14">
        <f t="shared" si="89"/>
        <v>74491</v>
      </c>
      <c r="DK31" s="14">
        <f t="shared" si="89"/>
        <v>71381</v>
      </c>
      <c r="DL31" s="14">
        <v>77769</v>
      </c>
      <c r="DM31" s="14">
        <v>69591</v>
      </c>
      <c r="DN31" s="14">
        <v>74148</v>
      </c>
      <c r="DO31" s="14">
        <f t="shared" si="81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2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/>
      <c r="EI31" s="14"/>
      <c r="EJ31" s="14"/>
      <c r="EK31" s="14"/>
      <c r="EL31" s="14"/>
      <c r="EM31" s="14"/>
      <c r="EN31" s="14"/>
      <c r="EO31" s="14">
        <f t="shared" si="83"/>
        <v>378059</v>
      </c>
    </row>
    <row r="32" spans="2:145" x14ac:dyDescent="0.25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6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67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68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69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0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1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2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3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/>
      <c r="EI32" s="16"/>
      <c r="EJ32" s="16"/>
      <c r="EK32" s="16"/>
      <c r="EL32" s="16"/>
      <c r="EM32" s="16"/>
      <c r="EN32" s="16"/>
      <c r="EO32" s="16"/>
    </row>
    <row r="33" spans="2:145" x14ac:dyDescent="0.25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6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67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68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69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0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1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2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3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/>
      <c r="EI33" s="17"/>
      <c r="EJ33" s="17"/>
      <c r="EK33" s="17"/>
      <c r="EL33" s="17"/>
      <c r="EM33" s="17"/>
      <c r="EN33" s="17"/>
      <c r="EO33" s="17"/>
    </row>
    <row r="34" spans="2:145" x14ac:dyDescent="0.25">
      <c r="B34" s="18" t="s">
        <v>10</v>
      </c>
      <c r="C34" s="19">
        <f>SUM(C35:C36)</f>
        <v>0</v>
      </c>
      <c r="D34" s="19">
        <f t="shared" ref="D34:N34" si="90">SUM(D35:D36)</f>
        <v>0</v>
      </c>
      <c r="E34" s="19">
        <f t="shared" si="90"/>
        <v>0</v>
      </c>
      <c r="F34" s="19">
        <f t="shared" si="90"/>
        <v>0</v>
      </c>
      <c r="G34" s="19">
        <f t="shared" si="90"/>
        <v>0</v>
      </c>
      <c r="H34" s="19">
        <f t="shared" si="90"/>
        <v>0</v>
      </c>
      <c r="I34" s="19">
        <f t="shared" si="90"/>
        <v>0</v>
      </c>
      <c r="J34" s="19">
        <f t="shared" si="90"/>
        <v>0</v>
      </c>
      <c r="K34" s="19">
        <f t="shared" si="90"/>
        <v>0</v>
      </c>
      <c r="L34" s="19">
        <f t="shared" si="90"/>
        <v>44524</v>
      </c>
      <c r="M34" s="19">
        <f t="shared" si="90"/>
        <v>40510</v>
      </c>
      <c r="N34" s="19">
        <f t="shared" si="90"/>
        <v>33712</v>
      </c>
      <c r="O34" s="19">
        <f>SUM(O35:O36)</f>
        <v>118746</v>
      </c>
      <c r="P34" s="19">
        <f>SUM(P35:P36)</f>
        <v>23601</v>
      </c>
      <c r="Q34" s="19">
        <f t="shared" ref="Q34:AA34" si="91">SUM(Q35:Q36)</f>
        <v>29204</v>
      </c>
      <c r="R34" s="19">
        <f t="shared" si="91"/>
        <v>31009</v>
      </c>
      <c r="S34" s="19">
        <f t="shared" si="91"/>
        <v>30646</v>
      </c>
      <c r="T34" s="19">
        <f t="shared" si="91"/>
        <v>24000</v>
      </c>
      <c r="U34" s="19">
        <f t="shared" si="91"/>
        <v>32581</v>
      </c>
      <c r="V34" s="19">
        <f t="shared" si="91"/>
        <v>37756</v>
      </c>
      <c r="W34" s="19">
        <f t="shared" si="91"/>
        <v>42507</v>
      </c>
      <c r="X34" s="19">
        <f t="shared" si="91"/>
        <v>40456</v>
      </c>
      <c r="Y34" s="19">
        <f t="shared" si="91"/>
        <v>40132</v>
      </c>
      <c r="Z34" s="19">
        <f t="shared" si="91"/>
        <v>39513</v>
      </c>
      <c r="AA34" s="19">
        <f t="shared" si="9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2">SUM(AD35:AD36)</f>
        <v>35073</v>
      </c>
      <c r="AE34" s="19">
        <f t="shared" si="92"/>
        <v>35326</v>
      </c>
      <c r="AF34" s="19">
        <f t="shared" si="92"/>
        <v>34177</v>
      </c>
      <c r="AG34" s="19">
        <f t="shared" si="92"/>
        <v>35449</v>
      </c>
      <c r="AH34" s="19">
        <f t="shared" si="92"/>
        <v>34775</v>
      </c>
      <c r="AI34" s="19">
        <f t="shared" si="92"/>
        <v>36897</v>
      </c>
      <c r="AJ34" s="19">
        <f t="shared" si="92"/>
        <v>46136</v>
      </c>
      <c r="AK34" s="19">
        <f t="shared" si="92"/>
        <v>44204</v>
      </c>
      <c r="AL34" s="19">
        <f t="shared" si="92"/>
        <v>43000</v>
      </c>
      <c r="AM34" s="19">
        <f t="shared" si="92"/>
        <v>41865</v>
      </c>
      <c r="AN34" s="19">
        <f t="shared" si="92"/>
        <v>40636</v>
      </c>
      <c r="AO34" s="19">
        <f t="shared" ref="AO34:AU34" si="93">SUM(AO35:AO36)</f>
        <v>465205</v>
      </c>
      <c r="AP34" s="19">
        <f t="shared" si="93"/>
        <v>37092</v>
      </c>
      <c r="AQ34" s="19">
        <f t="shared" si="93"/>
        <v>32761</v>
      </c>
      <c r="AR34" s="19">
        <f t="shared" si="93"/>
        <v>36860</v>
      </c>
      <c r="AS34" s="19">
        <f t="shared" si="93"/>
        <v>38484</v>
      </c>
      <c r="AT34" s="19">
        <f t="shared" si="93"/>
        <v>40144</v>
      </c>
      <c r="AU34" s="19">
        <f t="shared" si="93"/>
        <v>32592</v>
      </c>
      <c r="AV34" s="19">
        <f t="shared" ref="AV34:CA34" si="94">SUM(AV35:AV36)</f>
        <v>18497</v>
      </c>
      <c r="AW34" s="19">
        <f t="shared" si="94"/>
        <v>41511</v>
      </c>
      <c r="AX34" s="19">
        <f t="shared" si="94"/>
        <v>40871</v>
      </c>
      <c r="AY34" s="19">
        <f t="shared" si="94"/>
        <v>44387</v>
      </c>
      <c r="AZ34" s="19">
        <f t="shared" si="94"/>
        <v>41949</v>
      </c>
      <c r="BA34" s="19">
        <f t="shared" si="94"/>
        <v>41545</v>
      </c>
      <c r="BB34" s="19">
        <f t="shared" si="94"/>
        <v>446693</v>
      </c>
      <c r="BC34" s="19">
        <f t="shared" si="94"/>
        <v>39440</v>
      </c>
      <c r="BD34" s="19">
        <f t="shared" si="94"/>
        <v>35039</v>
      </c>
      <c r="BE34" s="19">
        <f t="shared" si="94"/>
        <v>37088</v>
      </c>
      <c r="BF34" s="19">
        <f t="shared" si="94"/>
        <v>39469</v>
      </c>
      <c r="BG34" s="19">
        <f t="shared" si="94"/>
        <v>40809</v>
      </c>
      <c r="BH34" s="19">
        <f t="shared" si="94"/>
        <v>39092</v>
      </c>
      <c r="BI34" s="19">
        <f t="shared" si="94"/>
        <v>43666</v>
      </c>
      <c r="BJ34" s="19">
        <f t="shared" si="94"/>
        <v>44804</v>
      </c>
      <c r="BK34" s="19">
        <f t="shared" si="94"/>
        <v>46189</v>
      </c>
      <c r="BL34" s="19">
        <f t="shared" si="94"/>
        <v>51296</v>
      </c>
      <c r="BM34" s="19">
        <f t="shared" si="94"/>
        <v>39726</v>
      </c>
      <c r="BN34" s="19">
        <f t="shared" si="94"/>
        <v>45237</v>
      </c>
      <c r="BO34" s="19">
        <f t="shared" si="94"/>
        <v>501855</v>
      </c>
      <c r="BP34" s="19">
        <f t="shared" si="94"/>
        <v>39531</v>
      </c>
      <c r="BQ34" s="19">
        <f t="shared" si="94"/>
        <v>39974</v>
      </c>
      <c r="BR34" s="19">
        <f t="shared" si="94"/>
        <v>39048</v>
      </c>
      <c r="BS34" s="19">
        <f t="shared" si="94"/>
        <v>42014</v>
      </c>
      <c r="BT34" s="19">
        <f t="shared" si="94"/>
        <v>46618</v>
      </c>
      <c r="BU34" s="19">
        <f t="shared" si="94"/>
        <v>45993</v>
      </c>
      <c r="BV34" s="19">
        <f t="shared" si="94"/>
        <v>50061</v>
      </c>
      <c r="BW34" s="19">
        <f t="shared" si="94"/>
        <v>93996</v>
      </c>
      <c r="BX34" s="19">
        <f t="shared" si="94"/>
        <v>104543</v>
      </c>
      <c r="BY34" s="19">
        <f t="shared" si="94"/>
        <v>116342</v>
      </c>
      <c r="BZ34" s="19">
        <f t="shared" si="94"/>
        <v>106715</v>
      </c>
      <c r="CA34" s="19">
        <f t="shared" si="9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5">SUM(CE35:CE36)</f>
        <v>108899</v>
      </c>
      <c r="CF34" s="19">
        <f t="shared" si="95"/>
        <v>104183</v>
      </c>
      <c r="CG34" s="19">
        <f t="shared" si="95"/>
        <v>111643</v>
      </c>
      <c r="CH34" s="19">
        <f t="shared" si="95"/>
        <v>107370</v>
      </c>
      <c r="CI34" s="19">
        <f t="shared" si="95"/>
        <v>114945</v>
      </c>
      <c r="CJ34" s="19">
        <f t="shared" si="95"/>
        <v>128220</v>
      </c>
      <c r="CK34" s="19">
        <f t="shared" si="95"/>
        <v>131246</v>
      </c>
      <c r="CL34" s="19">
        <f t="shared" si="95"/>
        <v>133260</v>
      </c>
      <c r="CM34" s="19">
        <f t="shared" si="95"/>
        <v>128320</v>
      </c>
      <c r="CN34" s="19">
        <f t="shared" si="95"/>
        <v>136358</v>
      </c>
      <c r="CO34" s="19">
        <f t="shared" si="72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6">SUM(CR35:CR36)</f>
        <v>127345</v>
      </c>
      <c r="CS34" s="19">
        <f t="shared" si="96"/>
        <v>120415</v>
      </c>
      <c r="CT34" s="19">
        <f t="shared" si="96"/>
        <v>127019</v>
      </c>
      <c r="CU34" s="19">
        <f t="shared" si="96"/>
        <v>123870</v>
      </c>
      <c r="CV34" s="19">
        <f t="shared" si="96"/>
        <v>132118</v>
      </c>
      <c r="CW34" s="19">
        <f t="shared" si="96"/>
        <v>143377</v>
      </c>
      <c r="CX34" s="19">
        <f t="shared" si="96"/>
        <v>132916</v>
      </c>
      <c r="CY34" s="19">
        <f t="shared" si="96"/>
        <v>127699</v>
      </c>
      <c r="CZ34" s="19">
        <f t="shared" si="96"/>
        <v>124820</v>
      </c>
      <c r="DA34" s="19">
        <f t="shared" si="96"/>
        <v>138882</v>
      </c>
      <c r="DB34" s="19">
        <f t="shared" si="73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97">SUM(DE35:DE36)</f>
        <v>131770</v>
      </c>
      <c r="DF34" s="19">
        <f t="shared" si="97"/>
        <v>112736</v>
      </c>
      <c r="DG34" s="19">
        <f t="shared" si="97"/>
        <v>137751</v>
      </c>
      <c r="DH34" s="19">
        <f t="shared" si="97"/>
        <v>136108</v>
      </c>
      <c r="DI34" s="19">
        <f t="shared" si="97"/>
        <v>140288</v>
      </c>
      <c r="DJ34" s="19">
        <f t="shared" si="97"/>
        <v>153756</v>
      </c>
      <c r="DK34" s="19">
        <f t="shared" si="97"/>
        <v>141649</v>
      </c>
      <c r="DL34" s="19">
        <f t="shared" si="97"/>
        <v>149102</v>
      </c>
      <c r="DM34" s="19">
        <f t="shared" si="97"/>
        <v>132460</v>
      </c>
      <c r="DN34" s="19">
        <f t="shared" si="97"/>
        <v>144383</v>
      </c>
      <c r="DO34" s="19">
        <f t="shared" si="81"/>
        <v>1620880</v>
      </c>
      <c r="DP34" s="19">
        <f t="shared" ref="DP34:EA34" si="98">SUM(DP35:DP36)</f>
        <v>128843</v>
      </c>
      <c r="DQ34" s="19">
        <f t="shared" si="98"/>
        <v>129480</v>
      </c>
      <c r="DR34" s="19">
        <f t="shared" si="98"/>
        <v>97992</v>
      </c>
      <c r="DS34" s="19">
        <f t="shared" si="98"/>
        <v>39483</v>
      </c>
      <c r="DT34" s="19">
        <f t="shared" si="98"/>
        <v>70383</v>
      </c>
      <c r="DU34" s="19">
        <f t="shared" si="98"/>
        <v>95515</v>
      </c>
      <c r="DV34" s="19">
        <f t="shared" si="98"/>
        <v>125925</v>
      </c>
      <c r="DW34" s="19">
        <f t="shared" si="98"/>
        <v>124671</v>
      </c>
      <c r="DX34" s="19">
        <f t="shared" si="98"/>
        <v>135559</v>
      </c>
      <c r="DY34" s="19">
        <f t="shared" si="98"/>
        <v>169304</v>
      </c>
      <c r="DZ34" s="19">
        <f t="shared" si="98"/>
        <v>168104</v>
      </c>
      <c r="EA34" s="19">
        <f t="shared" si="98"/>
        <v>196393</v>
      </c>
      <c r="EB34" s="19">
        <f t="shared" si="82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/>
      <c r="EI34" s="19"/>
      <c r="EJ34" s="19"/>
      <c r="EK34" s="19"/>
      <c r="EL34" s="19"/>
      <c r="EM34" s="19"/>
      <c r="EN34" s="19"/>
      <c r="EO34" s="19">
        <f t="shared" si="83"/>
        <v>795884</v>
      </c>
    </row>
    <row r="35" spans="2:145" x14ac:dyDescent="0.25">
      <c r="B35" s="15" t="s">
        <v>2</v>
      </c>
      <c r="C35" s="21">
        <f t="shared" ref="C35:N35" si="99">C26+C29</f>
        <v>0</v>
      </c>
      <c r="D35" s="21">
        <f t="shared" si="99"/>
        <v>0</v>
      </c>
      <c r="E35" s="21">
        <f t="shared" si="99"/>
        <v>0</v>
      </c>
      <c r="F35" s="21">
        <f t="shared" si="99"/>
        <v>0</v>
      </c>
      <c r="G35" s="21">
        <f t="shared" si="99"/>
        <v>0</v>
      </c>
      <c r="H35" s="21">
        <f t="shared" si="99"/>
        <v>0</v>
      </c>
      <c r="I35" s="21">
        <f t="shared" si="99"/>
        <v>0</v>
      </c>
      <c r="J35" s="21">
        <f t="shared" si="99"/>
        <v>0</v>
      </c>
      <c r="K35" s="21">
        <f t="shared" si="99"/>
        <v>0</v>
      </c>
      <c r="L35" s="21">
        <f t="shared" si="99"/>
        <v>8951</v>
      </c>
      <c r="M35" s="21">
        <f t="shared" si="99"/>
        <v>8566</v>
      </c>
      <c r="N35" s="21">
        <f t="shared" si="99"/>
        <v>7921</v>
      </c>
      <c r="O35" s="21">
        <f>O26+O29+O32</f>
        <v>25438</v>
      </c>
      <c r="P35" s="21">
        <f t="shared" ref="P35:AA35" si="100">P26+P29</f>
        <v>5422</v>
      </c>
      <c r="Q35" s="21">
        <f t="shared" si="100"/>
        <v>6599</v>
      </c>
      <c r="R35" s="21">
        <f t="shared" si="100"/>
        <v>7241</v>
      </c>
      <c r="S35" s="21">
        <f t="shared" si="100"/>
        <v>7351</v>
      </c>
      <c r="T35" s="21">
        <f t="shared" si="100"/>
        <v>6677</v>
      </c>
      <c r="U35" s="21">
        <f t="shared" si="100"/>
        <v>7001</v>
      </c>
      <c r="V35" s="21">
        <f t="shared" si="100"/>
        <v>8069</v>
      </c>
      <c r="W35" s="21">
        <f t="shared" si="100"/>
        <v>9025</v>
      </c>
      <c r="X35" s="21">
        <f t="shared" si="100"/>
        <v>8330</v>
      </c>
      <c r="Y35" s="21">
        <f t="shared" si="100"/>
        <v>8812</v>
      </c>
      <c r="Z35" s="21">
        <f t="shared" si="100"/>
        <v>8127</v>
      </c>
      <c r="AA35" s="21">
        <f t="shared" si="100"/>
        <v>8275</v>
      </c>
      <c r="AB35" s="21">
        <f>AB26+AB29+AB32</f>
        <v>90929</v>
      </c>
      <c r="AC35" s="21">
        <f t="shared" ref="AC35:AN35" si="101">AC26+AC29</f>
        <v>8453</v>
      </c>
      <c r="AD35" s="21">
        <f t="shared" si="101"/>
        <v>10082</v>
      </c>
      <c r="AE35" s="21">
        <f t="shared" si="101"/>
        <v>8558</v>
      </c>
      <c r="AF35" s="21">
        <f t="shared" si="101"/>
        <v>6681</v>
      </c>
      <c r="AG35" s="21">
        <f t="shared" si="101"/>
        <v>6085</v>
      </c>
      <c r="AH35" s="21">
        <f t="shared" si="101"/>
        <v>5620</v>
      </c>
      <c r="AI35" s="21">
        <f t="shared" si="101"/>
        <v>7522</v>
      </c>
      <c r="AJ35" s="21">
        <f t="shared" si="101"/>
        <v>8534</v>
      </c>
      <c r="AK35" s="21">
        <f t="shared" si="101"/>
        <v>7642</v>
      </c>
      <c r="AL35" s="21">
        <f t="shared" si="101"/>
        <v>7268</v>
      </c>
      <c r="AM35" s="21">
        <f t="shared" si="101"/>
        <v>7188</v>
      </c>
      <c r="AN35" s="21">
        <f t="shared" si="101"/>
        <v>7922</v>
      </c>
      <c r="AO35" s="21">
        <f>AO26+AO29+AO32</f>
        <v>91555</v>
      </c>
      <c r="AP35" s="21">
        <f t="shared" ref="AP35:AU36" si="102">AP26+AP29</f>
        <v>8182</v>
      </c>
      <c r="AQ35" s="21">
        <f t="shared" si="102"/>
        <v>7134</v>
      </c>
      <c r="AR35" s="21">
        <f t="shared" si="102"/>
        <v>8305</v>
      </c>
      <c r="AS35" s="21">
        <f t="shared" si="102"/>
        <v>7906</v>
      </c>
      <c r="AT35" s="21">
        <f t="shared" si="102"/>
        <v>8390</v>
      </c>
      <c r="AU35" s="21">
        <f t="shared" si="102"/>
        <v>7424</v>
      </c>
      <c r="AV35" s="21">
        <f t="shared" ref="AV35:BU35" si="103">AV26+AV29</f>
        <v>8413</v>
      </c>
      <c r="AW35" s="21">
        <f t="shared" si="103"/>
        <v>8932</v>
      </c>
      <c r="AX35" s="21">
        <f t="shared" si="103"/>
        <v>8000</v>
      </c>
      <c r="AY35" s="21">
        <f t="shared" si="103"/>
        <v>9330</v>
      </c>
      <c r="AZ35" s="21">
        <f t="shared" si="103"/>
        <v>8080</v>
      </c>
      <c r="BA35" s="21">
        <f t="shared" si="103"/>
        <v>9986</v>
      </c>
      <c r="BB35" s="21">
        <f t="shared" si="103"/>
        <v>100082</v>
      </c>
      <c r="BC35" s="21">
        <f t="shared" si="103"/>
        <v>10762</v>
      </c>
      <c r="BD35" s="21">
        <f t="shared" si="103"/>
        <v>9113</v>
      </c>
      <c r="BE35" s="21">
        <f t="shared" si="103"/>
        <v>9791</v>
      </c>
      <c r="BF35" s="21">
        <f t="shared" si="103"/>
        <v>9573</v>
      </c>
      <c r="BG35" s="21">
        <f t="shared" si="103"/>
        <v>9442</v>
      </c>
      <c r="BH35" s="21">
        <f t="shared" si="103"/>
        <v>9329</v>
      </c>
      <c r="BI35" s="21">
        <f t="shared" si="103"/>
        <v>11479</v>
      </c>
      <c r="BJ35" s="21">
        <f t="shared" si="103"/>
        <v>11466</v>
      </c>
      <c r="BK35" s="21">
        <f t="shared" si="103"/>
        <v>10852</v>
      </c>
      <c r="BL35" s="21">
        <f t="shared" si="103"/>
        <v>11266</v>
      </c>
      <c r="BM35" s="21">
        <f t="shared" si="103"/>
        <v>10016</v>
      </c>
      <c r="BN35" s="21">
        <f t="shared" si="103"/>
        <v>10990</v>
      </c>
      <c r="BO35" s="21">
        <f t="shared" si="103"/>
        <v>124079</v>
      </c>
      <c r="BP35" s="21">
        <f t="shared" si="103"/>
        <v>10731</v>
      </c>
      <c r="BQ35" s="21">
        <f t="shared" si="103"/>
        <v>10855</v>
      </c>
      <c r="BR35" s="21">
        <f t="shared" si="103"/>
        <v>10982</v>
      </c>
      <c r="BS35" s="21">
        <f t="shared" si="103"/>
        <v>11023</v>
      </c>
      <c r="BT35" s="21">
        <f t="shared" si="103"/>
        <v>11279</v>
      </c>
      <c r="BU35" s="21">
        <f t="shared" si="103"/>
        <v>11321</v>
      </c>
      <c r="BV35" s="21">
        <f t="shared" ref="BV35:CC35" si="104">BV26+BV29+BV32</f>
        <v>13135</v>
      </c>
      <c r="BW35" s="21">
        <f t="shared" si="104"/>
        <v>29726</v>
      </c>
      <c r="BX35" s="21">
        <f t="shared" si="104"/>
        <v>33028</v>
      </c>
      <c r="BY35" s="21">
        <f t="shared" si="104"/>
        <v>37741</v>
      </c>
      <c r="BZ35" s="21">
        <f t="shared" si="104"/>
        <v>33556</v>
      </c>
      <c r="CA35" s="21">
        <f t="shared" si="104"/>
        <v>40636</v>
      </c>
      <c r="CB35" s="21">
        <f t="shared" si="104"/>
        <v>254013</v>
      </c>
      <c r="CC35" s="21">
        <f t="shared" si="104"/>
        <v>35462</v>
      </c>
      <c r="CD35" s="21">
        <v>31828</v>
      </c>
      <c r="CE35" s="21">
        <f t="shared" ref="CE35:CG36" si="105">CE26+CE29+CE32</f>
        <v>37312</v>
      </c>
      <c r="CF35" s="21">
        <f t="shared" si="105"/>
        <v>32736</v>
      </c>
      <c r="CG35" s="21">
        <f t="shared" si="105"/>
        <v>37753</v>
      </c>
      <c r="CH35" s="21">
        <f t="shared" ref="CH35:CN36" si="106">CH26+CH29+CH32</f>
        <v>35073</v>
      </c>
      <c r="CI35" s="21">
        <f t="shared" si="106"/>
        <v>37689</v>
      </c>
      <c r="CJ35" s="21">
        <f t="shared" si="106"/>
        <v>41137</v>
      </c>
      <c r="CK35" s="21">
        <f t="shared" si="106"/>
        <v>39782</v>
      </c>
      <c r="CL35" s="21">
        <f t="shared" si="106"/>
        <v>42324</v>
      </c>
      <c r="CM35" s="21">
        <f t="shared" si="106"/>
        <v>40603</v>
      </c>
      <c r="CN35" s="21">
        <f t="shared" si="106"/>
        <v>47728</v>
      </c>
      <c r="CO35" s="21">
        <f t="shared" si="72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07">CR26+CR29+CR32</f>
        <v>45110</v>
      </c>
      <c r="CS35" s="21">
        <f t="shared" si="107"/>
        <v>42089</v>
      </c>
      <c r="CT35" s="21">
        <f t="shared" si="107"/>
        <v>45363</v>
      </c>
      <c r="CU35" s="21">
        <f t="shared" si="107"/>
        <v>42385</v>
      </c>
      <c r="CV35" s="21">
        <f t="shared" si="107"/>
        <v>47275</v>
      </c>
      <c r="CW35" s="21">
        <f t="shared" si="107"/>
        <v>51560</v>
      </c>
      <c r="CX35" s="21">
        <f t="shared" si="107"/>
        <v>47777</v>
      </c>
      <c r="CY35" s="21">
        <f t="shared" si="107"/>
        <v>50228</v>
      </c>
      <c r="CZ35" s="21">
        <f t="shared" si="107"/>
        <v>46190</v>
      </c>
      <c r="DA35" s="21">
        <f t="shared" si="107"/>
        <v>56567</v>
      </c>
      <c r="DB35" s="21">
        <f t="shared" si="73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08">DE26+DE29+DE32</f>
        <v>52856</v>
      </c>
      <c r="DF35" s="21">
        <f t="shared" si="108"/>
        <v>42540</v>
      </c>
      <c r="DG35" s="21">
        <f t="shared" si="108"/>
        <v>49596</v>
      </c>
      <c r="DH35" s="21">
        <f t="shared" si="108"/>
        <v>44546</v>
      </c>
      <c r="DI35" s="21">
        <f t="shared" si="108"/>
        <v>48200</v>
      </c>
      <c r="DJ35" s="21">
        <f t="shared" si="108"/>
        <v>51365</v>
      </c>
      <c r="DK35" s="21">
        <f t="shared" si="108"/>
        <v>45864</v>
      </c>
      <c r="DL35" s="21">
        <f t="shared" si="108"/>
        <v>50330</v>
      </c>
      <c r="DM35" s="21">
        <f t="shared" si="108"/>
        <v>45988</v>
      </c>
      <c r="DN35" s="21">
        <f t="shared" si="108"/>
        <v>54089</v>
      </c>
      <c r="DO35" s="21">
        <f t="shared" si="81"/>
        <v>576036</v>
      </c>
      <c r="DP35" s="21">
        <f t="shared" ref="DP35:EA35" si="109">DP26+DP29+DP32</f>
        <v>51660</v>
      </c>
      <c r="DQ35" s="21">
        <f t="shared" si="109"/>
        <v>48676</v>
      </c>
      <c r="DR35" s="21">
        <f t="shared" si="109"/>
        <v>35635</v>
      </c>
      <c r="DS35" s="21">
        <f t="shared" si="109"/>
        <v>14562</v>
      </c>
      <c r="DT35" s="21">
        <f t="shared" si="109"/>
        <v>27170</v>
      </c>
      <c r="DU35" s="21">
        <f t="shared" si="109"/>
        <v>38955</v>
      </c>
      <c r="DV35" s="21">
        <f t="shared" si="109"/>
        <v>50302</v>
      </c>
      <c r="DW35" s="21">
        <f t="shared" si="109"/>
        <v>44895</v>
      </c>
      <c r="DX35" s="21">
        <f t="shared" si="109"/>
        <v>50323</v>
      </c>
      <c r="DY35" s="21">
        <f t="shared" si="109"/>
        <v>63400</v>
      </c>
      <c r="DZ35" s="21">
        <f t="shared" si="109"/>
        <v>64004</v>
      </c>
      <c r="EA35" s="21">
        <f t="shared" si="109"/>
        <v>73693</v>
      </c>
      <c r="EB35" s="21">
        <f t="shared" si="82"/>
        <v>563275</v>
      </c>
      <c r="EC35" s="21">
        <f t="shared" ref="EC35:EF36" si="110">EC26+EC29+EC32</f>
        <v>62770</v>
      </c>
      <c r="ED35" s="21">
        <f t="shared" si="110"/>
        <v>54766</v>
      </c>
      <c r="EE35" s="21">
        <f t="shared" si="110"/>
        <v>63229</v>
      </c>
      <c r="EF35" s="21">
        <f t="shared" si="110"/>
        <v>65037</v>
      </c>
      <c r="EG35" s="21">
        <v>70725</v>
      </c>
      <c r="EH35" s="21"/>
      <c r="EI35" s="21"/>
      <c r="EJ35" s="21"/>
      <c r="EK35" s="21"/>
      <c r="EL35" s="21"/>
      <c r="EM35" s="21"/>
      <c r="EN35" s="21"/>
      <c r="EO35" s="21">
        <f t="shared" si="83"/>
        <v>316527</v>
      </c>
    </row>
    <row r="36" spans="2:145" x14ac:dyDescent="0.25">
      <c r="B36" s="15" t="s">
        <v>3</v>
      </c>
      <c r="C36" s="21">
        <f t="shared" ref="C36:N36" si="111">C27+C30</f>
        <v>0</v>
      </c>
      <c r="D36" s="21">
        <f t="shared" si="111"/>
        <v>0</v>
      </c>
      <c r="E36" s="21">
        <f t="shared" si="111"/>
        <v>0</v>
      </c>
      <c r="F36" s="21">
        <f t="shared" si="111"/>
        <v>0</v>
      </c>
      <c r="G36" s="21">
        <f t="shared" si="111"/>
        <v>0</v>
      </c>
      <c r="H36" s="21">
        <f t="shared" si="111"/>
        <v>0</v>
      </c>
      <c r="I36" s="21">
        <f t="shared" si="111"/>
        <v>0</v>
      </c>
      <c r="J36" s="21">
        <f t="shared" si="111"/>
        <v>0</v>
      </c>
      <c r="K36" s="21">
        <f t="shared" si="111"/>
        <v>0</v>
      </c>
      <c r="L36" s="21">
        <f t="shared" si="111"/>
        <v>35573</v>
      </c>
      <c r="M36" s="21">
        <f t="shared" si="111"/>
        <v>31944</v>
      </c>
      <c r="N36" s="21">
        <f t="shared" si="111"/>
        <v>25791</v>
      </c>
      <c r="O36" s="21">
        <f>O27+O30+O33</f>
        <v>93308</v>
      </c>
      <c r="P36" s="21">
        <f t="shared" ref="P36:AA36" si="112">P27+P30</f>
        <v>18179</v>
      </c>
      <c r="Q36" s="21">
        <f t="shared" si="112"/>
        <v>22605</v>
      </c>
      <c r="R36" s="21">
        <f t="shared" si="112"/>
        <v>23768</v>
      </c>
      <c r="S36" s="21">
        <f t="shared" si="112"/>
        <v>23295</v>
      </c>
      <c r="T36" s="21">
        <f t="shared" si="112"/>
        <v>17323</v>
      </c>
      <c r="U36" s="21">
        <f t="shared" si="112"/>
        <v>25580</v>
      </c>
      <c r="V36" s="21">
        <f t="shared" si="112"/>
        <v>29687</v>
      </c>
      <c r="W36" s="21">
        <f t="shared" si="112"/>
        <v>33482</v>
      </c>
      <c r="X36" s="21">
        <f t="shared" si="112"/>
        <v>32126</v>
      </c>
      <c r="Y36" s="21">
        <f t="shared" si="112"/>
        <v>31320</v>
      </c>
      <c r="Z36" s="21">
        <f t="shared" si="112"/>
        <v>31386</v>
      </c>
      <c r="AA36" s="21">
        <f t="shared" si="112"/>
        <v>30843</v>
      </c>
      <c r="AB36" s="21">
        <f>AB27+AB30+AB33</f>
        <v>319594</v>
      </c>
      <c r="AC36" s="21">
        <f t="shared" ref="AC36:AN36" si="113">AC27+AC30</f>
        <v>29214</v>
      </c>
      <c r="AD36" s="21">
        <f t="shared" si="113"/>
        <v>24991</v>
      </c>
      <c r="AE36" s="21">
        <f t="shared" si="113"/>
        <v>26768</v>
      </c>
      <c r="AF36" s="21">
        <f t="shared" si="113"/>
        <v>27496</v>
      </c>
      <c r="AG36" s="21">
        <f t="shared" si="113"/>
        <v>29364</v>
      </c>
      <c r="AH36" s="21">
        <f t="shared" si="113"/>
        <v>29155</v>
      </c>
      <c r="AI36" s="21">
        <f t="shared" si="113"/>
        <v>29375</v>
      </c>
      <c r="AJ36" s="21">
        <f t="shared" si="113"/>
        <v>37602</v>
      </c>
      <c r="AK36" s="21">
        <f t="shared" si="113"/>
        <v>36562</v>
      </c>
      <c r="AL36" s="21">
        <f t="shared" si="113"/>
        <v>35732</v>
      </c>
      <c r="AM36" s="21">
        <f t="shared" si="113"/>
        <v>34677</v>
      </c>
      <c r="AN36" s="21">
        <f t="shared" si="113"/>
        <v>32714</v>
      </c>
      <c r="AO36" s="21">
        <f>AO27+AO30+AO33</f>
        <v>373650</v>
      </c>
      <c r="AP36" s="21">
        <f t="shared" si="102"/>
        <v>28910</v>
      </c>
      <c r="AQ36" s="21">
        <f t="shared" si="102"/>
        <v>25627</v>
      </c>
      <c r="AR36" s="21">
        <f t="shared" si="102"/>
        <v>28555</v>
      </c>
      <c r="AS36" s="21">
        <f t="shared" si="102"/>
        <v>30578</v>
      </c>
      <c r="AT36" s="21">
        <f t="shared" si="102"/>
        <v>31754</v>
      </c>
      <c r="AU36" s="21">
        <f t="shared" si="102"/>
        <v>25168</v>
      </c>
      <c r="AV36" s="21">
        <f t="shared" ref="AV36:BV36" si="114">AV27+AV30</f>
        <v>10084</v>
      </c>
      <c r="AW36" s="21">
        <f t="shared" si="114"/>
        <v>32579</v>
      </c>
      <c r="AX36" s="21">
        <f t="shared" si="114"/>
        <v>32871</v>
      </c>
      <c r="AY36" s="21">
        <f t="shared" si="114"/>
        <v>35057</v>
      </c>
      <c r="AZ36" s="21">
        <f t="shared" si="114"/>
        <v>33869</v>
      </c>
      <c r="BA36" s="21">
        <f t="shared" si="114"/>
        <v>31559</v>
      </c>
      <c r="BB36" s="21">
        <f t="shared" si="114"/>
        <v>346611</v>
      </c>
      <c r="BC36" s="21">
        <f t="shared" si="114"/>
        <v>28678</v>
      </c>
      <c r="BD36" s="21">
        <f t="shared" si="114"/>
        <v>25926</v>
      </c>
      <c r="BE36" s="21">
        <f t="shared" si="114"/>
        <v>27297</v>
      </c>
      <c r="BF36" s="21">
        <f t="shared" si="114"/>
        <v>29896</v>
      </c>
      <c r="BG36" s="21">
        <f t="shared" si="114"/>
        <v>31367</v>
      </c>
      <c r="BH36" s="21">
        <f t="shared" si="114"/>
        <v>29763</v>
      </c>
      <c r="BI36" s="21">
        <f t="shared" si="114"/>
        <v>32187</v>
      </c>
      <c r="BJ36" s="21">
        <f t="shared" si="114"/>
        <v>33338</v>
      </c>
      <c r="BK36" s="21">
        <f t="shared" si="114"/>
        <v>35337</v>
      </c>
      <c r="BL36" s="21">
        <f t="shared" si="114"/>
        <v>40030</v>
      </c>
      <c r="BM36" s="21">
        <f t="shared" si="114"/>
        <v>29710</v>
      </c>
      <c r="BN36" s="21">
        <f t="shared" si="114"/>
        <v>34247</v>
      </c>
      <c r="BO36" s="21">
        <f t="shared" si="114"/>
        <v>377776</v>
      </c>
      <c r="BP36" s="21">
        <f t="shared" si="114"/>
        <v>28800</v>
      </c>
      <c r="BQ36" s="21">
        <f t="shared" si="114"/>
        <v>29119</v>
      </c>
      <c r="BR36" s="21">
        <f t="shared" si="114"/>
        <v>28066</v>
      </c>
      <c r="BS36" s="21">
        <f t="shared" si="114"/>
        <v>30991</v>
      </c>
      <c r="BT36" s="21">
        <f t="shared" si="114"/>
        <v>35339</v>
      </c>
      <c r="BU36" s="21">
        <f t="shared" si="114"/>
        <v>34672</v>
      </c>
      <c r="BV36" s="21">
        <f t="shared" si="114"/>
        <v>36926</v>
      </c>
      <c r="BW36" s="21">
        <f t="shared" ref="BW36:CC36" si="115">BW27+BW30+BW33</f>
        <v>64270</v>
      </c>
      <c r="BX36" s="21">
        <f t="shared" si="115"/>
        <v>71515</v>
      </c>
      <c r="BY36" s="21">
        <f t="shared" si="115"/>
        <v>78601</v>
      </c>
      <c r="BZ36" s="21">
        <f t="shared" si="115"/>
        <v>73159</v>
      </c>
      <c r="CA36" s="21">
        <f t="shared" si="115"/>
        <v>74329</v>
      </c>
      <c r="CB36" s="21">
        <f t="shared" si="115"/>
        <v>585787</v>
      </c>
      <c r="CC36" s="21">
        <f t="shared" si="115"/>
        <v>59876</v>
      </c>
      <c r="CD36" s="21">
        <v>59940</v>
      </c>
      <c r="CE36" s="21">
        <f t="shared" si="105"/>
        <v>71587</v>
      </c>
      <c r="CF36" s="21">
        <f t="shared" si="105"/>
        <v>71447</v>
      </c>
      <c r="CG36" s="21">
        <f t="shared" si="105"/>
        <v>73890</v>
      </c>
      <c r="CH36" s="21">
        <f t="shared" si="106"/>
        <v>72297</v>
      </c>
      <c r="CI36" s="21">
        <f t="shared" si="106"/>
        <v>77256</v>
      </c>
      <c r="CJ36" s="21">
        <f t="shared" si="106"/>
        <v>87083</v>
      </c>
      <c r="CK36" s="21">
        <f t="shared" si="106"/>
        <v>91464</v>
      </c>
      <c r="CL36" s="21">
        <f t="shared" si="106"/>
        <v>90936</v>
      </c>
      <c r="CM36" s="21">
        <f t="shared" si="106"/>
        <v>87717</v>
      </c>
      <c r="CN36" s="21">
        <f t="shared" si="106"/>
        <v>88630</v>
      </c>
      <c r="CO36" s="21">
        <f t="shared" si="72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07"/>
        <v>81485</v>
      </c>
      <c r="CV36" s="21">
        <f t="shared" si="107"/>
        <v>84843</v>
      </c>
      <c r="CW36" s="21">
        <f t="shared" si="107"/>
        <v>91817</v>
      </c>
      <c r="CX36" s="21">
        <f t="shared" si="107"/>
        <v>85139</v>
      </c>
      <c r="CY36" s="21">
        <f t="shared" si="107"/>
        <v>77471</v>
      </c>
      <c r="CZ36" s="21">
        <f t="shared" si="107"/>
        <v>78630</v>
      </c>
      <c r="DA36" s="21">
        <f t="shared" si="107"/>
        <v>82315</v>
      </c>
      <c r="DB36" s="21">
        <f t="shared" si="73"/>
        <v>968559</v>
      </c>
      <c r="DC36" s="21">
        <f t="shared" ref="DC36:DN36" si="116">DC27+DC30+DC33</f>
        <v>75267</v>
      </c>
      <c r="DD36" s="21">
        <f t="shared" si="116"/>
        <v>74948</v>
      </c>
      <c r="DE36" s="21">
        <f t="shared" si="116"/>
        <v>78914</v>
      </c>
      <c r="DF36" s="21">
        <f t="shared" si="116"/>
        <v>70196</v>
      </c>
      <c r="DG36" s="21">
        <f t="shared" si="116"/>
        <v>88155</v>
      </c>
      <c r="DH36" s="21">
        <f t="shared" si="116"/>
        <v>91562</v>
      </c>
      <c r="DI36" s="21">
        <f t="shared" si="116"/>
        <v>92088</v>
      </c>
      <c r="DJ36" s="21">
        <f t="shared" si="116"/>
        <v>102391</v>
      </c>
      <c r="DK36" s="21">
        <f t="shared" si="116"/>
        <v>95785</v>
      </c>
      <c r="DL36" s="21">
        <f t="shared" si="116"/>
        <v>98772</v>
      </c>
      <c r="DM36" s="21">
        <f t="shared" si="116"/>
        <v>86472</v>
      </c>
      <c r="DN36" s="21">
        <f t="shared" si="116"/>
        <v>90294</v>
      </c>
      <c r="DO36" s="21">
        <f t="shared" si="81"/>
        <v>1044844</v>
      </c>
      <c r="DP36" s="21">
        <f t="shared" ref="DP36:EA36" si="117">DP27+DP30+DP33</f>
        <v>77183</v>
      </c>
      <c r="DQ36" s="21">
        <f t="shared" si="117"/>
        <v>80804</v>
      </c>
      <c r="DR36" s="21">
        <f t="shared" si="117"/>
        <v>62357</v>
      </c>
      <c r="DS36" s="21">
        <f t="shared" si="117"/>
        <v>24921</v>
      </c>
      <c r="DT36" s="21">
        <f t="shared" si="117"/>
        <v>43213</v>
      </c>
      <c r="DU36" s="21">
        <f t="shared" si="117"/>
        <v>56560</v>
      </c>
      <c r="DV36" s="21">
        <f t="shared" si="117"/>
        <v>75623</v>
      </c>
      <c r="DW36" s="21">
        <f t="shared" si="117"/>
        <v>79776</v>
      </c>
      <c r="DX36" s="21">
        <f t="shared" si="117"/>
        <v>85236</v>
      </c>
      <c r="DY36" s="21">
        <f t="shared" si="117"/>
        <v>105904</v>
      </c>
      <c r="DZ36" s="21">
        <f t="shared" si="117"/>
        <v>104100</v>
      </c>
      <c r="EA36" s="21">
        <f t="shared" si="117"/>
        <v>122700</v>
      </c>
      <c r="EB36" s="21">
        <f t="shared" si="82"/>
        <v>918377</v>
      </c>
      <c r="EC36" s="21">
        <f t="shared" si="110"/>
        <v>100280</v>
      </c>
      <c r="ED36" s="21">
        <f t="shared" si="110"/>
        <v>85888</v>
      </c>
      <c r="EE36" s="21">
        <f t="shared" si="110"/>
        <v>93985</v>
      </c>
      <c r="EF36" s="21">
        <f t="shared" si="110"/>
        <v>94514</v>
      </c>
      <c r="EG36" s="21">
        <v>104690</v>
      </c>
      <c r="EH36" s="21"/>
      <c r="EI36" s="21"/>
      <c r="EJ36" s="21"/>
      <c r="EK36" s="21"/>
      <c r="EL36" s="21"/>
      <c r="EM36" s="21"/>
      <c r="EN36" s="21"/>
      <c r="EO36" s="21">
        <f t="shared" si="83"/>
        <v>479357</v>
      </c>
    </row>
    <row r="39" spans="2:145" x14ac:dyDescent="0.25">
      <c r="B39" s="5" t="s">
        <v>82</v>
      </c>
    </row>
    <row r="40" spans="2:145" x14ac:dyDescent="0.25">
      <c r="B40" s="23" t="s">
        <v>158</v>
      </c>
      <c r="C40" s="159">
        <v>2011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1"/>
      <c r="O40" s="157" t="s">
        <v>88</v>
      </c>
      <c r="P40" s="159">
        <v>2012</v>
      </c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1"/>
      <c r="AB40" s="157" t="s">
        <v>89</v>
      </c>
      <c r="AC40" s="159">
        <v>2013</v>
      </c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1"/>
      <c r="AO40" s="157" t="s">
        <v>90</v>
      </c>
      <c r="AP40" s="159">
        <v>2014</v>
      </c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1"/>
      <c r="BB40" s="157" t="s">
        <v>91</v>
      </c>
      <c r="BC40" s="159">
        <v>2015</v>
      </c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1"/>
      <c r="BO40" s="157" t="s">
        <v>92</v>
      </c>
      <c r="BP40" s="159">
        <v>2016</v>
      </c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1"/>
      <c r="CB40" s="157" t="s">
        <v>93</v>
      </c>
      <c r="CC40" s="159">
        <v>2017</v>
      </c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1"/>
      <c r="CO40" s="157" t="s">
        <v>104</v>
      </c>
      <c r="CP40" s="159">
        <v>2018</v>
      </c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1"/>
      <c r="DB40" s="157" t="s">
        <v>137</v>
      </c>
      <c r="DC40" s="159">
        <v>2019</v>
      </c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1"/>
      <c r="DO40" s="157" t="s">
        <v>161</v>
      </c>
      <c r="DP40" s="154">
        <v>2020</v>
      </c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6"/>
      <c r="EB40" s="157" t="s">
        <v>169</v>
      </c>
      <c r="EC40" s="154">
        <v>2021</v>
      </c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6"/>
      <c r="EO40" s="157" t="s">
        <v>170</v>
      </c>
    </row>
    <row r="41" spans="2:14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8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8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8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8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8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8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8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8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58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58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58"/>
    </row>
    <row r="42" spans="2:145" s="5" customFormat="1" ht="16.5" customHeight="1" x14ac:dyDescent="0.25">
      <c r="B42" s="100" t="s">
        <v>103</v>
      </c>
      <c r="C42" s="19">
        <f t="shared" ref="C42:BS42" si="118">SUM(C43:C44)</f>
        <v>0</v>
      </c>
      <c r="D42" s="19">
        <f t="shared" si="118"/>
        <v>0</v>
      </c>
      <c r="E42" s="19">
        <f t="shared" si="118"/>
        <v>0</v>
      </c>
      <c r="F42" s="19">
        <f t="shared" si="118"/>
        <v>0</v>
      </c>
      <c r="G42" s="19">
        <f t="shared" si="118"/>
        <v>0</v>
      </c>
      <c r="H42" s="19">
        <f t="shared" si="118"/>
        <v>0</v>
      </c>
      <c r="I42" s="19">
        <f t="shared" si="118"/>
        <v>0</v>
      </c>
      <c r="J42" s="19">
        <f t="shared" si="118"/>
        <v>0</v>
      </c>
      <c r="K42" s="19">
        <f t="shared" si="118"/>
        <v>0</v>
      </c>
      <c r="L42" s="19">
        <f t="shared" si="118"/>
        <v>218167.59999999998</v>
      </c>
      <c r="M42" s="19">
        <f t="shared" si="118"/>
        <v>198499</v>
      </c>
      <c r="N42" s="19">
        <f t="shared" si="118"/>
        <v>165188.80000000002</v>
      </c>
      <c r="O42" s="19">
        <f>SUM(C42:N42)</f>
        <v>581855.4</v>
      </c>
      <c r="P42" s="19">
        <f t="shared" si="118"/>
        <v>115644.90000000001</v>
      </c>
      <c r="Q42" s="19">
        <f t="shared" si="118"/>
        <v>143099.6</v>
      </c>
      <c r="R42" s="19">
        <f t="shared" si="118"/>
        <v>151944.1</v>
      </c>
      <c r="S42" s="19">
        <f t="shared" si="118"/>
        <v>149784.80000000002</v>
      </c>
      <c r="T42" s="19">
        <f t="shared" si="118"/>
        <v>115201</v>
      </c>
      <c r="U42" s="19">
        <f t="shared" si="118"/>
        <v>155986.5</v>
      </c>
      <c r="V42" s="19">
        <f t="shared" si="118"/>
        <v>179995.40000000002</v>
      </c>
      <c r="W42" s="19">
        <f t="shared" si="118"/>
        <v>201646.7</v>
      </c>
      <c r="X42" s="19">
        <f t="shared" si="118"/>
        <v>190231.29999999996</v>
      </c>
      <c r="Y42" s="19">
        <f t="shared" si="118"/>
        <v>187998.39999999997</v>
      </c>
      <c r="Z42" s="19">
        <f t="shared" si="118"/>
        <v>185502.3</v>
      </c>
      <c r="AA42" s="19">
        <f t="shared" si="118"/>
        <v>183183.2</v>
      </c>
      <c r="AB42" s="19">
        <f>SUM(P42:AA42)</f>
        <v>1960218.2</v>
      </c>
      <c r="AC42" s="19">
        <f t="shared" si="118"/>
        <v>165814.70000000001</v>
      </c>
      <c r="AD42" s="19">
        <f t="shared" si="118"/>
        <v>151796.4</v>
      </c>
      <c r="AE42" s="19">
        <f t="shared" si="118"/>
        <v>154752.20000000001</v>
      </c>
      <c r="AF42" s="19">
        <f t="shared" si="118"/>
        <v>151411.1</v>
      </c>
      <c r="AG42" s="19">
        <f t="shared" si="118"/>
        <v>164823.5</v>
      </c>
      <c r="AH42" s="19">
        <f t="shared" si="118"/>
        <v>162332.29999999999</v>
      </c>
      <c r="AI42" s="19">
        <f t="shared" si="118"/>
        <v>173537.9</v>
      </c>
      <c r="AJ42" s="19">
        <f t="shared" si="118"/>
        <v>218368.80000000002</v>
      </c>
      <c r="AK42" s="19">
        <f t="shared" si="118"/>
        <v>208106.80000000002</v>
      </c>
      <c r="AL42" s="19">
        <f t="shared" si="118"/>
        <v>200544.60000000003</v>
      </c>
      <c r="AM42" s="19">
        <f t="shared" si="118"/>
        <v>196528.3</v>
      </c>
      <c r="AN42" s="19">
        <f t="shared" si="118"/>
        <v>189356.2</v>
      </c>
      <c r="AO42" s="19">
        <f>SUM(AC42:AN42)</f>
        <v>2137372.8000000003</v>
      </c>
      <c r="AP42" s="19">
        <f t="shared" si="118"/>
        <v>178296.80000000002</v>
      </c>
      <c r="AQ42" s="19">
        <f t="shared" si="118"/>
        <v>158640.1</v>
      </c>
      <c r="AR42" s="19">
        <f t="shared" si="118"/>
        <v>177343</v>
      </c>
      <c r="AS42" s="19">
        <f t="shared" si="118"/>
        <v>185370.59999999998</v>
      </c>
      <c r="AT42" s="19">
        <f t="shared" si="118"/>
        <v>193619.4</v>
      </c>
      <c r="AU42" s="19">
        <f t="shared" si="118"/>
        <v>155217.20000000001</v>
      </c>
      <c r="AV42" s="19">
        <f t="shared" si="118"/>
        <v>82458.3</v>
      </c>
      <c r="AW42" s="19">
        <f t="shared" si="118"/>
        <v>199068.7</v>
      </c>
      <c r="AX42" s="19">
        <f t="shared" si="118"/>
        <v>197107.90000000002</v>
      </c>
      <c r="AY42" s="19">
        <f t="shared" si="118"/>
        <v>212093.69999999998</v>
      </c>
      <c r="AZ42" s="19">
        <f t="shared" si="118"/>
        <v>203425.90000000002</v>
      </c>
      <c r="BA42" s="19">
        <f t="shared" si="118"/>
        <v>197340.1</v>
      </c>
      <c r="BB42" s="19">
        <f>SUM(AP42:BA42)</f>
        <v>2139981.7000000002</v>
      </c>
      <c r="BC42" s="19">
        <f t="shared" si="118"/>
        <v>196159.09999999998</v>
      </c>
      <c r="BD42" s="19">
        <f t="shared" si="118"/>
        <v>174728.05</v>
      </c>
      <c r="BE42" s="19">
        <f t="shared" si="118"/>
        <v>183372.44999999998</v>
      </c>
      <c r="BF42" s="19">
        <f t="shared" si="118"/>
        <v>195640.34999999998</v>
      </c>
      <c r="BG42" s="19">
        <f t="shared" si="118"/>
        <v>200293.35</v>
      </c>
      <c r="BH42" s="19">
        <f t="shared" si="118"/>
        <v>191603.55</v>
      </c>
      <c r="BI42" s="19">
        <f t="shared" si="118"/>
        <v>212465.34999999998</v>
      </c>
      <c r="BJ42" s="19">
        <f t="shared" si="118"/>
        <v>219753.1</v>
      </c>
      <c r="BK42" s="19">
        <f t="shared" si="118"/>
        <v>226348</v>
      </c>
      <c r="BL42" s="19">
        <f t="shared" si="118"/>
        <v>247595.14999999997</v>
      </c>
      <c r="BM42" s="19">
        <f t="shared" si="118"/>
        <v>189656.49999999997</v>
      </c>
      <c r="BN42" s="19">
        <f t="shared" si="118"/>
        <v>220173.5</v>
      </c>
      <c r="BO42" s="19">
        <f>SUM(BC42:BN42)</f>
        <v>2457788.4499999997</v>
      </c>
      <c r="BP42" s="19">
        <f t="shared" si="118"/>
        <v>207975.95</v>
      </c>
      <c r="BQ42" s="19">
        <f t="shared" si="118"/>
        <v>214651.80000000002</v>
      </c>
      <c r="BR42" s="19">
        <f t="shared" si="118"/>
        <v>205925</v>
      </c>
      <c r="BS42" s="19">
        <f t="shared" si="118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19">SUM(BV43:BV44)</f>
        <v>263996.90000000002</v>
      </c>
      <c r="BW42" s="19">
        <f t="shared" si="119"/>
        <v>446563.79999999993</v>
      </c>
      <c r="BX42" s="19">
        <f t="shared" si="119"/>
        <v>493683.19999999995</v>
      </c>
      <c r="BY42" s="19">
        <f t="shared" si="119"/>
        <v>537131</v>
      </c>
      <c r="BZ42" s="19">
        <f t="shared" si="119"/>
        <v>497013.7</v>
      </c>
      <c r="CA42" s="19">
        <f t="shared" si="119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0">SUM(CE43:CE44)</f>
        <v>550873.4</v>
      </c>
      <c r="CF42" s="19">
        <f t="shared" si="120"/>
        <v>533264.5</v>
      </c>
      <c r="CG42" s="19">
        <f t="shared" si="120"/>
        <v>564076.19999999995</v>
      </c>
      <c r="CH42" s="19">
        <f t="shared" si="120"/>
        <v>545236</v>
      </c>
      <c r="CI42" s="19">
        <f t="shared" si="120"/>
        <v>592369.30000000005</v>
      </c>
      <c r="CJ42" s="19">
        <f t="shared" si="120"/>
        <v>656067.5</v>
      </c>
      <c r="CK42" s="19">
        <f t="shared" si="120"/>
        <v>655069.39999999991</v>
      </c>
      <c r="CL42" s="19">
        <f t="shared" si="120"/>
        <v>676573.1</v>
      </c>
      <c r="CM42" s="19">
        <f t="shared" si="120"/>
        <v>660131.19999999995</v>
      </c>
      <c r="CN42" s="19">
        <f t="shared" si="120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1">SUM(CR43:CR44)</f>
        <v>638287.5</v>
      </c>
      <c r="CS42" s="19">
        <f t="shared" si="121"/>
        <v>601652.5</v>
      </c>
      <c r="CT42" s="19">
        <f t="shared" si="121"/>
        <v>627795.5</v>
      </c>
      <c r="CU42" s="19">
        <f t="shared" si="121"/>
        <v>608184</v>
      </c>
      <c r="CV42" s="19">
        <f t="shared" si="121"/>
        <v>665601</v>
      </c>
      <c r="CW42" s="19">
        <f t="shared" si="121"/>
        <v>719523.5</v>
      </c>
      <c r="CX42" s="19">
        <f t="shared" si="121"/>
        <v>655018</v>
      </c>
      <c r="CY42" s="19">
        <f t="shared" si="121"/>
        <v>617750</v>
      </c>
      <c r="CZ42" s="19">
        <f t="shared" si="121"/>
        <v>614286.5</v>
      </c>
      <c r="DA42" s="19">
        <f t="shared" si="121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G42" si="122">SUM(DE43:DE44)</f>
        <v>690921.39999999991</v>
      </c>
      <c r="DF42" s="19">
        <f t="shared" si="122"/>
        <v>579800.79999999993</v>
      </c>
      <c r="DG42" s="19">
        <f t="shared" si="122"/>
        <v>715757.7</v>
      </c>
      <c r="DH42" s="19">
        <f t="shared" si="122"/>
        <v>714600.8</v>
      </c>
      <c r="DI42" s="19">
        <f t="shared" si="122"/>
        <v>736035.6</v>
      </c>
      <c r="DJ42" s="19">
        <f t="shared" si="122"/>
        <v>805538.20000000007</v>
      </c>
      <c r="DK42" s="19">
        <f t="shared" si="122"/>
        <v>737850.3</v>
      </c>
      <c r="DL42" s="19">
        <f>SUM(DL43:DL44)</f>
        <v>764755.79999999993</v>
      </c>
      <c r="DM42" s="19">
        <f t="shared" si="122"/>
        <v>678296.39999999991</v>
      </c>
      <c r="DN42" s="19">
        <f t="shared" si="122"/>
        <v>743799.7</v>
      </c>
      <c r="DO42" s="19">
        <f>+SUM(DC42:DN42)</f>
        <v>8451996.4999999981</v>
      </c>
      <c r="DP42" s="19">
        <f t="shared" si="122"/>
        <v>657318.29999999993</v>
      </c>
      <c r="DQ42" s="19">
        <f t="shared" si="122"/>
        <v>654392.4</v>
      </c>
      <c r="DR42" s="19">
        <f t="shared" si="122"/>
        <v>508767.39999999997</v>
      </c>
      <c r="DS42" s="19">
        <f>SUM(DS43:DS44)</f>
        <v>14286.600000000002</v>
      </c>
      <c r="DT42" s="19">
        <f t="shared" si="122"/>
        <v>0</v>
      </c>
      <c r="DU42" s="19">
        <f t="shared" si="122"/>
        <v>0</v>
      </c>
      <c r="DV42" s="19">
        <f t="shared" si="122"/>
        <v>685381.5</v>
      </c>
      <c r="DW42" s="19">
        <f t="shared" si="122"/>
        <v>685864.10000000009</v>
      </c>
      <c r="DX42" s="19">
        <f t="shared" si="122"/>
        <v>743989</v>
      </c>
      <c r="DY42" s="19">
        <f t="shared" si="122"/>
        <v>921776.40000000014</v>
      </c>
      <c r="DZ42" s="19">
        <f t="shared" si="122"/>
        <v>912111.3</v>
      </c>
      <c r="EA42" s="19">
        <f t="shared" si="122"/>
        <v>1076740.1000000001</v>
      </c>
      <c r="EB42" s="19">
        <f>+SUM(DP42:EA42)</f>
        <v>6860627.0999999996</v>
      </c>
      <c r="EC42" s="19">
        <f t="shared" si="122"/>
        <v>919414.1</v>
      </c>
      <c r="ED42" s="19">
        <f t="shared" si="122"/>
        <v>802748.6</v>
      </c>
      <c r="EE42" s="19">
        <f t="shared" si="122"/>
        <v>896042.89999999991</v>
      </c>
      <c r="EF42" s="19">
        <f t="shared" si="122"/>
        <v>912721.6</v>
      </c>
      <c r="EG42" s="19">
        <f t="shared" si="122"/>
        <v>999881.9</v>
      </c>
      <c r="EH42" s="19"/>
      <c r="EI42" s="19"/>
      <c r="EJ42" s="19"/>
      <c r="EK42" s="19"/>
      <c r="EL42" s="19"/>
      <c r="EM42" s="19"/>
      <c r="EN42" s="19"/>
      <c r="EO42" s="19">
        <f>+SUM(EC42:EN42)</f>
        <v>4530809.0999999996</v>
      </c>
    </row>
    <row r="43" spans="2:145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/>
      <c r="EI43" s="21"/>
      <c r="EJ43" s="21"/>
      <c r="EK43" s="21"/>
      <c r="EL43" s="21"/>
      <c r="EM43" s="21"/>
      <c r="EN43" s="21"/>
      <c r="EO43" s="21"/>
    </row>
    <row r="44" spans="2:145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/>
      <c r="EI44" s="21"/>
      <c r="EJ44" s="21"/>
      <c r="EK44" s="21"/>
      <c r="EL44" s="21"/>
      <c r="EM44" s="21"/>
      <c r="EN44" s="21"/>
      <c r="EO44" s="21"/>
    </row>
    <row r="45" spans="2:145" x14ac:dyDescent="0.25">
      <c r="B45" s="88"/>
    </row>
    <row r="46" spans="2:145" x14ac:dyDescent="0.25">
      <c r="B46" s="88"/>
    </row>
    <row r="48" spans="2:145" x14ac:dyDescent="0.25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5">
      <c r="BZ49" s="89"/>
    </row>
    <row r="50" spans="78:78" x14ac:dyDescent="0.25">
      <c r="BZ50" s="89"/>
    </row>
  </sheetData>
  <mergeCells count="70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GO73"/>
  <sheetViews>
    <sheetView showGridLines="0" zoomScale="84" zoomScaleNormal="84" workbookViewId="0">
      <pane xSplit="2" ySplit="3" topLeftCell="FZ49" activePane="bottomRight" state="frozen"/>
      <selection pane="topRight" activeCell="C1" sqref="C1"/>
      <selection pane="bottomLeft" activeCell="A4" sqref="A4"/>
      <selection pane="bottomRight" activeCell="GC66" sqref="GC66:GG6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112"/>
    <col min="197" max="197" width="12.33203125" style="112" customWidth="1"/>
    <col min="198" max="16384" width="11.44140625" style="2"/>
  </cols>
  <sheetData>
    <row r="1" spans="1:197" x14ac:dyDescent="0.25">
      <c r="A1" s="170">
        <v>14</v>
      </c>
      <c r="B1" s="170"/>
    </row>
    <row r="2" spans="1:197" ht="30" customHeight="1" x14ac:dyDescent="0.25">
      <c r="A2" s="163" t="s">
        <v>162</v>
      </c>
      <c r="B2" s="164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97" x14ac:dyDescent="0.25">
      <c r="A3" s="99" t="s">
        <v>66</v>
      </c>
    </row>
    <row r="4" spans="1:197" ht="14.4" x14ac:dyDescent="0.3">
      <c r="A4" s="91"/>
    </row>
    <row r="5" spans="1:197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97" x14ac:dyDescent="0.25">
      <c r="B6" s="165" t="s">
        <v>0</v>
      </c>
      <c r="C6" s="171">
        <v>2007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57" t="s">
        <v>100</v>
      </c>
      <c r="P6" s="159">
        <v>2008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1"/>
      <c r="AB6" s="157" t="s">
        <v>101</v>
      </c>
      <c r="AC6" s="159">
        <v>2009</v>
      </c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1"/>
      <c r="AO6" s="157" t="s">
        <v>86</v>
      </c>
      <c r="AP6" s="159">
        <v>2010</v>
      </c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1"/>
      <c r="BB6" s="157" t="s">
        <v>87</v>
      </c>
      <c r="BC6" s="159">
        <v>2011</v>
      </c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1"/>
      <c r="BO6" s="157" t="s">
        <v>88</v>
      </c>
      <c r="BP6" s="159">
        <v>2012</v>
      </c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1"/>
      <c r="CB6" s="157" t="s">
        <v>89</v>
      </c>
      <c r="CC6" s="159">
        <v>2013</v>
      </c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7" t="s">
        <v>90</v>
      </c>
      <c r="CP6" s="159">
        <v>2014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57" t="s">
        <v>91</v>
      </c>
      <c r="DC6" s="159">
        <v>2015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57" t="s">
        <v>92</v>
      </c>
      <c r="DP6" s="159">
        <v>2016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57" t="s">
        <v>93</v>
      </c>
      <c r="EC6" s="159">
        <v>2017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57" t="s">
        <v>104</v>
      </c>
      <c r="EP6" s="159">
        <v>2018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57" t="s">
        <v>137</v>
      </c>
      <c r="FC6" s="159">
        <v>2019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57" t="s">
        <v>161</v>
      </c>
      <c r="FP6" s="154">
        <v>2020</v>
      </c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6"/>
      <c r="GB6" s="157" t="s">
        <v>169</v>
      </c>
      <c r="GC6" s="154">
        <v>2021</v>
      </c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6"/>
      <c r="GO6" s="157" t="s">
        <v>170</v>
      </c>
    </row>
    <row r="7" spans="1:197" x14ac:dyDescent="0.25">
      <c r="B7" s="166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8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8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8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8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8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8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8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8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58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58"/>
    </row>
    <row r="8" spans="1:197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/>
      <c r="GI8" s="14"/>
      <c r="GJ8" s="14"/>
      <c r="GK8" s="14"/>
      <c r="GL8" s="14"/>
      <c r="GM8" s="14"/>
      <c r="GN8" s="14"/>
      <c r="GO8" s="14">
        <f>+SUM(GC8:GN8)</f>
        <v>1140637</v>
      </c>
    </row>
    <row r="9" spans="1:197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/>
      <c r="GI9" s="16"/>
      <c r="GJ9" s="16"/>
      <c r="GK9" s="16"/>
      <c r="GL9" s="16"/>
      <c r="GM9" s="16"/>
      <c r="GN9" s="16"/>
      <c r="GO9" s="16"/>
    </row>
    <row r="10" spans="1:197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/>
      <c r="GI10" s="17"/>
      <c r="GJ10" s="17"/>
      <c r="GK10" s="17"/>
      <c r="GL10" s="17"/>
      <c r="GM10" s="17"/>
      <c r="GN10" s="17"/>
      <c r="GO10" s="17"/>
    </row>
    <row r="11" spans="1:197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/>
      <c r="GI11" s="14"/>
      <c r="GJ11" s="14"/>
      <c r="GK11" s="14"/>
      <c r="GL11" s="14"/>
      <c r="GM11" s="14"/>
      <c r="GN11" s="14"/>
      <c r="GO11" s="14">
        <f>+SUM(GC11:GN11)</f>
        <v>183537</v>
      </c>
    </row>
    <row r="12" spans="1:197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/>
      <c r="GI12" s="16"/>
      <c r="GJ12" s="16"/>
      <c r="GK12" s="16"/>
      <c r="GL12" s="16"/>
      <c r="GM12" s="16"/>
      <c r="GN12" s="16"/>
      <c r="GO12" s="16"/>
    </row>
    <row r="13" spans="1:197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/>
      <c r="GI13" s="17"/>
      <c r="GJ13" s="17"/>
      <c r="GK13" s="17"/>
      <c r="GL13" s="17"/>
      <c r="GM13" s="17"/>
      <c r="GN13" s="17"/>
      <c r="GO13" s="17"/>
    </row>
    <row r="14" spans="1:197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/>
      <c r="GI14" s="14"/>
      <c r="GJ14" s="14"/>
      <c r="GK14" s="14"/>
      <c r="GL14" s="14"/>
      <c r="GM14" s="14"/>
      <c r="GN14" s="14"/>
      <c r="GO14" s="14">
        <f>+SUM(GC14:GN14)</f>
        <v>352226</v>
      </c>
    </row>
    <row r="15" spans="1:197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/>
      <c r="GI15" s="16"/>
      <c r="GJ15" s="16"/>
      <c r="GK15" s="16"/>
      <c r="GL15" s="16"/>
      <c r="GM15" s="16"/>
      <c r="GN15" s="16"/>
      <c r="GO15" s="16"/>
    </row>
    <row r="16" spans="1:197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/>
      <c r="GI16" s="17"/>
      <c r="GJ16" s="17"/>
      <c r="GK16" s="17"/>
      <c r="GL16" s="17"/>
      <c r="GM16" s="17"/>
      <c r="GN16" s="17"/>
      <c r="GO16" s="17"/>
    </row>
    <row r="17" spans="2:197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/>
      <c r="GI17" s="14"/>
      <c r="GJ17" s="14"/>
      <c r="GK17" s="14"/>
      <c r="GL17" s="14"/>
      <c r="GM17" s="14"/>
      <c r="GN17" s="14"/>
      <c r="GO17" s="14">
        <f>+SUM(GC17:GN17)</f>
        <v>139697</v>
      </c>
    </row>
    <row r="18" spans="2:197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/>
      <c r="GI18" s="16"/>
      <c r="GJ18" s="16"/>
      <c r="GK18" s="16"/>
      <c r="GL18" s="16"/>
      <c r="GM18" s="16"/>
      <c r="GN18" s="16"/>
      <c r="GO18" s="16"/>
    </row>
    <row r="19" spans="2:197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/>
      <c r="GI19" s="17"/>
      <c r="GJ19" s="17"/>
      <c r="GK19" s="17"/>
      <c r="GL19" s="17"/>
      <c r="GM19" s="17"/>
      <c r="GN19" s="17"/>
      <c r="GO19" s="17"/>
    </row>
    <row r="20" spans="2:197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/>
      <c r="GI20" s="14"/>
      <c r="GJ20" s="14"/>
      <c r="GK20" s="14"/>
      <c r="GL20" s="14"/>
      <c r="GM20" s="14"/>
      <c r="GN20" s="14"/>
      <c r="GO20" s="14">
        <f>+SUM(GC20:GN20)</f>
        <v>604205</v>
      </c>
    </row>
    <row r="21" spans="2:197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/>
      <c r="GI21" s="16"/>
      <c r="GJ21" s="16"/>
      <c r="GK21" s="16"/>
      <c r="GL21" s="16"/>
      <c r="GM21" s="16"/>
      <c r="GN21" s="16"/>
      <c r="GO21" s="16"/>
    </row>
    <row r="22" spans="2:197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/>
      <c r="GI22" s="17"/>
      <c r="GJ22" s="17"/>
      <c r="GK22" s="17"/>
      <c r="GL22" s="17"/>
      <c r="GM22" s="17"/>
      <c r="GN22" s="17"/>
      <c r="GO22" s="17"/>
    </row>
    <row r="23" spans="2:197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/>
      <c r="GI23" s="14"/>
      <c r="GJ23" s="14"/>
      <c r="GK23" s="14"/>
      <c r="GL23" s="14"/>
      <c r="GM23" s="14"/>
      <c r="GN23" s="14"/>
      <c r="GO23" s="14">
        <f>+SUM(GC23:GN23)</f>
        <v>370416</v>
      </c>
    </row>
    <row r="24" spans="2:197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/>
      <c r="GI24" s="16"/>
      <c r="GJ24" s="16"/>
      <c r="GK24" s="16"/>
      <c r="GL24" s="16"/>
      <c r="GM24" s="16"/>
      <c r="GN24" s="16"/>
      <c r="GO24" s="16"/>
    </row>
    <row r="25" spans="2:197" x14ac:dyDescent="0.25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/>
      <c r="GI25" s="17"/>
      <c r="GJ25" s="17"/>
      <c r="GK25" s="17"/>
      <c r="GL25" s="17"/>
      <c r="GM25" s="17"/>
      <c r="GN25" s="17"/>
      <c r="GO25" s="17"/>
    </row>
    <row r="26" spans="2:197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/>
      <c r="GI26" s="14"/>
      <c r="GJ26" s="14"/>
      <c r="GK26" s="14"/>
      <c r="GL26" s="14"/>
      <c r="GM26" s="14"/>
      <c r="GN26" s="14"/>
      <c r="GO26" s="14">
        <f>+SUM(GC26:GN26)</f>
        <v>1076920</v>
      </c>
    </row>
    <row r="27" spans="2:197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/>
      <c r="GI27" s="16"/>
      <c r="GJ27" s="16"/>
      <c r="GK27" s="16"/>
      <c r="GL27" s="16"/>
      <c r="GM27" s="16"/>
      <c r="GN27" s="16"/>
      <c r="GO27" s="16"/>
    </row>
    <row r="28" spans="2:197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/>
      <c r="GI28" s="17"/>
      <c r="GJ28" s="17"/>
      <c r="GK28" s="17"/>
      <c r="GL28" s="17"/>
      <c r="GM28" s="17"/>
      <c r="GN28" s="17"/>
      <c r="GO28" s="17"/>
    </row>
    <row r="29" spans="2:197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/>
      <c r="GI29" s="59"/>
      <c r="GJ29" s="59"/>
      <c r="GK29" s="59"/>
      <c r="GL29" s="59"/>
      <c r="GM29" s="59"/>
      <c r="GN29" s="59"/>
      <c r="GO29" s="59">
        <f>+SUM(GC29:GN29)</f>
        <v>3867638</v>
      </c>
    </row>
    <row r="30" spans="2:197" x14ac:dyDescent="0.25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/>
      <c r="GI30" s="79"/>
      <c r="GJ30" s="79"/>
      <c r="GK30" s="79"/>
      <c r="GL30" s="79"/>
      <c r="GM30" s="79"/>
      <c r="GN30" s="79"/>
      <c r="GO30" s="79">
        <f>+SUM(GC30:GN30)</f>
        <v>2523065</v>
      </c>
    </row>
    <row r="31" spans="2:197" x14ac:dyDescent="0.25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/>
      <c r="GI31" s="79"/>
      <c r="GJ31" s="79"/>
      <c r="GK31" s="79"/>
      <c r="GL31" s="79"/>
      <c r="GM31" s="79"/>
      <c r="GN31" s="79"/>
      <c r="GO31" s="79">
        <f>+SUM(GC31:GN31)</f>
        <v>1344573</v>
      </c>
    </row>
    <row r="34" spans="2:197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97" x14ac:dyDescent="0.25">
      <c r="B35" s="165" t="s">
        <v>0</v>
      </c>
      <c r="C35" s="171">
        <v>2007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57" t="s">
        <v>100</v>
      </c>
      <c r="P35" s="159">
        <v>2008</v>
      </c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1"/>
      <c r="AB35" s="157" t="s">
        <v>101</v>
      </c>
      <c r="AC35" s="159">
        <v>2009</v>
      </c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1"/>
      <c r="AO35" s="157" t="s">
        <v>86</v>
      </c>
      <c r="AP35" s="159">
        <v>2010</v>
      </c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1"/>
      <c r="BB35" s="157" t="s">
        <v>87</v>
      </c>
      <c r="BC35" s="159">
        <v>2011</v>
      </c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1"/>
      <c r="BO35" s="157" t="s">
        <v>88</v>
      </c>
      <c r="BP35" s="159">
        <v>2012</v>
      </c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1"/>
      <c r="CB35" s="157" t="s">
        <v>89</v>
      </c>
      <c r="CC35" s="159">
        <v>2013</v>
      </c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1"/>
      <c r="CO35" s="157" t="s">
        <v>90</v>
      </c>
      <c r="CP35" s="159">
        <v>2014</v>
      </c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1"/>
      <c r="DB35" s="157" t="s">
        <v>91</v>
      </c>
      <c r="DC35" s="159">
        <v>2015</v>
      </c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1"/>
      <c r="DO35" s="157" t="s">
        <v>92</v>
      </c>
      <c r="DP35" s="159">
        <v>2016</v>
      </c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1"/>
      <c r="EB35" s="157" t="s">
        <v>93</v>
      </c>
      <c r="EC35" s="159">
        <v>2017</v>
      </c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1"/>
      <c r="EO35" s="157" t="s">
        <v>104</v>
      </c>
      <c r="EP35" s="159">
        <v>2018</v>
      </c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1"/>
      <c r="FB35" s="157" t="s">
        <v>137</v>
      </c>
      <c r="FC35" s="159">
        <v>2019</v>
      </c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1"/>
      <c r="FO35" s="157" t="s">
        <v>161</v>
      </c>
      <c r="FP35" s="154">
        <v>2020</v>
      </c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6"/>
      <c r="GB35" s="157" t="s">
        <v>169</v>
      </c>
      <c r="GC35" s="154">
        <v>2021</v>
      </c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6"/>
      <c r="GO35" s="157" t="s">
        <v>170</v>
      </c>
    </row>
    <row r="36" spans="2:197" x14ac:dyDescent="0.25">
      <c r="B36" s="166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58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58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58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58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58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58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58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58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58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58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58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58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58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58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58"/>
    </row>
    <row r="37" spans="2:197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/>
      <c r="GI37" s="14"/>
      <c r="GJ37" s="14"/>
      <c r="GK37" s="14"/>
      <c r="GL37" s="14"/>
      <c r="GM37" s="14"/>
      <c r="GN37" s="14"/>
      <c r="GO37" s="14">
        <f>+SUM(GC37:GN37)</f>
        <v>1458083</v>
      </c>
    </row>
    <row r="38" spans="2:197" x14ac:dyDescent="0.25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/>
      <c r="GI38" s="16"/>
      <c r="GJ38" s="16"/>
      <c r="GK38" s="16"/>
      <c r="GL38" s="16"/>
      <c r="GM38" s="16"/>
      <c r="GN38" s="16"/>
      <c r="GO38" s="16"/>
    </row>
    <row r="39" spans="2:197" x14ac:dyDescent="0.25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/>
      <c r="GI39" s="17"/>
      <c r="GJ39" s="17"/>
      <c r="GK39" s="17"/>
      <c r="GL39" s="17"/>
      <c r="GM39" s="17"/>
      <c r="GN39" s="17"/>
      <c r="GO39" s="17"/>
    </row>
    <row r="40" spans="2:197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/>
      <c r="GI40" s="14"/>
      <c r="GJ40" s="14"/>
      <c r="GK40" s="14"/>
      <c r="GL40" s="14"/>
      <c r="GM40" s="14"/>
      <c r="GN40" s="14"/>
      <c r="GO40" s="14">
        <f>+SUM(GC40:GN40)</f>
        <v>362310</v>
      </c>
    </row>
    <row r="41" spans="2:197" x14ac:dyDescent="0.25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/>
      <c r="GI41" s="16"/>
      <c r="GJ41" s="16"/>
      <c r="GK41" s="16"/>
      <c r="GL41" s="16"/>
      <c r="GM41" s="16"/>
      <c r="GN41" s="16"/>
      <c r="GO41" s="16"/>
    </row>
    <row r="42" spans="2:197" x14ac:dyDescent="0.25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/>
      <c r="GI42" s="17"/>
      <c r="GJ42" s="17"/>
      <c r="GK42" s="17"/>
      <c r="GL42" s="17"/>
      <c r="GM42" s="17"/>
      <c r="GN42" s="17"/>
      <c r="GO42" s="17"/>
    </row>
    <row r="43" spans="2:197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/>
      <c r="GI43" s="14"/>
      <c r="GJ43" s="14"/>
      <c r="GK43" s="14"/>
      <c r="GL43" s="14"/>
      <c r="GM43" s="14"/>
      <c r="GN43" s="14"/>
      <c r="GO43" s="14">
        <f>+SUM(GC43:GN43)</f>
        <v>989014</v>
      </c>
    </row>
    <row r="44" spans="2:197" x14ac:dyDescent="0.25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/>
      <c r="GI44" s="16"/>
      <c r="GJ44" s="16"/>
      <c r="GK44" s="16"/>
      <c r="GL44" s="16"/>
      <c r="GM44" s="16"/>
      <c r="GN44" s="16"/>
      <c r="GO44" s="16"/>
    </row>
    <row r="45" spans="2:197" x14ac:dyDescent="0.25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/>
      <c r="GI45" s="17"/>
      <c r="GJ45" s="17"/>
      <c r="GK45" s="17"/>
      <c r="GL45" s="17"/>
      <c r="GM45" s="17"/>
      <c r="GN45" s="17"/>
      <c r="GO45" s="17"/>
    </row>
    <row r="46" spans="2:197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/>
      <c r="GI46" s="14"/>
      <c r="GJ46" s="14"/>
      <c r="GK46" s="14"/>
      <c r="GL46" s="14"/>
      <c r="GM46" s="14"/>
      <c r="GN46" s="14"/>
      <c r="GO46" s="14">
        <f>+SUM(GC46:GN46)</f>
        <v>360433</v>
      </c>
    </row>
    <row r="47" spans="2:197" x14ac:dyDescent="0.25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/>
      <c r="GI47" s="16"/>
      <c r="GJ47" s="16"/>
      <c r="GK47" s="16"/>
      <c r="GL47" s="16"/>
      <c r="GM47" s="16"/>
      <c r="GN47" s="16"/>
      <c r="GO47" s="16"/>
    </row>
    <row r="48" spans="2:197" x14ac:dyDescent="0.25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/>
      <c r="GI48" s="17"/>
      <c r="GJ48" s="17"/>
      <c r="GK48" s="17"/>
      <c r="GL48" s="17"/>
      <c r="GM48" s="17"/>
      <c r="GN48" s="17"/>
      <c r="GO48" s="17"/>
    </row>
    <row r="49" spans="2:197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/>
      <c r="GI49" s="14"/>
      <c r="GJ49" s="14"/>
      <c r="GK49" s="14"/>
      <c r="GL49" s="14"/>
      <c r="GM49" s="14"/>
      <c r="GN49" s="14"/>
      <c r="GO49" s="14">
        <f>+SUM(GC49:GN49)</f>
        <v>1605927</v>
      </c>
    </row>
    <row r="50" spans="2:197" x14ac:dyDescent="0.25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/>
      <c r="GI50" s="16"/>
      <c r="GJ50" s="16"/>
      <c r="GK50" s="16"/>
      <c r="GL50" s="16"/>
      <c r="GM50" s="16"/>
      <c r="GN50" s="16"/>
      <c r="GO50" s="16"/>
    </row>
    <row r="51" spans="2:197" x14ac:dyDescent="0.25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/>
      <c r="GI51" s="17"/>
      <c r="GJ51" s="17"/>
      <c r="GK51" s="17"/>
      <c r="GL51" s="17"/>
      <c r="GM51" s="17"/>
      <c r="GN51" s="17"/>
      <c r="GO51" s="17"/>
    </row>
    <row r="52" spans="2:197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/>
      <c r="GI52" s="14"/>
      <c r="GJ52" s="14"/>
      <c r="GK52" s="14"/>
      <c r="GL52" s="14"/>
      <c r="GM52" s="14"/>
      <c r="GN52" s="14"/>
      <c r="GO52" s="14">
        <f>+SUM(GC52:GN52)</f>
        <v>952415</v>
      </c>
    </row>
    <row r="53" spans="2:197" x14ac:dyDescent="0.25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/>
      <c r="GI53" s="16"/>
      <c r="GJ53" s="16"/>
      <c r="GK53" s="16"/>
      <c r="GL53" s="16"/>
      <c r="GM53" s="16"/>
      <c r="GN53" s="16"/>
      <c r="GO53" s="16"/>
    </row>
    <row r="54" spans="2:197" x14ac:dyDescent="0.25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/>
      <c r="GI54" s="17"/>
      <c r="GJ54" s="17"/>
      <c r="GK54" s="17"/>
      <c r="GL54" s="17"/>
      <c r="GM54" s="17"/>
      <c r="GN54" s="17"/>
      <c r="GO54" s="17"/>
    </row>
    <row r="55" spans="2:197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/>
      <c r="GI55" s="14"/>
      <c r="GJ55" s="14"/>
      <c r="GK55" s="14"/>
      <c r="GL55" s="14"/>
      <c r="GM55" s="14"/>
      <c r="GN55" s="14"/>
      <c r="GO55" s="14">
        <f>+SUM(GC55:GN55)</f>
        <v>2735883</v>
      </c>
    </row>
    <row r="56" spans="2:197" x14ac:dyDescent="0.25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/>
      <c r="GI56" s="16"/>
      <c r="GJ56" s="16"/>
      <c r="GK56" s="16"/>
      <c r="GL56" s="16"/>
      <c r="GM56" s="16"/>
      <c r="GN56" s="16"/>
      <c r="GO56" s="16"/>
    </row>
    <row r="57" spans="2:197" x14ac:dyDescent="0.25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/>
      <c r="GI57" s="17"/>
      <c r="GJ57" s="17"/>
      <c r="GK57" s="17"/>
      <c r="GL57" s="17"/>
      <c r="GM57" s="17"/>
      <c r="GN57" s="17"/>
      <c r="GO57" s="17"/>
    </row>
    <row r="58" spans="2:197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/>
      <c r="GI58" s="59"/>
      <c r="GJ58" s="59"/>
      <c r="GK58" s="59"/>
      <c r="GL58" s="59"/>
      <c r="GM58" s="59"/>
      <c r="GN58" s="59"/>
      <c r="GO58" s="59">
        <f>+SUM(GC58:GN58)</f>
        <v>8464065</v>
      </c>
    </row>
    <row r="59" spans="2:197" x14ac:dyDescent="0.25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/>
      <c r="GI59" s="79"/>
      <c r="GJ59" s="79"/>
      <c r="GK59" s="79"/>
      <c r="GL59" s="79"/>
      <c r="GM59" s="79"/>
      <c r="GN59" s="79"/>
      <c r="GO59" s="79">
        <f>+SUM(GC59:GN59)</f>
        <v>2523065</v>
      </c>
    </row>
    <row r="60" spans="2:197" x14ac:dyDescent="0.25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/>
      <c r="GI60" s="79"/>
      <c r="GJ60" s="79"/>
      <c r="GK60" s="79"/>
      <c r="GL60" s="79"/>
      <c r="GM60" s="79"/>
      <c r="GN60" s="79"/>
      <c r="GO60" s="79">
        <f>+SUM(GC60:GN60)</f>
        <v>5941000</v>
      </c>
    </row>
    <row r="63" spans="2:197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197" x14ac:dyDescent="0.25">
      <c r="B64" s="92" t="s">
        <v>158</v>
      </c>
      <c r="C64" s="171">
        <v>2007</v>
      </c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57" t="s">
        <v>100</v>
      </c>
      <c r="P64" s="172">
        <v>2008</v>
      </c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57" t="s">
        <v>101</v>
      </c>
      <c r="AC64" s="172">
        <v>2009</v>
      </c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57" t="s">
        <v>86</v>
      </c>
      <c r="AP64" s="172">
        <v>2010</v>
      </c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57" t="s">
        <v>87</v>
      </c>
      <c r="BC64" s="172">
        <v>2011</v>
      </c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57" t="s">
        <v>88</v>
      </c>
      <c r="BP64" s="172">
        <v>2012</v>
      </c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57" t="s">
        <v>89</v>
      </c>
      <c r="CC64" s="172">
        <v>2013</v>
      </c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57" t="s">
        <v>90</v>
      </c>
      <c r="CP64" s="172">
        <v>2014</v>
      </c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57" t="s">
        <v>91</v>
      </c>
      <c r="DC64" s="172">
        <v>2015</v>
      </c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57" t="s">
        <v>92</v>
      </c>
      <c r="DP64" s="172">
        <v>2016</v>
      </c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57" t="s">
        <v>93</v>
      </c>
      <c r="EC64" s="159">
        <v>2017</v>
      </c>
      <c r="ED64" s="160"/>
      <c r="EE64" s="160"/>
      <c r="EF64" s="160"/>
      <c r="EG64" s="160"/>
      <c r="EH64" s="160"/>
      <c r="EI64" s="160"/>
      <c r="EJ64" s="160"/>
      <c r="EK64" s="160"/>
      <c r="EL64" s="160"/>
      <c r="EM64" s="160"/>
      <c r="EN64" s="161"/>
      <c r="EO64" s="157" t="s">
        <v>104</v>
      </c>
      <c r="EP64" s="159">
        <v>2018</v>
      </c>
      <c r="EQ64" s="160"/>
      <c r="ER64" s="160"/>
      <c r="ES64" s="160"/>
      <c r="ET64" s="160"/>
      <c r="EU64" s="160"/>
      <c r="EV64" s="160"/>
      <c r="EW64" s="160"/>
      <c r="EX64" s="160"/>
      <c r="EY64" s="160"/>
      <c r="EZ64" s="160"/>
      <c r="FA64" s="161"/>
      <c r="FB64" s="157" t="s">
        <v>137</v>
      </c>
      <c r="FC64" s="159">
        <v>2019</v>
      </c>
      <c r="FD64" s="160"/>
      <c r="FE64" s="160"/>
      <c r="FF64" s="160"/>
      <c r="FG64" s="160"/>
      <c r="FH64" s="160"/>
      <c r="FI64" s="160"/>
      <c r="FJ64" s="160"/>
      <c r="FK64" s="160"/>
      <c r="FL64" s="160"/>
      <c r="FM64" s="160"/>
      <c r="FN64" s="161"/>
      <c r="FO64" s="157" t="s">
        <v>161</v>
      </c>
      <c r="FP64" s="154">
        <v>2020</v>
      </c>
      <c r="FQ64" s="155"/>
      <c r="FR64" s="155"/>
      <c r="FS64" s="155"/>
      <c r="FT64" s="155"/>
      <c r="FU64" s="155"/>
      <c r="FV64" s="155"/>
      <c r="FW64" s="155"/>
      <c r="FX64" s="155"/>
      <c r="FY64" s="155"/>
      <c r="FZ64" s="155"/>
      <c r="GA64" s="156"/>
      <c r="GB64" s="157" t="s">
        <v>169</v>
      </c>
      <c r="GC64" s="154">
        <v>2021</v>
      </c>
      <c r="GD64" s="155"/>
      <c r="GE64" s="155"/>
      <c r="GF64" s="155"/>
      <c r="GG64" s="155"/>
      <c r="GH64" s="155"/>
      <c r="GI64" s="155"/>
      <c r="GJ64" s="155"/>
      <c r="GK64" s="155"/>
      <c r="GL64" s="155"/>
      <c r="GM64" s="155"/>
      <c r="GN64" s="156"/>
      <c r="GO64" s="157" t="s">
        <v>170</v>
      </c>
    </row>
    <row r="65" spans="2:197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58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58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58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58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58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58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58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58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58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58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58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58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58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58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58"/>
    </row>
    <row r="66" spans="2:197" s="5" customFormat="1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G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/>
      <c r="GI66" s="59"/>
      <c r="GJ66" s="59"/>
      <c r="GK66" s="59"/>
      <c r="GL66" s="59"/>
      <c r="GM66" s="59"/>
      <c r="GN66" s="59"/>
      <c r="GO66" s="59">
        <f>+SUM(GC66:GN66)</f>
        <v>33243513.100000001</v>
      </c>
    </row>
    <row r="67" spans="2:197" x14ac:dyDescent="0.25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/>
      <c r="GI67" s="79"/>
      <c r="GJ67" s="79"/>
      <c r="GK67" s="79"/>
      <c r="GL67" s="79"/>
      <c r="GM67" s="79"/>
      <c r="GN67" s="79"/>
      <c r="GO67" s="14">
        <f>+SUM(GC67:GN67)</f>
        <v>10023483</v>
      </c>
    </row>
    <row r="68" spans="2:197" x14ac:dyDescent="0.25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/>
      <c r="GI68" s="79"/>
      <c r="GJ68" s="79"/>
      <c r="GK68" s="79"/>
      <c r="GL68" s="79"/>
      <c r="GM68" s="79"/>
      <c r="GN68" s="79"/>
      <c r="GO68" s="14">
        <f>+SUM(GC68:GN68)</f>
        <v>23220030.100000005</v>
      </c>
    </row>
    <row r="70" spans="2:197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197" x14ac:dyDescent="0.25">
      <c r="DC73" s="44"/>
      <c r="DD73" s="44"/>
      <c r="DE73" s="44"/>
      <c r="DF73" s="44"/>
      <c r="DG73" s="44"/>
      <c r="DH73" s="44"/>
      <c r="DI73" s="44"/>
      <c r="DJ73" s="44"/>
    </row>
  </sheetData>
  <mergeCells count="94">
    <mergeCell ref="GC6:GN6"/>
    <mergeCell ref="GO6:GO7"/>
    <mergeCell ref="GC35:GN35"/>
    <mergeCell ref="GO35:GO36"/>
    <mergeCell ref="GC64:GN64"/>
    <mergeCell ref="GO64:GO65"/>
    <mergeCell ref="FC6:FN6"/>
    <mergeCell ref="FO6:FO7"/>
    <mergeCell ref="FC35:FN35"/>
    <mergeCell ref="FO35:FO36"/>
    <mergeCell ref="FC64:FN64"/>
    <mergeCell ref="FO64:FO65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EP6:FA6"/>
    <mergeCell ref="FB6:FB7"/>
    <mergeCell ref="EP35:FA35"/>
    <mergeCell ref="FB35:FB36"/>
    <mergeCell ref="EP64:FA64"/>
    <mergeCell ref="FB64:FB65"/>
    <mergeCell ref="FP35:GA35"/>
    <mergeCell ref="GB35:GB36"/>
    <mergeCell ref="FP6:GA6"/>
    <mergeCell ref="GB6:GB7"/>
    <mergeCell ref="FP64:GA64"/>
    <mergeCell ref="GB64:G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Z32"/>
  <sheetViews>
    <sheetView showGridLines="0" zoomScale="70" zoomScaleNormal="70" workbookViewId="0">
      <pane xSplit="2" ySplit="3" topLeftCell="AD13" activePane="bottomRight" state="frozen"/>
      <selection pane="topRight" activeCell="C1" sqref="C1"/>
      <selection pane="bottomLeft" activeCell="A4" sqref="A4"/>
      <selection pane="bottomRight" activeCell="AP36" sqref="AP3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94" customWidth="1"/>
    <col min="3" max="26" width="12.6640625" style="2" hidden="1" customWidth="1"/>
    <col min="27" max="35" width="0" style="2" hidden="1" customWidth="1"/>
    <col min="36" max="16384" width="11.44140625" style="2"/>
  </cols>
  <sheetData>
    <row r="1" spans="1:52" x14ac:dyDescent="0.25">
      <c r="A1" s="173" t="s">
        <v>136</v>
      </c>
      <c r="B1" s="173"/>
    </row>
    <row r="2" spans="1:52" ht="30" customHeight="1" x14ac:dyDescent="0.25">
      <c r="A2" s="163" t="s">
        <v>157</v>
      </c>
      <c r="B2" s="164"/>
    </row>
    <row r="3" spans="1:52" x14ac:dyDescent="0.25">
      <c r="A3" s="99" t="s">
        <v>138</v>
      </c>
    </row>
    <row r="5" spans="1:52" x14ac:dyDescent="0.25">
      <c r="B5" s="95" t="s">
        <v>67</v>
      </c>
    </row>
    <row r="6" spans="1:52" ht="15" customHeight="1" x14ac:dyDescent="0.25">
      <c r="B6" s="165" t="s">
        <v>0</v>
      </c>
      <c r="C6" s="160">
        <v>2018</v>
      </c>
      <c r="D6" s="160"/>
      <c r="E6" s="160"/>
      <c r="F6" s="160"/>
      <c r="G6" s="160"/>
      <c r="H6" s="160"/>
      <c r="I6" s="160"/>
      <c r="J6" s="160"/>
      <c r="K6" s="160"/>
      <c r="L6" s="161"/>
      <c r="M6" s="157" t="s">
        <v>137</v>
      </c>
      <c r="N6" s="154">
        <v>2019</v>
      </c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  <c r="Z6" s="157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57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57" t="s">
        <v>170</v>
      </c>
    </row>
    <row r="7" spans="1:52" x14ac:dyDescent="0.25">
      <c r="B7" s="166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58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58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58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58"/>
    </row>
    <row r="8" spans="1:52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04">
        <v>14476</v>
      </c>
      <c r="AH8" s="104">
        <f>+AH9+AH10</f>
        <v>14710</v>
      </c>
      <c r="AI8" s="104">
        <v>15343</v>
      </c>
      <c r="AJ8" s="104">
        <v>19367</v>
      </c>
      <c r="AK8" s="104">
        <v>20430</v>
      </c>
      <c r="AL8" s="10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04"/>
      <c r="AT8" s="104"/>
      <c r="AU8" s="104"/>
      <c r="AV8" s="104"/>
      <c r="AW8" s="104"/>
      <c r="AX8" s="104"/>
      <c r="AY8" s="104"/>
      <c r="AZ8" s="14">
        <f t="shared" ref="AZ8:AZ13" si="5">+SUM(AN8:AY8)</f>
        <v>86989</v>
      </c>
    </row>
    <row r="9" spans="1:52" x14ac:dyDescent="0.25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/>
      <c r="AT9" s="16"/>
      <c r="AU9" s="16"/>
      <c r="AV9" s="16"/>
      <c r="AW9" s="16"/>
      <c r="AX9" s="16"/>
      <c r="AY9" s="16"/>
      <c r="AZ9" s="14">
        <f t="shared" si="5"/>
        <v>78395</v>
      </c>
    </row>
    <row r="10" spans="1:52" x14ac:dyDescent="0.25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/>
      <c r="AT10" s="17"/>
      <c r="AU10" s="17"/>
      <c r="AV10" s="17"/>
      <c r="AW10" s="17"/>
      <c r="AX10" s="17"/>
      <c r="AY10" s="17"/>
      <c r="AZ10" s="14">
        <f t="shared" si="5"/>
        <v>8594</v>
      </c>
    </row>
    <row r="11" spans="1:52" x14ac:dyDescent="0.25">
      <c r="B11" s="18" t="s">
        <v>10</v>
      </c>
      <c r="C11" s="96">
        <f>+C8</f>
        <v>7437</v>
      </c>
      <c r="D11" s="96">
        <f t="shared" ref="D11:L11" si="6">+D8</f>
        <v>18196</v>
      </c>
      <c r="E11" s="96">
        <f t="shared" si="6"/>
        <v>20885</v>
      </c>
      <c r="F11" s="96">
        <f t="shared" si="6"/>
        <v>20202</v>
      </c>
      <c r="G11" s="96">
        <f t="shared" si="6"/>
        <v>24840</v>
      </c>
      <c r="H11" s="96">
        <f t="shared" si="6"/>
        <v>24497</v>
      </c>
      <c r="I11" s="96">
        <f t="shared" si="6"/>
        <v>22444</v>
      </c>
      <c r="J11" s="96">
        <f t="shared" si="6"/>
        <v>23629</v>
      </c>
      <c r="K11" s="96">
        <f t="shared" si="6"/>
        <v>21015</v>
      </c>
      <c r="L11" s="96">
        <f t="shared" si="6"/>
        <v>21927</v>
      </c>
      <c r="M11" s="96">
        <f t="shared" si="1"/>
        <v>205072</v>
      </c>
      <c r="N11" s="96">
        <f t="shared" ref="N11:P13" si="7">+N8</f>
        <v>20652</v>
      </c>
      <c r="O11" s="96">
        <f t="shared" si="7"/>
        <v>18444</v>
      </c>
      <c r="P11" s="96">
        <f t="shared" si="7"/>
        <v>18888</v>
      </c>
      <c r="Q11" s="96">
        <f t="shared" ref="Q11:Y11" si="8">+Q8</f>
        <v>22195</v>
      </c>
      <c r="R11" s="96">
        <f t="shared" si="8"/>
        <v>21804</v>
      </c>
      <c r="S11" s="96">
        <f t="shared" si="8"/>
        <v>22290</v>
      </c>
      <c r="T11" s="96">
        <f t="shared" si="8"/>
        <v>26426</v>
      </c>
      <c r="U11" s="96">
        <f t="shared" si="8"/>
        <v>25216</v>
      </c>
      <c r="V11" s="96">
        <f t="shared" si="8"/>
        <v>22848</v>
      </c>
      <c r="W11" s="96">
        <v>22996</v>
      </c>
      <c r="X11" s="96">
        <f t="shared" si="8"/>
        <v>21228</v>
      </c>
      <c r="Y11" s="96">
        <f t="shared" si="8"/>
        <v>20338</v>
      </c>
      <c r="Z11" s="59">
        <f t="shared" si="3"/>
        <v>263325</v>
      </c>
      <c r="AA11" s="96">
        <f t="shared" ref="AA11:AL11" si="9">+AA8</f>
        <v>21471</v>
      </c>
      <c r="AB11" s="96">
        <f t="shared" si="9"/>
        <v>19075</v>
      </c>
      <c r="AC11" s="96">
        <f t="shared" si="9"/>
        <v>14751</v>
      </c>
      <c r="AD11" s="96">
        <f t="shared" si="9"/>
        <v>5434</v>
      </c>
      <c r="AE11" s="96">
        <f t="shared" si="9"/>
        <v>7396</v>
      </c>
      <c r="AF11" s="96">
        <f t="shared" si="9"/>
        <v>7066</v>
      </c>
      <c r="AG11" s="96">
        <f t="shared" si="9"/>
        <v>14476</v>
      </c>
      <c r="AH11" s="96">
        <f t="shared" si="9"/>
        <v>14710</v>
      </c>
      <c r="AI11" s="96">
        <f t="shared" si="9"/>
        <v>15343</v>
      </c>
      <c r="AJ11" s="96">
        <f t="shared" si="9"/>
        <v>19367</v>
      </c>
      <c r="AK11" s="96">
        <f t="shared" si="9"/>
        <v>20430</v>
      </c>
      <c r="AL11" s="96">
        <f t="shared" si="9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/>
      <c r="AT11" s="96"/>
      <c r="AU11" s="96"/>
      <c r="AV11" s="96"/>
      <c r="AW11" s="96"/>
      <c r="AX11" s="96"/>
      <c r="AY11" s="96"/>
      <c r="AZ11" s="59">
        <f t="shared" si="5"/>
        <v>86989</v>
      </c>
    </row>
    <row r="12" spans="1:52" x14ac:dyDescent="0.25">
      <c r="B12" s="15" t="s">
        <v>2</v>
      </c>
      <c r="C12" s="17">
        <f>+C9</f>
        <v>7058</v>
      </c>
      <c r="D12" s="17">
        <f t="shared" ref="D12:L12" si="10">+D9</f>
        <v>16798</v>
      </c>
      <c r="E12" s="17">
        <f t="shared" si="10"/>
        <v>19051</v>
      </c>
      <c r="F12" s="17">
        <f t="shared" si="10"/>
        <v>18525</v>
      </c>
      <c r="G12" s="17">
        <f t="shared" si="10"/>
        <v>22113</v>
      </c>
      <c r="H12" s="17">
        <f t="shared" si="10"/>
        <v>21990</v>
      </c>
      <c r="I12" s="17">
        <f t="shared" si="10"/>
        <v>20247</v>
      </c>
      <c r="J12" s="17">
        <f t="shared" si="10"/>
        <v>21010</v>
      </c>
      <c r="K12" s="17">
        <f t="shared" si="10"/>
        <v>18824</v>
      </c>
      <c r="L12" s="17">
        <f t="shared" si="10"/>
        <v>19950</v>
      </c>
      <c r="M12" s="17">
        <f t="shared" si="1"/>
        <v>185566</v>
      </c>
      <c r="N12" s="17">
        <f t="shared" si="7"/>
        <v>18938</v>
      </c>
      <c r="O12" s="17">
        <f t="shared" si="7"/>
        <v>16997</v>
      </c>
      <c r="P12" s="17">
        <f t="shared" si="7"/>
        <v>17451</v>
      </c>
      <c r="Q12" s="17">
        <f t="shared" ref="Q12:Y12" si="11">+Q9</f>
        <v>20527</v>
      </c>
      <c r="R12" s="17">
        <f t="shared" si="11"/>
        <v>19825</v>
      </c>
      <c r="S12" s="17">
        <f t="shared" si="11"/>
        <v>20107</v>
      </c>
      <c r="T12" s="17">
        <f t="shared" si="11"/>
        <v>24154</v>
      </c>
      <c r="U12" s="17">
        <f t="shared" si="11"/>
        <v>23163</v>
      </c>
      <c r="V12" s="17">
        <f t="shared" si="11"/>
        <v>20911</v>
      </c>
      <c r="W12" s="17">
        <v>20934</v>
      </c>
      <c r="X12" s="17">
        <f t="shared" si="11"/>
        <v>19285</v>
      </c>
      <c r="Y12" s="17">
        <f t="shared" si="11"/>
        <v>18580</v>
      </c>
      <c r="Z12" s="14">
        <f t="shared" si="3"/>
        <v>240872</v>
      </c>
      <c r="AA12" s="17">
        <f t="shared" ref="AA12:AL12" si="12">+AA9</f>
        <v>19740</v>
      </c>
      <c r="AB12" s="17">
        <f t="shared" si="12"/>
        <v>17624</v>
      </c>
      <c r="AC12" s="17">
        <f t="shared" si="12"/>
        <v>13575</v>
      </c>
      <c r="AD12" s="17">
        <f t="shared" si="12"/>
        <v>4523</v>
      </c>
      <c r="AE12" s="17">
        <f t="shared" si="12"/>
        <v>6362</v>
      </c>
      <c r="AF12" s="17">
        <f t="shared" si="12"/>
        <v>6145</v>
      </c>
      <c r="AG12" s="17">
        <f t="shared" si="12"/>
        <v>12868</v>
      </c>
      <c r="AH12" s="17">
        <f t="shared" si="12"/>
        <v>12966</v>
      </c>
      <c r="AI12" s="17">
        <f t="shared" si="12"/>
        <v>13344</v>
      </c>
      <c r="AJ12" s="17">
        <f t="shared" si="12"/>
        <v>17398</v>
      </c>
      <c r="AK12" s="17">
        <f t="shared" si="12"/>
        <v>18185</v>
      </c>
      <c r="AL12" s="17">
        <f t="shared" si="12"/>
        <v>19381</v>
      </c>
      <c r="AM12" s="14">
        <f t="shared" si="4"/>
        <v>162111</v>
      </c>
      <c r="AN12" s="17">
        <f>+AN9</f>
        <v>17583</v>
      </c>
      <c r="AO12" s="17">
        <f t="shared" ref="AO12:AQ13" si="13">+AO9</f>
        <v>11406</v>
      </c>
      <c r="AP12" s="17">
        <f t="shared" si="13"/>
        <v>15806</v>
      </c>
      <c r="AQ12" s="17">
        <f t="shared" si="13"/>
        <v>15719</v>
      </c>
      <c r="AR12" s="17">
        <v>17881</v>
      </c>
      <c r="AS12" s="17"/>
      <c r="AT12" s="17"/>
      <c r="AU12" s="17"/>
      <c r="AV12" s="17"/>
      <c r="AW12" s="17"/>
      <c r="AX12" s="17"/>
      <c r="AY12" s="17"/>
      <c r="AZ12" s="14">
        <f t="shared" si="5"/>
        <v>78395</v>
      </c>
    </row>
    <row r="13" spans="1:52" x14ac:dyDescent="0.25">
      <c r="B13" s="15" t="s">
        <v>3</v>
      </c>
      <c r="C13" s="17">
        <f>+C10</f>
        <v>379</v>
      </c>
      <c r="D13" s="17">
        <f t="shared" ref="D13:L13" si="14">+D10</f>
        <v>1398</v>
      </c>
      <c r="E13" s="17">
        <f t="shared" si="14"/>
        <v>1834</v>
      </c>
      <c r="F13" s="17">
        <f t="shared" si="14"/>
        <v>1677</v>
      </c>
      <c r="G13" s="17">
        <f t="shared" si="14"/>
        <v>2727</v>
      </c>
      <c r="H13" s="17">
        <f t="shared" si="14"/>
        <v>2507</v>
      </c>
      <c r="I13" s="17">
        <f t="shared" si="14"/>
        <v>2197</v>
      </c>
      <c r="J13" s="17">
        <f t="shared" si="14"/>
        <v>2619</v>
      </c>
      <c r="K13" s="17">
        <f t="shared" si="14"/>
        <v>2191</v>
      </c>
      <c r="L13" s="17">
        <f t="shared" si="14"/>
        <v>1977</v>
      </c>
      <c r="M13" s="17">
        <f t="shared" si="1"/>
        <v>19506</v>
      </c>
      <c r="N13" s="17">
        <f t="shared" si="7"/>
        <v>1714</v>
      </c>
      <c r="O13" s="17">
        <f t="shared" si="7"/>
        <v>1447</v>
      </c>
      <c r="P13" s="17">
        <f t="shared" si="7"/>
        <v>1437</v>
      </c>
      <c r="Q13" s="17">
        <f t="shared" ref="Q13:Y13" si="15">+Q10</f>
        <v>1668</v>
      </c>
      <c r="R13" s="17">
        <f t="shared" si="15"/>
        <v>1979</v>
      </c>
      <c r="S13" s="17">
        <f t="shared" si="15"/>
        <v>2183</v>
      </c>
      <c r="T13" s="17">
        <f t="shared" si="15"/>
        <v>2272</v>
      </c>
      <c r="U13" s="17">
        <f t="shared" si="15"/>
        <v>2053</v>
      </c>
      <c r="V13" s="17">
        <f t="shared" si="15"/>
        <v>1937</v>
      </c>
      <c r="W13" s="17">
        <v>2062</v>
      </c>
      <c r="X13" s="17">
        <f t="shared" si="15"/>
        <v>1943</v>
      </c>
      <c r="Y13" s="17">
        <f t="shared" si="15"/>
        <v>1758</v>
      </c>
      <c r="Z13" s="14">
        <f t="shared" si="3"/>
        <v>22453</v>
      </c>
      <c r="AA13" s="17">
        <f t="shared" ref="AA13:AL13" si="16">+AA10</f>
        <v>1731</v>
      </c>
      <c r="AB13" s="17">
        <f t="shared" si="16"/>
        <v>1451</v>
      </c>
      <c r="AC13" s="17">
        <f t="shared" si="16"/>
        <v>1176</v>
      </c>
      <c r="AD13" s="17">
        <f t="shared" si="16"/>
        <v>911</v>
      </c>
      <c r="AE13" s="17">
        <f t="shared" si="16"/>
        <v>1034</v>
      </c>
      <c r="AF13" s="17">
        <f t="shared" si="16"/>
        <v>921</v>
      </c>
      <c r="AG13" s="17">
        <f t="shared" si="16"/>
        <v>1608</v>
      </c>
      <c r="AH13" s="17">
        <f t="shared" si="16"/>
        <v>1744</v>
      </c>
      <c r="AI13" s="17">
        <f t="shared" si="16"/>
        <v>1999</v>
      </c>
      <c r="AJ13" s="17">
        <f t="shared" si="16"/>
        <v>1969</v>
      </c>
      <c r="AK13" s="17">
        <f t="shared" si="16"/>
        <v>2245</v>
      </c>
      <c r="AL13" s="17">
        <f t="shared" si="16"/>
        <v>2098</v>
      </c>
      <c r="AM13" s="14">
        <f t="shared" si="4"/>
        <v>18887</v>
      </c>
      <c r="AN13" s="17">
        <f>+AN10</f>
        <v>1887</v>
      </c>
      <c r="AO13" s="17">
        <f t="shared" si="13"/>
        <v>1725</v>
      </c>
      <c r="AP13" s="17">
        <f t="shared" si="13"/>
        <v>1634</v>
      </c>
      <c r="AQ13" s="17">
        <f t="shared" si="13"/>
        <v>1563</v>
      </c>
      <c r="AR13" s="17">
        <v>1785</v>
      </c>
      <c r="AS13" s="17"/>
      <c r="AT13" s="17"/>
      <c r="AU13" s="17"/>
      <c r="AV13" s="17"/>
      <c r="AW13" s="17"/>
      <c r="AX13" s="17"/>
      <c r="AY13" s="17"/>
      <c r="AZ13" s="14">
        <f t="shared" si="5"/>
        <v>8594</v>
      </c>
    </row>
    <row r="14" spans="1:52" x14ac:dyDescent="0.25">
      <c r="B14" s="97"/>
    </row>
    <row r="16" spans="1:52" x14ac:dyDescent="0.25">
      <c r="B16" s="95" t="s">
        <v>68</v>
      </c>
    </row>
    <row r="17" spans="2:52" x14ac:dyDescent="0.25">
      <c r="B17" s="165" t="s">
        <v>0</v>
      </c>
      <c r="C17" s="160">
        <v>2018</v>
      </c>
      <c r="D17" s="160"/>
      <c r="E17" s="160"/>
      <c r="F17" s="160"/>
      <c r="G17" s="160"/>
      <c r="H17" s="160"/>
      <c r="I17" s="160"/>
      <c r="J17" s="160"/>
      <c r="K17" s="160"/>
      <c r="L17" s="161"/>
      <c r="M17" s="157" t="s">
        <v>137</v>
      </c>
      <c r="N17" s="98"/>
      <c r="O17" s="98"/>
      <c r="P17" s="160">
        <v>2019</v>
      </c>
      <c r="Q17" s="160"/>
      <c r="R17" s="160"/>
      <c r="S17" s="160"/>
      <c r="T17" s="160"/>
      <c r="U17" s="160"/>
      <c r="V17" s="160"/>
      <c r="W17" s="160"/>
      <c r="X17" s="160"/>
      <c r="Y17" s="161"/>
      <c r="Z17" s="157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57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57" t="s">
        <v>170</v>
      </c>
    </row>
    <row r="18" spans="2:52" x14ac:dyDescent="0.25">
      <c r="B18" s="166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58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58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58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58"/>
    </row>
    <row r="19" spans="2:52" x14ac:dyDescent="0.25">
      <c r="B19" s="13" t="s">
        <v>141</v>
      </c>
      <c r="C19" s="14">
        <f>+C20+C21</f>
        <v>7858</v>
      </c>
      <c r="D19" s="14">
        <f t="shared" ref="D19:L19" si="17">+D20+D21</f>
        <v>19795</v>
      </c>
      <c r="E19" s="14">
        <f t="shared" si="17"/>
        <v>22941</v>
      </c>
      <c r="F19" s="14">
        <f t="shared" si="17"/>
        <v>22069</v>
      </c>
      <c r="G19" s="14">
        <f t="shared" si="17"/>
        <v>28471</v>
      </c>
      <c r="H19" s="14">
        <f t="shared" si="17"/>
        <v>27679</v>
      </c>
      <c r="I19" s="14">
        <f t="shared" si="17"/>
        <v>24955</v>
      </c>
      <c r="J19" s="14">
        <f t="shared" si="17"/>
        <v>26995</v>
      </c>
      <c r="K19" s="14">
        <f t="shared" si="17"/>
        <v>23501</v>
      </c>
      <c r="L19" s="14">
        <f t="shared" si="17"/>
        <v>24266</v>
      </c>
      <c r="M19" s="14">
        <f t="shared" ref="M19:M24" si="18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19">+Q20+Q21</f>
        <v>24304</v>
      </c>
      <c r="R19" s="14">
        <f t="shared" si="19"/>
        <v>24050</v>
      </c>
      <c r="S19" s="14">
        <f t="shared" si="19"/>
        <v>24789</v>
      </c>
      <c r="T19" s="14">
        <f t="shared" si="19"/>
        <v>29028</v>
      </c>
      <c r="U19" s="14">
        <f t="shared" si="19"/>
        <v>27520</v>
      </c>
      <c r="V19" s="14">
        <f t="shared" si="19"/>
        <v>25027</v>
      </c>
      <c r="W19" s="14">
        <v>25352</v>
      </c>
      <c r="X19" s="14">
        <f t="shared" si="19"/>
        <v>23428</v>
      </c>
      <c r="Y19" s="14">
        <v>22324</v>
      </c>
      <c r="Z19" s="14">
        <f t="shared" ref="Z19:Z24" si="20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1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04"/>
      <c r="AT19" s="104"/>
      <c r="AU19" s="104"/>
      <c r="AV19" s="104"/>
      <c r="AW19" s="104"/>
      <c r="AX19" s="104"/>
      <c r="AY19" s="104"/>
      <c r="AZ19" s="14">
        <f t="shared" ref="AZ19:AZ24" si="22">+SUM(AN19:AY19)</f>
        <v>98293</v>
      </c>
    </row>
    <row r="20" spans="2:52" x14ac:dyDescent="0.25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8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0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1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/>
      <c r="AT20" s="16"/>
      <c r="AU20" s="16"/>
      <c r="AV20" s="16"/>
      <c r="AW20" s="16"/>
      <c r="AX20" s="16"/>
      <c r="AY20" s="16"/>
      <c r="AZ20" s="14">
        <f t="shared" si="22"/>
        <v>78395</v>
      </c>
    </row>
    <row r="21" spans="2:52" x14ac:dyDescent="0.25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8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0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1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/>
      <c r="AT21" s="17"/>
      <c r="AU21" s="17"/>
      <c r="AV21" s="17"/>
      <c r="AW21" s="17"/>
      <c r="AX21" s="17"/>
      <c r="AY21" s="17"/>
      <c r="AZ21" s="14">
        <f t="shared" si="22"/>
        <v>19898</v>
      </c>
    </row>
    <row r="22" spans="2:52" x14ac:dyDescent="0.25">
      <c r="B22" s="18" t="s">
        <v>10</v>
      </c>
      <c r="C22" s="96">
        <f>+C19</f>
        <v>7858</v>
      </c>
      <c r="D22" s="96">
        <f t="shared" ref="D22:L22" si="23">+D19</f>
        <v>19795</v>
      </c>
      <c r="E22" s="96">
        <f t="shared" si="23"/>
        <v>22941</v>
      </c>
      <c r="F22" s="96">
        <f t="shared" si="23"/>
        <v>22069</v>
      </c>
      <c r="G22" s="96">
        <f t="shared" si="23"/>
        <v>28471</v>
      </c>
      <c r="H22" s="96">
        <f t="shared" si="23"/>
        <v>27679</v>
      </c>
      <c r="I22" s="96">
        <f t="shared" si="23"/>
        <v>24955</v>
      </c>
      <c r="J22" s="96">
        <f t="shared" si="23"/>
        <v>26995</v>
      </c>
      <c r="K22" s="96">
        <f t="shared" si="23"/>
        <v>23501</v>
      </c>
      <c r="L22" s="96">
        <f t="shared" si="23"/>
        <v>24266</v>
      </c>
      <c r="M22" s="96">
        <f t="shared" si="18"/>
        <v>228530</v>
      </c>
      <c r="N22" s="96">
        <f t="shared" ref="N22:P24" si="24">+N19</f>
        <v>22671</v>
      </c>
      <c r="O22" s="96">
        <f t="shared" si="24"/>
        <v>20320</v>
      </c>
      <c r="P22" s="96">
        <f t="shared" si="24"/>
        <v>20753</v>
      </c>
      <c r="Q22" s="96">
        <f t="shared" ref="Q22:Y22" si="25">+Q19</f>
        <v>24304</v>
      </c>
      <c r="R22" s="96">
        <f t="shared" si="25"/>
        <v>24050</v>
      </c>
      <c r="S22" s="96">
        <f t="shared" si="25"/>
        <v>24789</v>
      </c>
      <c r="T22" s="96">
        <f t="shared" si="25"/>
        <v>29028</v>
      </c>
      <c r="U22" s="96">
        <f t="shared" si="25"/>
        <v>27520</v>
      </c>
      <c r="V22" s="96">
        <f t="shared" si="25"/>
        <v>25027</v>
      </c>
      <c r="W22" s="96">
        <v>25352</v>
      </c>
      <c r="X22" s="96">
        <f t="shared" si="25"/>
        <v>23428</v>
      </c>
      <c r="Y22" s="96">
        <f t="shared" si="25"/>
        <v>22324</v>
      </c>
      <c r="Z22" s="59">
        <f t="shared" si="20"/>
        <v>289566</v>
      </c>
      <c r="AA22" s="96">
        <f>SUM(AA23:AA24)</f>
        <v>23495</v>
      </c>
      <c r="AB22" s="96">
        <f t="shared" ref="AB22:AL22" si="26">+AB19</f>
        <v>20788</v>
      </c>
      <c r="AC22" s="96">
        <f t="shared" si="26"/>
        <v>16129</v>
      </c>
      <c r="AD22" s="96">
        <f t="shared" si="26"/>
        <v>6398</v>
      </c>
      <c r="AE22" s="96">
        <f t="shared" si="26"/>
        <v>8469</v>
      </c>
      <c r="AF22" s="96">
        <f t="shared" si="26"/>
        <v>8014</v>
      </c>
      <c r="AG22" s="96">
        <f t="shared" si="26"/>
        <v>16260</v>
      </c>
      <c r="AH22" s="96">
        <f t="shared" si="26"/>
        <v>16756</v>
      </c>
      <c r="AI22" s="96">
        <f t="shared" si="26"/>
        <v>17735</v>
      </c>
      <c r="AJ22" s="96">
        <f t="shared" si="26"/>
        <v>21723</v>
      </c>
      <c r="AK22" s="96">
        <f t="shared" si="26"/>
        <v>23301</v>
      </c>
      <c r="AL22" s="96">
        <f t="shared" si="26"/>
        <v>24208</v>
      </c>
      <c r="AM22" s="59">
        <f t="shared" si="21"/>
        <v>203276</v>
      </c>
      <c r="AN22" s="96">
        <f t="shared" ref="AN22:AQ24" si="27">+AN19</f>
        <v>21973</v>
      </c>
      <c r="AO22" s="96">
        <f t="shared" si="27"/>
        <v>15596</v>
      </c>
      <c r="AP22" s="96">
        <f t="shared" si="27"/>
        <v>19744</v>
      </c>
      <c r="AQ22" s="96">
        <f t="shared" si="27"/>
        <v>19211</v>
      </c>
      <c r="AR22" s="96">
        <v>21769</v>
      </c>
      <c r="AS22" s="96"/>
      <c r="AT22" s="96"/>
      <c r="AU22" s="96"/>
      <c r="AV22" s="96"/>
      <c r="AW22" s="96"/>
      <c r="AX22" s="96"/>
      <c r="AY22" s="96"/>
      <c r="AZ22" s="59">
        <f t="shared" si="22"/>
        <v>98293</v>
      </c>
    </row>
    <row r="23" spans="2:52" x14ac:dyDescent="0.25">
      <c r="B23" s="15" t="s">
        <v>2</v>
      </c>
      <c r="C23" s="17">
        <f>+C20</f>
        <v>7058</v>
      </c>
      <c r="D23" s="17">
        <f t="shared" ref="D23:L23" si="28">+D20</f>
        <v>16798</v>
      </c>
      <c r="E23" s="17">
        <f t="shared" si="28"/>
        <v>19051</v>
      </c>
      <c r="F23" s="17">
        <f t="shared" si="28"/>
        <v>18525</v>
      </c>
      <c r="G23" s="17">
        <f t="shared" si="28"/>
        <v>22113</v>
      </c>
      <c r="H23" s="17">
        <f t="shared" si="28"/>
        <v>21990</v>
      </c>
      <c r="I23" s="17">
        <f t="shared" si="28"/>
        <v>20247</v>
      </c>
      <c r="J23" s="17">
        <f t="shared" si="28"/>
        <v>21010</v>
      </c>
      <c r="K23" s="17">
        <f t="shared" si="28"/>
        <v>18824</v>
      </c>
      <c r="L23" s="17">
        <f t="shared" si="28"/>
        <v>19950</v>
      </c>
      <c r="M23" s="17">
        <f t="shared" si="18"/>
        <v>185566</v>
      </c>
      <c r="N23" s="17">
        <f t="shared" si="24"/>
        <v>18938</v>
      </c>
      <c r="O23" s="17">
        <f t="shared" si="24"/>
        <v>16997</v>
      </c>
      <c r="P23" s="17">
        <f t="shared" si="24"/>
        <v>17451</v>
      </c>
      <c r="Q23" s="17">
        <f t="shared" ref="Q23:Y23" si="29">+Q20</f>
        <v>20527</v>
      </c>
      <c r="R23" s="17">
        <f t="shared" si="29"/>
        <v>19825</v>
      </c>
      <c r="S23" s="17">
        <f t="shared" si="29"/>
        <v>20107</v>
      </c>
      <c r="T23" s="17">
        <f t="shared" si="29"/>
        <v>24154</v>
      </c>
      <c r="U23" s="17">
        <f t="shared" si="29"/>
        <v>23163</v>
      </c>
      <c r="V23" s="17">
        <f t="shared" si="29"/>
        <v>20911</v>
      </c>
      <c r="W23" s="17">
        <v>20934</v>
      </c>
      <c r="X23" s="17">
        <f t="shared" si="29"/>
        <v>19285</v>
      </c>
      <c r="Y23" s="17">
        <f t="shared" si="29"/>
        <v>18580</v>
      </c>
      <c r="Z23" s="14">
        <f t="shared" si="20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0">+AH20</f>
        <v>12966</v>
      </c>
      <c r="AI23" s="17">
        <f t="shared" si="30"/>
        <v>13344</v>
      </c>
      <c r="AJ23" s="17">
        <f t="shared" si="30"/>
        <v>17398</v>
      </c>
      <c r="AK23" s="17">
        <f t="shared" si="30"/>
        <v>18185</v>
      </c>
      <c r="AL23" s="17">
        <f t="shared" si="30"/>
        <v>19381</v>
      </c>
      <c r="AM23" s="14">
        <f t="shared" si="21"/>
        <v>162111</v>
      </c>
      <c r="AN23" s="17">
        <f t="shared" si="27"/>
        <v>17583</v>
      </c>
      <c r="AO23" s="17">
        <f t="shared" si="27"/>
        <v>11406</v>
      </c>
      <c r="AP23" s="17">
        <f t="shared" si="27"/>
        <v>15806</v>
      </c>
      <c r="AQ23" s="17">
        <f t="shared" si="27"/>
        <v>15719</v>
      </c>
      <c r="AR23" s="17">
        <v>17881</v>
      </c>
      <c r="AS23" s="17"/>
      <c r="AT23" s="17"/>
      <c r="AU23" s="17"/>
      <c r="AV23" s="17"/>
      <c r="AW23" s="17"/>
      <c r="AX23" s="17"/>
      <c r="AY23" s="17"/>
      <c r="AZ23" s="14">
        <f t="shared" si="22"/>
        <v>78395</v>
      </c>
    </row>
    <row r="24" spans="2:52" x14ac:dyDescent="0.25">
      <c r="B24" s="15" t="s">
        <v>3</v>
      </c>
      <c r="C24" s="17">
        <f>+C21</f>
        <v>800</v>
      </c>
      <c r="D24" s="17">
        <f t="shared" ref="D24:L24" si="31">+D21</f>
        <v>2997</v>
      </c>
      <c r="E24" s="17">
        <f t="shared" si="31"/>
        <v>3890</v>
      </c>
      <c r="F24" s="17">
        <f t="shared" si="31"/>
        <v>3544</v>
      </c>
      <c r="G24" s="17">
        <f t="shared" si="31"/>
        <v>6358</v>
      </c>
      <c r="H24" s="17">
        <f t="shared" si="31"/>
        <v>5689</v>
      </c>
      <c r="I24" s="17">
        <f t="shared" si="31"/>
        <v>4708</v>
      </c>
      <c r="J24" s="17">
        <f t="shared" si="31"/>
        <v>5985</v>
      </c>
      <c r="K24" s="17">
        <f t="shared" si="31"/>
        <v>4677</v>
      </c>
      <c r="L24" s="17">
        <f t="shared" si="31"/>
        <v>4316</v>
      </c>
      <c r="M24" s="17">
        <f t="shared" si="18"/>
        <v>42964</v>
      </c>
      <c r="N24" s="17">
        <f t="shared" si="24"/>
        <v>3733</v>
      </c>
      <c r="O24" s="17">
        <f t="shared" si="24"/>
        <v>3323</v>
      </c>
      <c r="P24" s="17">
        <f t="shared" si="24"/>
        <v>3302</v>
      </c>
      <c r="Q24" s="17">
        <f t="shared" ref="Q24:Y24" si="32">+Q21</f>
        <v>3777</v>
      </c>
      <c r="R24" s="17">
        <f t="shared" si="32"/>
        <v>4225</v>
      </c>
      <c r="S24" s="17">
        <f t="shared" si="32"/>
        <v>4682</v>
      </c>
      <c r="T24" s="17">
        <f t="shared" si="32"/>
        <v>4874</v>
      </c>
      <c r="U24" s="17">
        <f t="shared" si="32"/>
        <v>4357</v>
      </c>
      <c r="V24" s="17">
        <f t="shared" si="32"/>
        <v>4116</v>
      </c>
      <c r="W24" s="17">
        <v>4418</v>
      </c>
      <c r="X24" s="17">
        <f t="shared" si="32"/>
        <v>4143</v>
      </c>
      <c r="Y24" s="17">
        <f t="shared" si="32"/>
        <v>3744</v>
      </c>
      <c r="Z24" s="14">
        <f t="shared" si="20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0"/>
        <v>3790</v>
      </c>
      <c r="AI24" s="17">
        <f t="shared" si="30"/>
        <v>4391</v>
      </c>
      <c r="AJ24" s="17">
        <f t="shared" si="30"/>
        <v>4325</v>
      </c>
      <c r="AK24" s="17">
        <f t="shared" si="30"/>
        <v>5116</v>
      </c>
      <c r="AL24" s="17">
        <f t="shared" si="30"/>
        <v>4827</v>
      </c>
      <c r="AM24" s="14">
        <f t="shared" si="21"/>
        <v>41165</v>
      </c>
      <c r="AN24" s="17">
        <f t="shared" si="27"/>
        <v>4390</v>
      </c>
      <c r="AO24" s="17">
        <f t="shared" si="27"/>
        <v>4190</v>
      </c>
      <c r="AP24" s="17">
        <f t="shared" si="27"/>
        <v>3938</v>
      </c>
      <c r="AQ24" s="17">
        <f t="shared" si="27"/>
        <v>3492</v>
      </c>
      <c r="AR24" s="17">
        <v>3888</v>
      </c>
      <c r="AS24" s="17"/>
      <c r="AT24" s="17"/>
      <c r="AU24" s="17"/>
      <c r="AV24" s="17"/>
      <c r="AW24" s="17"/>
      <c r="AX24" s="17"/>
      <c r="AY24" s="17"/>
      <c r="AZ24" s="14">
        <f t="shared" si="22"/>
        <v>19898</v>
      </c>
    </row>
    <row r="27" spans="2:52" x14ac:dyDescent="0.25">
      <c r="B27" s="95" t="s">
        <v>82</v>
      </c>
    </row>
    <row r="28" spans="2:52" x14ac:dyDescent="0.25">
      <c r="B28" s="23" t="s">
        <v>158</v>
      </c>
      <c r="C28" s="160">
        <v>2018</v>
      </c>
      <c r="D28" s="160"/>
      <c r="E28" s="160"/>
      <c r="F28" s="160"/>
      <c r="G28" s="160"/>
      <c r="H28" s="160"/>
      <c r="I28" s="160"/>
      <c r="J28" s="160"/>
      <c r="K28" s="160"/>
      <c r="L28" s="161"/>
      <c r="M28" s="157" t="s">
        <v>137</v>
      </c>
      <c r="N28" s="98"/>
      <c r="O28" s="98"/>
      <c r="P28" s="160">
        <v>2019</v>
      </c>
      <c r="Q28" s="160"/>
      <c r="R28" s="160"/>
      <c r="S28" s="160"/>
      <c r="T28" s="160"/>
      <c r="U28" s="160"/>
      <c r="V28" s="160"/>
      <c r="W28" s="160"/>
      <c r="X28" s="160"/>
      <c r="Y28" s="161"/>
      <c r="Z28" s="157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57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57" t="s">
        <v>170</v>
      </c>
    </row>
    <row r="29" spans="2:52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58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58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58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58"/>
    </row>
    <row r="30" spans="2:52" x14ac:dyDescent="0.25">
      <c r="B30" s="18" t="s">
        <v>94</v>
      </c>
      <c r="C30" s="59">
        <f t="shared" ref="C30:L30" si="33">+C31+C32</f>
        <v>15716</v>
      </c>
      <c r="D30" s="59">
        <f t="shared" si="33"/>
        <v>39590</v>
      </c>
      <c r="E30" s="59">
        <f t="shared" si="33"/>
        <v>45882</v>
      </c>
      <c r="F30" s="59">
        <f t="shared" si="33"/>
        <v>44138</v>
      </c>
      <c r="G30" s="59">
        <f t="shared" si="33"/>
        <v>56942</v>
      </c>
      <c r="H30" s="59">
        <f t="shared" si="33"/>
        <v>55358</v>
      </c>
      <c r="I30" s="59">
        <f t="shared" si="33"/>
        <v>49910</v>
      </c>
      <c r="J30" s="59">
        <f t="shared" si="33"/>
        <v>53990</v>
      </c>
      <c r="K30" s="59">
        <f t="shared" si="33"/>
        <v>47002</v>
      </c>
      <c r="L30" s="59">
        <f t="shared" si="33"/>
        <v>48572</v>
      </c>
      <c r="M30" s="59">
        <f>+SUM(C30:L30)</f>
        <v>457100</v>
      </c>
      <c r="N30" s="59">
        <f t="shared" ref="N30:W30" si="34">+N31+N32</f>
        <v>45342</v>
      </c>
      <c r="O30" s="59">
        <f t="shared" si="34"/>
        <v>40640</v>
      </c>
      <c r="P30" s="59">
        <f t="shared" si="34"/>
        <v>41506</v>
      </c>
      <c r="Q30" s="59">
        <f t="shared" si="34"/>
        <v>56305.599999999999</v>
      </c>
      <c r="R30" s="59">
        <f t="shared" si="34"/>
        <v>57720</v>
      </c>
      <c r="S30" s="59">
        <f t="shared" si="34"/>
        <v>59493.599999999999</v>
      </c>
      <c r="T30" s="59">
        <f t="shared" si="34"/>
        <v>69667.199999999997</v>
      </c>
      <c r="U30" s="59">
        <f t="shared" si="34"/>
        <v>66048</v>
      </c>
      <c r="V30" s="59">
        <f t="shared" si="34"/>
        <v>60064.799999999996</v>
      </c>
      <c r="W30" s="59">
        <f t="shared" si="34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35">+AA31+AA32</f>
        <v>56388</v>
      </c>
      <c r="AB30" s="59">
        <f t="shared" si="35"/>
        <v>49891.199999999997</v>
      </c>
      <c r="AC30" s="59">
        <f t="shared" si="35"/>
        <v>38709.600000000006</v>
      </c>
      <c r="AD30" s="59">
        <f t="shared" si="35"/>
        <v>1464</v>
      </c>
      <c r="AE30" s="59">
        <f t="shared" si="35"/>
        <v>0</v>
      </c>
      <c r="AF30" s="59">
        <f t="shared" si="35"/>
        <v>0</v>
      </c>
      <c r="AG30" s="59">
        <f t="shared" si="35"/>
        <v>39023.999999999993</v>
      </c>
      <c r="AH30" s="59">
        <f t="shared" si="35"/>
        <v>40214.400000000001</v>
      </c>
      <c r="AI30" s="59">
        <f t="shared" ref="AI30:AT30" si="36">+AI31+AI32</f>
        <v>42563.999999999993</v>
      </c>
      <c r="AJ30" s="59">
        <f t="shared" si="36"/>
        <v>52135.19999999999</v>
      </c>
      <c r="AK30" s="59">
        <f t="shared" si="36"/>
        <v>55922.399999999994</v>
      </c>
      <c r="AL30" s="59">
        <f t="shared" si="36"/>
        <v>58099.199999999997</v>
      </c>
      <c r="AM30" s="59">
        <f>+SUM(AA30:AL30)</f>
        <v>434411.99999999994</v>
      </c>
      <c r="AN30" s="59">
        <f t="shared" si="36"/>
        <v>52735.199999999997</v>
      </c>
      <c r="AO30" s="59">
        <f t="shared" si="36"/>
        <v>37430.400000000001</v>
      </c>
      <c r="AP30" s="59">
        <f t="shared" si="36"/>
        <v>47385.600000000006</v>
      </c>
      <c r="AQ30" s="59">
        <f t="shared" si="36"/>
        <v>47188.800000000003</v>
      </c>
      <c r="AR30" s="59">
        <f t="shared" si="36"/>
        <v>54422.5</v>
      </c>
      <c r="AS30" s="59">
        <f t="shared" si="36"/>
        <v>0</v>
      </c>
      <c r="AT30" s="59">
        <f t="shared" si="36"/>
        <v>0</v>
      </c>
      <c r="AU30" s="59"/>
      <c r="AV30" s="59"/>
      <c r="AW30" s="59"/>
      <c r="AX30" s="59"/>
      <c r="AY30" s="59"/>
      <c r="AZ30" s="59">
        <f>+SUM(AN30:AY30)</f>
        <v>239162.5</v>
      </c>
    </row>
    <row r="31" spans="2:52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/>
      <c r="AT31" s="57"/>
      <c r="AU31" s="57"/>
      <c r="AV31" s="57"/>
      <c r="AW31" s="57"/>
      <c r="AX31" s="57"/>
      <c r="AY31" s="57"/>
      <c r="AZ31" s="59">
        <f>+SUM(AN31:AY31)</f>
        <v>190799.30000000002</v>
      </c>
    </row>
    <row r="32" spans="2:52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/>
      <c r="AT32" s="58"/>
      <c r="AU32" s="58"/>
      <c r="AV32" s="58"/>
      <c r="AW32" s="58"/>
      <c r="AX32" s="58"/>
      <c r="AY32" s="58"/>
      <c r="AZ32" s="59">
        <f>+SUM(AN32:AY32)</f>
        <v>48363.199999999997</v>
      </c>
    </row>
  </sheetData>
  <mergeCells count="22"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O32"/>
  <sheetViews>
    <sheetView showGridLines="0" tabSelected="1" zoomScale="70" zoomScaleNormal="70" workbookViewId="0">
      <pane xSplit="2" ySplit="3" topLeftCell="W4" activePane="bottomRight" state="frozen"/>
      <selection pane="topRight" activeCell="C1" sqref="C1"/>
      <selection pane="bottomLeft" activeCell="A4" sqref="A4"/>
      <selection pane="bottomRight" activeCell="AF30" sqref="AF30:AG3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94" customWidth="1"/>
    <col min="3" max="15" width="12.6640625" style="2" customWidth="1"/>
    <col min="16" max="16384" width="11.44140625" style="2"/>
  </cols>
  <sheetData>
    <row r="1" spans="1:41" x14ac:dyDescent="0.25">
      <c r="A1" s="173" t="s">
        <v>136</v>
      </c>
      <c r="B1" s="173"/>
    </row>
    <row r="2" spans="1:41" ht="30" customHeight="1" x14ac:dyDescent="0.25">
      <c r="A2" s="163" t="s">
        <v>165</v>
      </c>
      <c r="B2" s="164"/>
    </row>
    <row r="3" spans="1:41" x14ac:dyDescent="0.25">
      <c r="A3" s="99" t="s">
        <v>164</v>
      </c>
    </row>
    <row r="5" spans="1:41" x14ac:dyDescent="0.25">
      <c r="B5" s="95" t="s">
        <v>67</v>
      </c>
    </row>
    <row r="6" spans="1:41" ht="15" customHeight="1" x14ac:dyDescent="0.25">
      <c r="B6" s="165" t="s">
        <v>0</v>
      </c>
      <c r="C6" s="154">
        <v>2019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7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57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57" t="s">
        <v>170</v>
      </c>
    </row>
    <row r="7" spans="1:41" x14ac:dyDescent="0.25">
      <c r="B7" s="166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58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58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58"/>
    </row>
    <row r="8" spans="1:41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/>
      <c r="AI8" s="14"/>
      <c r="AJ8" s="14"/>
      <c r="AK8" s="14"/>
      <c r="AL8" s="14"/>
      <c r="AM8" s="14"/>
      <c r="AN8" s="14"/>
      <c r="AO8" s="59">
        <f t="shared" ref="AO8:AO13" si="2">+SUM(AC8:AN8)</f>
        <v>167376</v>
      </c>
    </row>
    <row r="9" spans="1:41" x14ac:dyDescent="0.25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/>
      <c r="AI9" s="16"/>
      <c r="AJ9" s="16"/>
      <c r="AK9" s="16"/>
      <c r="AL9" s="16"/>
      <c r="AM9" s="16"/>
      <c r="AN9" s="16"/>
      <c r="AO9" s="14">
        <f t="shared" si="2"/>
        <v>136748</v>
      </c>
    </row>
    <row r="10" spans="1:41" x14ac:dyDescent="0.25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/>
      <c r="AI10" s="17"/>
      <c r="AJ10" s="17"/>
      <c r="AK10" s="17"/>
      <c r="AL10" s="17"/>
      <c r="AM10" s="17"/>
      <c r="AN10" s="17"/>
      <c r="AO10" s="14">
        <f t="shared" si="2"/>
        <v>30628</v>
      </c>
    </row>
    <row r="11" spans="1:41" x14ac:dyDescent="0.25">
      <c r="B11" s="18" t="s">
        <v>10</v>
      </c>
      <c r="C11" s="96">
        <f t="shared" ref="C11:D13" si="3">+C8</f>
        <v>0</v>
      </c>
      <c r="D11" s="96">
        <f t="shared" si="3"/>
        <v>0</v>
      </c>
      <c r="E11" s="96">
        <f>+E8</f>
        <v>0</v>
      </c>
      <c r="F11" s="96">
        <f t="shared" ref="F11:N13" si="4">+F8</f>
        <v>0</v>
      </c>
      <c r="G11" s="96">
        <f t="shared" si="4"/>
        <v>0</v>
      </c>
      <c r="H11" s="96">
        <f t="shared" si="4"/>
        <v>0</v>
      </c>
      <c r="I11" s="96">
        <f t="shared" si="4"/>
        <v>0</v>
      </c>
      <c r="J11" s="96">
        <f t="shared" si="4"/>
        <v>0</v>
      </c>
      <c r="K11" s="96">
        <f t="shared" si="4"/>
        <v>0</v>
      </c>
      <c r="L11" s="96">
        <f>+L8</f>
        <v>0</v>
      </c>
      <c r="M11" s="96">
        <f t="shared" si="4"/>
        <v>48548</v>
      </c>
      <c r="N11" s="96">
        <f t="shared" si="4"/>
        <v>53061</v>
      </c>
      <c r="O11" s="96">
        <f>+SUM(E11:N11)</f>
        <v>101609</v>
      </c>
      <c r="P11" s="96">
        <f t="shared" ref="P11:Q13" si="5">+P8</f>
        <v>51682</v>
      </c>
      <c r="Q11" s="96">
        <f t="shared" si="5"/>
        <v>40892</v>
      </c>
      <c r="R11" s="96">
        <f t="shared" ref="R11:AA11" si="6">+R8</f>
        <v>25298</v>
      </c>
      <c r="S11" s="96">
        <f t="shared" si="6"/>
        <v>8952</v>
      </c>
      <c r="T11" s="96">
        <f t="shared" si="6"/>
        <v>13508</v>
      </c>
      <c r="U11" s="96">
        <f t="shared" si="6"/>
        <v>20095</v>
      </c>
      <c r="V11" s="96">
        <f t="shared" si="6"/>
        <v>28831</v>
      </c>
      <c r="W11" s="96">
        <f t="shared" si="6"/>
        <v>31676</v>
      </c>
      <c r="X11" s="96">
        <f t="shared" si="6"/>
        <v>31261</v>
      </c>
      <c r="Y11" s="96">
        <f t="shared" si="6"/>
        <v>34058</v>
      </c>
      <c r="Z11" s="96">
        <f t="shared" si="6"/>
        <v>34790</v>
      </c>
      <c r="AA11" s="96">
        <f t="shared" si="6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/>
      <c r="AI11" s="96"/>
      <c r="AJ11" s="96"/>
      <c r="AK11" s="96"/>
      <c r="AL11" s="96"/>
      <c r="AM11" s="96"/>
      <c r="AN11" s="96"/>
      <c r="AO11" s="59">
        <f t="shared" si="2"/>
        <v>167376</v>
      </c>
    </row>
    <row r="12" spans="1:41" x14ac:dyDescent="0.25">
      <c r="B12" s="15" t="s">
        <v>2</v>
      </c>
      <c r="C12" s="17">
        <f t="shared" si="3"/>
        <v>0</v>
      </c>
      <c r="D12" s="17">
        <f t="shared" si="3"/>
        <v>0</v>
      </c>
      <c r="E12" s="17">
        <f>+E9</f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5"/>
        <v>44068</v>
      </c>
      <c r="Q12" s="17">
        <f t="shared" si="5"/>
        <v>35874</v>
      </c>
      <c r="R12" s="17">
        <f t="shared" ref="R12:AA12" si="7">+R9</f>
        <v>21543</v>
      </c>
      <c r="S12" s="17">
        <f t="shared" si="7"/>
        <v>5988</v>
      </c>
      <c r="T12" s="17">
        <f t="shared" si="7"/>
        <v>8797</v>
      </c>
      <c r="U12" s="17">
        <f t="shared" si="7"/>
        <v>12852</v>
      </c>
      <c r="V12" s="17">
        <f t="shared" si="7"/>
        <v>21622</v>
      </c>
      <c r="W12" s="17">
        <f t="shared" si="7"/>
        <v>24210</v>
      </c>
      <c r="X12" s="17">
        <f t="shared" si="7"/>
        <v>23966</v>
      </c>
      <c r="Y12" s="17">
        <f t="shared" si="7"/>
        <v>26448</v>
      </c>
      <c r="Z12" s="17">
        <f t="shared" si="7"/>
        <v>27255</v>
      </c>
      <c r="AA12" s="17">
        <f t="shared" si="7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/>
      <c r="AI12" s="17"/>
      <c r="AJ12" s="17"/>
      <c r="AK12" s="17"/>
      <c r="AL12" s="17"/>
      <c r="AM12" s="17"/>
      <c r="AN12" s="17"/>
      <c r="AO12" s="14">
        <f t="shared" si="2"/>
        <v>136748</v>
      </c>
    </row>
    <row r="13" spans="1:41" x14ac:dyDescent="0.25">
      <c r="B13" s="15" t="s">
        <v>3</v>
      </c>
      <c r="C13" s="17">
        <f t="shared" si="3"/>
        <v>0</v>
      </c>
      <c r="D13" s="17">
        <f t="shared" si="3"/>
        <v>0</v>
      </c>
      <c r="E13" s="17">
        <f>+E10</f>
        <v>0</v>
      </c>
      <c r="F13" s="17">
        <f t="shared" si="4"/>
        <v>0</v>
      </c>
      <c r="G13" s="17">
        <f t="shared" si="4"/>
        <v>0</v>
      </c>
      <c r="H13" s="17">
        <f t="shared" si="4"/>
        <v>0</v>
      </c>
      <c r="I13" s="17">
        <f t="shared" si="4"/>
        <v>0</v>
      </c>
      <c r="J13" s="17">
        <f t="shared" si="4"/>
        <v>0</v>
      </c>
      <c r="K13" s="17">
        <f t="shared" si="4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5"/>
        <v>7614</v>
      </c>
      <c r="Q13" s="17">
        <f t="shared" si="5"/>
        <v>5018</v>
      </c>
      <c r="R13" s="17">
        <f t="shared" ref="R13:AA13" si="8">+R10</f>
        <v>3755</v>
      </c>
      <c r="S13" s="17">
        <f t="shared" si="8"/>
        <v>2964</v>
      </c>
      <c r="T13" s="17">
        <f t="shared" si="8"/>
        <v>4711</v>
      </c>
      <c r="U13" s="17">
        <f t="shared" si="8"/>
        <v>7243</v>
      </c>
      <c r="V13" s="17">
        <f t="shared" si="8"/>
        <v>7209</v>
      </c>
      <c r="W13" s="17">
        <f t="shared" si="8"/>
        <v>7466</v>
      </c>
      <c r="X13" s="17">
        <f t="shared" si="8"/>
        <v>7295</v>
      </c>
      <c r="Y13" s="17">
        <f t="shared" si="8"/>
        <v>7610</v>
      </c>
      <c r="Z13" s="17">
        <f t="shared" si="8"/>
        <v>7535</v>
      </c>
      <c r="AA13" s="17">
        <f t="shared" si="8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/>
      <c r="AI13" s="17"/>
      <c r="AJ13" s="17"/>
      <c r="AK13" s="17"/>
      <c r="AL13" s="17"/>
      <c r="AM13" s="17"/>
      <c r="AN13" s="17"/>
      <c r="AO13" s="14">
        <f t="shared" si="2"/>
        <v>30628</v>
      </c>
    </row>
    <row r="14" spans="1:41" x14ac:dyDescent="0.25">
      <c r="B14" s="97"/>
    </row>
    <row r="16" spans="1:41" x14ac:dyDescent="0.25">
      <c r="B16" s="95" t="s">
        <v>68</v>
      </c>
    </row>
    <row r="17" spans="2:41" x14ac:dyDescent="0.25">
      <c r="B17" s="165" t="s">
        <v>0</v>
      </c>
      <c r="C17" s="98"/>
      <c r="D17" s="98"/>
      <c r="E17" s="160">
        <v>2019</v>
      </c>
      <c r="F17" s="160"/>
      <c r="G17" s="160"/>
      <c r="H17" s="160"/>
      <c r="I17" s="160"/>
      <c r="J17" s="160"/>
      <c r="K17" s="160"/>
      <c r="L17" s="160"/>
      <c r="M17" s="160"/>
      <c r="N17" s="161"/>
      <c r="O17" s="157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57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57" t="s">
        <v>170</v>
      </c>
    </row>
    <row r="18" spans="2:41" x14ac:dyDescent="0.25">
      <c r="B18" s="166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58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58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58"/>
    </row>
    <row r="19" spans="2:41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9">+F20+F21</f>
        <v>0</v>
      </c>
      <c r="G19" s="14">
        <f t="shared" si="9"/>
        <v>0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58953</v>
      </c>
      <c r="N19" s="14">
        <f t="shared" si="9"/>
        <v>67345</v>
      </c>
      <c r="O19" s="14">
        <f t="shared" ref="O19:O24" si="10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1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/>
      <c r="AI19" s="14"/>
      <c r="AJ19" s="14"/>
      <c r="AK19" s="14"/>
      <c r="AL19" s="14"/>
      <c r="AM19" s="14"/>
      <c r="AN19" s="14"/>
      <c r="AO19" s="59">
        <f t="shared" ref="AO19:AO24" si="12">+SUM(AC19:AN19)</f>
        <v>219714</v>
      </c>
    </row>
    <row r="20" spans="2:41" x14ac:dyDescent="0.25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0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1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/>
      <c r="AI20" s="16"/>
      <c r="AJ20" s="16"/>
      <c r="AK20" s="16"/>
      <c r="AL20" s="16"/>
      <c r="AM20" s="16"/>
      <c r="AN20" s="16"/>
      <c r="AO20" s="14">
        <f t="shared" si="12"/>
        <v>136748</v>
      </c>
    </row>
    <row r="21" spans="2:41" x14ac:dyDescent="0.25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0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1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/>
      <c r="AI21" s="17"/>
      <c r="AJ21" s="17"/>
      <c r="AK21" s="17"/>
      <c r="AL21" s="17"/>
      <c r="AM21" s="17"/>
      <c r="AN21" s="17"/>
      <c r="AO21" s="14">
        <f t="shared" si="12"/>
        <v>82966</v>
      </c>
    </row>
    <row r="22" spans="2:41" x14ac:dyDescent="0.25">
      <c r="B22" s="18" t="s">
        <v>10</v>
      </c>
      <c r="C22" s="96">
        <f t="shared" ref="C22:D24" si="13">+C19</f>
        <v>0</v>
      </c>
      <c r="D22" s="96">
        <f t="shared" si="13"/>
        <v>0</v>
      </c>
      <c r="E22" s="96">
        <f>+E19</f>
        <v>0</v>
      </c>
      <c r="F22" s="96">
        <f t="shared" ref="F22:N24" si="14">+F19</f>
        <v>0</v>
      </c>
      <c r="G22" s="96">
        <f t="shared" si="14"/>
        <v>0</v>
      </c>
      <c r="H22" s="96">
        <f t="shared" si="14"/>
        <v>0</v>
      </c>
      <c r="I22" s="96">
        <f t="shared" si="14"/>
        <v>0</v>
      </c>
      <c r="J22" s="96">
        <f t="shared" si="14"/>
        <v>0</v>
      </c>
      <c r="K22" s="96">
        <f t="shared" si="14"/>
        <v>0</v>
      </c>
      <c r="L22" s="96">
        <f t="shared" si="14"/>
        <v>0</v>
      </c>
      <c r="M22" s="96">
        <f t="shared" si="14"/>
        <v>58953</v>
      </c>
      <c r="N22" s="96">
        <f t="shared" si="14"/>
        <v>67345</v>
      </c>
      <c r="O22" s="96">
        <f t="shared" si="10"/>
        <v>126298</v>
      </c>
      <c r="P22" s="59">
        <f t="shared" ref="P22:AA22" si="15">+P23+P24</f>
        <v>65165</v>
      </c>
      <c r="Q22" s="59">
        <f t="shared" si="15"/>
        <v>49245</v>
      </c>
      <c r="R22" s="59">
        <f t="shared" si="15"/>
        <v>31769</v>
      </c>
      <c r="S22" s="59">
        <f t="shared" si="15"/>
        <v>13328</v>
      </c>
      <c r="T22" s="59">
        <f t="shared" si="15"/>
        <v>20656</v>
      </c>
      <c r="U22" s="59">
        <f t="shared" si="15"/>
        <v>31837</v>
      </c>
      <c r="V22" s="59">
        <f t="shared" si="15"/>
        <v>40780</v>
      </c>
      <c r="W22" s="59">
        <f t="shared" si="15"/>
        <v>43627</v>
      </c>
      <c r="X22" s="59">
        <f t="shared" si="15"/>
        <v>44076</v>
      </c>
      <c r="Y22" s="59">
        <f t="shared" si="15"/>
        <v>47075</v>
      </c>
      <c r="Z22" s="59">
        <f t="shared" si="15"/>
        <v>47636</v>
      </c>
      <c r="AA22" s="59">
        <f t="shared" si="15"/>
        <v>49284</v>
      </c>
      <c r="AB22" s="59">
        <f t="shared" si="11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/>
      <c r="AI22" s="59"/>
      <c r="AJ22" s="59"/>
      <c r="AK22" s="59"/>
      <c r="AL22" s="59"/>
      <c r="AM22" s="59"/>
      <c r="AN22" s="59"/>
      <c r="AO22" s="59">
        <f t="shared" si="12"/>
        <v>219714</v>
      </c>
    </row>
    <row r="23" spans="2:41" x14ac:dyDescent="0.25">
      <c r="B23" s="15" t="s">
        <v>2</v>
      </c>
      <c r="C23" s="17">
        <f t="shared" si="13"/>
        <v>0</v>
      </c>
      <c r="D23" s="17"/>
      <c r="E23" s="17">
        <f>+E20</f>
        <v>0</v>
      </c>
      <c r="F23" s="17">
        <f t="shared" si="14"/>
        <v>0</v>
      </c>
      <c r="G23" s="17">
        <f t="shared" si="14"/>
        <v>0</v>
      </c>
      <c r="H23" s="17">
        <f t="shared" si="14"/>
        <v>0</v>
      </c>
      <c r="I23" s="17">
        <f t="shared" si="14"/>
        <v>0</v>
      </c>
      <c r="J23" s="17">
        <f t="shared" si="14"/>
        <v>0</v>
      </c>
      <c r="K23" s="17">
        <f t="shared" si="14"/>
        <v>0</v>
      </c>
      <c r="L23" s="17">
        <f t="shared" si="14"/>
        <v>0</v>
      </c>
      <c r="M23" s="17">
        <f t="shared" si="14"/>
        <v>42682</v>
      </c>
      <c r="N23" s="17">
        <f t="shared" si="14"/>
        <v>45613</v>
      </c>
      <c r="O23" s="17">
        <f t="shared" si="10"/>
        <v>88295</v>
      </c>
      <c r="P23" s="17">
        <f t="shared" ref="P23:AA23" si="16">+P20</f>
        <v>44068</v>
      </c>
      <c r="Q23" s="17">
        <f t="shared" si="16"/>
        <v>35874</v>
      </c>
      <c r="R23" s="17">
        <f t="shared" si="16"/>
        <v>21543</v>
      </c>
      <c r="S23" s="17">
        <f t="shared" si="16"/>
        <v>5988</v>
      </c>
      <c r="T23" s="17">
        <f t="shared" si="16"/>
        <v>8797</v>
      </c>
      <c r="U23" s="17">
        <f t="shared" si="16"/>
        <v>12852</v>
      </c>
      <c r="V23" s="17">
        <f t="shared" si="16"/>
        <v>21622</v>
      </c>
      <c r="W23" s="17">
        <f t="shared" si="16"/>
        <v>24210</v>
      </c>
      <c r="X23" s="17">
        <f t="shared" si="16"/>
        <v>23966</v>
      </c>
      <c r="Y23" s="17">
        <f t="shared" si="16"/>
        <v>26448</v>
      </c>
      <c r="Z23" s="17">
        <f t="shared" si="16"/>
        <v>27255</v>
      </c>
      <c r="AA23" s="17">
        <f t="shared" si="16"/>
        <v>29103</v>
      </c>
      <c r="AB23" s="14">
        <f t="shared" si="11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/>
      <c r="AI23" s="17"/>
      <c r="AJ23" s="17"/>
      <c r="AK23" s="17"/>
      <c r="AL23" s="17"/>
      <c r="AM23" s="17"/>
      <c r="AN23" s="17"/>
      <c r="AO23" s="14">
        <f t="shared" si="12"/>
        <v>136748</v>
      </c>
    </row>
    <row r="24" spans="2:41" x14ac:dyDescent="0.25">
      <c r="B24" s="15" t="s">
        <v>3</v>
      </c>
      <c r="C24" s="17">
        <f t="shared" si="13"/>
        <v>0</v>
      </c>
      <c r="D24" s="17"/>
      <c r="E24" s="17">
        <f>+E21</f>
        <v>0</v>
      </c>
      <c r="F24" s="17">
        <f t="shared" si="14"/>
        <v>0</v>
      </c>
      <c r="G24" s="17">
        <f t="shared" si="14"/>
        <v>0</v>
      </c>
      <c r="H24" s="17">
        <f t="shared" si="14"/>
        <v>0</v>
      </c>
      <c r="I24" s="17">
        <f t="shared" si="14"/>
        <v>0</v>
      </c>
      <c r="J24" s="17">
        <f t="shared" si="14"/>
        <v>0</v>
      </c>
      <c r="K24" s="17">
        <f t="shared" si="14"/>
        <v>0</v>
      </c>
      <c r="L24" s="17">
        <f t="shared" si="14"/>
        <v>0</v>
      </c>
      <c r="M24" s="17">
        <f t="shared" si="14"/>
        <v>16271</v>
      </c>
      <c r="N24" s="17">
        <f t="shared" si="14"/>
        <v>21732</v>
      </c>
      <c r="O24" s="17">
        <f t="shared" si="10"/>
        <v>38003</v>
      </c>
      <c r="P24" s="17">
        <f t="shared" ref="P24:AA24" si="17">+P21</f>
        <v>21097</v>
      </c>
      <c r="Q24" s="17">
        <f t="shared" si="17"/>
        <v>13371</v>
      </c>
      <c r="R24" s="17">
        <f t="shared" si="17"/>
        <v>10226</v>
      </c>
      <c r="S24" s="17">
        <f t="shared" si="17"/>
        <v>7340</v>
      </c>
      <c r="T24" s="17">
        <f t="shared" si="17"/>
        <v>11859</v>
      </c>
      <c r="U24" s="17">
        <f t="shared" si="17"/>
        <v>18985</v>
      </c>
      <c r="V24" s="17">
        <f t="shared" si="17"/>
        <v>19158</v>
      </c>
      <c r="W24" s="17">
        <f t="shared" si="17"/>
        <v>19417</v>
      </c>
      <c r="X24" s="17">
        <f t="shared" si="17"/>
        <v>20110</v>
      </c>
      <c r="Y24" s="17">
        <f t="shared" si="17"/>
        <v>20627</v>
      </c>
      <c r="Z24" s="17">
        <f t="shared" si="17"/>
        <v>20381</v>
      </c>
      <c r="AA24" s="17">
        <f t="shared" si="17"/>
        <v>20181</v>
      </c>
      <c r="AB24" s="14">
        <f t="shared" si="11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/>
      <c r="AI24" s="17"/>
      <c r="AJ24" s="17"/>
      <c r="AK24" s="17"/>
      <c r="AL24" s="17"/>
      <c r="AM24" s="17"/>
      <c r="AN24" s="17"/>
      <c r="AO24" s="14">
        <f t="shared" si="12"/>
        <v>82966</v>
      </c>
    </row>
    <row r="27" spans="2:41" x14ac:dyDescent="0.25">
      <c r="B27" s="95" t="s">
        <v>82</v>
      </c>
    </row>
    <row r="28" spans="2:41" x14ac:dyDescent="0.25">
      <c r="B28" s="23" t="s">
        <v>158</v>
      </c>
      <c r="C28" s="98"/>
      <c r="D28" s="98"/>
      <c r="E28" s="160">
        <v>2019</v>
      </c>
      <c r="F28" s="160"/>
      <c r="G28" s="160"/>
      <c r="H28" s="160"/>
      <c r="I28" s="160"/>
      <c r="J28" s="160"/>
      <c r="K28" s="160"/>
      <c r="L28" s="160"/>
      <c r="M28" s="160"/>
      <c r="N28" s="161"/>
      <c r="O28" s="157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57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57" t="s">
        <v>170</v>
      </c>
    </row>
    <row r="29" spans="2:41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58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58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58"/>
    </row>
    <row r="30" spans="2:41" x14ac:dyDescent="0.25">
      <c r="B30" s="18" t="s">
        <v>94</v>
      </c>
      <c r="C30" s="59">
        <f t="shared" ref="C30:N30" si="18">+C31+C32</f>
        <v>0</v>
      </c>
      <c r="D30" s="59">
        <f t="shared" si="18"/>
        <v>0</v>
      </c>
      <c r="E30" s="59">
        <f t="shared" si="18"/>
        <v>0</v>
      </c>
      <c r="F30" s="59">
        <f t="shared" si="18"/>
        <v>0</v>
      </c>
      <c r="G30" s="59">
        <f t="shared" si="18"/>
        <v>0</v>
      </c>
      <c r="H30" s="59">
        <f t="shared" si="18"/>
        <v>0</v>
      </c>
      <c r="I30" s="59">
        <f t="shared" si="18"/>
        <v>0</v>
      </c>
      <c r="J30" s="59">
        <f t="shared" si="18"/>
        <v>0</v>
      </c>
      <c r="K30" s="59">
        <f t="shared" si="18"/>
        <v>0</v>
      </c>
      <c r="L30" s="59">
        <f t="shared" si="18"/>
        <v>0</v>
      </c>
      <c r="M30" s="59">
        <f t="shared" si="18"/>
        <v>138308.4</v>
      </c>
      <c r="N30" s="59">
        <f t="shared" si="18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G30" si="19">+R31+R32</f>
        <v>71336.399999999994</v>
      </c>
      <c r="S30" s="59">
        <f t="shared" si="19"/>
        <v>2298</v>
      </c>
      <c r="T30" s="59">
        <f t="shared" si="19"/>
        <v>0</v>
      </c>
      <c r="U30" s="59">
        <f t="shared" si="19"/>
        <v>0</v>
      </c>
      <c r="V30" s="59">
        <f t="shared" si="19"/>
        <v>96370.799999999988</v>
      </c>
      <c r="W30" s="59">
        <f t="shared" si="19"/>
        <v>100126.8</v>
      </c>
      <c r="X30" s="59">
        <f t="shared" si="19"/>
        <v>101289.60000000001</v>
      </c>
      <c r="Y30" s="59">
        <f t="shared" si="19"/>
        <v>107751.20000000001</v>
      </c>
      <c r="Z30" s="59">
        <f t="shared" si="19"/>
        <v>108555.6</v>
      </c>
      <c r="AA30" s="59">
        <f t="shared" si="19"/>
        <v>111811.2</v>
      </c>
      <c r="AB30" s="59">
        <f>+SUM(P30:AA30)</f>
        <v>956141.60000000114</v>
      </c>
      <c r="AC30" s="59">
        <f t="shared" si="19"/>
        <v>111042.9</v>
      </c>
      <c r="AD30" s="59">
        <f t="shared" si="19"/>
        <v>94093.099999999598</v>
      </c>
      <c r="AE30" s="59">
        <f t="shared" si="19"/>
        <v>107042.99999999949</v>
      </c>
      <c r="AF30" s="59">
        <f t="shared" si="19"/>
        <v>97809.999999999724</v>
      </c>
      <c r="AG30" s="59">
        <f t="shared" si="19"/>
        <v>111809.3</v>
      </c>
      <c r="AH30" s="59"/>
      <c r="AI30" s="59"/>
      <c r="AJ30" s="59"/>
      <c r="AK30" s="59"/>
      <c r="AL30" s="59"/>
      <c r="AM30" s="59"/>
      <c r="AN30" s="59"/>
      <c r="AO30" s="59">
        <f>+SUM(AC30:AN30)</f>
        <v>521798.29999999877</v>
      </c>
    </row>
    <row r="31" spans="2:41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/>
      <c r="AI31" s="16"/>
      <c r="AJ31" s="16"/>
      <c r="AK31" s="16"/>
      <c r="AL31" s="16"/>
      <c r="AM31" s="16"/>
      <c r="AN31" s="16"/>
      <c r="AO31" s="14">
        <f>+SUM(AC31:AN31)</f>
        <v>314383.29999999877</v>
      </c>
    </row>
    <row r="32" spans="2:41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/>
      <c r="AI32" s="17"/>
      <c r="AJ32" s="17"/>
      <c r="AK32" s="17"/>
      <c r="AL32" s="17"/>
      <c r="AM32" s="17"/>
      <c r="AN32" s="17"/>
      <c r="AO32" s="14">
        <f>+SUM(AC32:AN32)</f>
        <v>207415</v>
      </c>
    </row>
  </sheetData>
  <mergeCells count="16"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Marcelo Rodriguez Arellano</cp:lastModifiedBy>
  <dcterms:created xsi:type="dcterms:W3CDTF">2014-11-05T18:43:27Z</dcterms:created>
  <dcterms:modified xsi:type="dcterms:W3CDTF">2021-07-21T16:32:11Z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