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485" activeTab="1"/>
  </bookViews>
  <sheets>
    <sheet name="Ene" sheetId="1" r:id="rId1"/>
    <sheet name="Feb" sheetId="2" r:id="rId2"/>
  </sheets>
  <calcPr calcId="145621"/>
</workbook>
</file>

<file path=xl/calcChain.xml><?xml version="1.0" encoding="utf-8"?>
<calcChain xmlns="http://schemas.openxmlformats.org/spreadsheetml/2006/main">
  <c r="N54" i="2" l="1"/>
  <c r="M54" i="2"/>
  <c r="L54" i="2"/>
  <c r="K54" i="2"/>
  <c r="J54" i="2"/>
  <c r="I54" i="2"/>
  <c r="H54" i="2"/>
  <c r="G54" i="2"/>
  <c r="F54" i="2"/>
  <c r="E54" i="2"/>
  <c r="D54" i="2"/>
  <c r="C54" i="2"/>
  <c r="B54" i="2"/>
  <c r="S43" i="2"/>
  <c r="R43" i="2"/>
  <c r="Q43" i="2"/>
  <c r="P43" i="2"/>
  <c r="O43" i="2"/>
  <c r="N43" i="2"/>
  <c r="M43" i="2"/>
  <c r="L43" i="2"/>
  <c r="J43" i="2"/>
  <c r="I43" i="2"/>
  <c r="H43" i="2"/>
  <c r="G43" i="2"/>
  <c r="F43" i="2"/>
  <c r="E43" i="2"/>
  <c r="D43" i="2"/>
  <c r="C43" i="2"/>
  <c r="K43" i="2"/>
  <c r="B43" i="2"/>
  <c r="L52" i="2"/>
  <c r="Q52" i="2" s="1"/>
  <c r="I52" i="2"/>
  <c r="J52" i="2" s="1"/>
  <c r="D52" i="2"/>
  <c r="L50" i="2"/>
  <c r="I50" i="2"/>
  <c r="J50" i="2" s="1"/>
  <c r="D50" i="2"/>
  <c r="L49" i="2"/>
  <c r="I49" i="2"/>
  <c r="D49" i="2"/>
  <c r="L48" i="2"/>
  <c r="Q48" i="2" s="1"/>
  <c r="I48" i="2"/>
  <c r="J48" i="2" s="1"/>
  <c r="D48" i="2"/>
  <c r="L47" i="2"/>
  <c r="I47" i="2"/>
  <c r="D47" i="2"/>
  <c r="L46" i="2"/>
  <c r="Q46" i="2" s="1"/>
  <c r="I46" i="2"/>
  <c r="J46" i="2" s="1"/>
  <c r="D46" i="2"/>
  <c r="L45" i="2"/>
  <c r="Q45" i="2" s="1"/>
  <c r="I45" i="2"/>
  <c r="J45" i="2" s="1"/>
  <c r="D45" i="2"/>
  <c r="L51" i="2"/>
  <c r="Q51" i="2" s="1"/>
  <c r="I51" i="2"/>
  <c r="J51" i="2" s="1"/>
  <c r="D51" i="2"/>
  <c r="N41" i="2"/>
  <c r="M41" i="2"/>
  <c r="K41" i="2"/>
  <c r="L41" i="2" s="1"/>
  <c r="H41" i="2"/>
  <c r="G41" i="2"/>
  <c r="F41" i="2"/>
  <c r="E41" i="2"/>
  <c r="C41" i="2"/>
  <c r="B41" i="2"/>
  <c r="L40" i="2"/>
  <c r="Q40" i="2" s="1"/>
  <c r="I40" i="2"/>
  <c r="D40" i="2"/>
  <c r="N39" i="2"/>
  <c r="M39" i="2"/>
  <c r="K39" i="2"/>
  <c r="L39" i="2" s="1"/>
  <c r="H39" i="2"/>
  <c r="G39" i="2"/>
  <c r="F39" i="2"/>
  <c r="E39" i="2"/>
  <c r="C39" i="2"/>
  <c r="B39" i="2"/>
  <c r="L38" i="2"/>
  <c r="Q38" i="2" s="1"/>
  <c r="I38" i="2"/>
  <c r="J38" i="2" s="1"/>
  <c r="D38" i="2"/>
  <c r="L37" i="2"/>
  <c r="Q37" i="2" s="1"/>
  <c r="I37" i="2"/>
  <c r="J37" i="2" s="1"/>
  <c r="D37" i="2"/>
  <c r="N36" i="2"/>
  <c r="M36" i="2"/>
  <c r="K36" i="2"/>
  <c r="L36" i="2" s="1"/>
  <c r="H36" i="2"/>
  <c r="G36" i="2"/>
  <c r="F36" i="2"/>
  <c r="E36" i="2"/>
  <c r="C36" i="2"/>
  <c r="B36" i="2"/>
  <c r="L35" i="2"/>
  <c r="I35" i="2"/>
  <c r="J35" i="2" s="1"/>
  <c r="D35" i="2"/>
  <c r="L34" i="2"/>
  <c r="Q34" i="2" s="1"/>
  <c r="I34" i="2"/>
  <c r="J34" i="2" s="1"/>
  <c r="P34" i="2" s="1"/>
  <c r="D34" i="2"/>
  <c r="L33" i="2"/>
  <c r="I33" i="2"/>
  <c r="D33" i="2"/>
  <c r="L32" i="2"/>
  <c r="Q32" i="2" s="1"/>
  <c r="I32" i="2"/>
  <c r="J32" i="2" s="1"/>
  <c r="D32" i="2"/>
  <c r="L31" i="2"/>
  <c r="I31" i="2"/>
  <c r="J31" i="2" s="1"/>
  <c r="D31" i="2"/>
  <c r="N30" i="2"/>
  <c r="M30" i="2"/>
  <c r="K30" i="2"/>
  <c r="L30" i="2" s="1"/>
  <c r="H30" i="2"/>
  <c r="G30" i="2"/>
  <c r="F30" i="2"/>
  <c r="E30" i="2"/>
  <c r="C30" i="2"/>
  <c r="B30" i="2"/>
  <c r="L29" i="2"/>
  <c r="Q29" i="2" s="1"/>
  <c r="I29" i="2"/>
  <c r="J29" i="2" s="1"/>
  <c r="R29" i="2" s="1"/>
  <c r="D29" i="2"/>
  <c r="L28" i="2"/>
  <c r="I28" i="2"/>
  <c r="J28" i="2" s="1"/>
  <c r="D28" i="2"/>
  <c r="L27" i="2"/>
  <c r="Q27" i="2" s="1"/>
  <c r="I27" i="2"/>
  <c r="J27" i="2" s="1"/>
  <c r="D27" i="2"/>
  <c r="L26" i="2"/>
  <c r="Q26" i="2" s="1"/>
  <c r="I26" i="2"/>
  <c r="J26" i="2" s="1"/>
  <c r="D26" i="2"/>
  <c r="L25" i="2"/>
  <c r="Q25" i="2" s="1"/>
  <c r="I25" i="2"/>
  <c r="D25" i="2"/>
  <c r="N24" i="2"/>
  <c r="M24" i="2"/>
  <c r="K24" i="2"/>
  <c r="L24" i="2" s="1"/>
  <c r="H24" i="2"/>
  <c r="G24" i="2"/>
  <c r="F24" i="2"/>
  <c r="E24" i="2"/>
  <c r="C24" i="2"/>
  <c r="B24" i="2"/>
  <c r="L23" i="2"/>
  <c r="Q23" i="2" s="1"/>
  <c r="I23" i="2"/>
  <c r="D23" i="2"/>
  <c r="L22" i="2"/>
  <c r="Q22" i="2" s="1"/>
  <c r="I22" i="2"/>
  <c r="J22" i="2" s="1"/>
  <c r="D22" i="2"/>
  <c r="L21" i="2"/>
  <c r="Q21" i="2" s="1"/>
  <c r="I21" i="2"/>
  <c r="D21" i="2"/>
  <c r="N20" i="2"/>
  <c r="M20" i="2"/>
  <c r="K20" i="2"/>
  <c r="H20" i="2"/>
  <c r="G20" i="2"/>
  <c r="F20" i="2"/>
  <c r="E20" i="2"/>
  <c r="C20" i="2"/>
  <c r="B20" i="2"/>
  <c r="L19" i="2"/>
  <c r="Q19" i="2" s="1"/>
  <c r="I19" i="2"/>
  <c r="J19" i="2" s="1"/>
  <c r="D19" i="2"/>
  <c r="L18" i="2"/>
  <c r="Q18" i="2" s="1"/>
  <c r="I18" i="2"/>
  <c r="D18" i="2"/>
  <c r="L17" i="2"/>
  <c r="I17" i="2"/>
  <c r="D17" i="2"/>
  <c r="L16" i="2"/>
  <c r="Q16" i="2" s="1"/>
  <c r="I16" i="2"/>
  <c r="D16" i="2"/>
  <c r="L15" i="2"/>
  <c r="Q15" i="2" s="1"/>
  <c r="I15" i="2"/>
  <c r="D15" i="2"/>
  <c r="L14" i="2"/>
  <c r="I14" i="2"/>
  <c r="J14" i="2" s="1"/>
  <c r="D14" i="2"/>
  <c r="L13" i="2"/>
  <c r="Q13" i="2" s="1"/>
  <c r="I13" i="2"/>
  <c r="J13" i="2" s="1"/>
  <c r="D13" i="2"/>
  <c r="L12" i="2"/>
  <c r="Q12" i="2" s="1"/>
  <c r="I12" i="2"/>
  <c r="J12" i="2" s="1"/>
  <c r="D12" i="2"/>
  <c r="L11" i="2"/>
  <c r="Q11" i="2" s="1"/>
  <c r="I11" i="2"/>
  <c r="J11" i="2" s="1"/>
  <c r="D11" i="2"/>
  <c r="R50" i="2" l="1"/>
  <c r="P50" i="2"/>
  <c r="O50" i="2"/>
  <c r="S50" i="2"/>
  <c r="Q50" i="2"/>
  <c r="J49" i="2"/>
  <c r="Q49" i="2"/>
  <c r="S46" i="2"/>
  <c r="P46" i="2"/>
  <c r="O46" i="2"/>
  <c r="I41" i="2"/>
  <c r="J41" i="2" s="1"/>
  <c r="R41" i="2" s="1"/>
  <c r="I36" i="2"/>
  <c r="J36" i="2" s="1"/>
  <c r="R36" i="2" s="1"/>
  <c r="S48" i="2"/>
  <c r="P48" i="2"/>
  <c r="O48" i="2"/>
  <c r="R48" i="2"/>
  <c r="D41" i="2"/>
  <c r="I39" i="2"/>
  <c r="J39" i="2" s="1"/>
  <c r="R46" i="2"/>
  <c r="S45" i="2"/>
  <c r="R47" i="2"/>
  <c r="R45" i="2"/>
  <c r="P45" i="2"/>
  <c r="O45" i="2"/>
  <c r="J47" i="2"/>
  <c r="S47" i="2" s="1"/>
  <c r="Q47" i="2"/>
  <c r="S31" i="2"/>
  <c r="Q31" i="2"/>
  <c r="I30" i="2"/>
  <c r="D36" i="2"/>
  <c r="D20" i="2"/>
  <c r="D24" i="2"/>
  <c r="S13" i="2"/>
  <c r="P13" i="2"/>
  <c r="O13" i="2"/>
  <c r="R28" i="2"/>
  <c r="P28" i="2"/>
  <c r="O28" i="2"/>
  <c r="S28" i="2"/>
  <c r="R14" i="2"/>
  <c r="P14" i="2"/>
  <c r="O14" i="2"/>
  <c r="Q24" i="2"/>
  <c r="O31" i="2"/>
  <c r="P31" i="2"/>
  <c r="O38" i="2"/>
  <c r="P38" i="2"/>
  <c r="R38" i="2"/>
  <c r="Q39" i="2"/>
  <c r="P32" i="2"/>
  <c r="O32" i="2"/>
  <c r="I24" i="2"/>
  <c r="S14" i="2"/>
  <c r="J23" i="2"/>
  <c r="R23" i="2" s="1"/>
  <c r="S29" i="2"/>
  <c r="S38" i="2"/>
  <c r="O29" i="2"/>
  <c r="R31" i="2"/>
  <c r="R13" i="2"/>
  <c r="Q14" i="2"/>
  <c r="Q28" i="2"/>
  <c r="P29" i="2"/>
  <c r="R32" i="2"/>
  <c r="R34" i="2"/>
  <c r="J16" i="2"/>
  <c r="O16" i="2" s="1"/>
  <c r="D39" i="2"/>
  <c r="Q30" i="2"/>
  <c r="J33" i="2"/>
  <c r="J15" i="2"/>
  <c r="R15" i="2" s="1"/>
  <c r="D30" i="2"/>
  <c r="S32" i="2"/>
  <c r="J40" i="2"/>
  <c r="P40" i="2" s="1"/>
  <c r="P52" i="2"/>
  <c r="R52" i="2"/>
  <c r="O52" i="2"/>
  <c r="S52" i="2"/>
  <c r="R19" i="2"/>
  <c r="P19" i="2"/>
  <c r="O19" i="2"/>
  <c r="S19" i="2"/>
  <c r="R26" i="2"/>
  <c r="P26" i="2"/>
  <c r="O26" i="2"/>
  <c r="S26" i="2"/>
  <c r="P37" i="2"/>
  <c r="O37" i="2"/>
  <c r="S37" i="2"/>
  <c r="R37" i="2"/>
  <c r="Q41" i="2"/>
  <c r="P35" i="2"/>
  <c r="O35" i="2"/>
  <c r="S35" i="2"/>
  <c r="P12" i="2"/>
  <c r="R12" i="2"/>
  <c r="O12" i="2"/>
  <c r="S12" i="2"/>
  <c r="R51" i="2"/>
  <c r="P51" i="2"/>
  <c r="O51" i="2"/>
  <c r="S51" i="2"/>
  <c r="P27" i="2"/>
  <c r="S27" i="2"/>
  <c r="O27" i="2"/>
  <c r="R27" i="2"/>
  <c r="Q36" i="2"/>
  <c r="R22" i="2"/>
  <c r="P22" i="2"/>
  <c r="O22" i="2"/>
  <c r="S22" i="2"/>
  <c r="S11" i="2"/>
  <c r="R11" i="2"/>
  <c r="P11" i="2"/>
  <c r="O11" i="2"/>
  <c r="O34" i="2"/>
  <c r="Q33" i="2"/>
  <c r="S15" i="2"/>
  <c r="Q17" i="2"/>
  <c r="Q35" i="2"/>
  <c r="J17" i="2"/>
  <c r="S17" i="2" s="1"/>
  <c r="I20" i="2"/>
  <c r="J18" i="2"/>
  <c r="R18" i="2" s="1"/>
  <c r="S34" i="2"/>
  <c r="R35" i="2"/>
  <c r="J25" i="2"/>
  <c r="J21" i="2"/>
  <c r="L20" i="2"/>
  <c r="O49" i="2" l="1"/>
  <c r="P49" i="2"/>
  <c r="S49" i="2"/>
  <c r="R49" i="2"/>
  <c r="Q54" i="2"/>
  <c r="P39" i="2"/>
  <c r="O39" i="2"/>
  <c r="R39" i="2"/>
  <c r="S39" i="2"/>
  <c r="S41" i="2"/>
  <c r="P47" i="2"/>
  <c r="O47" i="2"/>
  <c r="P16" i="2"/>
  <c r="S16" i="2"/>
  <c r="O36" i="2"/>
  <c r="O41" i="2"/>
  <c r="P41" i="2"/>
  <c r="P36" i="2"/>
  <c r="S36" i="2"/>
  <c r="S23" i="2"/>
  <c r="P33" i="2"/>
  <c r="O33" i="2"/>
  <c r="R33" i="2"/>
  <c r="R16" i="2"/>
  <c r="P15" i="2"/>
  <c r="O15" i="2"/>
  <c r="R40" i="2"/>
  <c r="P23" i="2"/>
  <c r="O23" i="2"/>
  <c r="R17" i="2"/>
  <c r="S33" i="2"/>
  <c r="O40" i="2"/>
  <c r="S40" i="2"/>
  <c r="O25" i="2"/>
  <c r="S25" i="2"/>
  <c r="P25" i="2"/>
  <c r="O18" i="2"/>
  <c r="P18" i="2"/>
  <c r="S18" i="2"/>
  <c r="J30" i="2"/>
  <c r="Q20" i="2"/>
  <c r="J24" i="2"/>
  <c r="P21" i="2"/>
  <c r="R21" i="2"/>
  <c r="O21" i="2"/>
  <c r="S21" i="2"/>
  <c r="P17" i="2"/>
  <c r="O17" i="2"/>
  <c r="J20" i="2"/>
  <c r="R25" i="2"/>
  <c r="P24" i="2" l="1"/>
  <c r="O24" i="2"/>
  <c r="R24" i="2"/>
  <c r="S24" i="2"/>
  <c r="O20" i="2"/>
  <c r="P20" i="2"/>
  <c r="R20" i="2"/>
  <c r="S20" i="2"/>
  <c r="P30" i="2"/>
  <c r="O30" i="2"/>
  <c r="S30" i="2"/>
  <c r="R30" i="2"/>
  <c r="P54" i="2" l="1"/>
  <c r="O54" i="2"/>
  <c r="S54" i="2"/>
  <c r="R54" i="2"/>
  <c r="D11" i="1" l="1"/>
  <c r="I11" i="1"/>
  <c r="J11" i="1"/>
  <c r="L11" i="1"/>
  <c r="Q11" i="1" s="1"/>
  <c r="D12" i="1"/>
  <c r="I12" i="1"/>
  <c r="J12" i="1"/>
  <c r="L12" i="1"/>
  <c r="Q12" i="1" s="1"/>
  <c r="D13" i="1"/>
  <c r="I13" i="1"/>
  <c r="L13" i="1"/>
  <c r="Q13" i="1" s="1"/>
  <c r="D14" i="1"/>
  <c r="I14" i="1"/>
  <c r="L14" i="1"/>
  <c r="Q14" i="1" s="1"/>
  <c r="D15" i="1"/>
  <c r="D20" i="1" s="1"/>
  <c r="I15" i="1"/>
  <c r="J15" i="1" s="1"/>
  <c r="L15" i="1"/>
  <c r="Q15" i="1"/>
  <c r="D16" i="1"/>
  <c r="I16" i="1"/>
  <c r="J16" i="1"/>
  <c r="O16" i="1" s="1"/>
  <c r="L16" i="1"/>
  <c r="Q16" i="1" s="1"/>
  <c r="P16" i="1"/>
  <c r="D17" i="1"/>
  <c r="I17" i="1"/>
  <c r="J17" i="1" s="1"/>
  <c r="L17" i="1"/>
  <c r="Q17" i="1" s="1"/>
  <c r="D18" i="1"/>
  <c r="I18" i="1"/>
  <c r="J18" i="1" s="1"/>
  <c r="L18" i="1"/>
  <c r="Q18" i="1" s="1"/>
  <c r="D19" i="1"/>
  <c r="I19" i="1"/>
  <c r="J19" i="1"/>
  <c r="O19" i="1" s="1"/>
  <c r="L19" i="1"/>
  <c r="Q19" i="1" s="1"/>
  <c r="B20" i="1"/>
  <c r="C20" i="1"/>
  <c r="E20" i="1"/>
  <c r="F20" i="1"/>
  <c r="G20" i="1"/>
  <c r="H20" i="1"/>
  <c r="K20" i="1"/>
  <c r="L20" i="1" s="1"/>
  <c r="M20" i="1"/>
  <c r="N20" i="1"/>
  <c r="D21" i="1"/>
  <c r="I21" i="1"/>
  <c r="J21" i="1" s="1"/>
  <c r="L21" i="1"/>
  <c r="Q21" i="1" s="1"/>
  <c r="D22" i="1"/>
  <c r="I22" i="1"/>
  <c r="J22" i="1" s="1"/>
  <c r="L22" i="1"/>
  <c r="Q22" i="1" s="1"/>
  <c r="D23" i="1"/>
  <c r="I23" i="1"/>
  <c r="J23" i="1"/>
  <c r="R23" i="1" s="1"/>
  <c r="L23" i="1"/>
  <c r="S23" i="1" s="1"/>
  <c r="B24" i="1"/>
  <c r="C24" i="1"/>
  <c r="E24" i="1"/>
  <c r="F24" i="1"/>
  <c r="G24" i="1"/>
  <c r="H24" i="1"/>
  <c r="I24" i="1"/>
  <c r="K24" i="1"/>
  <c r="L24" i="1"/>
  <c r="M24" i="1"/>
  <c r="N24" i="1"/>
  <c r="D25" i="1"/>
  <c r="I25" i="1"/>
  <c r="L25" i="1"/>
  <c r="Q25" i="1" s="1"/>
  <c r="D26" i="1"/>
  <c r="I26" i="1"/>
  <c r="J26" i="1"/>
  <c r="L26" i="1"/>
  <c r="Q26" i="1" s="1"/>
  <c r="D27" i="1"/>
  <c r="I27" i="1"/>
  <c r="L27" i="1"/>
  <c r="Q27" i="1" s="1"/>
  <c r="D28" i="1"/>
  <c r="I28" i="1"/>
  <c r="J28" i="1" s="1"/>
  <c r="L28" i="1"/>
  <c r="D29" i="1"/>
  <c r="I29" i="1"/>
  <c r="J29" i="1" s="1"/>
  <c r="L29" i="1"/>
  <c r="Q29" i="1"/>
  <c r="B30" i="1"/>
  <c r="B43" i="1" s="1"/>
  <c r="B54" i="1" s="1"/>
  <c r="C30" i="1"/>
  <c r="E30" i="1"/>
  <c r="F30" i="1"/>
  <c r="G30" i="1"/>
  <c r="H30" i="1"/>
  <c r="K30" i="1"/>
  <c r="L30" i="1"/>
  <c r="M30" i="1"/>
  <c r="Q30" i="1" s="1"/>
  <c r="N30" i="1"/>
  <c r="D31" i="1"/>
  <c r="I31" i="1"/>
  <c r="J31" i="1" s="1"/>
  <c r="L31" i="1"/>
  <c r="Q31" i="1" s="1"/>
  <c r="D32" i="1"/>
  <c r="I32" i="1"/>
  <c r="J32" i="1"/>
  <c r="O32" i="1" s="1"/>
  <c r="L32" i="1"/>
  <c r="Q32" i="1" s="1"/>
  <c r="D33" i="1"/>
  <c r="I33" i="1"/>
  <c r="L33" i="1"/>
  <c r="Q33" i="1"/>
  <c r="D34" i="1"/>
  <c r="I34" i="1"/>
  <c r="L34" i="1"/>
  <c r="Q34" i="1" s="1"/>
  <c r="D35" i="1"/>
  <c r="I35" i="1"/>
  <c r="J35" i="1" s="1"/>
  <c r="O35" i="1" s="1"/>
  <c r="L35" i="1"/>
  <c r="Q35" i="1" s="1"/>
  <c r="B36" i="1"/>
  <c r="C36" i="1"/>
  <c r="E36" i="1"/>
  <c r="F36" i="1"/>
  <c r="G36" i="1"/>
  <c r="I36" i="1" s="1"/>
  <c r="H36" i="1"/>
  <c r="K36" i="1"/>
  <c r="L36" i="1" s="1"/>
  <c r="M36" i="1"/>
  <c r="N36" i="1"/>
  <c r="D37" i="1"/>
  <c r="I37" i="1"/>
  <c r="J37" i="1" s="1"/>
  <c r="L37" i="1"/>
  <c r="Q37" i="1" s="1"/>
  <c r="D38" i="1"/>
  <c r="I38" i="1"/>
  <c r="J38" i="1" s="1"/>
  <c r="L38" i="1"/>
  <c r="Q38" i="1" s="1"/>
  <c r="B39" i="1"/>
  <c r="C39" i="1"/>
  <c r="E39" i="1"/>
  <c r="F39" i="1"/>
  <c r="G39" i="1"/>
  <c r="I39" i="1" s="1"/>
  <c r="H39" i="1"/>
  <c r="K39" i="1"/>
  <c r="L39" i="1"/>
  <c r="M39" i="1"/>
  <c r="N39" i="1"/>
  <c r="D40" i="1"/>
  <c r="D41" i="1" s="1"/>
  <c r="I40" i="1"/>
  <c r="J40" i="1" s="1"/>
  <c r="O40" i="1" s="1"/>
  <c r="L40" i="1"/>
  <c r="S40" i="1" s="1"/>
  <c r="B41" i="1"/>
  <c r="C41" i="1"/>
  <c r="E41" i="1"/>
  <c r="F41" i="1"/>
  <c r="G41" i="1"/>
  <c r="H41" i="1"/>
  <c r="I41" i="1" s="1"/>
  <c r="K41" i="1"/>
  <c r="L41" i="1" s="1"/>
  <c r="M41" i="1"/>
  <c r="Q41" i="1" s="1"/>
  <c r="N41" i="1"/>
  <c r="O45" i="1"/>
  <c r="P45" i="1"/>
  <c r="Q45" i="1"/>
  <c r="R45" i="1"/>
  <c r="S45" i="1"/>
  <c r="O46" i="1"/>
  <c r="P46" i="1"/>
  <c r="Q46" i="1"/>
  <c r="R46" i="1"/>
  <c r="S46" i="1"/>
  <c r="O47" i="1"/>
  <c r="P47" i="1"/>
  <c r="Q47" i="1"/>
  <c r="R47" i="1"/>
  <c r="S47" i="1"/>
  <c r="O48" i="1"/>
  <c r="P48" i="1"/>
  <c r="Q48" i="1"/>
  <c r="R48" i="1"/>
  <c r="S48" i="1"/>
  <c r="O49" i="1"/>
  <c r="P49" i="1"/>
  <c r="Q49" i="1"/>
  <c r="R49" i="1"/>
  <c r="S49" i="1"/>
  <c r="O50" i="1"/>
  <c r="P50" i="1"/>
  <c r="Q50" i="1"/>
  <c r="R50" i="1"/>
  <c r="S50" i="1"/>
  <c r="O51" i="1"/>
  <c r="P51" i="1"/>
  <c r="Q51" i="1"/>
  <c r="R51" i="1"/>
  <c r="S51" i="1"/>
  <c r="O52" i="1"/>
  <c r="P52" i="1"/>
  <c r="Q52" i="1"/>
  <c r="R52" i="1"/>
  <c r="S52" i="1"/>
  <c r="S12" i="1" l="1"/>
  <c r="I30" i="1"/>
  <c r="G43" i="1"/>
  <c r="G54" i="1" s="1"/>
  <c r="R35" i="1"/>
  <c r="S26" i="1"/>
  <c r="D39" i="1"/>
  <c r="P23" i="1"/>
  <c r="R37" i="1"/>
  <c r="P37" i="1"/>
  <c r="O37" i="1"/>
  <c r="P21" i="1"/>
  <c r="S21" i="1"/>
  <c r="R17" i="1"/>
  <c r="O17" i="1"/>
  <c r="P17" i="1"/>
  <c r="S28" i="1"/>
  <c r="O28" i="1"/>
  <c r="P28" i="1"/>
  <c r="R28" i="1"/>
  <c r="E43" i="1"/>
  <c r="E54" i="1" s="1"/>
  <c r="S35" i="1"/>
  <c r="Q28" i="1"/>
  <c r="J25" i="1"/>
  <c r="O25" i="1" s="1"/>
  <c r="O23" i="1"/>
  <c r="D24" i="1"/>
  <c r="D43" i="1" s="1"/>
  <c r="D54" i="1" s="1"/>
  <c r="S15" i="1"/>
  <c r="J14" i="1"/>
  <c r="D30" i="1"/>
  <c r="F43" i="1"/>
  <c r="F54" i="1" s="1"/>
  <c r="R21" i="1"/>
  <c r="C43" i="1"/>
  <c r="C54" i="1" s="1"/>
  <c r="R12" i="1"/>
  <c r="Q39" i="1"/>
  <c r="P35" i="1"/>
  <c r="R32" i="1"/>
  <c r="N43" i="1"/>
  <c r="N54" i="1" s="1"/>
  <c r="S16" i="1"/>
  <c r="D36" i="1"/>
  <c r="H43" i="1"/>
  <c r="H54" i="1" s="1"/>
  <c r="K43" i="1"/>
  <c r="K54" i="1" s="1"/>
  <c r="J36" i="1"/>
  <c r="P36" i="1" s="1"/>
  <c r="R26" i="1"/>
  <c r="Q24" i="1"/>
  <c r="J33" i="1"/>
  <c r="S33" i="1" s="1"/>
  <c r="Q23" i="1"/>
  <c r="R11" i="1"/>
  <c r="P29" i="1"/>
  <c r="R29" i="1"/>
  <c r="O29" i="1"/>
  <c r="P22" i="1"/>
  <c r="R22" i="1"/>
  <c r="O22" i="1"/>
  <c r="Q36" i="1"/>
  <c r="J41" i="1"/>
  <c r="J39" i="1"/>
  <c r="S39" i="1" s="1"/>
  <c r="R36" i="1"/>
  <c r="P18" i="1"/>
  <c r="O18" i="1"/>
  <c r="P15" i="1"/>
  <c r="R15" i="1"/>
  <c r="O15" i="1"/>
  <c r="R34" i="1"/>
  <c r="S29" i="1"/>
  <c r="P38" i="1"/>
  <c r="O38" i="1"/>
  <c r="P31" i="1"/>
  <c r="O31" i="1"/>
  <c r="S22" i="1"/>
  <c r="J24" i="1"/>
  <c r="S24" i="1" s="1"/>
  <c r="S32" i="1"/>
  <c r="S25" i="1"/>
  <c r="Q20" i="1"/>
  <c r="S11" i="1"/>
  <c r="Q40" i="1"/>
  <c r="S38" i="1"/>
  <c r="S31" i="1"/>
  <c r="O21" i="1"/>
  <c r="R19" i="1"/>
  <c r="S18" i="1"/>
  <c r="R40" i="1"/>
  <c r="I20" i="1"/>
  <c r="S19" i="1"/>
  <c r="M43" i="1"/>
  <c r="L43" i="1"/>
  <c r="R38" i="1"/>
  <c r="S37" i="1"/>
  <c r="R31" i="1"/>
  <c r="P26" i="1"/>
  <c r="R18" i="1"/>
  <c r="S17" i="1"/>
  <c r="P12" i="1"/>
  <c r="P32" i="1"/>
  <c r="O26" i="1"/>
  <c r="P25" i="1"/>
  <c r="P19" i="1"/>
  <c r="O12" i="1"/>
  <c r="P11" i="1"/>
  <c r="J34" i="1"/>
  <c r="J27" i="1"/>
  <c r="R16" i="1"/>
  <c r="J13" i="1"/>
  <c r="R13" i="1" s="1"/>
  <c r="O11" i="1"/>
  <c r="J30" i="1" l="1"/>
  <c r="O30" i="1" s="1"/>
  <c r="R25" i="1"/>
  <c r="R24" i="1"/>
  <c r="J20" i="1"/>
  <c r="R20" i="1" s="1"/>
  <c r="O14" i="1"/>
  <c r="P14" i="1"/>
  <c r="R33" i="1"/>
  <c r="R14" i="1"/>
  <c r="P33" i="1"/>
  <c r="O36" i="1"/>
  <c r="S36" i="1"/>
  <c r="O33" i="1"/>
  <c r="S14" i="1"/>
  <c r="P20" i="1"/>
  <c r="O27" i="1"/>
  <c r="S27" i="1"/>
  <c r="P27" i="1"/>
  <c r="O34" i="1"/>
  <c r="S34" i="1"/>
  <c r="P34" i="1"/>
  <c r="O39" i="1"/>
  <c r="P39" i="1"/>
  <c r="L54" i="1"/>
  <c r="S20" i="1"/>
  <c r="O41" i="1"/>
  <c r="P41" i="1"/>
  <c r="M54" i="1"/>
  <c r="Q43" i="1"/>
  <c r="P24" i="1"/>
  <c r="O24" i="1"/>
  <c r="R41" i="1"/>
  <c r="R39" i="1"/>
  <c r="R27" i="1"/>
  <c r="I43" i="1"/>
  <c r="S13" i="1"/>
  <c r="O13" i="1"/>
  <c r="P13" i="1"/>
  <c r="S30" i="1"/>
  <c r="O20" i="1"/>
  <c r="S41" i="1"/>
  <c r="J43" i="1" l="1"/>
  <c r="J54" i="1" s="1"/>
  <c r="S54" i="1" s="1"/>
  <c r="R30" i="1"/>
  <c r="Q54" i="1"/>
  <c r="P30" i="1"/>
  <c r="R43" i="1"/>
  <c r="I54" i="1"/>
  <c r="S43" i="1" l="1"/>
  <c r="O43" i="1"/>
  <c r="P43" i="1"/>
  <c r="P54" i="1"/>
  <c r="O54" i="1"/>
  <c r="R54" i="1"/>
</calcChain>
</file>

<file path=xl/sharedStrings.xml><?xml version="1.0" encoding="utf-8"?>
<sst xmlns="http://schemas.openxmlformats.org/spreadsheetml/2006/main" count="173" uniqueCount="84">
  <si>
    <t>Elaborado por: Unidad  de Estadística</t>
  </si>
  <si>
    <t>Fuente : Reg. Diario de Ingreso y Egreso</t>
  </si>
  <si>
    <t>Masculino</t>
  </si>
  <si>
    <t>Femenino</t>
  </si>
  <si>
    <t>RN Vivos</t>
  </si>
  <si>
    <t>Total de Partos</t>
  </si>
  <si>
    <t>TOTAL</t>
  </si>
  <si>
    <t>CIRUGIA  DIA</t>
  </si>
  <si>
    <t>Emergencia</t>
  </si>
  <si>
    <t>Neonatología</t>
  </si>
  <si>
    <t xml:space="preserve">Neurocirugía </t>
  </si>
  <si>
    <t>Quemados</t>
  </si>
  <si>
    <t>Uci. Coronaria</t>
  </si>
  <si>
    <t>UCIN</t>
  </si>
  <si>
    <t>Uci. General</t>
  </si>
  <si>
    <t>TOTAL GENERAL</t>
  </si>
  <si>
    <t>Sub Total Pediatria</t>
  </si>
  <si>
    <t>Pediatria</t>
  </si>
  <si>
    <t>Sub.Total Obstetricia</t>
  </si>
  <si>
    <t>Obstetricia  Aro 7</t>
  </si>
  <si>
    <t>Obstetricia  Pab 7</t>
  </si>
  <si>
    <t>Sub Total Ginecología</t>
  </si>
  <si>
    <t>Infertilidad</t>
  </si>
  <si>
    <t>Oncologia Ginecologica</t>
  </si>
  <si>
    <t>Ginecología Pab 5.2</t>
  </si>
  <si>
    <t>Ginecología Pab 5.1</t>
  </si>
  <si>
    <t>Pab 8 - Neumología</t>
  </si>
  <si>
    <t>Sub.Total  Espec. Qx.</t>
  </si>
  <si>
    <t>Cardiovascular</t>
  </si>
  <si>
    <t>Urología B</t>
  </si>
  <si>
    <t>Urología A</t>
  </si>
  <si>
    <t>Cabeza y Cuello</t>
  </si>
  <si>
    <t>Traumatología</t>
  </si>
  <si>
    <t>Sub Total  Cirugía</t>
  </si>
  <si>
    <t>Cirugía  6.3</t>
  </si>
  <si>
    <t>Cirugía  6.2</t>
  </si>
  <si>
    <t>Cirugía  6.1</t>
  </si>
  <si>
    <t>Sub Total  Medicina</t>
  </si>
  <si>
    <t>Medicina Pab 8.1</t>
  </si>
  <si>
    <t>Medicina Pab 4.2</t>
  </si>
  <si>
    <t>Medicina Pab 4.1</t>
  </si>
  <si>
    <t>Medicina Pab 3.2</t>
  </si>
  <si>
    <t>Medicina Pab 3.1</t>
  </si>
  <si>
    <t>Medicina Pab 2.2</t>
  </si>
  <si>
    <t>Medicina Pab 2.1</t>
  </si>
  <si>
    <t>Medicina Pab 1.2</t>
  </si>
  <si>
    <t>Medicina  Pab 1.1</t>
  </si>
  <si>
    <t>Sustitu</t>
  </si>
  <si>
    <t>Mort. %</t>
  </si>
  <si>
    <t>de Cama</t>
  </si>
  <si>
    <t>Cama</t>
  </si>
  <si>
    <t>Perman</t>
  </si>
  <si>
    <t>Egresos</t>
  </si>
  <si>
    <t>&gt;24h</t>
  </si>
  <si>
    <t>&lt; 24h</t>
  </si>
  <si>
    <t>Ingreso</t>
  </si>
  <si>
    <t>Pabellon</t>
  </si>
  <si>
    <t>Interval.</t>
  </si>
  <si>
    <t>Tasa C.</t>
  </si>
  <si>
    <t>% Ocup.</t>
  </si>
  <si>
    <t>Rend.</t>
  </si>
  <si>
    <t>Promed.</t>
  </si>
  <si>
    <t xml:space="preserve">Día.  </t>
  </si>
  <si>
    <t>Días</t>
  </si>
  <si>
    <t>De</t>
  </si>
  <si>
    <t>Total</t>
  </si>
  <si>
    <t>Fallecidos</t>
  </si>
  <si>
    <t>Trasladado</t>
  </si>
  <si>
    <t>Altas</t>
  </si>
  <si>
    <t>TOTALES</t>
  </si>
  <si>
    <t>de</t>
  </si>
  <si>
    <t>y/o</t>
  </si>
  <si>
    <t>Indicador  Estadístico</t>
  </si>
  <si>
    <t>Estancia</t>
  </si>
  <si>
    <t>Pacts.</t>
  </si>
  <si>
    <t>N°</t>
  </si>
  <si>
    <t>Ingreso por traslado</t>
  </si>
  <si>
    <t>Servicio</t>
  </si>
  <si>
    <t>MES  ENERO                              AÑO:  2018</t>
  </si>
  <si>
    <t>MOVIMIENTOS DE PACIENTES HOSPITALIZADOS</t>
  </si>
  <si>
    <t>HOSPITAL NACIONAL ARZOBISPO LOAYZA</t>
  </si>
  <si>
    <t>MES  FEBRERO                              AÑO:  2018</t>
  </si>
  <si>
    <t xml:space="preserve">    </t>
  </si>
  <si>
    <t xml:space="preserve">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</si>
</sst>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mbria"/>
      <family val="1"/>
      <scheme val="major"/>
    </font>
    <font>
      <sz val="9"/>
      <name val="Cambria"/>
      <family val="1"/>
      <scheme val="major"/>
    </font>
    <font>
      <b/>
      <sz val="12"/>
      <name val="Cambria"/>
      <family val="1"/>
      <scheme val="maj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71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0" xfId="1" applyFont="1"/>
    <xf numFmtId="0" fontId="2" fillId="0" borderId="0" xfId="1" applyFont="1" applyFill="1" applyAlignment="1">
      <alignment horizontal="center" vertical="center"/>
    </xf>
    <xf numFmtId="0" fontId="3" fillId="0" borderId="0" xfId="1" applyFont="1"/>
    <xf numFmtId="0" fontId="2" fillId="0" borderId="0" xfId="1" applyFont="1" applyBorder="1"/>
    <xf numFmtId="0" fontId="2" fillId="0" borderId="1" xfId="1" applyFont="1" applyBorder="1"/>
    <xf numFmtId="0" fontId="2" fillId="0" borderId="2" xfId="1" applyFont="1" applyBorder="1" applyAlignment="1">
      <alignment horizontal="right"/>
    </xf>
    <xf numFmtId="0" fontId="2" fillId="0" borderId="3" xfId="1" applyFont="1" applyBorder="1"/>
    <xf numFmtId="0" fontId="2" fillId="0" borderId="4" xfId="1" applyFont="1" applyBorder="1" applyAlignment="1">
      <alignment horizontal="right"/>
    </xf>
    <xf numFmtId="0" fontId="2" fillId="0" borderId="5" xfId="1" applyFont="1" applyBorder="1"/>
    <xf numFmtId="2" fontId="2" fillId="0" borderId="0" xfId="1" applyNumberFormat="1" applyFont="1" applyAlignment="1">
      <alignment horizontal="center" vertical="center"/>
    </xf>
    <xf numFmtId="164" fontId="2" fillId="0" borderId="0" xfId="1" applyNumberFormat="1" applyFont="1" applyBorder="1" applyAlignment="1">
      <alignment horizontal="center" vertical="center"/>
    </xf>
    <xf numFmtId="0" fontId="2" fillId="0" borderId="0" xfId="1" applyFont="1" applyFill="1"/>
    <xf numFmtId="164" fontId="4" fillId="0" borderId="5" xfId="1" applyNumberFormat="1" applyFont="1" applyBorder="1" applyAlignment="1">
      <alignment horizontal="center" vertical="center"/>
    </xf>
    <xf numFmtId="2" fontId="4" fillId="0" borderId="5" xfId="1" applyNumberFormat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164" fontId="6" fillId="0" borderId="0" xfId="1" applyNumberFormat="1" applyFont="1" applyBorder="1" applyAlignment="1">
      <alignment horizontal="center" vertical="center"/>
    </xf>
    <xf numFmtId="2" fontId="6" fillId="0" borderId="0" xfId="1" applyNumberFormat="1" applyFont="1" applyBorder="1" applyAlignment="1">
      <alignment horizontal="center" vertical="center"/>
    </xf>
    <xf numFmtId="0" fontId="6" fillId="0" borderId="0" xfId="1" applyFont="1" applyBorder="1"/>
    <xf numFmtId="0" fontId="6" fillId="0" borderId="0" xfId="1" applyFont="1" applyFill="1" applyBorder="1"/>
    <xf numFmtId="0" fontId="6" fillId="0" borderId="0" xfId="1" applyFont="1" applyBorder="1" applyAlignment="1">
      <alignment horizontal="center" vertical="center"/>
    </xf>
    <xf numFmtId="164" fontId="6" fillId="0" borderId="5" xfId="1" applyNumberFormat="1" applyFont="1" applyBorder="1" applyAlignment="1">
      <alignment horizontal="center" vertical="center"/>
    </xf>
    <xf numFmtId="2" fontId="6" fillId="0" borderId="5" xfId="1" applyNumberFormat="1" applyFont="1" applyBorder="1" applyAlignment="1">
      <alignment horizontal="center" vertical="center"/>
    </xf>
    <xf numFmtId="0" fontId="6" fillId="0" borderId="5" xfId="1" applyFont="1" applyBorder="1"/>
    <xf numFmtId="0" fontId="6" fillId="0" borderId="5" xfId="1" applyFont="1" applyFill="1" applyBorder="1"/>
    <xf numFmtId="0" fontId="6" fillId="0" borderId="5" xfId="1" applyFont="1" applyBorder="1" applyAlignment="1">
      <alignment horizontal="center" vertical="center"/>
    </xf>
    <xf numFmtId="0" fontId="2" fillId="0" borderId="5" xfId="1" applyFont="1" applyBorder="1" applyAlignment="1">
      <alignment horizontal="left" vertical="center"/>
    </xf>
    <xf numFmtId="2" fontId="4" fillId="0" borderId="7" xfId="1" applyNumberFormat="1" applyFont="1" applyBorder="1" applyAlignment="1">
      <alignment horizontal="center" vertical="center"/>
    </xf>
    <xf numFmtId="164" fontId="4" fillId="0" borderId="7" xfId="1" applyNumberFormat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164" fontId="6" fillId="0" borderId="9" xfId="1" applyNumberFormat="1" applyFont="1" applyBorder="1" applyAlignment="1">
      <alignment horizontal="center" vertical="center"/>
    </xf>
    <xf numFmtId="2" fontId="6" fillId="0" borderId="9" xfId="1" applyNumberFormat="1" applyFont="1" applyBorder="1" applyAlignment="1">
      <alignment horizontal="center" vertical="center"/>
    </xf>
    <xf numFmtId="0" fontId="6" fillId="0" borderId="9" xfId="1" applyFont="1" applyBorder="1"/>
    <xf numFmtId="0" fontId="6" fillId="0" borderId="9" xfId="1" applyFont="1" applyFill="1" applyBorder="1"/>
    <xf numFmtId="0" fontId="6" fillId="0" borderId="9" xfId="1" applyFont="1" applyFill="1" applyBorder="1" applyAlignment="1">
      <alignment horizontal="center" vertical="center"/>
    </xf>
    <xf numFmtId="0" fontId="6" fillId="0" borderId="9" xfId="1" applyFont="1" applyBorder="1" applyAlignment="1">
      <alignment horizontal="center" vertical="center"/>
    </xf>
    <xf numFmtId="0" fontId="2" fillId="0" borderId="9" xfId="1" applyFont="1" applyBorder="1"/>
    <xf numFmtId="0" fontId="6" fillId="0" borderId="5" xfId="1" applyFont="1" applyFill="1" applyBorder="1" applyAlignment="1">
      <alignment horizontal="center" vertical="center"/>
    </xf>
    <xf numFmtId="0" fontId="6" fillId="0" borderId="10" xfId="1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11" xfId="1" applyFont="1" applyBorder="1" applyAlignment="1">
      <alignment horizontal="center" vertical="center"/>
    </xf>
    <xf numFmtId="0" fontId="2" fillId="0" borderId="9" xfId="1" applyFont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left" vertical="center"/>
    </xf>
    <xf numFmtId="0" fontId="6" fillId="0" borderId="9" xfId="0" applyFont="1" applyFill="1" applyBorder="1" applyAlignment="1">
      <alignment horizontal="center" vertical="center"/>
    </xf>
    <xf numFmtId="164" fontId="6" fillId="0" borderId="5" xfId="1" applyNumberFormat="1" applyFont="1" applyFill="1" applyBorder="1" applyAlignment="1">
      <alignment horizontal="center" vertical="center"/>
    </xf>
    <xf numFmtId="2" fontId="6" fillId="0" borderId="5" xfId="1" applyNumberFormat="1" applyFont="1" applyFill="1" applyBorder="1" applyAlignment="1">
      <alignment horizontal="center" vertical="center"/>
    </xf>
    <xf numFmtId="0" fontId="6" fillId="0" borderId="12" xfId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13" xfId="1" applyFont="1" applyFill="1" applyBorder="1" applyAlignment="1">
      <alignment horizontal="center" vertical="center"/>
    </xf>
    <xf numFmtId="164" fontId="6" fillId="0" borderId="9" xfId="1" applyNumberFormat="1" applyFont="1" applyFill="1" applyBorder="1" applyAlignment="1">
      <alignment horizontal="center" vertical="center"/>
    </xf>
    <xf numFmtId="0" fontId="6" fillId="0" borderId="0" xfId="1" applyFont="1" applyFill="1"/>
    <xf numFmtId="0" fontId="2" fillId="0" borderId="5" xfId="1" applyFont="1" applyFill="1" applyBorder="1" applyAlignment="1">
      <alignment horizontal="left" vertical="center"/>
    </xf>
    <xf numFmtId="0" fontId="6" fillId="0" borderId="1" xfId="1" applyFont="1" applyBorder="1" applyAlignment="1">
      <alignment horizontal="center" vertical="center"/>
    </xf>
    <xf numFmtId="2" fontId="6" fillId="0" borderId="9" xfId="1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1" xfId="1" applyFont="1" applyFill="1" applyBorder="1"/>
    <xf numFmtId="0" fontId="3" fillId="2" borderId="13" xfId="1" applyFont="1" applyFill="1" applyBorder="1"/>
    <xf numFmtId="0" fontId="3" fillId="2" borderId="5" xfId="1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/>
    </xf>
    <xf numFmtId="0" fontId="3" fillId="2" borderId="9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" fillId="0" borderId="0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8" fillId="0" borderId="0" xfId="1" applyFont="1" applyBorder="1" applyAlignment="1">
      <alignment horizontal="center" vertical="center"/>
    </xf>
    <xf numFmtId="0" fontId="8" fillId="0" borderId="0" xfId="1" applyFont="1"/>
    <xf numFmtId="0" fontId="8" fillId="0" borderId="0" xfId="1" applyFont="1" applyBorder="1"/>
    <xf numFmtId="0" fontId="8" fillId="0" borderId="0" xfId="1" applyFont="1" applyFill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6" fillId="0" borderId="11" xfId="1" applyFont="1" applyBorder="1"/>
    <xf numFmtId="0" fontId="2" fillId="0" borderId="9" xfId="1" applyFont="1" applyFill="1" applyBorder="1"/>
    <xf numFmtId="0" fontId="2" fillId="0" borderId="5" xfId="1" applyFont="1" applyFill="1" applyBorder="1"/>
    <xf numFmtId="0" fontId="2" fillId="0" borderId="5" xfId="1" applyFont="1" applyBorder="1" applyAlignment="1">
      <alignment horizontal="center" vertical="center"/>
    </xf>
    <xf numFmtId="0" fontId="2" fillId="0" borderId="14" xfId="1" applyFont="1" applyBorder="1"/>
    <xf numFmtId="0" fontId="6" fillId="0" borderId="11" xfId="1" applyFont="1" applyFill="1" applyBorder="1"/>
    <xf numFmtId="0" fontId="6" fillId="0" borderId="13" xfId="1" applyFont="1" applyBorder="1"/>
    <xf numFmtId="164" fontId="4" fillId="0" borderId="27" xfId="1" applyNumberFormat="1" applyFont="1" applyFill="1" applyBorder="1" applyAlignment="1">
      <alignment horizontal="center" vertical="center"/>
    </xf>
    <xf numFmtId="164" fontId="4" fillId="0" borderId="7" xfId="1" applyNumberFormat="1" applyFont="1" applyFill="1" applyBorder="1" applyAlignment="1">
      <alignment horizontal="center" vertical="center"/>
    </xf>
    <xf numFmtId="2" fontId="4" fillId="0" borderId="7" xfId="1" applyNumberFormat="1" applyFont="1" applyFill="1" applyBorder="1" applyAlignment="1">
      <alignment horizontal="center" vertical="center"/>
    </xf>
    <xf numFmtId="164" fontId="4" fillId="0" borderId="28" xfId="1" applyNumberFormat="1" applyFont="1" applyFill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16" xfId="1" applyFont="1" applyBorder="1" applyAlignment="1">
      <alignment horizontal="center" vertical="center"/>
    </xf>
    <xf numFmtId="164" fontId="5" fillId="0" borderId="27" xfId="1" applyNumberFormat="1" applyFont="1" applyFill="1" applyBorder="1" applyAlignment="1">
      <alignment horizontal="center" vertical="center"/>
    </xf>
    <xf numFmtId="164" fontId="5" fillId="0" borderId="7" xfId="1" applyNumberFormat="1" applyFont="1" applyFill="1" applyBorder="1" applyAlignment="1">
      <alignment horizontal="center" vertical="center"/>
    </xf>
    <xf numFmtId="164" fontId="5" fillId="0" borderId="7" xfId="1" applyNumberFormat="1" applyFont="1" applyBorder="1" applyAlignment="1">
      <alignment horizontal="center" vertical="center"/>
    </xf>
    <xf numFmtId="2" fontId="5" fillId="0" borderId="7" xfId="1" applyNumberFormat="1" applyFont="1" applyFill="1" applyBorder="1" applyAlignment="1">
      <alignment horizontal="center" vertical="center"/>
    </xf>
    <xf numFmtId="164" fontId="5" fillId="0" borderId="6" xfId="1" applyNumberFormat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9" xfId="1" applyFont="1" applyFill="1" applyBorder="1" applyAlignment="1">
      <alignment horizontal="center" vertical="center"/>
    </xf>
    <xf numFmtId="0" fontId="3" fillId="2" borderId="20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21" xfId="1" applyFont="1" applyFill="1" applyBorder="1" applyAlignment="1">
      <alignment horizontal="center" vertical="center"/>
    </xf>
    <xf numFmtId="0" fontId="3" fillId="2" borderId="22" xfId="1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164" fontId="6" fillId="0" borderId="23" xfId="1" applyNumberFormat="1" applyFont="1" applyFill="1" applyBorder="1" applyAlignment="1">
      <alignment horizontal="center" vertical="center"/>
    </xf>
    <xf numFmtId="164" fontId="6" fillId="0" borderId="24" xfId="1" applyNumberFormat="1" applyFont="1" applyFill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164" fontId="6" fillId="0" borderId="25" xfId="1" applyNumberFormat="1" applyFont="1" applyFill="1" applyBorder="1" applyAlignment="1">
      <alignment horizontal="center" vertical="center"/>
    </xf>
    <xf numFmtId="164" fontId="6" fillId="0" borderId="26" xfId="1" applyNumberFormat="1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6" fillId="0" borderId="0" xfId="1" applyFont="1" applyFill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6" fillId="0" borderId="3" xfId="1" applyFont="1" applyFill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164" fontId="6" fillId="0" borderId="19" xfId="1" applyNumberFormat="1" applyFont="1" applyFill="1" applyBorder="1" applyAlignment="1">
      <alignment horizontal="center" vertical="center"/>
    </xf>
    <xf numFmtId="164" fontId="6" fillId="0" borderId="3" xfId="1" applyNumberFormat="1" applyFont="1" applyFill="1" applyBorder="1" applyAlignment="1">
      <alignment horizontal="center" vertical="center"/>
    </xf>
    <xf numFmtId="164" fontId="6" fillId="0" borderId="3" xfId="1" applyNumberFormat="1" applyFont="1" applyBorder="1" applyAlignment="1">
      <alignment horizontal="center" vertical="center"/>
    </xf>
    <xf numFmtId="2" fontId="6" fillId="0" borderId="3" xfId="1" applyNumberFormat="1" applyFont="1" applyFill="1" applyBorder="1" applyAlignment="1">
      <alignment horizontal="center" vertical="center"/>
    </xf>
    <xf numFmtId="164" fontId="6" fillId="0" borderId="20" xfId="1" applyNumberFormat="1" applyFont="1" applyFill="1" applyBorder="1" applyAlignment="1">
      <alignment horizontal="center" vertical="center"/>
    </xf>
    <xf numFmtId="0" fontId="6" fillId="0" borderId="14" xfId="1" applyFont="1" applyBorder="1" applyAlignment="1">
      <alignment horizontal="center" vertical="center"/>
    </xf>
    <xf numFmtId="0" fontId="6" fillId="0" borderId="14" xfId="1" applyFont="1" applyFill="1" applyBorder="1" applyAlignment="1">
      <alignment horizontal="center" vertical="center"/>
    </xf>
    <xf numFmtId="164" fontId="6" fillId="0" borderId="14" xfId="1" applyNumberFormat="1" applyFont="1" applyFill="1" applyBorder="1" applyAlignment="1">
      <alignment horizontal="center" vertical="center"/>
    </xf>
    <xf numFmtId="164" fontId="6" fillId="0" borderId="14" xfId="1" applyNumberFormat="1" applyFont="1" applyBorder="1" applyAlignment="1">
      <alignment horizontal="center" vertical="center"/>
    </xf>
    <xf numFmtId="2" fontId="6" fillId="0" borderId="14" xfId="1" applyNumberFormat="1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/>
    </xf>
    <xf numFmtId="164" fontId="6" fillId="0" borderId="25" xfId="1" applyNumberFormat="1" applyFont="1" applyBorder="1" applyAlignment="1">
      <alignment horizontal="center" vertical="center"/>
    </xf>
    <xf numFmtId="164" fontId="6" fillId="0" borderId="26" xfId="1" applyNumberFormat="1" applyFont="1" applyBorder="1" applyAlignment="1">
      <alignment horizontal="center" vertical="center"/>
    </xf>
    <xf numFmtId="164" fontId="6" fillId="0" borderId="24" xfId="1" applyNumberFormat="1" applyFont="1" applyBorder="1" applyAlignment="1">
      <alignment horizontal="center" vertical="center"/>
    </xf>
    <xf numFmtId="164" fontId="6" fillId="0" borderId="23" xfId="1" applyNumberFormat="1" applyFont="1" applyBorder="1" applyAlignment="1">
      <alignment horizontal="center" vertical="center"/>
    </xf>
    <xf numFmtId="164" fontId="4" fillId="0" borderId="27" xfId="1" applyNumberFormat="1" applyFont="1" applyBorder="1" applyAlignment="1">
      <alignment horizontal="center" vertical="center"/>
    </xf>
    <xf numFmtId="164" fontId="4" fillId="0" borderId="28" xfId="1" applyNumberFormat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164" fontId="6" fillId="0" borderId="29" xfId="1" applyNumberFormat="1" applyFont="1" applyBorder="1" applyAlignment="1">
      <alignment horizontal="center" vertical="center"/>
    </xf>
    <xf numFmtId="164" fontId="6" fillId="0" borderId="30" xfId="1" applyNumberFormat="1" applyFont="1" applyBorder="1" applyAlignment="1">
      <alignment horizontal="center" vertical="center"/>
    </xf>
    <xf numFmtId="164" fontId="4" fillId="0" borderId="25" xfId="1" applyNumberFormat="1" applyFont="1" applyBorder="1" applyAlignment="1">
      <alignment horizontal="center" vertical="center"/>
    </xf>
    <xf numFmtId="164" fontId="4" fillId="0" borderId="26" xfId="1" applyNumberFormat="1" applyFont="1" applyBorder="1" applyAlignment="1">
      <alignment horizontal="center" vertical="center"/>
    </xf>
    <xf numFmtId="0" fontId="9" fillId="0" borderId="0" xfId="1" applyFont="1" applyAlignment="1">
      <alignment horizontal="center"/>
    </xf>
    <xf numFmtId="0" fontId="7" fillId="0" borderId="0" xfId="1" applyFont="1" applyAlignment="1">
      <alignment horizont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/>
    </xf>
    <xf numFmtId="0" fontId="3" fillId="2" borderId="15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8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0" fontId="3" fillId="2" borderId="13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38100</xdr:rowOff>
    </xdr:from>
    <xdr:ext cx="2857500" cy="276225"/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38100"/>
          <a:ext cx="2857500" cy="276225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38100</xdr:rowOff>
    </xdr:from>
    <xdr:to>
      <xdr:col>5</xdr:col>
      <xdr:colOff>228600</xdr:colOff>
      <xdr:row>1</xdr:row>
      <xdr:rowOff>123825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8100"/>
          <a:ext cx="2714625" cy="276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2"/>
  <sheetViews>
    <sheetView workbookViewId="0"/>
  </sheetViews>
  <sheetFormatPr baseColWidth="10" defaultRowHeight="15" x14ac:dyDescent="0.25"/>
  <cols>
    <col min="1" max="1" width="15.140625" customWidth="1"/>
    <col min="2" max="10" width="5.7109375" customWidth="1"/>
    <col min="11" max="11" width="5.7109375" style="1" customWidth="1"/>
    <col min="12" max="14" width="5.7109375" customWidth="1"/>
    <col min="15" max="19" width="5.7109375" style="1" customWidth="1"/>
  </cols>
  <sheetData>
    <row r="1" spans="1:19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4"/>
      <c r="L1" s="3"/>
      <c r="M1" s="3"/>
      <c r="N1" s="3"/>
      <c r="O1" s="2"/>
      <c r="P1" s="78"/>
      <c r="Q1" s="2"/>
      <c r="R1" s="2"/>
      <c r="S1" s="2"/>
    </row>
    <row r="2" spans="1:19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4"/>
      <c r="L2" s="6"/>
      <c r="M2" s="3"/>
      <c r="N2" s="3"/>
      <c r="O2" s="2"/>
      <c r="P2" s="78"/>
      <c r="Q2" s="2"/>
      <c r="R2" s="2"/>
      <c r="S2" s="2"/>
    </row>
    <row r="3" spans="1:19" ht="15.75" x14ac:dyDescent="0.25">
      <c r="A3" s="153" t="s">
        <v>80</v>
      </c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</row>
    <row r="4" spans="1:19" ht="18" x14ac:dyDescent="0.25">
      <c r="A4" s="154" t="s">
        <v>79</v>
      </c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54"/>
    </row>
    <row r="5" spans="1:19" x14ac:dyDescent="0.25">
      <c r="A5" s="81"/>
      <c r="B5" s="81"/>
      <c r="C5" s="81"/>
      <c r="D5" s="81"/>
      <c r="E5" s="81"/>
      <c r="F5" s="81"/>
      <c r="G5" s="81"/>
      <c r="H5" s="81"/>
      <c r="I5" s="81"/>
      <c r="J5" s="81"/>
      <c r="K5" s="83"/>
      <c r="L5" s="82"/>
      <c r="M5" s="81"/>
      <c r="N5" s="81"/>
      <c r="O5" s="79"/>
      <c r="P5" s="79"/>
      <c r="Q5" s="80"/>
      <c r="R5" s="79"/>
      <c r="S5" s="79"/>
    </row>
    <row r="6" spans="1:19" ht="18" x14ac:dyDescent="0.25">
      <c r="A6" s="154" t="s">
        <v>78</v>
      </c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54"/>
    </row>
    <row r="7" spans="1:19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4"/>
      <c r="L7" s="3"/>
      <c r="M7" s="3"/>
      <c r="N7" s="3"/>
      <c r="O7" s="2"/>
      <c r="P7" s="2"/>
      <c r="Q7" s="78"/>
      <c r="R7" s="2"/>
      <c r="S7" s="2"/>
    </row>
    <row r="8" spans="1:19" x14ac:dyDescent="0.25">
      <c r="A8" s="77" t="s">
        <v>77</v>
      </c>
      <c r="B8" s="77" t="s">
        <v>65</v>
      </c>
      <c r="C8" s="155" t="s">
        <v>76</v>
      </c>
      <c r="D8" s="77"/>
      <c r="E8" s="158" t="s">
        <v>52</v>
      </c>
      <c r="F8" s="159"/>
      <c r="G8" s="159"/>
      <c r="H8" s="159"/>
      <c r="I8" s="159"/>
      <c r="J8" s="159"/>
      <c r="K8" s="71" t="s">
        <v>75</v>
      </c>
      <c r="L8" s="75"/>
      <c r="M8" s="75" t="s">
        <v>74</v>
      </c>
      <c r="N8" s="160" t="s">
        <v>73</v>
      </c>
      <c r="O8" s="163" t="s">
        <v>72</v>
      </c>
      <c r="P8" s="164"/>
      <c r="Q8" s="164"/>
      <c r="R8" s="164"/>
      <c r="S8" s="165"/>
    </row>
    <row r="9" spans="1:19" x14ac:dyDescent="0.25">
      <c r="A9" s="76" t="s">
        <v>71</v>
      </c>
      <c r="B9" s="76" t="s">
        <v>70</v>
      </c>
      <c r="C9" s="156"/>
      <c r="D9" s="76" t="s">
        <v>69</v>
      </c>
      <c r="E9" s="166" t="s">
        <v>68</v>
      </c>
      <c r="F9" s="155" t="s">
        <v>67</v>
      </c>
      <c r="G9" s="168" t="s">
        <v>66</v>
      </c>
      <c r="H9" s="168"/>
      <c r="I9" s="168"/>
      <c r="J9" s="75" t="s">
        <v>65</v>
      </c>
      <c r="K9" s="74" t="s">
        <v>64</v>
      </c>
      <c r="L9" s="73" t="s">
        <v>63</v>
      </c>
      <c r="M9" s="73" t="s">
        <v>62</v>
      </c>
      <c r="N9" s="161"/>
      <c r="O9" s="109" t="s">
        <v>61</v>
      </c>
      <c r="P9" s="72" t="s">
        <v>60</v>
      </c>
      <c r="Q9" s="84" t="s">
        <v>59</v>
      </c>
      <c r="R9" s="72" t="s">
        <v>58</v>
      </c>
      <c r="S9" s="110" t="s">
        <v>57</v>
      </c>
    </row>
    <row r="10" spans="1:19" x14ac:dyDescent="0.25">
      <c r="A10" s="70" t="s">
        <v>56</v>
      </c>
      <c r="B10" s="70" t="s">
        <v>55</v>
      </c>
      <c r="C10" s="157"/>
      <c r="D10" s="70"/>
      <c r="E10" s="167"/>
      <c r="F10" s="156"/>
      <c r="G10" s="69" t="s">
        <v>54</v>
      </c>
      <c r="H10" s="68" t="s">
        <v>53</v>
      </c>
      <c r="I10" s="67" t="s">
        <v>6</v>
      </c>
      <c r="J10" s="66" t="s">
        <v>52</v>
      </c>
      <c r="K10" s="63" t="s">
        <v>50</v>
      </c>
      <c r="L10" s="65" t="s">
        <v>50</v>
      </c>
      <c r="M10" s="65"/>
      <c r="N10" s="162"/>
      <c r="O10" s="113" t="s">
        <v>51</v>
      </c>
      <c r="P10" s="64" t="s">
        <v>50</v>
      </c>
      <c r="Q10" s="86" t="s">
        <v>49</v>
      </c>
      <c r="R10" s="64" t="s">
        <v>48</v>
      </c>
      <c r="S10" s="114" t="s">
        <v>47</v>
      </c>
    </row>
    <row r="11" spans="1:19" x14ac:dyDescent="0.25">
      <c r="A11" s="45" t="s">
        <v>46</v>
      </c>
      <c r="B11" s="39">
        <v>28</v>
      </c>
      <c r="C11" s="39">
        <v>2</v>
      </c>
      <c r="D11" s="44">
        <f t="shared" ref="D11:D19" si="0">B11+C11</f>
        <v>30</v>
      </c>
      <c r="E11" s="62">
        <v>30</v>
      </c>
      <c r="F11" s="62">
        <v>2</v>
      </c>
      <c r="G11" s="61">
        <v>0</v>
      </c>
      <c r="H11" s="39">
        <v>1</v>
      </c>
      <c r="I11" s="39">
        <f t="shared" ref="I11:I19" si="1">SUM(G11:H11)</f>
        <v>1</v>
      </c>
      <c r="J11" s="39">
        <f t="shared" ref="J11:J19" si="2">SUM(E11+I11)</f>
        <v>31</v>
      </c>
      <c r="K11" s="38">
        <v>23</v>
      </c>
      <c r="L11" s="37">
        <f t="shared" ref="L11:L41" si="3">K11*31</f>
        <v>713</v>
      </c>
      <c r="M11" s="37">
        <v>418</v>
      </c>
      <c r="N11" s="94">
        <v>361</v>
      </c>
      <c r="O11" s="117">
        <f t="shared" ref="O11:O41" si="4">IF(ISERROR(N11/J11),0,(N11/J11))</f>
        <v>11.64516129032258</v>
      </c>
      <c r="P11" s="54">
        <f t="shared" ref="P11:P39" si="5">IF(ISERROR(J11/K11),0,(J11/K11))</f>
        <v>1.3478260869565217</v>
      </c>
      <c r="Q11" s="54">
        <f t="shared" ref="Q11:Q41" si="6">IF(ISERROR((M11/L11)*100),0,((M11/L11)*100))</f>
        <v>58.625525946704073</v>
      </c>
      <c r="R11" s="58">
        <f t="shared" ref="R11:R41" si="7">IF(ISERROR((I11/J11)*100),0,((I11/J11)*100))</f>
        <v>3.225806451612903</v>
      </c>
      <c r="S11" s="118">
        <f t="shared" ref="S11:S41" si="8">IF(ISERROR((L11-M11)/J11),0,((L11-M11)/J11))</f>
        <v>9.5161290322580641</v>
      </c>
    </row>
    <row r="12" spans="1:19" x14ac:dyDescent="0.25">
      <c r="A12" s="45" t="s">
        <v>45</v>
      </c>
      <c r="B12" s="39">
        <v>49</v>
      </c>
      <c r="C12" s="39">
        <v>3</v>
      </c>
      <c r="D12" s="44">
        <f t="shared" si="0"/>
        <v>52</v>
      </c>
      <c r="E12" s="60">
        <v>51</v>
      </c>
      <c r="F12" s="60">
        <v>3</v>
      </c>
      <c r="G12" s="39">
        <v>0</v>
      </c>
      <c r="H12" s="39">
        <v>5</v>
      </c>
      <c r="I12" s="39">
        <f t="shared" si="1"/>
        <v>5</v>
      </c>
      <c r="J12" s="39">
        <f t="shared" si="2"/>
        <v>56</v>
      </c>
      <c r="K12" s="38">
        <v>27</v>
      </c>
      <c r="L12" s="37">
        <f t="shared" si="3"/>
        <v>837</v>
      </c>
      <c r="M12" s="37">
        <v>821</v>
      </c>
      <c r="N12" s="94">
        <v>801</v>
      </c>
      <c r="O12" s="117">
        <f t="shared" si="4"/>
        <v>14.303571428571429</v>
      </c>
      <c r="P12" s="54">
        <f t="shared" si="5"/>
        <v>2.074074074074074</v>
      </c>
      <c r="Q12" s="54">
        <f t="shared" si="6"/>
        <v>98.088410991636792</v>
      </c>
      <c r="R12" s="58">
        <f t="shared" si="7"/>
        <v>8.9285714285714288</v>
      </c>
      <c r="S12" s="118">
        <f t="shared" si="8"/>
        <v>0.2857142857142857</v>
      </c>
    </row>
    <row r="13" spans="1:19" x14ac:dyDescent="0.25">
      <c r="A13" s="45" t="s">
        <v>44</v>
      </c>
      <c r="B13" s="39">
        <v>47</v>
      </c>
      <c r="C13" s="39">
        <v>0</v>
      </c>
      <c r="D13" s="44">
        <f t="shared" si="0"/>
        <v>47</v>
      </c>
      <c r="E13" s="60">
        <v>40</v>
      </c>
      <c r="F13" s="60">
        <v>1</v>
      </c>
      <c r="G13" s="39">
        <v>0</v>
      </c>
      <c r="H13" s="39">
        <v>6</v>
      </c>
      <c r="I13" s="39">
        <f t="shared" si="1"/>
        <v>6</v>
      </c>
      <c r="J13" s="39">
        <f t="shared" si="2"/>
        <v>46</v>
      </c>
      <c r="K13" s="38">
        <v>29</v>
      </c>
      <c r="L13" s="37">
        <f t="shared" si="3"/>
        <v>899</v>
      </c>
      <c r="M13" s="37">
        <v>872</v>
      </c>
      <c r="N13" s="94">
        <v>643</v>
      </c>
      <c r="O13" s="117">
        <f t="shared" si="4"/>
        <v>13.978260869565217</v>
      </c>
      <c r="P13" s="54">
        <f t="shared" si="5"/>
        <v>1.5862068965517242</v>
      </c>
      <c r="Q13" s="54">
        <f t="shared" si="6"/>
        <v>96.99666295884316</v>
      </c>
      <c r="R13" s="58">
        <f t="shared" si="7"/>
        <v>13.043478260869565</v>
      </c>
      <c r="S13" s="118">
        <f t="shared" si="8"/>
        <v>0.58695652173913049</v>
      </c>
    </row>
    <row r="14" spans="1:19" x14ac:dyDescent="0.25">
      <c r="A14" s="45" t="s">
        <v>43</v>
      </c>
      <c r="B14" s="39">
        <v>56</v>
      </c>
      <c r="C14" s="39">
        <v>3</v>
      </c>
      <c r="D14" s="44">
        <f t="shared" si="0"/>
        <v>59</v>
      </c>
      <c r="E14" s="60">
        <v>47</v>
      </c>
      <c r="F14" s="60">
        <v>5</v>
      </c>
      <c r="G14" s="39">
        <v>0</v>
      </c>
      <c r="H14" s="39">
        <v>7</v>
      </c>
      <c r="I14" s="39">
        <f t="shared" si="1"/>
        <v>7</v>
      </c>
      <c r="J14" s="39">
        <f t="shared" si="2"/>
        <v>54</v>
      </c>
      <c r="K14" s="38">
        <v>30</v>
      </c>
      <c r="L14" s="37">
        <f t="shared" si="3"/>
        <v>930</v>
      </c>
      <c r="M14" s="37">
        <v>907</v>
      </c>
      <c r="N14" s="94">
        <v>1028</v>
      </c>
      <c r="O14" s="117">
        <f t="shared" si="4"/>
        <v>19.037037037037038</v>
      </c>
      <c r="P14" s="54">
        <f t="shared" si="5"/>
        <v>1.8</v>
      </c>
      <c r="Q14" s="54">
        <f t="shared" si="6"/>
        <v>97.526881720430097</v>
      </c>
      <c r="R14" s="58">
        <f t="shared" si="7"/>
        <v>12.962962962962962</v>
      </c>
      <c r="S14" s="118">
        <f t="shared" si="8"/>
        <v>0.42592592592592593</v>
      </c>
    </row>
    <row r="15" spans="1:19" x14ac:dyDescent="0.25">
      <c r="A15" s="45" t="s">
        <v>42</v>
      </c>
      <c r="B15" s="39">
        <v>86</v>
      </c>
      <c r="C15" s="39">
        <v>2</v>
      </c>
      <c r="D15" s="44">
        <f t="shared" si="0"/>
        <v>88</v>
      </c>
      <c r="E15" s="60">
        <v>77</v>
      </c>
      <c r="F15" s="60">
        <v>3</v>
      </c>
      <c r="G15" s="39">
        <v>0</v>
      </c>
      <c r="H15" s="39">
        <v>7</v>
      </c>
      <c r="I15" s="39">
        <f t="shared" si="1"/>
        <v>7</v>
      </c>
      <c r="J15" s="39">
        <f t="shared" si="2"/>
        <v>84</v>
      </c>
      <c r="K15" s="38">
        <v>29</v>
      </c>
      <c r="L15" s="37">
        <f t="shared" si="3"/>
        <v>899</v>
      </c>
      <c r="M15" s="37">
        <v>858</v>
      </c>
      <c r="N15" s="94">
        <v>907</v>
      </c>
      <c r="O15" s="117">
        <f t="shared" si="4"/>
        <v>10.797619047619047</v>
      </c>
      <c r="P15" s="54">
        <f t="shared" si="5"/>
        <v>2.896551724137931</v>
      </c>
      <c r="Q15" s="54">
        <f t="shared" si="6"/>
        <v>95.439377085650719</v>
      </c>
      <c r="R15" s="58">
        <f t="shared" si="7"/>
        <v>8.3333333333333321</v>
      </c>
      <c r="S15" s="118">
        <f t="shared" si="8"/>
        <v>0.48809523809523808</v>
      </c>
    </row>
    <row r="16" spans="1:19" x14ac:dyDescent="0.25">
      <c r="A16" s="45" t="s">
        <v>41</v>
      </c>
      <c r="B16" s="39">
        <v>54</v>
      </c>
      <c r="C16" s="39">
        <v>2</v>
      </c>
      <c r="D16" s="44">
        <f t="shared" si="0"/>
        <v>56</v>
      </c>
      <c r="E16" s="60">
        <v>50</v>
      </c>
      <c r="F16" s="60">
        <v>2</v>
      </c>
      <c r="G16" s="39">
        <v>0</v>
      </c>
      <c r="H16" s="39">
        <v>2</v>
      </c>
      <c r="I16" s="39">
        <f t="shared" si="1"/>
        <v>2</v>
      </c>
      <c r="J16" s="39">
        <f t="shared" si="2"/>
        <v>52</v>
      </c>
      <c r="K16" s="38">
        <v>30</v>
      </c>
      <c r="L16" s="37">
        <f t="shared" si="3"/>
        <v>930</v>
      </c>
      <c r="M16" s="37">
        <v>926</v>
      </c>
      <c r="N16" s="94">
        <v>769</v>
      </c>
      <c r="O16" s="117">
        <f t="shared" si="4"/>
        <v>14.788461538461538</v>
      </c>
      <c r="P16" s="54">
        <f t="shared" si="5"/>
        <v>1.7333333333333334</v>
      </c>
      <c r="Q16" s="54">
        <f t="shared" si="6"/>
        <v>99.569892473118287</v>
      </c>
      <c r="R16" s="58">
        <f t="shared" si="7"/>
        <v>3.8461538461538463</v>
      </c>
      <c r="S16" s="118">
        <f t="shared" si="8"/>
        <v>7.6923076923076927E-2</v>
      </c>
    </row>
    <row r="17" spans="1:19" x14ac:dyDescent="0.25">
      <c r="A17" s="45" t="s">
        <v>40</v>
      </c>
      <c r="B17" s="39">
        <v>27</v>
      </c>
      <c r="C17" s="39">
        <v>0</v>
      </c>
      <c r="D17" s="44">
        <f t="shared" si="0"/>
        <v>27</v>
      </c>
      <c r="E17" s="60">
        <v>23</v>
      </c>
      <c r="F17" s="60">
        <v>1</v>
      </c>
      <c r="G17" s="39">
        <v>0</v>
      </c>
      <c r="H17" s="39">
        <v>2</v>
      </c>
      <c r="I17" s="39">
        <f t="shared" si="1"/>
        <v>2</v>
      </c>
      <c r="J17" s="39">
        <f t="shared" si="2"/>
        <v>25</v>
      </c>
      <c r="K17" s="38">
        <v>19</v>
      </c>
      <c r="L17" s="37">
        <f t="shared" si="3"/>
        <v>589</v>
      </c>
      <c r="M17" s="37">
        <v>276</v>
      </c>
      <c r="N17" s="94">
        <v>305</v>
      </c>
      <c r="O17" s="117">
        <f t="shared" si="4"/>
        <v>12.2</v>
      </c>
      <c r="P17" s="54">
        <f t="shared" si="5"/>
        <v>1.3157894736842106</v>
      </c>
      <c r="Q17" s="54">
        <f t="shared" si="6"/>
        <v>46.859083191850594</v>
      </c>
      <c r="R17" s="58">
        <f t="shared" si="7"/>
        <v>8</v>
      </c>
      <c r="S17" s="118">
        <f t="shared" si="8"/>
        <v>12.52</v>
      </c>
    </row>
    <row r="18" spans="1:19" x14ac:dyDescent="0.25">
      <c r="A18" s="45" t="s">
        <v>39</v>
      </c>
      <c r="B18" s="39">
        <v>65</v>
      </c>
      <c r="C18" s="39">
        <v>1</v>
      </c>
      <c r="D18" s="44">
        <f t="shared" si="0"/>
        <v>66</v>
      </c>
      <c r="E18" s="60">
        <v>60</v>
      </c>
      <c r="F18" s="60">
        <v>2</v>
      </c>
      <c r="G18" s="39">
        <v>0</v>
      </c>
      <c r="H18" s="39">
        <v>5</v>
      </c>
      <c r="I18" s="39">
        <f t="shared" si="1"/>
        <v>5</v>
      </c>
      <c r="J18" s="39">
        <f t="shared" si="2"/>
        <v>65</v>
      </c>
      <c r="K18" s="38">
        <v>25</v>
      </c>
      <c r="L18" s="37">
        <f t="shared" si="3"/>
        <v>775</v>
      </c>
      <c r="M18" s="37">
        <v>809</v>
      </c>
      <c r="N18" s="94">
        <v>827</v>
      </c>
      <c r="O18" s="117">
        <f t="shared" si="4"/>
        <v>12.723076923076922</v>
      </c>
      <c r="P18" s="54">
        <f t="shared" si="5"/>
        <v>2.6</v>
      </c>
      <c r="Q18" s="54">
        <f t="shared" si="6"/>
        <v>104.38709677419355</v>
      </c>
      <c r="R18" s="58">
        <f t="shared" si="7"/>
        <v>7.6923076923076925</v>
      </c>
      <c r="S18" s="118">
        <f t="shared" si="8"/>
        <v>-0.52307692307692311</v>
      </c>
    </row>
    <row r="19" spans="1:19" x14ac:dyDescent="0.25">
      <c r="A19" s="45" t="s">
        <v>38</v>
      </c>
      <c r="B19" s="39">
        <v>51</v>
      </c>
      <c r="C19" s="39">
        <v>2</v>
      </c>
      <c r="D19" s="44">
        <f t="shared" si="0"/>
        <v>53</v>
      </c>
      <c r="E19" s="59">
        <v>46</v>
      </c>
      <c r="F19" s="59">
        <v>6</v>
      </c>
      <c r="G19" s="57">
        <v>0</v>
      </c>
      <c r="H19" s="39">
        <v>1</v>
      </c>
      <c r="I19" s="39">
        <f t="shared" si="1"/>
        <v>1</v>
      </c>
      <c r="J19" s="39">
        <f t="shared" si="2"/>
        <v>47</v>
      </c>
      <c r="K19" s="38">
        <v>24</v>
      </c>
      <c r="L19" s="37">
        <f t="shared" si="3"/>
        <v>744</v>
      </c>
      <c r="M19" s="37">
        <v>720</v>
      </c>
      <c r="N19" s="94">
        <v>698</v>
      </c>
      <c r="O19" s="117">
        <f t="shared" si="4"/>
        <v>14.851063829787234</v>
      </c>
      <c r="P19" s="54">
        <f t="shared" si="5"/>
        <v>1.9583333333333333</v>
      </c>
      <c r="Q19" s="54">
        <f t="shared" si="6"/>
        <v>96.774193548387103</v>
      </c>
      <c r="R19" s="58">
        <f t="shared" si="7"/>
        <v>2.1276595744680851</v>
      </c>
      <c r="S19" s="118">
        <f t="shared" si="8"/>
        <v>0.51063829787234039</v>
      </c>
    </row>
    <row r="20" spans="1:19" x14ac:dyDescent="0.25">
      <c r="A20" s="29" t="s">
        <v>37</v>
      </c>
      <c r="B20" s="28">
        <f t="shared" ref="B20:K20" si="9">SUM(B11:B19)</f>
        <v>463</v>
      </c>
      <c r="C20" s="28">
        <f t="shared" si="9"/>
        <v>15</v>
      </c>
      <c r="D20" s="28">
        <f t="shared" si="9"/>
        <v>478</v>
      </c>
      <c r="E20" s="57">
        <f t="shared" si="9"/>
        <v>424</v>
      </c>
      <c r="F20" s="57">
        <f t="shared" si="9"/>
        <v>25</v>
      </c>
      <c r="G20" s="28">
        <f t="shared" si="9"/>
        <v>0</v>
      </c>
      <c r="H20" s="28">
        <f t="shared" si="9"/>
        <v>36</v>
      </c>
      <c r="I20" s="28">
        <f t="shared" si="9"/>
        <v>36</v>
      </c>
      <c r="J20" s="28">
        <f t="shared" si="9"/>
        <v>460</v>
      </c>
      <c r="K20" s="28">
        <f t="shared" si="9"/>
        <v>236</v>
      </c>
      <c r="L20" s="27">
        <f t="shared" si="3"/>
        <v>7316</v>
      </c>
      <c r="M20" s="26">
        <f>SUM(M11:M19)</f>
        <v>6607</v>
      </c>
      <c r="N20" s="95">
        <f>SUM(N11:N19)</f>
        <v>6339</v>
      </c>
      <c r="O20" s="142">
        <f t="shared" si="4"/>
        <v>13.780434782608696</v>
      </c>
      <c r="P20" s="24">
        <f t="shared" si="5"/>
        <v>1.9491525423728813</v>
      </c>
      <c r="Q20" s="24">
        <f t="shared" si="6"/>
        <v>90.308911973756153</v>
      </c>
      <c r="R20" s="25">
        <f t="shared" si="7"/>
        <v>7.8260869565217401</v>
      </c>
      <c r="S20" s="143">
        <f t="shared" si="8"/>
        <v>1.5413043478260871</v>
      </c>
    </row>
    <row r="21" spans="1:19" x14ac:dyDescent="0.25">
      <c r="A21" s="47" t="s">
        <v>36</v>
      </c>
      <c r="B21" s="39">
        <v>144</v>
      </c>
      <c r="C21" s="39">
        <v>9</v>
      </c>
      <c r="D21" s="44">
        <f>B21+C21</f>
        <v>153</v>
      </c>
      <c r="E21" s="43">
        <v>139</v>
      </c>
      <c r="F21" s="42">
        <v>4</v>
      </c>
      <c r="G21" s="39">
        <v>0</v>
      </c>
      <c r="H21" s="39">
        <v>0</v>
      </c>
      <c r="I21" s="39">
        <f>SUM(G21:H21)</f>
        <v>0</v>
      </c>
      <c r="J21" s="39">
        <f>SUM(E21+I21)</f>
        <v>139</v>
      </c>
      <c r="K21" s="38">
        <v>30</v>
      </c>
      <c r="L21" s="37">
        <f t="shared" si="3"/>
        <v>930</v>
      </c>
      <c r="M21" s="36">
        <v>743</v>
      </c>
      <c r="N21" s="94">
        <v>778</v>
      </c>
      <c r="O21" s="117">
        <f t="shared" si="4"/>
        <v>5.5971223021582732</v>
      </c>
      <c r="P21" s="34">
        <f t="shared" si="5"/>
        <v>4.6333333333333337</v>
      </c>
      <c r="Q21" s="34">
        <f t="shared" si="6"/>
        <v>79.892473118279568</v>
      </c>
      <c r="R21" s="35">
        <f t="shared" si="7"/>
        <v>0</v>
      </c>
      <c r="S21" s="118">
        <f t="shared" si="8"/>
        <v>1.3453237410071943</v>
      </c>
    </row>
    <row r="22" spans="1:19" x14ac:dyDescent="0.25">
      <c r="A22" s="47" t="s">
        <v>35</v>
      </c>
      <c r="B22" s="39">
        <v>107</v>
      </c>
      <c r="C22" s="39">
        <v>8</v>
      </c>
      <c r="D22" s="44">
        <f>B22+C22</f>
        <v>115</v>
      </c>
      <c r="E22" s="48">
        <v>116</v>
      </c>
      <c r="F22" s="42">
        <v>5</v>
      </c>
      <c r="G22" s="39">
        <v>0</v>
      </c>
      <c r="H22" s="39">
        <v>1</v>
      </c>
      <c r="I22" s="39">
        <f>SUM(G22:H22)</f>
        <v>1</v>
      </c>
      <c r="J22" s="39">
        <f>SUM(E22+I22)</f>
        <v>117</v>
      </c>
      <c r="K22" s="38">
        <v>41</v>
      </c>
      <c r="L22" s="37">
        <f t="shared" si="3"/>
        <v>1271</v>
      </c>
      <c r="M22" s="36">
        <v>821</v>
      </c>
      <c r="N22" s="94">
        <v>1067</v>
      </c>
      <c r="O22" s="117">
        <f t="shared" si="4"/>
        <v>9.1196581196581192</v>
      </c>
      <c r="P22" s="34">
        <f t="shared" si="5"/>
        <v>2.8536585365853657</v>
      </c>
      <c r="Q22" s="34">
        <f t="shared" si="6"/>
        <v>64.594807238394964</v>
      </c>
      <c r="R22" s="35">
        <f t="shared" si="7"/>
        <v>0.85470085470085477</v>
      </c>
      <c r="S22" s="118">
        <f t="shared" si="8"/>
        <v>3.8461538461538463</v>
      </c>
    </row>
    <row r="23" spans="1:19" x14ac:dyDescent="0.25">
      <c r="A23" s="47" t="s">
        <v>34</v>
      </c>
      <c r="B23" s="39">
        <v>105</v>
      </c>
      <c r="C23" s="39">
        <v>8</v>
      </c>
      <c r="D23" s="44">
        <f>B23+C23</f>
        <v>113</v>
      </c>
      <c r="E23" s="46">
        <v>98</v>
      </c>
      <c r="F23" s="42">
        <v>1</v>
      </c>
      <c r="G23" s="39">
        <v>0</v>
      </c>
      <c r="H23" s="39">
        <v>2</v>
      </c>
      <c r="I23" s="39">
        <f>SUM(G23:H23)</f>
        <v>2</v>
      </c>
      <c r="J23" s="39">
        <f>SUM(E23+I23)</f>
        <v>100</v>
      </c>
      <c r="K23" s="38">
        <v>20</v>
      </c>
      <c r="L23" s="37">
        <f t="shared" si="3"/>
        <v>620</v>
      </c>
      <c r="M23" s="36">
        <v>525</v>
      </c>
      <c r="N23" s="94">
        <v>459</v>
      </c>
      <c r="O23" s="117">
        <f t="shared" si="4"/>
        <v>4.59</v>
      </c>
      <c r="P23" s="34">
        <f t="shared" si="5"/>
        <v>5</v>
      </c>
      <c r="Q23" s="34">
        <f t="shared" si="6"/>
        <v>84.677419354838719</v>
      </c>
      <c r="R23" s="35">
        <f t="shared" si="7"/>
        <v>2</v>
      </c>
      <c r="S23" s="144">
        <f t="shared" si="8"/>
        <v>0.95</v>
      </c>
    </row>
    <row r="24" spans="1:19" x14ac:dyDescent="0.25">
      <c r="A24" s="56" t="s">
        <v>33</v>
      </c>
      <c r="B24" s="28">
        <f t="shared" ref="B24:K24" si="10">SUM(B21:B23)</f>
        <v>356</v>
      </c>
      <c r="C24" s="28">
        <f t="shared" si="10"/>
        <v>25</v>
      </c>
      <c r="D24" s="28">
        <f t="shared" si="10"/>
        <v>381</v>
      </c>
      <c r="E24" s="28">
        <f t="shared" si="10"/>
        <v>353</v>
      </c>
      <c r="F24" s="28">
        <f t="shared" si="10"/>
        <v>10</v>
      </c>
      <c r="G24" s="28">
        <f t="shared" si="10"/>
        <v>0</v>
      </c>
      <c r="H24" s="28">
        <f t="shared" si="10"/>
        <v>3</v>
      </c>
      <c r="I24" s="28">
        <f t="shared" si="10"/>
        <v>3</v>
      </c>
      <c r="J24" s="28">
        <f t="shared" si="10"/>
        <v>356</v>
      </c>
      <c r="K24" s="28">
        <f t="shared" si="10"/>
        <v>91</v>
      </c>
      <c r="L24" s="27">
        <f t="shared" si="3"/>
        <v>2821</v>
      </c>
      <c r="M24" s="26">
        <f>SUM(M21:M23)</f>
        <v>2089</v>
      </c>
      <c r="N24" s="95">
        <f>SUM(N21:N23)</f>
        <v>2304</v>
      </c>
      <c r="O24" s="142">
        <f t="shared" si="4"/>
        <v>6.4719101123595504</v>
      </c>
      <c r="P24" s="24">
        <f t="shared" si="5"/>
        <v>3.912087912087912</v>
      </c>
      <c r="Q24" s="24">
        <f t="shared" si="6"/>
        <v>74.051754696915978</v>
      </c>
      <c r="R24" s="25">
        <f t="shared" si="7"/>
        <v>0.84269662921348309</v>
      </c>
      <c r="S24" s="143">
        <f t="shared" si="8"/>
        <v>2.0561797752808988</v>
      </c>
    </row>
    <row r="25" spans="1:19" x14ac:dyDescent="0.25">
      <c r="A25" s="47" t="s">
        <v>32</v>
      </c>
      <c r="B25" s="39">
        <v>75</v>
      </c>
      <c r="C25" s="39">
        <v>1</v>
      </c>
      <c r="D25" s="44">
        <f>B25+C25</f>
        <v>76</v>
      </c>
      <c r="E25" s="48">
        <v>64</v>
      </c>
      <c r="F25" s="42">
        <v>0</v>
      </c>
      <c r="G25" s="39">
        <v>0</v>
      </c>
      <c r="H25" s="39">
        <v>0</v>
      </c>
      <c r="I25" s="39">
        <f>SUM(G25:H25)</f>
        <v>0</v>
      </c>
      <c r="J25" s="39">
        <f>SUM(E25+I25)</f>
        <v>64</v>
      </c>
      <c r="K25" s="38">
        <v>29</v>
      </c>
      <c r="L25" s="37">
        <f t="shared" si="3"/>
        <v>899</v>
      </c>
      <c r="M25" s="36">
        <v>524</v>
      </c>
      <c r="N25" s="55">
        <v>446</v>
      </c>
      <c r="O25" s="117">
        <f t="shared" si="4"/>
        <v>6.96875</v>
      </c>
      <c r="P25" s="34">
        <f t="shared" si="5"/>
        <v>2.2068965517241379</v>
      </c>
      <c r="Q25" s="34">
        <f t="shared" si="6"/>
        <v>58.28698553948832</v>
      </c>
      <c r="R25" s="35">
        <f t="shared" si="7"/>
        <v>0</v>
      </c>
      <c r="S25" s="144">
        <f t="shared" si="8"/>
        <v>5.859375</v>
      </c>
    </row>
    <row r="26" spans="1:19" x14ac:dyDescent="0.25">
      <c r="A26" s="47" t="s">
        <v>31</v>
      </c>
      <c r="B26" s="39">
        <v>38</v>
      </c>
      <c r="C26" s="39">
        <v>5</v>
      </c>
      <c r="D26" s="44">
        <f>B26+C26</f>
        <v>43</v>
      </c>
      <c r="E26" s="48">
        <v>25</v>
      </c>
      <c r="F26" s="42">
        <v>6</v>
      </c>
      <c r="G26" s="39">
        <v>0</v>
      </c>
      <c r="H26" s="39">
        <v>0</v>
      </c>
      <c r="I26" s="39">
        <f>SUM(G26:H26)</f>
        <v>0</v>
      </c>
      <c r="J26" s="39">
        <f>SUM(E26+I26)</f>
        <v>25</v>
      </c>
      <c r="K26" s="38">
        <v>15</v>
      </c>
      <c r="L26" s="37">
        <f t="shared" si="3"/>
        <v>465</v>
      </c>
      <c r="M26" s="36">
        <v>389</v>
      </c>
      <c r="N26" s="55">
        <v>254</v>
      </c>
      <c r="O26" s="117">
        <f t="shared" si="4"/>
        <v>10.16</v>
      </c>
      <c r="P26" s="34">
        <f t="shared" si="5"/>
        <v>1.6666666666666667</v>
      </c>
      <c r="Q26" s="34">
        <f t="shared" si="6"/>
        <v>83.655913978494624</v>
      </c>
      <c r="R26" s="35">
        <f t="shared" si="7"/>
        <v>0</v>
      </c>
      <c r="S26" s="144">
        <f t="shared" si="8"/>
        <v>3.04</v>
      </c>
    </row>
    <row r="27" spans="1:19" x14ac:dyDescent="0.25">
      <c r="A27" s="47" t="s">
        <v>30</v>
      </c>
      <c r="B27" s="39">
        <v>42</v>
      </c>
      <c r="C27" s="39">
        <v>4</v>
      </c>
      <c r="D27" s="44">
        <f>B27+C27</f>
        <v>46</v>
      </c>
      <c r="E27" s="48">
        <v>38</v>
      </c>
      <c r="F27" s="42">
        <v>4</v>
      </c>
      <c r="G27" s="39">
        <v>0</v>
      </c>
      <c r="H27" s="39">
        <v>0</v>
      </c>
      <c r="I27" s="39">
        <f>SUM(G27:H27)</f>
        <v>0</v>
      </c>
      <c r="J27" s="39">
        <f>SUM(E27+I27)</f>
        <v>38</v>
      </c>
      <c r="K27" s="38">
        <v>22</v>
      </c>
      <c r="L27" s="37">
        <f t="shared" si="3"/>
        <v>682</v>
      </c>
      <c r="M27" s="36">
        <v>390</v>
      </c>
      <c r="N27" s="55">
        <v>416</v>
      </c>
      <c r="O27" s="117">
        <f t="shared" si="4"/>
        <v>10.947368421052632</v>
      </c>
      <c r="P27" s="34">
        <f t="shared" si="5"/>
        <v>1.7272727272727273</v>
      </c>
      <c r="Q27" s="34">
        <f t="shared" si="6"/>
        <v>57.184750733137832</v>
      </c>
      <c r="R27" s="35">
        <f t="shared" si="7"/>
        <v>0</v>
      </c>
      <c r="S27" s="144">
        <f t="shared" si="8"/>
        <v>7.6842105263157894</v>
      </c>
    </row>
    <row r="28" spans="1:19" x14ac:dyDescent="0.25">
      <c r="A28" s="47" t="s">
        <v>29</v>
      </c>
      <c r="B28" s="39">
        <v>20</v>
      </c>
      <c r="C28" s="39">
        <v>0</v>
      </c>
      <c r="D28" s="44">
        <f>B28+C28</f>
        <v>20</v>
      </c>
      <c r="E28" s="48">
        <v>19</v>
      </c>
      <c r="F28" s="42">
        <v>0</v>
      </c>
      <c r="G28" s="39">
        <v>0</v>
      </c>
      <c r="H28" s="39">
        <v>0</v>
      </c>
      <c r="I28" s="39">
        <f>SUM(G28:H28)</f>
        <v>0</v>
      </c>
      <c r="J28" s="39">
        <f>SUM(E28+I28)</f>
        <v>19</v>
      </c>
      <c r="K28" s="38">
        <v>9</v>
      </c>
      <c r="L28" s="37">
        <f t="shared" si="3"/>
        <v>279</v>
      </c>
      <c r="M28" s="36">
        <v>189</v>
      </c>
      <c r="N28" s="55">
        <v>290</v>
      </c>
      <c r="O28" s="117">
        <f t="shared" si="4"/>
        <v>15.263157894736842</v>
      </c>
      <c r="P28" s="34">
        <f t="shared" si="5"/>
        <v>2.1111111111111112</v>
      </c>
      <c r="Q28" s="34">
        <f t="shared" si="6"/>
        <v>67.741935483870961</v>
      </c>
      <c r="R28" s="35">
        <f t="shared" si="7"/>
        <v>0</v>
      </c>
      <c r="S28" s="144">
        <f t="shared" si="8"/>
        <v>4.7368421052631575</v>
      </c>
    </row>
    <row r="29" spans="1:19" x14ac:dyDescent="0.25">
      <c r="A29" s="47" t="s">
        <v>28</v>
      </c>
      <c r="B29" s="39">
        <v>21</v>
      </c>
      <c r="C29" s="39">
        <v>2</v>
      </c>
      <c r="D29" s="44">
        <f>B29+C29</f>
        <v>23</v>
      </c>
      <c r="E29" s="46">
        <v>22</v>
      </c>
      <c r="F29" s="42">
        <v>4</v>
      </c>
      <c r="G29" s="39">
        <v>1</v>
      </c>
      <c r="H29" s="39">
        <v>0</v>
      </c>
      <c r="I29" s="39">
        <f>SUM(G29:H29)</f>
        <v>1</v>
      </c>
      <c r="J29" s="39">
        <f>SUM(E29+I29)</f>
        <v>23</v>
      </c>
      <c r="K29" s="38">
        <v>8</v>
      </c>
      <c r="L29" s="37">
        <f t="shared" si="3"/>
        <v>248</v>
      </c>
      <c r="M29" s="36">
        <v>135</v>
      </c>
      <c r="N29" s="55">
        <v>188</v>
      </c>
      <c r="O29" s="117">
        <f t="shared" si="4"/>
        <v>8.1739130434782616</v>
      </c>
      <c r="P29" s="34">
        <f t="shared" si="5"/>
        <v>2.875</v>
      </c>
      <c r="Q29" s="34">
        <f t="shared" si="6"/>
        <v>54.435483870967737</v>
      </c>
      <c r="R29" s="35">
        <f t="shared" si="7"/>
        <v>4.3478260869565215</v>
      </c>
      <c r="S29" s="144">
        <f t="shared" si="8"/>
        <v>4.9130434782608692</v>
      </c>
    </row>
    <row r="30" spans="1:19" x14ac:dyDescent="0.25">
      <c r="A30" s="29" t="s">
        <v>27</v>
      </c>
      <c r="B30" s="28">
        <f t="shared" ref="B30:K30" si="11">SUM(B25:B29)</f>
        <v>196</v>
      </c>
      <c r="C30" s="28">
        <f t="shared" si="11"/>
        <v>12</v>
      </c>
      <c r="D30" s="28">
        <f t="shared" si="11"/>
        <v>208</v>
      </c>
      <c r="E30" s="39">
        <f t="shared" si="11"/>
        <v>168</v>
      </c>
      <c r="F30" s="28">
        <f t="shared" si="11"/>
        <v>14</v>
      </c>
      <c r="G30" s="28">
        <f t="shared" si="11"/>
        <v>1</v>
      </c>
      <c r="H30" s="28">
        <f t="shared" si="11"/>
        <v>0</v>
      </c>
      <c r="I30" s="28">
        <f t="shared" si="11"/>
        <v>1</v>
      </c>
      <c r="J30" s="28">
        <f t="shared" si="11"/>
        <v>169</v>
      </c>
      <c r="K30" s="28">
        <f t="shared" si="11"/>
        <v>83</v>
      </c>
      <c r="L30" s="27">
        <f t="shared" si="3"/>
        <v>2573</v>
      </c>
      <c r="M30" s="26">
        <f>SUM(M25:M29)</f>
        <v>1627</v>
      </c>
      <c r="N30" s="95">
        <f>SUM(N25:N29)</f>
        <v>1594</v>
      </c>
      <c r="O30" s="142">
        <f t="shared" si="4"/>
        <v>9.4319526627218941</v>
      </c>
      <c r="P30" s="24">
        <f t="shared" si="5"/>
        <v>2.036144578313253</v>
      </c>
      <c r="Q30" s="24">
        <f t="shared" si="6"/>
        <v>63.233579479207144</v>
      </c>
      <c r="R30" s="25">
        <f t="shared" si="7"/>
        <v>0.59171597633136097</v>
      </c>
      <c r="S30" s="143">
        <f t="shared" si="8"/>
        <v>5.5976331360946743</v>
      </c>
    </row>
    <row r="31" spans="1:19" x14ac:dyDescent="0.25">
      <c r="A31" s="29" t="s">
        <v>26</v>
      </c>
      <c r="B31" s="41">
        <v>2</v>
      </c>
      <c r="C31" s="53">
        <v>0</v>
      </c>
      <c r="D31" s="41">
        <f>B31+C31</f>
        <v>2</v>
      </c>
      <c r="E31" s="52">
        <v>1</v>
      </c>
      <c r="F31" s="51">
        <v>0</v>
      </c>
      <c r="G31" s="28">
        <v>0</v>
      </c>
      <c r="H31" s="28">
        <v>0</v>
      </c>
      <c r="I31" s="41">
        <f t="shared" ref="I31:I41" si="12">SUM(G31:H31)</f>
        <v>0</v>
      </c>
      <c r="J31" s="41">
        <f t="shared" ref="J31:J41" si="13">SUM(E31+I31)</f>
        <v>1</v>
      </c>
      <c r="K31" s="41">
        <v>4</v>
      </c>
      <c r="L31" s="27">
        <f t="shared" si="3"/>
        <v>124</v>
      </c>
      <c r="M31" s="26">
        <v>67</v>
      </c>
      <c r="N31" s="95">
        <v>23</v>
      </c>
      <c r="O31" s="121">
        <f t="shared" si="4"/>
        <v>23</v>
      </c>
      <c r="P31" s="49">
        <f t="shared" si="5"/>
        <v>0.25</v>
      </c>
      <c r="Q31" s="49">
        <f t="shared" si="6"/>
        <v>54.032258064516128</v>
      </c>
      <c r="R31" s="50">
        <f t="shared" si="7"/>
        <v>0</v>
      </c>
      <c r="S31" s="122">
        <f t="shared" si="8"/>
        <v>57</v>
      </c>
    </row>
    <row r="32" spans="1:19" x14ac:dyDescent="0.25">
      <c r="A32" s="47" t="s">
        <v>25</v>
      </c>
      <c r="B32" s="39">
        <v>68</v>
      </c>
      <c r="C32" s="39">
        <v>1</v>
      </c>
      <c r="D32" s="44">
        <f>B32+C32</f>
        <v>69</v>
      </c>
      <c r="E32" s="43">
        <v>60</v>
      </c>
      <c r="F32" s="42">
        <v>2</v>
      </c>
      <c r="G32" s="39">
        <v>0</v>
      </c>
      <c r="H32" s="39">
        <v>0</v>
      </c>
      <c r="I32" s="39">
        <f t="shared" si="12"/>
        <v>0</v>
      </c>
      <c r="J32" s="39">
        <f t="shared" si="13"/>
        <v>60</v>
      </c>
      <c r="K32" s="38">
        <v>15</v>
      </c>
      <c r="L32" s="37">
        <f t="shared" si="3"/>
        <v>465</v>
      </c>
      <c r="M32" s="36">
        <v>434</v>
      </c>
      <c r="N32" s="89">
        <v>369</v>
      </c>
      <c r="O32" s="145">
        <f t="shared" si="4"/>
        <v>6.15</v>
      </c>
      <c r="P32" s="34">
        <f t="shared" si="5"/>
        <v>4</v>
      </c>
      <c r="Q32" s="34">
        <f t="shared" si="6"/>
        <v>93.333333333333329</v>
      </c>
      <c r="R32" s="35">
        <f t="shared" si="7"/>
        <v>0</v>
      </c>
      <c r="S32" s="144">
        <f t="shared" si="8"/>
        <v>0.51666666666666672</v>
      </c>
    </row>
    <row r="33" spans="1:19" x14ac:dyDescent="0.25">
      <c r="A33" s="47" t="s">
        <v>24</v>
      </c>
      <c r="B33" s="39">
        <v>61</v>
      </c>
      <c r="C33" s="39">
        <v>3</v>
      </c>
      <c r="D33" s="44">
        <f>B33+C33</f>
        <v>64</v>
      </c>
      <c r="E33" s="48">
        <v>50</v>
      </c>
      <c r="F33" s="42">
        <v>1</v>
      </c>
      <c r="G33" s="39">
        <v>0</v>
      </c>
      <c r="H33" s="39">
        <v>0</v>
      </c>
      <c r="I33" s="39">
        <f t="shared" si="12"/>
        <v>0</v>
      </c>
      <c r="J33" s="39">
        <f t="shared" si="13"/>
        <v>50</v>
      </c>
      <c r="K33" s="38">
        <v>22</v>
      </c>
      <c r="L33" s="37">
        <f t="shared" si="3"/>
        <v>682</v>
      </c>
      <c r="M33" s="36">
        <v>378</v>
      </c>
      <c r="N33" s="89">
        <v>304</v>
      </c>
      <c r="O33" s="145">
        <f t="shared" si="4"/>
        <v>6.08</v>
      </c>
      <c r="P33" s="34">
        <f t="shared" si="5"/>
        <v>2.2727272727272729</v>
      </c>
      <c r="Q33" s="34">
        <f t="shared" si="6"/>
        <v>55.425219941348971</v>
      </c>
      <c r="R33" s="35">
        <f t="shared" si="7"/>
        <v>0</v>
      </c>
      <c r="S33" s="144">
        <f t="shared" si="8"/>
        <v>6.08</v>
      </c>
    </row>
    <row r="34" spans="1:19" x14ac:dyDescent="0.25">
      <c r="A34" s="47" t="s">
        <v>23</v>
      </c>
      <c r="B34" s="39">
        <v>24</v>
      </c>
      <c r="C34" s="39">
        <v>1</v>
      </c>
      <c r="D34" s="44">
        <f>B34+C34</f>
        <v>25</v>
      </c>
      <c r="E34" s="48">
        <v>23</v>
      </c>
      <c r="F34" s="42">
        <v>5</v>
      </c>
      <c r="G34" s="39">
        <v>0</v>
      </c>
      <c r="H34" s="39">
        <v>0</v>
      </c>
      <c r="I34" s="39">
        <f t="shared" si="12"/>
        <v>0</v>
      </c>
      <c r="J34" s="39">
        <f t="shared" si="13"/>
        <v>23</v>
      </c>
      <c r="K34" s="38">
        <v>8</v>
      </c>
      <c r="L34" s="37">
        <f t="shared" si="3"/>
        <v>248</v>
      </c>
      <c r="M34" s="36">
        <v>120</v>
      </c>
      <c r="N34" s="89">
        <v>122</v>
      </c>
      <c r="O34" s="145">
        <f t="shared" si="4"/>
        <v>5.3043478260869561</v>
      </c>
      <c r="P34" s="34">
        <f t="shared" si="5"/>
        <v>2.875</v>
      </c>
      <c r="Q34" s="34">
        <f t="shared" si="6"/>
        <v>48.387096774193552</v>
      </c>
      <c r="R34" s="35">
        <f t="shared" si="7"/>
        <v>0</v>
      </c>
      <c r="S34" s="144">
        <f t="shared" si="8"/>
        <v>5.5652173913043477</v>
      </c>
    </row>
    <row r="35" spans="1:19" x14ac:dyDescent="0.25">
      <c r="A35" s="47" t="s">
        <v>22</v>
      </c>
      <c r="B35" s="39">
        <v>15</v>
      </c>
      <c r="C35" s="39">
        <v>0</v>
      </c>
      <c r="D35" s="44">
        <f>B35+C35</f>
        <v>15</v>
      </c>
      <c r="E35" s="46">
        <v>10</v>
      </c>
      <c r="F35" s="42">
        <v>0</v>
      </c>
      <c r="G35" s="39">
        <v>0</v>
      </c>
      <c r="H35" s="39">
        <v>0</v>
      </c>
      <c r="I35" s="39">
        <f t="shared" si="12"/>
        <v>0</v>
      </c>
      <c r="J35" s="39">
        <f t="shared" si="13"/>
        <v>10</v>
      </c>
      <c r="K35" s="38">
        <v>5</v>
      </c>
      <c r="L35" s="37">
        <f t="shared" si="3"/>
        <v>155</v>
      </c>
      <c r="M35" s="36">
        <v>93</v>
      </c>
      <c r="N35" s="89">
        <v>65</v>
      </c>
      <c r="O35" s="145">
        <f t="shared" si="4"/>
        <v>6.5</v>
      </c>
      <c r="P35" s="34">
        <f t="shared" si="5"/>
        <v>2</v>
      </c>
      <c r="Q35" s="34">
        <f t="shared" si="6"/>
        <v>60</v>
      </c>
      <c r="R35" s="35">
        <f t="shared" si="7"/>
        <v>0</v>
      </c>
      <c r="S35" s="144">
        <f t="shared" si="8"/>
        <v>6.2</v>
      </c>
    </row>
    <row r="36" spans="1:19" x14ac:dyDescent="0.25">
      <c r="A36" s="29" t="s">
        <v>21</v>
      </c>
      <c r="B36" s="28">
        <f t="shared" ref="B36:H36" si="14">SUM(B32:B35)</f>
        <v>168</v>
      </c>
      <c r="C36" s="28">
        <f t="shared" si="14"/>
        <v>5</v>
      </c>
      <c r="D36" s="28">
        <f t="shared" si="14"/>
        <v>173</v>
      </c>
      <c r="E36" s="38">
        <f t="shared" si="14"/>
        <v>143</v>
      </c>
      <c r="F36" s="28">
        <f t="shared" si="14"/>
        <v>8</v>
      </c>
      <c r="G36" s="28">
        <f t="shared" si="14"/>
        <v>0</v>
      </c>
      <c r="H36" s="28">
        <f t="shared" si="14"/>
        <v>0</v>
      </c>
      <c r="I36" s="28">
        <f t="shared" si="12"/>
        <v>0</v>
      </c>
      <c r="J36" s="28">
        <f t="shared" si="13"/>
        <v>143</v>
      </c>
      <c r="K36" s="28">
        <f>SUM(K32:K35)</f>
        <v>50</v>
      </c>
      <c r="L36" s="27">
        <f t="shared" si="3"/>
        <v>1550</v>
      </c>
      <c r="M36" s="26">
        <f>SUM(M32:M35)</f>
        <v>1025</v>
      </c>
      <c r="N36" s="95">
        <f>SUM(N32:N35)</f>
        <v>860</v>
      </c>
      <c r="O36" s="142">
        <f t="shared" si="4"/>
        <v>6.0139860139860142</v>
      </c>
      <c r="P36" s="24">
        <f t="shared" si="5"/>
        <v>2.86</v>
      </c>
      <c r="Q36" s="24">
        <f t="shared" si="6"/>
        <v>66.129032258064512</v>
      </c>
      <c r="R36" s="25">
        <f t="shared" si="7"/>
        <v>0</v>
      </c>
      <c r="S36" s="143">
        <f t="shared" si="8"/>
        <v>3.6713286713286712</v>
      </c>
    </row>
    <row r="37" spans="1:19" x14ac:dyDescent="0.25">
      <c r="A37" s="47" t="s">
        <v>20</v>
      </c>
      <c r="B37" s="39">
        <v>144</v>
      </c>
      <c r="C37" s="39">
        <v>53</v>
      </c>
      <c r="D37" s="44">
        <f>B37+C37</f>
        <v>197</v>
      </c>
      <c r="E37" s="43">
        <v>188</v>
      </c>
      <c r="F37" s="42">
        <v>2</v>
      </c>
      <c r="G37" s="39">
        <v>0</v>
      </c>
      <c r="H37" s="39">
        <v>0</v>
      </c>
      <c r="I37" s="39">
        <f t="shared" si="12"/>
        <v>0</v>
      </c>
      <c r="J37" s="39">
        <f t="shared" si="13"/>
        <v>188</v>
      </c>
      <c r="K37" s="38">
        <v>51</v>
      </c>
      <c r="L37" s="37">
        <f t="shared" si="3"/>
        <v>1581</v>
      </c>
      <c r="M37" s="36">
        <v>573</v>
      </c>
      <c r="N37" s="89">
        <v>553</v>
      </c>
      <c r="O37" s="145">
        <f t="shared" si="4"/>
        <v>2.9414893617021276</v>
      </c>
      <c r="P37" s="34">
        <f t="shared" si="5"/>
        <v>3.6862745098039214</v>
      </c>
      <c r="Q37" s="34">
        <f t="shared" si="6"/>
        <v>36.242884250474383</v>
      </c>
      <c r="R37" s="35">
        <f t="shared" si="7"/>
        <v>0</v>
      </c>
      <c r="S37" s="144">
        <f t="shared" si="8"/>
        <v>5.3617021276595747</v>
      </c>
    </row>
    <row r="38" spans="1:19" x14ac:dyDescent="0.25">
      <c r="A38" s="45" t="s">
        <v>19</v>
      </c>
      <c r="B38" s="39">
        <v>99</v>
      </c>
      <c r="C38" s="39">
        <v>2</v>
      </c>
      <c r="D38" s="44">
        <f>B38+C38</f>
        <v>101</v>
      </c>
      <c r="E38" s="46">
        <v>37</v>
      </c>
      <c r="F38" s="42">
        <v>54</v>
      </c>
      <c r="G38" s="39">
        <v>0</v>
      </c>
      <c r="H38" s="39">
        <v>0</v>
      </c>
      <c r="I38" s="38">
        <f t="shared" si="12"/>
        <v>0</v>
      </c>
      <c r="J38" s="39">
        <f t="shared" si="13"/>
        <v>37</v>
      </c>
      <c r="K38" s="38">
        <v>21</v>
      </c>
      <c r="L38" s="37">
        <f t="shared" si="3"/>
        <v>651</v>
      </c>
      <c r="M38" s="36">
        <v>266</v>
      </c>
      <c r="N38" s="89">
        <v>247</v>
      </c>
      <c r="O38" s="145">
        <f t="shared" si="4"/>
        <v>6.6756756756756754</v>
      </c>
      <c r="P38" s="34">
        <f t="shared" si="5"/>
        <v>1.7619047619047619</v>
      </c>
      <c r="Q38" s="34">
        <f t="shared" si="6"/>
        <v>40.86021505376344</v>
      </c>
      <c r="R38" s="35">
        <f t="shared" si="7"/>
        <v>0</v>
      </c>
      <c r="S38" s="144">
        <f t="shared" si="8"/>
        <v>10.405405405405405</v>
      </c>
    </row>
    <row r="39" spans="1:19" x14ac:dyDescent="0.25">
      <c r="A39" s="29" t="s">
        <v>18</v>
      </c>
      <c r="B39" s="28">
        <f t="shared" ref="B39:H39" si="15">SUM(B37:B38)</f>
        <v>243</v>
      </c>
      <c r="C39" s="28">
        <f t="shared" si="15"/>
        <v>55</v>
      </c>
      <c r="D39" s="28">
        <f t="shared" si="15"/>
        <v>298</v>
      </c>
      <c r="E39" s="38">
        <f t="shared" si="15"/>
        <v>225</v>
      </c>
      <c r="F39" s="28">
        <f t="shared" si="15"/>
        <v>56</v>
      </c>
      <c r="G39" s="28">
        <f t="shared" si="15"/>
        <v>0</v>
      </c>
      <c r="H39" s="28">
        <f t="shared" si="15"/>
        <v>0</v>
      </c>
      <c r="I39" s="28">
        <f t="shared" si="12"/>
        <v>0</v>
      </c>
      <c r="J39" s="28">
        <f t="shared" si="13"/>
        <v>225</v>
      </c>
      <c r="K39" s="41">
        <f>SUM(K37:K38)</f>
        <v>72</v>
      </c>
      <c r="L39" s="27">
        <f t="shared" si="3"/>
        <v>2232</v>
      </c>
      <c r="M39" s="26">
        <f>SUM(M37:M38)</f>
        <v>839</v>
      </c>
      <c r="N39" s="95">
        <f>SUM(N37:N38)</f>
        <v>800</v>
      </c>
      <c r="O39" s="142">
        <f t="shared" si="4"/>
        <v>3.5555555555555554</v>
      </c>
      <c r="P39" s="24">
        <f t="shared" si="5"/>
        <v>3.125</v>
      </c>
      <c r="Q39" s="24">
        <f t="shared" si="6"/>
        <v>37.589605734767026</v>
      </c>
      <c r="R39" s="25">
        <f t="shared" si="7"/>
        <v>0</v>
      </c>
      <c r="S39" s="143">
        <f t="shared" si="8"/>
        <v>6.1911111111111108</v>
      </c>
    </row>
    <row r="40" spans="1:19" x14ac:dyDescent="0.25">
      <c r="A40" s="45" t="s">
        <v>17</v>
      </c>
      <c r="B40" s="39">
        <v>87</v>
      </c>
      <c r="C40" s="39">
        <v>14</v>
      </c>
      <c r="D40" s="44">
        <f>B40+C40</f>
        <v>101</v>
      </c>
      <c r="E40" s="43">
        <v>84</v>
      </c>
      <c r="F40" s="42">
        <v>16</v>
      </c>
      <c r="G40" s="39">
        <v>1</v>
      </c>
      <c r="H40" s="39">
        <v>0</v>
      </c>
      <c r="I40" s="39">
        <f t="shared" si="12"/>
        <v>1</v>
      </c>
      <c r="J40" s="39">
        <f t="shared" si="13"/>
        <v>85</v>
      </c>
      <c r="K40" s="38">
        <v>34</v>
      </c>
      <c r="L40" s="37">
        <f t="shared" si="3"/>
        <v>1054</v>
      </c>
      <c r="M40" s="36">
        <v>404</v>
      </c>
      <c r="N40" s="89">
        <v>380</v>
      </c>
      <c r="O40" s="142">
        <f t="shared" si="4"/>
        <v>4.4705882352941178</v>
      </c>
      <c r="P40" s="34">
        <v>3.0300000000000002</v>
      </c>
      <c r="Q40" s="24">
        <f t="shared" si="6"/>
        <v>38.330170777988613</v>
      </c>
      <c r="R40" s="25">
        <f t="shared" si="7"/>
        <v>1.1764705882352942</v>
      </c>
      <c r="S40" s="143">
        <f t="shared" si="8"/>
        <v>7.6470588235294121</v>
      </c>
    </row>
    <row r="41" spans="1:19" x14ac:dyDescent="0.25">
      <c r="A41" s="29" t="s">
        <v>16</v>
      </c>
      <c r="B41" s="28">
        <f t="shared" ref="B41:H41" si="16">SUM(B40:B40)</f>
        <v>87</v>
      </c>
      <c r="C41" s="28">
        <f t="shared" si="16"/>
        <v>14</v>
      </c>
      <c r="D41" s="28">
        <f t="shared" si="16"/>
        <v>101</v>
      </c>
      <c r="E41" s="41">
        <f t="shared" si="16"/>
        <v>84</v>
      </c>
      <c r="F41" s="28">
        <f t="shared" si="16"/>
        <v>16</v>
      </c>
      <c r="G41" s="28">
        <f t="shared" si="16"/>
        <v>1</v>
      </c>
      <c r="H41" s="28">
        <f t="shared" si="16"/>
        <v>0</v>
      </c>
      <c r="I41" s="28">
        <f t="shared" si="12"/>
        <v>1</v>
      </c>
      <c r="J41" s="28">
        <f t="shared" si="13"/>
        <v>85</v>
      </c>
      <c r="K41" s="41">
        <f>SUM(K40:K40)</f>
        <v>34</v>
      </c>
      <c r="L41" s="27">
        <f t="shared" si="3"/>
        <v>1054</v>
      </c>
      <c r="M41" s="26">
        <f>SUM(M40:M40)</f>
        <v>404</v>
      </c>
      <c r="N41" s="95">
        <f>SUM(N40:N40)</f>
        <v>380</v>
      </c>
      <c r="O41" s="142">
        <f t="shared" si="4"/>
        <v>4.4705882352941178</v>
      </c>
      <c r="P41" s="24">
        <f>IF(ISERROR(J41/K41),0,(J41/K41))</f>
        <v>2.5</v>
      </c>
      <c r="Q41" s="24">
        <f t="shared" si="6"/>
        <v>38.330170777988613</v>
      </c>
      <c r="R41" s="25">
        <f t="shared" si="7"/>
        <v>1.1764705882352942</v>
      </c>
      <c r="S41" s="143">
        <f t="shared" si="8"/>
        <v>7.6470588235294121</v>
      </c>
    </row>
    <row r="42" spans="1:19" ht="15.75" thickBot="1" x14ac:dyDescent="0.3">
      <c r="A42" s="40"/>
      <c r="B42" s="39"/>
      <c r="C42" s="39"/>
      <c r="D42" s="39"/>
      <c r="E42" s="39"/>
      <c r="F42" s="39"/>
      <c r="G42" s="39"/>
      <c r="H42" s="39"/>
      <c r="I42" s="39"/>
      <c r="J42" s="39"/>
      <c r="K42" s="38"/>
      <c r="L42" s="37"/>
      <c r="M42" s="37"/>
      <c r="N42" s="89"/>
      <c r="O42" s="145"/>
      <c r="P42" s="34"/>
      <c r="Q42" s="34"/>
      <c r="R42" s="35"/>
      <c r="S42" s="144"/>
    </row>
    <row r="43" spans="1:19" ht="15.75" thickBot="1" x14ac:dyDescent="0.3">
      <c r="A43" s="33" t="s">
        <v>15</v>
      </c>
      <c r="B43" s="32">
        <f t="shared" ref="B43:N43" si="17">SUM(B20+B24+B30+B31+B36+B39+B41)</f>
        <v>1515</v>
      </c>
      <c r="C43" s="32">
        <f t="shared" si="17"/>
        <v>126</v>
      </c>
      <c r="D43" s="32">
        <f t="shared" si="17"/>
        <v>1641</v>
      </c>
      <c r="E43" s="32">
        <f t="shared" si="17"/>
        <v>1398</v>
      </c>
      <c r="F43" s="32">
        <f t="shared" si="17"/>
        <v>129</v>
      </c>
      <c r="G43" s="32">
        <f t="shared" si="17"/>
        <v>2</v>
      </c>
      <c r="H43" s="32">
        <f t="shared" si="17"/>
        <v>39</v>
      </c>
      <c r="I43" s="32">
        <f t="shared" si="17"/>
        <v>41</v>
      </c>
      <c r="J43" s="32">
        <f t="shared" si="17"/>
        <v>1439</v>
      </c>
      <c r="K43" s="32">
        <f t="shared" si="17"/>
        <v>570</v>
      </c>
      <c r="L43" s="32">
        <f t="shared" si="17"/>
        <v>17670</v>
      </c>
      <c r="M43" s="32">
        <f t="shared" si="17"/>
        <v>12658</v>
      </c>
      <c r="N43" s="141">
        <f t="shared" si="17"/>
        <v>12300</v>
      </c>
      <c r="O43" s="146">
        <f>IF(ISERROR(N43/J43),0,(N43/J43))</f>
        <v>8.5476025017373178</v>
      </c>
      <c r="P43" s="31">
        <f>IF(ISERROR(J43/K43),0,(J43/K43))</f>
        <v>2.524561403508772</v>
      </c>
      <c r="Q43" s="31">
        <f>IF(ISERROR((M43/L43)*100),0,((M43/L43)*100))</f>
        <v>71.635540464063382</v>
      </c>
      <c r="R43" s="30">
        <f>IF(ISERROR((I43/J43)*100),0,((I43/J43)*100))</f>
        <v>2.8492008339124393</v>
      </c>
      <c r="S43" s="147">
        <f>IF(ISERROR((L43-M43)/J43),0,((L43-M43)/J43))</f>
        <v>3.4829742876997916</v>
      </c>
    </row>
    <row r="44" spans="1:19" x14ac:dyDescent="0.25">
      <c r="A44" s="6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2"/>
      <c r="M44" s="21"/>
      <c r="N44" s="21"/>
      <c r="O44" s="19"/>
      <c r="P44" s="19"/>
      <c r="Q44" s="19"/>
      <c r="R44" s="20"/>
      <c r="S44" s="19"/>
    </row>
    <row r="45" spans="1:19" x14ac:dyDescent="0.25">
      <c r="A45" s="29" t="s">
        <v>14</v>
      </c>
      <c r="B45" s="28">
        <v>10</v>
      </c>
      <c r="C45" s="28">
        <v>14</v>
      </c>
      <c r="D45" s="28">
        <v>24</v>
      </c>
      <c r="E45" s="28">
        <v>3</v>
      </c>
      <c r="F45" s="28">
        <v>17</v>
      </c>
      <c r="G45" s="28">
        <v>0</v>
      </c>
      <c r="H45" s="28">
        <v>2</v>
      </c>
      <c r="I45" s="28">
        <v>2</v>
      </c>
      <c r="J45" s="28">
        <v>5</v>
      </c>
      <c r="K45" s="28">
        <v>16</v>
      </c>
      <c r="L45" s="27">
        <v>496</v>
      </c>
      <c r="M45" s="26">
        <v>236</v>
      </c>
      <c r="N45" s="95">
        <v>290</v>
      </c>
      <c r="O45" s="142">
        <f t="shared" ref="O45:O52" si="18">IF(ISERROR(N45/J45),0,(N45/J45))</f>
        <v>58</v>
      </c>
      <c r="P45" s="24">
        <f t="shared" ref="P45:P52" si="19">IF(ISERROR(J45/K45),0,(J45/K45))</f>
        <v>0.3125</v>
      </c>
      <c r="Q45" s="24">
        <f t="shared" ref="Q45:Q52" si="20">IF(ISERROR((M45/L45)*100),0,((M45/L45)*100))</f>
        <v>47.580645161290327</v>
      </c>
      <c r="R45" s="25">
        <f t="shared" ref="R45:R52" si="21">IF(ISERROR((I45/J45)*100),0,((I45/J45)*100))</f>
        <v>40</v>
      </c>
      <c r="S45" s="143">
        <f t="shared" ref="S45:S52" si="22">IF(ISERROR((L45-M45)/J45),0,((L45-M45)/J45))</f>
        <v>52</v>
      </c>
    </row>
    <row r="46" spans="1:19" x14ac:dyDescent="0.25">
      <c r="A46" s="29" t="s">
        <v>13</v>
      </c>
      <c r="B46" s="28">
        <v>4</v>
      </c>
      <c r="C46" s="28">
        <v>9</v>
      </c>
      <c r="D46" s="28">
        <v>13</v>
      </c>
      <c r="E46" s="28">
        <v>1</v>
      </c>
      <c r="F46" s="28">
        <v>11</v>
      </c>
      <c r="G46" s="28">
        <v>0</v>
      </c>
      <c r="H46" s="28">
        <v>1</v>
      </c>
      <c r="I46" s="28">
        <v>1</v>
      </c>
      <c r="J46" s="28">
        <v>2</v>
      </c>
      <c r="K46" s="28">
        <v>6</v>
      </c>
      <c r="L46" s="27">
        <v>186</v>
      </c>
      <c r="M46" s="26">
        <v>126</v>
      </c>
      <c r="N46" s="95">
        <v>126</v>
      </c>
      <c r="O46" s="142">
        <f t="shared" si="18"/>
        <v>63</v>
      </c>
      <c r="P46" s="24">
        <f t="shared" si="19"/>
        <v>0.33333333333333331</v>
      </c>
      <c r="Q46" s="24">
        <f t="shared" si="20"/>
        <v>67.741935483870961</v>
      </c>
      <c r="R46" s="25">
        <f t="shared" si="21"/>
        <v>50</v>
      </c>
      <c r="S46" s="143">
        <f t="shared" si="22"/>
        <v>30</v>
      </c>
    </row>
    <row r="47" spans="1:19" x14ac:dyDescent="0.25">
      <c r="A47" s="29" t="s">
        <v>12</v>
      </c>
      <c r="B47" s="28">
        <v>19</v>
      </c>
      <c r="C47" s="28">
        <v>3</v>
      </c>
      <c r="D47" s="28">
        <v>22</v>
      </c>
      <c r="E47" s="28">
        <v>15</v>
      </c>
      <c r="F47" s="28">
        <v>2</v>
      </c>
      <c r="G47" s="28">
        <v>0</v>
      </c>
      <c r="H47" s="28">
        <v>3</v>
      </c>
      <c r="I47" s="28">
        <v>3</v>
      </c>
      <c r="J47" s="28">
        <v>18</v>
      </c>
      <c r="K47" s="28">
        <v>8</v>
      </c>
      <c r="L47" s="27">
        <v>248</v>
      </c>
      <c r="M47" s="26">
        <v>112</v>
      </c>
      <c r="N47" s="95">
        <v>119</v>
      </c>
      <c r="O47" s="142">
        <f t="shared" si="18"/>
        <v>6.6111111111111107</v>
      </c>
      <c r="P47" s="24">
        <f t="shared" si="19"/>
        <v>2.25</v>
      </c>
      <c r="Q47" s="24">
        <f t="shared" si="20"/>
        <v>45.161290322580641</v>
      </c>
      <c r="R47" s="25">
        <f t="shared" si="21"/>
        <v>16.666666666666664</v>
      </c>
      <c r="S47" s="143">
        <f t="shared" si="22"/>
        <v>7.5555555555555554</v>
      </c>
    </row>
    <row r="48" spans="1:19" x14ac:dyDescent="0.25">
      <c r="A48" s="29" t="s">
        <v>11</v>
      </c>
      <c r="B48" s="28">
        <v>33</v>
      </c>
      <c r="C48" s="28">
        <v>1</v>
      </c>
      <c r="D48" s="28">
        <v>34</v>
      </c>
      <c r="E48" s="28">
        <v>30</v>
      </c>
      <c r="F48" s="28">
        <v>0</v>
      </c>
      <c r="G48" s="28">
        <v>0</v>
      </c>
      <c r="H48" s="28">
        <v>2</v>
      </c>
      <c r="I48" s="28">
        <v>2</v>
      </c>
      <c r="J48" s="28">
        <v>32</v>
      </c>
      <c r="K48" s="28">
        <v>23</v>
      </c>
      <c r="L48" s="27">
        <v>713</v>
      </c>
      <c r="M48" s="26">
        <v>576</v>
      </c>
      <c r="N48" s="95">
        <v>556</v>
      </c>
      <c r="O48" s="142">
        <f t="shared" si="18"/>
        <v>17.375</v>
      </c>
      <c r="P48" s="24">
        <f t="shared" si="19"/>
        <v>1.3913043478260869</v>
      </c>
      <c r="Q48" s="24">
        <f t="shared" si="20"/>
        <v>80.785413744740538</v>
      </c>
      <c r="R48" s="25">
        <f t="shared" si="21"/>
        <v>6.25</v>
      </c>
      <c r="S48" s="143">
        <f t="shared" si="22"/>
        <v>4.28125</v>
      </c>
    </row>
    <row r="49" spans="1:19" x14ac:dyDescent="0.25">
      <c r="A49" s="29" t="s">
        <v>10</v>
      </c>
      <c r="B49" s="28">
        <v>24</v>
      </c>
      <c r="C49" s="28">
        <v>15</v>
      </c>
      <c r="D49" s="28">
        <v>39</v>
      </c>
      <c r="E49" s="28">
        <v>24</v>
      </c>
      <c r="F49" s="28">
        <v>10</v>
      </c>
      <c r="G49" s="28">
        <v>0</v>
      </c>
      <c r="H49" s="28">
        <v>0</v>
      </c>
      <c r="I49" s="28">
        <v>0</v>
      </c>
      <c r="J49" s="28">
        <v>24</v>
      </c>
      <c r="K49" s="28">
        <v>15</v>
      </c>
      <c r="L49" s="27">
        <v>465</v>
      </c>
      <c r="M49" s="26">
        <v>437</v>
      </c>
      <c r="N49" s="95">
        <v>423</v>
      </c>
      <c r="O49" s="142">
        <f t="shared" si="18"/>
        <v>17.625</v>
      </c>
      <c r="P49" s="24">
        <f t="shared" si="19"/>
        <v>1.6</v>
      </c>
      <c r="Q49" s="24">
        <f t="shared" si="20"/>
        <v>93.978494623655919</v>
      </c>
      <c r="R49" s="25">
        <f t="shared" si="21"/>
        <v>0</v>
      </c>
      <c r="S49" s="143">
        <f t="shared" si="22"/>
        <v>1.1666666666666667</v>
      </c>
    </row>
    <row r="50" spans="1:19" x14ac:dyDescent="0.25">
      <c r="A50" s="29" t="s">
        <v>9</v>
      </c>
      <c r="B50" s="28">
        <v>17</v>
      </c>
      <c r="C50" s="28">
        <v>59</v>
      </c>
      <c r="D50" s="28">
        <v>76</v>
      </c>
      <c r="E50" s="28">
        <v>38</v>
      </c>
      <c r="F50" s="28">
        <v>36</v>
      </c>
      <c r="G50" s="28">
        <v>1</v>
      </c>
      <c r="H50" s="28">
        <v>3</v>
      </c>
      <c r="I50" s="28">
        <v>4</v>
      </c>
      <c r="J50" s="28">
        <v>42</v>
      </c>
      <c r="K50" s="28">
        <v>18</v>
      </c>
      <c r="L50" s="27">
        <v>558</v>
      </c>
      <c r="M50" s="26">
        <v>367</v>
      </c>
      <c r="N50" s="95">
        <v>411</v>
      </c>
      <c r="O50" s="142">
        <f t="shared" si="18"/>
        <v>9.7857142857142865</v>
      </c>
      <c r="P50" s="24">
        <f t="shared" si="19"/>
        <v>2.3333333333333335</v>
      </c>
      <c r="Q50" s="24">
        <f t="shared" si="20"/>
        <v>65.770609318996421</v>
      </c>
      <c r="R50" s="25">
        <f t="shared" si="21"/>
        <v>9.5238095238095237</v>
      </c>
      <c r="S50" s="143">
        <f t="shared" si="22"/>
        <v>4.5476190476190474</v>
      </c>
    </row>
    <row r="51" spans="1:19" x14ac:dyDescent="0.25">
      <c r="A51" s="29" t="s">
        <v>8</v>
      </c>
      <c r="B51" s="28">
        <v>73</v>
      </c>
      <c r="C51" s="28">
        <v>0</v>
      </c>
      <c r="D51" s="28">
        <v>73</v>
      </c>
      <c r="E51" s="28">
        <v>0</v>
      </c>
      <c r="F51" s="28">
        <v>0</v>
      </c>
      <c r="G51" s="28">
        <v>27</v>
      </c>
      <c r="H51" s="28">
        <v>46</v>
      </c>
      <c r="I51" s="28">
        <v>73</v>
      </c>
      <c r="J51" s="28">
        <v>73</v>
      </c>
      <c r="K51" s="28">
        <v>24</v>
      </c>
      <c r="L51" s="27">
        <v>744</v>
      </c>
      <c r="M51" s="26">
        <v>0</v>
      </c>
      <c r="N51" s="95">
        <v>0</v>
      </c>
      <c r="O51" s="142">
        <f t="shared" si="18"/>
        <v>0</v>
      </c>
      <c r="P51" s="24">
        <f t="shared" si="19"/>
        <v>3.0416666666666665</v>
      </c>
      <c r="Q51" s="24">
        <f t="shared" si="20"/>
        <v>0</v>
      </c>
      <c r="R51" s="25">
        <f t="shared" si="21"/>
        <v>100</v>
      </c>
      <c r="S51" s="143">
        <f t="shared" si="22"/>
        <v>10.191780821917808</v>
      </c>
    </row>
    <row r="52" spans="1:19" x14ac:dyDescent="0.25">
      <c r="A52" s="29" t="s">
        <v>7</v>
      </c>
      <c r="B52" s="28">
        <v>42</v>
      </c>
      <c r="C52" s="28">
        <v>2</v>
      </c>
      <c r="D52" s="28">
        <v>44</v>
      </c>
      <c r="E52" s="28">
        <v>41</v>
      </c>
      <c r="F52" s="28">
        <v>2</v>
      </c>
      <c r="G52" s="28">
        <v>0</v>
      </c>
      <c r="H52" s="28">
        <v>0</v>
      </c>
      <c r="I52" s="28">
        <v>0</v>
      </c>
      <c r="J52" s="28">
        <v>41</v>
      </c>
      <c r="K52" s="28">
        <v>8</v>
      </c>
      <c r="L52" s="27">
        <v>248</v>
      </c>
      <c r="M52" s="26">
        <v>0</v>
      </c>
      <c r="N52" s="95">
        <v>0</v>
      </c>
      <c r="O52" s="142">
        <f t="shared" si="18"/>
        <v>0</v>
      </c>
      <c r="P52" s="24">
        <f t="shared" si="19"/>
        <v>5.125</v>
      </c>
      <c r="Q52" s="24">
        <f t="shared" si="20"/>
        <v>0</v>
      </c>
      <c r="R52" s="25">
        <f t="shared" si="21"/>
        <v>0</v>
      </c>
      <c r="S52" s="143">
        <f t="shared" si="22"/>
        <v>6.0487804878048781</v>
      </c>
    </row>
    <row r="53" spans="1:19" x14ac:dyDescent="0.25">
      <c r="A53" s="6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2"/>
      <c r="M53" s="21"/>
      <c r="N53" s="21"/>
      <c r="O53" s="149"/>
      <c r="P53" s="19"/>
      <c r="Q53" s="19"/>
      <c r="R53" s="20"/>
      <c r="S53" s="150"/>
    </row>
    <row r="54" spans="1:19" x14ac:dyDescent="0.25">
      <c r="A54" s="18" t="s">
        <v>6</v>
      </c>
      <c r="B54" s="17">
        <f t="shared" ref="B54:N54" si="23">SUM(B45:B52)+B43</f>
        <v>1737</v>
      </c>
      <c r="C54" s="17">
        <f t="shared" si="23"/>
        <v>229</v>
      </c>
      <c r="D54" s="17">
        <f t="shared" si="23"/>
        <v>1966</v>
      </c>
      <c r="E54" s="17">
        <f t="shared" si="23"/>
        <v>1550</v>
      </c>
      <c r="F54" s="17">
        <f t="shared" si="23"/>
        <v>207</v>
      </c>
      <c r="G54" s="17">
        <f t="shared" si="23"/>
        <v>30</v>
      </c>
      <c r="H54" s="17">
        <f t="shared" si="23"/>
        <v>96</v>
      </c>
      <c r="I54" s="17">
        <f t="shared" si="23"/>
        <v>126</v>
      </c>
      <c r="J54" s="17">
        <f t="shared" si="23"/>
        <v>1676</v>
      </c>
      <c r="K54" s="17">
        <f t="shared" si="23"/>
        <v>688</v>
      </c>
      <c r="L54" s="17">
        <f t="shared" si="23"/>
        <v>21328</v>
      </c>
      <c r="M54" s="17">
        <f t="shared" si="23"/>
        <v>14512</v>
      </c>
      <c r="N54" s="148">
        <f t="shared" si="23"/>
        <v>14225</v>
      </c>
      <c r="O54" s="151">
        <f>IF(ISERROR(N54/J54),0,(N54/J54))</f>
        <v>8.4874701670644388</v>
      </c>
      <c r="P54" s="15">
        <f>IF(ISERROR(J54/K54),0,(J54/K54))</f>
        <v>2.4360465116279069</v>
      </c>
      <c r="Q54" s="15">
        <f>IF(ISERROR((M54/L54)*100),0,((M54/L54)*100))</f>
        <v>68.042010502625658</v>
      </c>
      <c r="R54" s="16">
        <f>IF(ISERROR((I54/J54)*100),0,((I54/J54)*100))</f>
        <v>7.5178997613365164</v>
      </c>
      <c r="S54" s="152">
        <f>IF(ISERROR((L54-M54)/J54),0,((L54-M54)/J54))</f>
        <v>4.0668257756563246</v>
      </c>
    </row>
    <row r="55" spans="1:19" x14ac:dyDescent="0.25">
      <c r="A55" s="3"/>
      <c r="B55" s="3"/>
      <c r="C55" s="3"/>
      <c r="D55" s="3"/>
      <c r="E55" s="3"/>
      <c r="F55" s="3"/>
      <c r="G55" s="3"/>
      <c r="H55" s="3"/>
      <c r="I55" s="3"/>
      <c r="J55" s="14"/>
      <c r="K55" s="2"/>
      <c r="L55" s="3"/>
      <c r="M55" s="3"/>
      <c r="N55" s="3"/>
      <c r="O55" s="13"/>
      <c r="P55" s="12"/>
      <c r="Q55" s="13"/>
      <c r="R55" s="12"/>
      <c r="S55" s="12"/>
    </row>
    <row r="56" spans="1:19" x14ac:dyDescent="0.25">
      <c r="A56" s="11" t="s">
        <v>5</v>
      </c>
      <c r="B56" s="11"/>
      <c r="C56" s="6"/>
      <c r="D56" s="6"/>
      <c r="E56" s="3"/>
      <c r="F56" s="3"/>
      <c r="G56" s="3"/>
      <c r="H56" s="3"/>
      <c r="I56" s="6"/>
      <c r="J56" s="3"/>
      <c r="K56" s="4"/>
      <c r="L56" s="3"/>
      <c r="M56" s="6"/>
      <c r="N56" s="6"/>
      <c r="O56" s="2"/>
      <c r="P56" s="2"/>
      <c r="Q56" s="2"/>
      <c r="R56" s="2"/>
      <c r="S56" s="2"/>
    </row>
    <row r="57" spans="1:19" x14ac:dyDescent="0.25">
      <c r="A57" s="11" t="s">
        <v>4</v>
      </c>
      <c r="B57" s="11"/>
      <c r="C57" s="6"/>
      <c r="D57" s="6"/>
      <c r="E57" s="3"/>
      <c r="F57" s="3"/>
      <c r="G57" s="3"/>
      <c r="H57" s="3"/>
      <c r="I57" s="3"/>
      <c r="J57" s="3"/>
      <c r="K57" s="4"/>
      <c r="L57" s="3"/>
      <c r="M57" s="3"/>
      <c r="N57" s="3"/>
      <c r="O57" s="2"/>
      <c r="P57" s="2"/>
      <c r="Q57" s="2"/>
      <c r="R57" s="2"/>
      <c r="S57" s="2"/>
    </row>
    <row r="58" spans="1:19" x14ac:dyDescent="0.25">
      <c r="A58" s="10" t="s">
        <v>3</v>
      </c>
      <c r="B58" s="9"/>
      <c r="C58" s="6"/>
      <c r="D58" s="6"/>
      <c r="E58" s="3"/>
      <c r="F58" s="3"/>
      <c r="G58" s="3"/>
      <c r="H58" s="3"/>
      <c r="I58" s="3"/>
      <c r="J58" s="3"/>
      <c r="K58" s="4"/>
      <c r="L58" s="3"/>
      <c r="M58" s="3"/>
      <c r="N58" s="3"/>
      <c r="O58" s="2"/>
      <c r="P58" s="2"/>
      <c r="Q58" s="2"/>
      <c r="R58" s="2"/>
      <c r="S58" s="2"/>
    </row>
    <row r="59" spans="1:19" x14ac:dyDescent="0.25">
      <c r="A59" s="8" t="s">
        <v>2</v>
      </c>
      <c r="B59" s="7"/>
      <c r="C59" s="6"/>
      <c r="D59" s="6"/>
      <c r="E59" s="3"/>
      <c r="F59" s="3"/>
      <c r="G59" s="3"/>
      <c r="H59" s="3"/>
      <c r="I59" s="3"/>
      <c r="J59" s="3"/>
      <c r="K59" s="4"/>
      <c r="L59" s="3"/>
      <c r="M59" s="3"/>
      <c r="N59" s="3"/>
      <c r="O59" s="2"/>
      <c r="P59" s="2"/>
      <c r="Q59" s="2"/>
      <c r="R59" s="2"/>
      <c r="S59" s="2"/>
    </row>
    <row r="60" spans="1:19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4"/>
      <c r="L60" s="3"/>
      <c r="M60" s="3"/>
      <c r="N60" s="3"/>
      <c r="O60" s="2"/>
      <c r="P60" s="2"/>
      <c r="Q60" s="2"/>
      <c r="R60" s="2"/>
      <c r="S60" s="2"/>
    </row>
    <row r="61" spans="1:19" x14ac:dyDescent="0.25">
      <c r="A61" s="5" t="s">
        <v>1</v>
      </c>
      <c r="B61" s="3"/>
      <c r="C61" s="3"/>
      <c r="D61" s="3"/>
      <c r="E61" s="3"/>
      <c r="F61" s="3"/>
      <c r="G61" s="3"/>
      <c r="H61" s="3"/>
      <c r="I61" s="3"/>
      <c r="J61" s="3"/>
      <c r="K61" s="4"/>
      <c r="L61" s="3"/>
      <c r="M61" s="3"/>
      <c r="N61" s="3"/>
      <c r="O61" s="2"/>
      <c r="P61" s="2"/>
      <c r="Q61" s="2"/>
      <c r="R61" s="2"/>
      <c r="S61" s="2"/>
    </row>
    <row r="62" spans="1:19" x14ac:dyDescent="0.25">
      <c r="A62" s="5" t="s">
        <v>0</v>
      </c>
      <c r="B62" s="3"/>
      <c r="C62" s="3"/>
      <c r="D62" s="3"/>
      <c r="E62" s="3"/>
      <c r="F62" s="3"/>
      <c r="G62" s="3"/>
      <c r="H62" s="3"/>
      <c r="I62" s="3"/>
      <c r="J62" s="3"/>
      <c r="K62" s="4"/>
      <c r="L62" s="3"/>
      <c r="M62" s="3"/>
      <c r="N62" s="3"/>
      <c r="O62" s="2"/>
      <c r="P62" s="2"/>
      <c r="Q62" s="2"/>
      <c r="R62" s="2"/>
      <c r="S62" s="2"/>
    </row>
  </sheetData>
  <mergeCells count="10">
    <mergeCell ref="A3:S3"/>
    <mergeCell ref="A4:S4"/>
    <mergeCell ref="A6:S6"/>
    <mergeCell ref="C8:C10"/>
    <mergeCell ref="E8:J8"/>
    <mergeCell ref="N8:N10"/>
    <mergeCell ref="O8:S8"/>
    <mergeCell ref="E9:E10"/>
    <mergeCell ref="F9:F10"/>
    <mergeCell ref="G9:I9"/>
  </mergeCells>
  <pageMargins left="0.31496062992125984" right="0.31496062992125984" top="0.74803149606299213" bottom="0.74803149606299213" header="0.31496062992125984" footer="0.31496062992125984"/>
  <pageSetup paperSize="9" scale="8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3"/>
  <sheetViews>
    <sheetView tabSelected="1" workbookViewId="0"/>
  </sheetViews>
  <sheetFormatPr baseColWidth="10" defaultRowHeight="15" x14ac:dyDescent="0.25"/>
  <cols>
    <col min="1" max="1" width="15.5703125" customWidth="1"/>
    <col min="2" max="11" width="5.42578125" style="1" customWidth="1"/>
    <col min="12" max="12" width="5.7109375" style="1" customWidth="1"/>
    <col min="13" max="13" width="5.85546875" style="1" customWidth="1"/>
    <col min="14" max="14" width="6" style="1" customWidth="1"/>
    <col min="15" max="16" width="5.42578125" style="1" customWidth="1"/>
    <col min="17" max="17" width="6.42578125" style="1" customWidth="1"/>
    <col min="18" max="18" width="6.140625" style="1" customWidth="1"/>
    <col min="19" max="19" width="5.42578125" style="1" customWidth="1"/>
    <col min="20" max="20" width="4.28515625" customWidth="1"/>
  </cols>
  <sheetData>
    <row r="1" spans="1:19" x14ac:dyDescent="0.25">
      <c r="A1" s="3"/>
      <c r="B1" s="2"/>
      <c r="C1" s="2"/>
      <c r="D1" s="2"/>
      <c r="E1" s="2"/>
      <c r="F1" s="2"/>
      <c r="G1" s="2"/>
      <c r="H1" s="2"/>
      <c r="I1" s="2"/>
      <c r="J1" s="2"/>
      <c r="K1" s="4"/>
      <c r="L1" s="2"/>
      <c r="M1" s="2"/>
      <c r="N1" s="2"/>
      <c r="O1" s="2"/>
      <c r="P1" s="78"/>
      <c r="Q1" s="2"/>
      <c r="R1" s="2"/>
      <c r="S1" s="2"/>
    </row>
    <row r="2" spans="1:19" x14ac:dyDescent="0.25">
      <c r="A2" s="3"/>
      <c r="B2" s="2"/>
      <c r="C2" s="2"/>
      <c r="D2" s="2"/>
      <c r="E2" s="2"/>
      <c r="F2" s="2"/>
      <c r="G2" s="2"/>
      <c r="H2" s="2"/>
      <c r="I2" s="2"/>
      <c r="J2" s="2"/>
      <c r="K2" s="4"/>
      <c r="L2" s="2"/>
      <c r="M2" s="2"/>
      <c r="N2" s="2"/>
      <c r="O2" s="2"/>
      <c r="P2" s="78"/>
      <c r="Q2" s="2"/>
      <c r="R2" s="2"/>
      <c r="S2" s="2"/>
    </row>
    <row r="3" spans="1:19" ht="15.75" x14ac:dyDescent="0.25">
      <c r="A3" s="153" t="s">
        <v>80</v>
      </c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</row>
    <row r="4" spans="1:19" ht="18" x14ac:dyDescent="0.25">
      <c r="A4" s="154" t="s">
        <v>79</v>
      </c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54"/>
    </row>
    <row r="5" spans="1:19" x14ac:dyDescent="0.25">
      <c r="A5" s="81"/>
      <c r="B5" s="79"/>
      <c r="C5" s="79"/>
      <c r="D5" s="79"/>
      <c r="E5" s="79"/>
      <c r="F5" s="79"/>
      <c r="G5" s="79"/>
      <c r="H5" s="79"/>
      <c r="I5" s="79"/>
      <c r="J5" s="79"/>
      <c r="K5" s="83"/>
      <c r="L5" s="80"/>
      <c r="M5" s="79"/>
      <c r="N5" s="79"/>
      <c r="O5" s="79"/>
      <c r="P5" s="79"/>
      <c r="Q5" s="80"/>
      <c r="R5" s="79"/>
      <c r="S5" s="79"/>
    </row>
    <row r="6" spans="1:19" ht="18" x14ac:dyDescent="0.25">
      <c r="A6" s="154" t="s">
        <v>81</v>
      </c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54"/>
    </row>
    <row r="7" spans="1:19" x14ac:dyDescent="0.25">
      <c r="A7" s="3"/>
      <c r="B7" s="2"/>
      <c r="C7" s="2"/>
      <c r="D7" s="2"/>
      <c r="E7" s="2"/>
      <c r="F7" s="2"/>
      <c r="G7" s="2"/>
      <c r="H7" s="2"/>
      <c r="I7" s="2"/>
      <c r="J7" s="2"/>
      <c r="K7" s="4"/>
      <c r="L7" s="2"/>
      <c r="M7" s="2"/>
      <c r="N7" s="2"/>
      <c r="O7" s="2"/>
      <c r="P7" s="2"/>
      <c r="Q7" s="78"/>
      <c r="R7" s="2"/>
      <c r="S7" s="2"/>
    </row>
    <row r="8" spans="1:19" x14ac:dyDescent="0.25">
      <c r="A8" s="77" t="s">
        <v>77</v>
      </c>
      <c r="B8" s="107" t="s">
        <v>65</v>
      </c>
      <c r="C8" s="155" t="s">
        <v>76</v>
      </c>
      <c r="D8" s="107"/>
      <c r="E8" s="169" t="s">
        <v>52</v>
      </c>
      <c r="F8" s="164"/>
      <c r="G8" s="164"/>
      <c r="H8" s="164"/>
      <c r="I8" s="164"/>
      <c r="J8" s="164"/>
      <c r="K8" s="84" t="s">
        <v>75</v>
      </c>
      <c r="L8" s="84"/>
      <c r="M8" s="84" t="s">
        <v>74</v>
      </c>
      <c r="N8" s="160" t="s">
        <v>73</v>
      </c>
      <c r="O8" s="163" t="s">
        <v>72</v>
      </c>
      <c r="P8" s="164"/>
      <c r="Q8" s="164"/>
      <c r="R8" s="164"/>
      <c r="S8" s="165"/>
    </row>
    <row r="9" spans="1:19" x14ac:dyDescent="0.25">
      <c r="A9" s="76" t="s">
        <v>71</v>
      </c>
      <c r="B9" s="108" t="s">
        <v>70</v>
      </c>
      <c r="C9" s="156"/>
      <c r="D9" s="108" t="s">
        <v>69</v>
      </c>
      <c r="E9" s="166" t="s">
        <v>68</v>
      </c>
      <c r="F9" s="155" t="s">
        <v>67</v>
      </c>
      <c r="G9" s="170" t="s">
        <v>66</v>
      </c>
      <c r="H9" s="170"/>
      <c r="I9" s="170"/>
      <c r="J9" s="84" t="s">
        <v>65</v>
      </c>
      <c r="K9" s="85" t="s">
        <v>64</v>
      </c>
      <c r="L9" s="85" t="s">
        <v>63</v>
      </c>
      <c r="M9" s="85" t="s">
        <v>62</v>
      </c>
      <c r="N9" s="161"/>
      <c r="O9" s="109" t="s">
        <v>61</v>
      </c>
      <c r="P9" s="72" t="s">
        <v>60</v>
      </c>
      <c r="Q9" s="84" t="s">
        <v>59</v>
      </c>
      <c r="R9" s="72" t="s">
        <v>58</v>
      </c>
      <c r="S9" s="110" t="s">
        <v>57</v>
      </c>
    </row>
    <row r="10" spans="1:19" x14ac:dyDescent="0.25">
      <c r="A10" s="70" t="s">
        <v>56</v>
      </c>
      <c r="B10" s="111" t="s">
        <v>55</v>
      </c>
      <c r="C10" s="157"/>
      <c r="D10" s="111"/>
      <c r="E10" s="167"/>
      <c r="F10" s="156"/>
      <c r="G10" s="88" t="s">
        <v>54</v>
      </c>
      <c r="H10" s="112" t="s">
        <v>53</v>
      </c>
      <c r="I10" s="87" t="s">
        <v>6</v>
      </c>
      <c r="J10" s="86" t="s">
        <v>52</v>
      </c>
      <c r="K10" s="86" t="s">
        <v>50</v>
      </c>
      <c r="L10" s="86" t="s">
        <v>50</v>
      </c>
      <c r="M10" s="86"/>
      <c r="N10" s="162"/>
      <c r="O10" s="113" t="s">
        <v>51</v>
      </c>
      <c r="P10" s="64" t="s">
        <v>50</v>
      </c>
      <c r="Q10" s="86" t="s">
        <v>49</v>
      </c>
      <c r="R10" s="64" t="s">
        <v>48</v>
      </c>
      <c r="S10" s="114" t="s">
        <v>47</v>
      </c>
    </row>
    <row r="11" spans="1:19" x14ac:dyDescent="0.25">
      <c r="A11" s="40" t="s">
        <v>46</v>
      </c>
      <c r="B11" s="39">
        <v>56</v>
      </c>
      <c r="C11" s="39">
        <v>6</v>
      </c>
      <c r="D11" s="44">
        <f>B11+C11</f>
        <v>62</v>
      </c>
      <c r="E11" s="115">
        <v>41</v>
      </c>
      <c r="F11" s="115">
        <v>5</v>
      </c>
      <c r="G11" s="61">
        <v>0</v>
      </c>
      <c r="H11" s="39">
        <v>3</v>
      </c>
      <c r="I11" s="39">
        <f t="shared" ref="I11:I23" si="0">SUM(G11:H11)</f>
        <v>3</v>
      </c>
      <c r="J11" s="39">
        <f t="shared" ref="J11:J19" si="1">SUM(E11+I11)</f>
        <v>44</v>
      </c>
      <c r="K11" s="38">
        <v>25</v>
      </c>
      <c r="L11" s="38">
        <f>K11*28</f>
        <v>700</v>
      </c>
      <c r="M11" s="38">
        <v>607</v>
      </c>
      <c r="N11" s="116">
        <v>510</v>
      </c>
      <c r="O11" s="117">
        <f>IF(ISERROR(N11/(J11+F11)),0,(N11/(J11+F11)))</f>
        <v>10.408163265306122</v>
      </c>
      <c r="P11" s="54">
        <f t="shared" ref="P11:P30" si="2">IF(ISERROR((J11+F11)/K11),0,((J11+F11)/K11))</f>
        <v>1.96</v>
      </c>
      <c r="Q11" s="54">
        <f t="shared" ref="Q11:Q30" si="3">IF(ISERROR((M11/L11)*100),0,((M11/L11)*100))</f>
        <v>86.714285714285708</v>
      </c>
      <c r="R11" s="58">
        <f t="shared" ref="R11:R30" si="4">IF(ISERROR((I11/(J11+F11))*100),0,((I11/(J11+F11))*100))</f>
        <v>6.1224489795918364</v>
      </c>
      <c r="S11" s="118">
        <f t="shared" ref="S11:S30" si="5">IF(ISERROR((L11-M11)/(J11+F11)),0,((L11-M11)/(J11+F11)))</f>
        <v>1.8979591836734695</v>
      </c>
    </row>
    <row r="12" spans="1:19" x14ac:dyDescent="0.25">
      <c r="A12" s="40" t="s">
        <v>45</v>
      </c>
      <c r="B12" s="39">
        <v>79</v>
      </c>
      <c r="C12" s="39">
        <v>3</v>
      </c>
      <c r="D12" s="44">
        <f t="shared" ref="D12:D51" si="6">B12+C12</f>
        <v>82</v>
      </c>
      <c r="E12" s="119">
        <v>66</v>
      </c>
      <c r="F12" s="119">
        <v>3</v>
      </c>
      <c r="G12" s="39">
        <v>0</v>
      </c>
      <c r="H12" s="39">
        <v>6</v>
      </c>
      <c r="I12" s="39">
        <f t="shared" si="0"/>
        <v>6</v>
      </c>
      <c r="J12" s="39">
        <f t="shared" si="1"/>
        <v>72</v>
      </c>
      <c r="K12" s="38">
        <v>29</v>
      </c>
      <c r="L12" s="38">
        <f t="shared" ref="L12:L19" si="7">K12*28</f>
        <v>812</v>
      </c>
      <c r="M12" s="38">
        <v>771</v>
      </c>
      <c r="N12" s="116">
        <v>663</v>
      </c>
      <c r="O12" s="117">
        <f>IF(ISERROR(N12/(J12+F12)),0,(N12/(J12+F12)))</f>
        <v>8.84</v>
      </c>
      <c r="P12" s="54">
        <f t="shared" si="2"/>
        <v>2.5862068965517242</v>
      </c>
      <c r="Q12" s="54">
        <f t="shared" si="3"/>
        <v>94.950738916256157</v>
      </c>
      <c r="R12" s="58">
        <f t="shared" si="4"/>
        <v>8</v>
      </c>
      <c r="S12" s="118">
        <f t="shared" si="5"/>
        <v>0.54666666666666663</v>
      </c>
    </row>
    <row r="13" spans="1:19" x14ac:dyDescent="0.25">
      <c r="A13" s="40" t="s">
        <v>44</v>
      </c>
      <c r="B13" s="39">
        <v>46</v>
      </c>
      <c r="C13" s="39">
        <v>0</v>
      </c>
      <c r="D13" s="44">
        <f t="shared" si="6"/>
        <v>46</v>
      </c>
      <c r="E13" s="119">
        <v>36</v>
      </c>
      <c r="F13" s="119">
        <v>2</v>
      </c>
      <c r="G13" s="39">
        <v>0</v>
      </c>
      <c r="H13" s="39">
        <v>6</v>
      </c>
      <c r="I13" s="39">
        <f t="shared" si="0"/>
        <v>6</v>
      </c>
      <c r="J13" s="39">
        <f t="shared" si="1"/>
        <v>42</v>
      </c>
      <c r="K13" s="38">
        <v>30</v>
      </c>
      <c r="L13" s="38">
        <f t="shared" si="7"/>
        <v>840</v>
      </c>
      <c r="M13" s="38">
        <v>762</v>
      </c>
      <c r="N13" s="116">
        <v>671</v>
      </c>
      <c r="O13" s="117">
        <f>IF(ISERROR(N13/(J13+F13)),0,(N13/(J13+F13)))</f>
        <v>15.25</v>
      </c>
      <c r="P13" s="54">
        <f t="shared" si="2"/>
        <v>1.4666666666666666</v>
      </c>
      <c r="Q13" s="54">
        <f>IF(ISERROR((M13/L13)*100),0,((M13/L13)*100))</f>
        <v>90.714285714285708</v>
      </c>
      <c r="R13" s="58">
        <f t="shared" si="4"/>
        <v>13.636363636363635</v>
      </c>
      <c r="S13" s="118">
        <f t="shared" si="5"/>
        <v>1.7727272727272727</v>
      </c>
    </row>
    <row r="14" spans="1:19" x14ac:dyDescent="0.25">
      <c r="A14" s="40" t="s">
        <v>43</v>
      </c>
      <c r="B14" s="39">
        <v>47</v>
      </c>
      <c r="C14" s="39">
        <v>3</v>
      </c>
      <c r="D14" s="44">
        <f t="shared" si="6"/>
        <v>50</v>
      </c>
      <c r="E14" s="119">
        <v>42</v>
      </c>
      <c r="F14" s="119">
        <v>4</v>
      </c>
      <c r="G14" s="39">
        <v>0</v>
      </c>
      <c r="H14" s="39">
        <v>5</v>
      </c>
      <c r="I14" s="39">
        <f t="shared" si="0"/>
        <v>5</v>
      </c>
      <c r="J14" s="39">
        <f t="shared" si="1"/>
        <v>47</v>
      </c>
      <c r="K14" s="38">
        <v>30</v>
      </c>
      <c r="L14" s="38">
        <f t="shared" si="7"/>
        <v>840</v>
      </c>
      <c r="M14" s="38">
        <v>798</v>
      </c>
      <c r="N14" s="116">
        <v>807</v>
      </c>
      <c r="O14" s="117">
        <f t="shared" ref="O14:O54" si="8">IF(ISERROR(N14/(J14+F14)),0,(N14/(J14+F14)))</f>
        <v>15.823529411764707</v>
      </c>
      <c r="P14" s="54">
        <f t="shared" si="2"/>
        <v>1.7</v>
      </c>
      <c r="Q14" s="54">
        <f t="shared" si="3"/>
        <v>95</v>
      </c>
      <c r="R14" s="58">
        <f t="shared" si="4"/>
        <v>9.8039215686274517</v>
      </c>
      <c r="S14" s="118">
        <f t="shared" si="5"/>
        <v>0.82352941176470584</v>
      </c>
    </row>
    <row r="15" spans="1:19" x14ac:dyDescent="0.25">
      <c r="A15" s="40" t="s">
        <v>42</v>
      </c>
      <c r="B15" s="39">
        <v>69</v>
      </c>
      <c r="C15" s="39">
        <v>4</v>
      </c>
      <c r="D15" s="44">
        <f t="shared" si="6"/>
        <v>73</v>
      </c>
      <c r="E15" s="119">
        <v>64</v>
      </c>
      <c r="F15" s="119">
        <v>8</v>
      </c>
      <c r="G15" s="39">
        <v>0</v>
      </c>
      <c r="H15" s="39">
        <v>2</v>
      </c>
      <c r="I15" s="39">
        <f t="shared" si="0"/>
        <v>2</v>
      </c>
      <c r="J15" s="39">
        <f t="shared" si="1"/>
        <v>66</v>
      </c>
      <c r="K15" s="38">
        <v>30</v>
      </c>
      <c r="L15" s="38">
        <f t="shared" si="7"/>
        <v>840</v>
      </c>
      <c r="M15" s="38">
        <v>756</v>
      </c>
      <c r="N15" s="116">
        <v>673</v>
      </c>
      <c r="O15" s="117">
        <f t="shared" si="8"/>
        <v>9.0945945945945947</v>
      </c>
      <c r="P15" s="54">
        <f t="shared" si="2"/>
        <v>2.4666666666666668</v>
      </c>
      <c r="Q15" s="54">
        <f t="shared" si="3"/>
        <v>90</v>
      </c>
      <c r="R15" s="58">
        <f t="shared" si="4"/>
        <v>2.7027027027027026</v>
      </c>
      <c r="S15" s="118">
        <f t="shared" si="5"/>
        <v>1.1351351351351351</v>
      </c>
    </row>
    <row r="16" spans="1:19" x14ac:dyDescent="0.25">
      <c r="A16" s="40" t="s">
        <v>41</v>
      </c>
      <c r="B16" s="39">
        <v>75</v>
      </c>
      <c r="C16" s="39">
        <v>4</v>
      </c>
      <c r="D16" s="44">
        <f t="shared" si="6"/>
        <v>79</v>
      </c>
      <c r="E16" s="119">
        <v>66</v>
      </c>
      <c r="F16" s="119">
        <v>6</v>
      </c>
      <c r="G16" s="39">
        <v>0</v>
      </c>
      <c r="H16" s="39">
        <v>8</v>
      </c>
      <c r="I16" s="39">
        <f t="shared" si="0"/>
        <v>8</v>
      </c>
      <c r="J16" s="39">
        <f t="shared" si="1"/>
        <v>74</v>
      </c>
      <c r="K16" s="38">
        <v>30</v>
      </c>
      <c r="L16" s="38">
        <f t="shared" si="7"/>
        <v>840</v>
      </c>
      <c r="M16" s="38">
        <v>789</v>
      </c>
      <c r="N16" s="116">
        <v>905</v>
      </c>
      <c r="O16" s="117">
        <f t="shared" si="8"/>
        <v>11.3125</v>
      </c>
      <c r="P16" s="54">
        <f t="shared" si="2"/>
        <v>2.6666666666666665</v>
      </c>
      <c r="Q16" s="54">
        <f t="shared" si="3"/>
        <v>93.928571428571431</v>
      </c>
      <c r="R16" s="58">
        <f t="shared" si="4"/>
        <v>10</v>
      </c>
      <c r="S16" s="118">
        <f t="shared" si="5"/>
        <v>0.63749999999999996</v>
      </c>
    </row>
    <row r="17" spans="1:19" x14ac:dyDescent="0.25">
      <c r="A17" s="40" t="s">
        <v>40</v>
      </c>
      <c r="B17" s="39">
        <v>49</v>
      </c>
      <c r="C17" s="39">
        <v>4</v>
      </c>
      <c r="D17" s="44">
        <f t="shared" si="6"/>
        <v>53</v>
      </c>
      <c r="E17" s="119">
        <v>36</v>
      </c>
      <c r="F17" s="119">
        <v>4</v>
      </c>
      <c r="G17" s="39">
        <v>0</v>
      </c>
      <c r="H17" s="39">
        <v>2</v>
      </c>
      <c r="I17" s="39">
        <f t="shared" si="0"/>
        <v>2</v>
      </c>
      <c r="J17" s="39">
        <f t="shared" si="1"/>
        <v>38</v>
      </c>
      <c r="K17" s="38">
        <v>19</v>
      </c>
      <c r="L17" s="38">
        <f t="shared" si="7"/>
        <v>532</v>
      </c>
      <c r="M17" s="38">
        <v>489</v>
      </c>
      <c r="N17" s="116">
        <v>377</v>
      </c>
      <c r="O17" s="117">
        <f t="shared" si="8"/>
        <v>8.9761904761904763</v>
      </c>
      <c r="P17" s="54">
        <f t="shared" si="2"/>
        <v>2.2105263157894739</v>
      </c>
      <c r="Q17" s="54">
        <f t="shared" si="3"/>
        <v>91.917293233082702</v>
      </c>
      <c r="R17" s="58">
        <f t="shared" si="4"/>
        <v>4.7619047619047619</v>
      </c>
      <c r="S17" s="118">
        <f t="shared" si="5"/>
        <v>1.0238095238095237</v>
      </c>
    </row>
    <row r="18" spans="1:19" x14ac:dyDescent="0.25">
      <c r="A18" s="40" t="s">
        <v>39</v>
      </c>
      <c r="B18" s="39">
        <v>58</v>
      </c>
      <c r="C18" s="39">
        <v>1</v>
      </c>
      <c r="D18" s="44">
        <f t="shared" si="6"/>
        <v>59</v>
      </c>
      <c r="E18" s="119">
        <v>55</v>
      </c>
      <c r="F18" s="119">
        <v>1</v>
      </c>
      <c r="G18" s="39">
        <v>1</v>
      </c>
      <c r="H18" s="39">
        <v>3</v>
      </c>
      <c r="I18" s="39">
        <f t="shared" si="0"/>
        <v>4</v>
      </c>
      <c r="J18" s="39">
        <f t="shared" si="1"/>
        <v>59</v>
      </c>
      <c r="K18" s="38">
        <v>28</v>
      </c>
      <c r="L18" s="38">
        <f t="shared" si="7"/>
        <v>784</v>
      </c>
      <c r="M18" s="38">
        <v>696</v>
      </c>
      <c r="N18" s="116">
        <v>619</v>
      </c>
      <c r="O18" s="117">
        <f t="shared" si="8"/>
        <v>10.316666666666666</v>
      </c>
      <c r="P18" s="54">
        <f t="shared" si="2"/>
        <v>2.1428571428571428</v>
      </c>
      <c r="Q18" s="54">
        <f t="shared" si="3"/>
        <v>88.775510204081627</v>
      </c>
      <c r="R18" s="58">
        <f t="shared" si="4"/>
        <v>6.666666666666667</v>
      </c>
      <c r="S18" s="118">
        <f t="shared" si="5"/>
        <v>1.4666666666666666</v>
      </c>
    </row>
    <row r="19" spans="1:19" x14ac:dyDescent="0.25">
      <c r="A19" s="40" t="s">
        <v>38</v>
      </c>
      <c r="B19" s="39">
        <v>57</v>
      </c>
      <c r="C19" s="39">
        <v>3</v>
      </c>
      <c r="D19" s="44">
        <f t="shared" si="6"/>
        <v>60</v>
      </c>
      <c r="E19" s="119">
        <v>53</v>
      </c>
      <c r="F19" s="119">
        <v>4</v>
      </c>
      <c r="G19" s="39">
        <v>1</v>
      </c>
      <c r="H19" s="39">
        <v>4</v>
      </c>
      <c r="I19" s="39">
        <f t="shared" si="0"/>
        <v>5</v>
      </c>
      <c r="J19" s="39">
        <f t="shared" si="1"/>
        <v>58</v>
      </c>
      <c r="K19" s="38">
        <v>24</v>
      </c>
      <c r="L19" s="38">
        <f t="shared" si="7"/>
        <v>672</v>
      </c>
      <c r="M19" s="38">
        <v>597</v>
      </c>
      <c r="N19" s="116">
        <v>721</v>
      </c>
      <c r="O19" s="117">
        <f t="shared" si="8"/>
        <v>11.629032258064516</v>
      </c>
      <c r="P19" s="54">
        <f t="shared" si="2"/>
        <v>2.5833333333333335</v>
      </c>
      <c r="Q19" s="54">
        <f t="shared" si="3"/>
        <v>88.839285714285708</v>
      </c>
      <c r="R19" s="58">
        <f t="shared" si="4"/>
        <v>8.064516129032258</v>
      </c>
      <c r="S19" s="118">
        <f t="shared" si="5"/>
        <v>1.2096774193548387</v>
      </c>
    </row>
    <row r="20" spans="1:19" x14ac:dyDescent="0.25">
      <c r="A20" s="11" t="s">
        <v>37</v>
      </c>
      <c r="B20" s="28">
        <f t="shared" ref="B20:N20" si="9">SUM(B11:B19)</f>
        <v>536</v>
      </c>
      <c r="C20" s="28">
        <f t="shared" si="9"/>
        <v>28</v>
      </c>
      <c r="D20" s="28">
        <f t="shared" si="9"/>
        <v>564</v>
      </c>
      <c r="E20" s="28">
        <f t="shared" si="9"/>
        <v>459</v>
      </c>
      <c r="F20" s="28">
        <f t="shared" si="9"/>
        <v>37</v>
      </c>
      <c r="G20" s="28">
        <f t="shared" si="9"/>
        <v>2</v>
      </c>
      <c r="H20" s="28">
        <f t="shared" si="9"/>
        <v>39</v>
      </c>
      <c r="I20" s="28">
        <f t="shared" si="9"/>
        <v>41</v>
      </c>
      <c r="J20" s="28">
        <f t="shared" si="9"/>
        <v>500</v>
      </c>
      <c r="K20" s="28">
        <f t="shared" si="9"/>
        <v>245</v>
      </c>
      <c r="L20" s="41">
        <f>K20*28</f>
        <v>6860</v>
      </c>
      <c r="M20" s="28">
        <f t="shared" si="9"/>
        <v>6265</v>
      </c>
      <c r="N20" s="120">
        <f t="shared" si="9"/>
        <v>5946</v>
      </c>
      <c r="O20" s="121">
        <f>IF(ISERROR(N20/(J20+F20)),0,(N20/(J20+F20)))</f>
        <v>11.072625698324023</v>
      </c>
      <c r="P20" s="49">
        <f t="shared" si="2"/>
        <v>2.1918367346938776</v>
      </c>
      <c r="Q20" s="24">
        <f t="shared" si="3"/>
        <v>91.326530612244895</v>
      </c>
      <c r="R20" s="50">
        <f t="shared" si="4"/>
        <v>7.6350093109869652</v>
      </c>
      <c r="S20" s="122">
        <f t="shared" si="5"/>
        <v>1.1080074487895717</v>
      </c>
    </row>
    <row r="21" spans="1:19" x14ac:dyDescent="0.25">
      <c r="A21" s="90" t="s">
        <v>36</v>
      </c>
      <c r="B21" s="39">
        <v>165</v>
      </c>
      <c r="C21" s="39">
        <v>12</v>
      </c>
      <c r="D21" s="44">
        <f t="shared" si="6"/>
        <v>177</v>
      </c>
      <c r="E21" s="123">
        <v>161</v>
      </c>
      <c r="F21" s="42">
        <v>13</v>
      </c>
      <c r="G21" s="39">
        <v>0</v>
      </c>
      <c r="H21" s="39">
        <v>0</v>
      </c>
      <c r="I21" s="39">
        <f t="shared" si="0"/>
        <v>0</v>
      </c>
      <c r="J21" s="39">
        <f>SUM(E21+I21)</f>
        <v>161</v>
      </c>
      <c r="K21" s="38">
        <v>42</v>
      </c>
      <c r="L21" s="38">
        <f t="shared" ref="L21:L41" si="10">K21*28</f>
        <v>1176</v>
      </c>
      <c r="M21" s="39">
        <v>850</v>
      </c>
      <c r="N21" s="116">
        <v>854</v>
      </c>
      <c r="O21" s="117">
        <f t="shared" si="8"/>
        <v>4.9080459770114944</v>
      </c>
      <c r="P21" s="54">
        <f t="shared" si="2"/>
        <v>4.1428571428571432</v>
      </c>
      <c r="Q21" s="34">
        <f t="shared" si="3"/>
        <v>72.278911564625844</v>
      </c>
      <c r="R21" s="58">
        <f t="shared" si="4"/>
        <v>0</v>
      </c>
      <c r="S21" s="118">
        <f t="shared" si="5"/>
        <v>1.8735632183908046</v>
      </c>
    </row>
    <row r="22" spans="1:19" x14ac:dyDescent="0.25">
      <c r="A22" s="90" t="s">
        <v>35</v>
      </c>
      <c r="B22" s="39">
        <v>114</v>
      </c>
      <c r="C22" s="39">
        <v>19</v>
      </c>
      <c r="D22" s="44">
        <f t="shared" si="6"/>
        <v>133</v>
      </c>
      <c r="E22" s="123">
        <v>104</v>
      </c>
      <c r="F22" s="42">
        <v>9</v>
      </c>
      <c r="G22" s="39">
        <v>0</v>
      </c>
      <c r="H22" s="39">
        <v>2</v>
      </c>
      <c r="I22" s="39">
        <f t="shared" si="0"/>
        <v>2</v>
      </c>
      <c r="J22" s="39">
        <f>SUM(E22+I22)</f>
        <v>106</v>
      </c>
      <c r="K22" s="38">
        <v>41</v>
      </c>
      <c r="L22" s="38">
        <f t="shared" si="10"/>
        <v>1148</v>
      </c>
      <c r="M22" s="39">
        <v>778</v>
      </c>
      <c r="N22" s="116">
        <v>651</v>
      </c>
      <c r="O22" s="117">
        <f t="shared" si="8"/>
        <v>5.660869565217391</v>
      </c>
      <c r="P22" s="54">
        <f t="shared" si="2"/>
        <v>2.8048780487804876</v>
      </c>
      <c r="Q22" s="34">
        <f t="shared" si="3"/>
        <v>67.770034843205579</v>
      </c>
      <c r="R22" s="58">
        <f t="shared" si="4"/>
        <v>1.7391304347826086</v>
      </c>
      <c r="S22" s="118">
        <f t="shared" si="5"/>
        <v>3.2173913043478262</v>
      </c>
    </row>
    <row r="23" spans="1:19" x14ac:dyDescent="0.25">
      <c r="A23" s="90" t="s">
        <v>34</v>
      </c>
      <c r="B23" s="39">
        <v>89</v>
      </c>
      <c r="C23" s="39">
        <v>11</v>
      </c>
      <c r="D23" s="44">
        <f t="shared" si="6"/>
        <v>100</v>
      </c>
      <c r="E23" s="123">
        <v>85</v>
      </c>
      <c r="F23" s="42">
        <v>6</v>
      </c>
      <c r="G23" s="39">
        <v>0</v>
      </c>
      <c r="H23" s="39">
        <v>1</v>
      </c>
      <c r="I23" s="39">
        <f t="shared" si="0"/>
        <v>1</v>
      </c>
      <c r="J23" s="39">
        <f>SUM(E23+I23)</f>
        <v>86</v>
      </c>
      <c r="K23" s="38">
        <v>27</v>
      </c>
      <c r="L23" s="38">
        <f t="shared" si="10"/>
        <v>756</v>
      </c>
      <c r="M23" s="39">
        <v>611</v>
      </c>
      <c r="N23" s="116">
        <v>552</v>
      </c>
      <c r="O23" s="117">
        <f t="shared" si="8"/>
        <v>6</v>
      </c>
      <c r="P23" s="54">
        <f t="shared" si="2"/>
        <v>3.4074074074074074</v>
      </c>
      <c r="Q23" s="34">
        <f t="shared" si="3"/>
        <v>80.820105820105823</v>
      </c>
      <c r="R23" s="58">
        <f t="shared" si="4"/>
        <v>1.0869565217391304</v>
      </c>
      <c r="S23" s="118">
        <f t="shared" si="5"/>
        <v>1.576086956521739</v>
      </c>
    </row>
    <row r="24" spans="1:19" x14ac:dyDescent="0.25">
      <c r="A24" s="91" t="s">
        <v>33</v>
      </c>
      <c r="B24" s="28">
        <f t="shared" ref="B24:N24" si="11">SUM(B21:B23)</f>
        <v>368</v>
      </c>
      <c r="C24" s="28">
        <f t="shared" si="11"/>
        <v>42</v>
      </c>
      <c r="D24" s="28">
        <f t="shared" si="11"/>
        <v>410</v>
      </c>
      <c r="E24" s="28">
        <f t="shared" si="11"/>
        <v>350</v>
      </c>
      <c r="F24" s="28">
        <f t="shared" si="11"/>
        <v>28</v>
      </c>
      <c r="G24" s="28">
        <f t="shared" si="11"/>
        <v>0</v>
      </c>
      <c r="H24" s="28">
        <f t="shared" si="11"/>
        <v>3</v>
      </c>
      <c r="I24" s="28">
        <f t="shared" si="11"/>
        <v>3</v>
      </c>
      <c r="J24" s="28">
        <f t="shared" si="11"/>
        <v>353</v>
      </c>
      <c r="K24" s="28">
        <f t="shared" si="11"/>
        <v>110</v>
      </c>
      <c r="L24" s="41">
        <f t="shared" si="10"/>
        <v>3080</v>
      </c>
      <c r="M24" s="28">
        <f t="shared" si="11"/>
        <v>2239</v>
      </c>
      <c r="N24" s="120">
        <f t="shared" si="11"/>
        <v>2057</v>
      </c>
      <c r="O24" s="121">
        <f t="shared" si="8"/>
        <v>5.3989501312335957</v>
      </c>
      <c r="P24" s="49">
        <f t="shared" si="2"/>
        <v>3.4636363636363638</v>
      </c>
      <c r="Q24" s="24">
        <f t="shared" si="3"/>
        <v>72.694805194805184</v>
      </c>
      <c r="R24" s="50">
        <f t="shared" si="4"/>
        <v>0.78740157480314954</v>
      </c>
      <c r="S24" s="122">
        <f t="shared" si="5"/>
        <v>2.2073490813648293</v>
      </c>
    </row>
    <row r="25" spans="1:19" x14ac:dyDescent="0.25">
      <c r="A25" s="90" t="s">
        <v>32</v>
      </c>
      <c r="B25" s="39">
        <v>89</v>
      </c>
      <c r="C25" s="39">
        <v>2</v>
      </c>
      <c r="D25" s="44">
        <f t="shared" si="6"/>
        <v>91</v>
      </c>
      <c r="E25" s="123">
        <v>86</v>
      </c>
      <c r="F25" s="42">
        <v>1</v>
      </c>
      <c r="G25" s="39">
        <v>0</v>
      </c>
      <c r="H25" s="39">
        <v>1</v>
      </c>
      <c r="I25" s="39">
        <f t="shared" ref="I25:I51" si="12">SUM(G25:H25)</f>
        <v>1</v>
      </c>
      <c r="J25" s="39">
        <f t="shared" ref="J25:J29" si="13">SUM(E25+I25)</f>
        <v>87</v>
      </c>
      <c r="K25" s="38">
        <v>30</v>
      </c>
      <c r="L25" s="38">
        <f t="shared" si="10"/>
        <v>840</v>
      </c>
      <c r="M25" s="39">
        <v>637</v>
      </c>
      <c r="N25" s="124">
        <v>644</v>
      </c>
      <c r="O25" s="117">
        <f t="shared" si="8"/>
        <v>7.3181818181818183</v>
      </c>
      <c r="P25" s="54">
        <f t="shared" si="2"/>
        <v>2.9333333333333331</v>
      </c>
      <c r="Q25" s="34">
        <f t="shared" si="3"/>
        <v>75.833333333333329</v>
      </c>
      <c r="R25" s="58">
        <f t="shared" si="4"/>
        <v>1.1363636363636365</v>
      </c>
      <c r="S25" s="118">
        <f t="shared" si="5"/>
        <v>2.3068181818181817</v>
      </c>
    </row>
    <row r="26" spans="1:19" x14ac:dyDescent="0.25">
      <c r="A26" s="90" t="s">
        <v>31</v>
      </c>
      <c r="B26" s="39">
        <v>33</v>
      </c>
      <c r="C26" s="39">
        <v>4</v>
      </c>
      <c r="D26" s="44">
        <f t="shared" si="6"/>
        <v>37</v>
      </c>
      <c r="E26" s="123">
        <v>31</v>
      </c>
      <c r="F26" s="42">
        <v>6</v>
      </c>
      <c r="G26" s="39">
        <v>0</v>
      </c>
      <c r="H26" s="39">
        <v>0</v>
      </c>
      <c r="I26" s="39">
        <f t="shared" si="12"/>
        <v>0</v>
      </c>
      <c r="J26" s="39">
        <f t="shared" si="13"/>
        <v>31</v>
      </c>
      <c r="K26" s="38">
        <v>15</v>
      </c>
      <c r="L26" s="38">
        <f t="shared" si="10"/>
        <v>420</v>
      </c>
      <c r="M26" s="39">
        <v>383</v>
      </c>
      <c r="N26" s="124">
        <v>420</v>
      </c>
      <c r="O26" s="117">
        <f t="shared" si="8"/>
        <v>11.351351351351351</v>
      </c>
      <c r="P26" s="54">
        <f t="shared" si="2"/>
        <v>2.4666666666666668</v>
      </c>
      <c r="Q26" s="34">
        <f t="shared" si="3"/>
        <v>91.19047619047619</v>
      </c>
      <c r="R26" s="58">
        <f t="shared" si="4"/>
        <v>0</v>
      </c>
      <c r="S26" s="118">
        <f t="shared" si="5"/>
        <v>1</v>
      </c>
    </row>
    <row r="27" spans="1:19" x14ac:dyDescent="0.25">
      <c r="A27" s="90" t="s">
        <v>30</v>
      </c>
      <c r="B27" s="39">
        <v>42</v>
      </c>
      <c r="C27" s="39">
        <v>1</v>
      </c>
      <c r="D27" s="44">
        <f t="shared" si="6"/>
        <v>43</v>
      </c>
      <c r="E27" s="123">
        <v>40</v>
      </c>
      <c r="F27" s="42">
        <v>0</v>
      </c>
      <c r="G27" s="39">
        <v>0</v>
      </c>
      <c r="H27" s="39">
        <v>0</v>
      </c>
      <c r="I27" s="39">
        <f t="shared" si="12"/>
        <v>0</v>
      </c>
      <c r="J27" s="39">
        <f t="shared" si="13"/>
        <v>40</v>
      </c>
      <c r="K27" s="38">
        <v>22</v>
      </c>
      <c r="L27" s="38">
        <f t="shared" si="10"/>
        <v>616</v>
      </c>
      <c r="M27" s="39">
        <v>479</v>
      </c>
      <c r="N27" s="124">
        <v>386</v>
      </c>
      <c r="O27" s="117">
        <f t="shared" si="8"/>
        <v>9.65</v>
      </c>
      <c r="P27" s="54">
        <f t="shared" si="2"/>
        <v>1.8181818181818181</v>
      </c>
      <c r="Q27" s="34">
        <f t="shared" si="3"/>
        <v>77.759740259740255</v>
      </c>
      <c r="R27" s="58">
        <f t="shared" si="4"/>
        <v>0</v>
      </c>
      <c r="S27" s="118">
        <f t="shared" si="5"/>
        <v>3.4249999999999998</v>
      </c>
    </row>
    <row r="28" spans="1:19" x14ac:dyDescent="0.25">
      <c r="A28" s="90" t="s">
        <v>29</v>
      </c>
      <c r="B28" s="39">
        <v>26</v>
      </c>
      <c r="C28" s="39">
        <v>0</v>
      </c>
      <c r="D28" s="44">
        <f t="shared" si="6"/>
        <v>26</v>
      </c>
      <c r="E28" s="123">
        <v>25</v>
      </c>
      <c r="F28" s="42">
        <v>0</v>
      </c>
      <c r="G28" s="39">
        <v>0</v>
      </c>
      <c r="H28" s="39">
        <v>0</v>
      </c>
      <c r="I28" s="39">
        <f t="shared" si="12"/>
        <v>0</v>
      </c>
      <c r="J28" s="39">
        <f t="shared" si="13"/>
        <v>25</v>
      </c>
      <c r="K28" s="38">
        <v>9</v>
      </c>
      <c r="L28" s="38">
        <f t="shared" si="10"/>
        <v>252</v>
      </c>
      <c r="M28" s="39">
        <v>221</v>
      </c>
      <c r="N28" s="124">
        <v>198</v>
      </c>
      <c r="O28" s="117">
        <f t="shared" si="8"/>
        <v>7.92</v>
      </c>
      <c r="P28" s="54">
        <f t="shared" si="2"/>
        <v>2.7777777777777777</v>
      </c>
      <c r="Q28" s="34">
        <f t="shared" si="3"/>
        <v>87.698412698412696</v>
      </c>
      <c r="R28" s="58">
        <f t="shared" si="4"/>
        <v>0</v>
      </c>
      <c r="S28" s="118">
        <f t="shared" si="5"/>
        <v>1.24</v>
      </c>
    </row>
    <row r="29" spans="1:19" x14ac:dyDescent="0.25">
      <c r="A29" s="90" t="s">
        <v>28</v>
      </c>
      <c r="B29" s="39">
        <v>26</v>
      </c>
      <c r="C29" s="39">
        <v>3</v>
      </c>
      <c r="D29" s="44">
        <f t="shared" si="6"/>
        <v>29</v>
      </c>
      <c r="E29" s="123">
        <v>18</v>
      </c>
      <c r="F29" s="42">
        <v>4</v>
      </c>
      <c r="G29" s="39">
        <v>0</v>
      </c>
      <c r="H29" s="39">
        <v>0</v>
      </c>
      <c r="I29" s="39">
        <f t="shared" si="12"/>
        <v>0</v>
      </c>
      <c r="J29" s="39">
        <f t="shared" si="13"/>
        <v>18</v>
      </c>
      <c r="K29" s="38">
        <v>8</v>
      </c>
      <c r="L29" s="38">
        <f t="shared" si="10"/>
        <v>224</v>
      </c>
      <c r="M29" s="39">
        <v>161</v>
      </c>
      <c r="N29" s="124">
        <v>116</v>
      </c>
      <c r="O29" s="117">
        <f t="shared" si="8"/>
        <v>5.2727272727272725</v>
      </c>
      <c r="P29" s="54">
        <f t="shared" si="2"/>
        <v>2.75</v>
      </c>
      <c r="Q29" s="34">
        <f t="shared" si="3"/>
        <v>71.875</v>
      </c>
      <c r="R29" s="58">
        <f t="shared" si="4"/>
        <v>0</v>
      </c>
      <c r="S29" s="118">
        <f t="shared" si="5"/>
        <v>2.8636363636363638</v>
      </c>
    </row>
    <row r="30" spans="1:19" x14ac:dyDescent="0.25">
      <c r="A30" s="11" t="s">
        <v>27</v>
      </c>
      <c r="B30" s="28">
        <f t="shared" ref="B30:K30" si="14">SUM(B25:B29)</f>
        <v>216</v>
      </c>
      <c r="C30" s="28">
        <f t="shared" si="14"/>
        <v>10</v>
      </c>
      <c r="D30" s="28">
        <f t="shared" si="14"/>
        <v>226</v>
      </c>
      <c r="E30" s="28">
        <f t="shared" si="14"/>
        <v>200</v>
      </c>
      <c r="F30" s="28">
        <f t="shared" si="14"/>
        <v>11</v>
      </c>
      <c r="G30" s="28">
        <f t="shared" si="14"/>
        <v>0</v>
      </c>
      <c r="H30" s="28">
        <f t="shared" si="14"/>
        <v>1</v>
      </c>
      <c r="I30" s="28">
        <f t="shared" si="14"/>
        <v>1</v>
      </c>
      <c r="J30" s="28">
        <f t="shared" si="14"/>
        <v>201</v>
      </c>
      <c r="K30" s="28">
        <f t="shared" si="14"/>
        <v>84</v>
      </c>
      <c r="L30" s="41">
        <f t="shared" si="10"/>
        <v>2352</v>
      </c>
      <c r="M30" s="28">
        <f>SUM(M25:M29)</f>
        <v>1881</v>
      </c>
      <c r="N30" s="120">
        <f>SUM(N25:N29)</f>
        <v>1764</v>
      </c>
      <c r="O30" s="121">
        <f t="shared" si="8"/>
        <v>8.3207547169811313</v>
      </c>
      <c r="P30" s="49">
        <f t="shared" si="2"/>
        <v>2.5238095238095237</v>
      </c>
      <c r="Q30" s="24">
        <f t="shared" si="3"/>
        <v>79.974489795918373</v>
      </c>
      <c r="R30" s="50">
        <f t="shared" si="4"/>
        <v>0.47169811320754718</v>
      </c>
      <c r="S30" s="122">
        <f t="shared" si="5"/>
        <v>2.2216981132075473</v>
      </c>
    </row>
    <row r="31" spans="1:19" x14ac:dyDescent="0.25">
      <c r="A31" s="11" t="s">
        <v>26</v>
      </c>
      <c r="B31" s="41">
        <v>3</v>
      </c>
      <c r="C31" s="41">
        <v>3</v>
      </c>
      <c r="D31" s="41">
        <f t="shared" si="6"/>
        <v>6</v>
      </c>
      <c r="E31" s="125">
        <v>4</v>
      </c>
      <c r="F31" s="41">
        <v>0</v>
      </c>
      <c r="G31" s="28">
        <v>0</v>
      </c>
      <c r="H31" s="28">
        <v>1</v>
      </c>
      <c r="I31" s="41">
        <f t="shared" si="12"/>
        <v>1</v>
      </c>
      <c r="J31" s="41">
        <f t="shared" ref="J31:J41" si="15">SUM(E31+I31)</f>
        <v>5</v>
      </c>
      <c r="K31" s="41">
        <v>4</v>
      </c>
      <c r="L31" s="41">
        <f t="shared" si="10"/>
        <v>112</v>
      </c>
      <c r="M31" s="28">
        <v>92</v>
      </c>
      <c r="N31" s="120">
        <v>115</v>
      </c>
      <c r="O31" s="121">
        <f t="shared" si="8"/>
        <v>23</v>
      </c>
      <c r="P31" s="49">
        <f>IF(ISERROR((J31+F31)/K31),0,((J31+F31)/K31))</f>
        <v>1.25</v>
      </c>
      <c r="Q31" s="49">
        <f t="shared" ref="Q31:Q54" si="16">IF(ISERROR((M31/L31)*100),0,((M31/L31)*100))</f>
        <v>82.142857142857139</v>
      </c>
      <c r="R31" s="50">
        <f t="shared" ref="R31:R54" si="17">IF(ISERROR((I31/(J31+F31))*100),0,((I31/(J31+F31))*100))</f>
        <v>20</v>
      </c>
      <c r="S31" s="122">
        <f t="shared" ref="S31:S54" si="18">IF(ISERROR((L31-M31)/(J31+F31)),0,((L31-M31)/(J31+F31)))</f>
        <v>4</v>
      </c>
    </row>
    <row r="32" spans="1:19" x14ac:dyDescent="0.25">
      <c r="A32" s="90" t="s">
        <v>25</v>
      </c>
      <c r="B32" s="39">
        <v>61</v>
      </c>
      <c r="C32" s="39">
        <v>2</v>
      </c>
      <c r="D32" s="44">
        <f t="shared" si="6"/>
        <v>63</v>
      </c>
      <c r="E32" s="123">
        <v>61</v>
      </c>
      <c r="F32" s="42">
        <v>2</v>
      </c>
      <c r="G32" s="39">
        <v>0</v>
      </c>
      <c r="H32" s="39">
        <v>0</v>
      </c>
      <c r="I32" s="39">
        <f t="shared" si="12"/>
        <v>0</v>
      </c>
      <c r="J32" s="39">
        <f>SUM(E32+I32)</f>
        <v>61</v>
      </c>
      <c r="K32" s="38">
        <v>14</v>
      </c>
      <c r="L32" s="38">
        <f t="shared" si="10"/>
        <v>392</v>
      </c>
      <c r="M32" s="39">
        <v>344</v>
      </c>
      <c r="N32" s="44">
        <v>390</v>
      </c>
      <c r="O32" s="117">
        <f t="shared" si="8"/>
        <v>6.1904761904761907</v>
      </c>
      <c r="P32" s="54">
        <f>IF(ISERROR((J32+F32)/K32),0,((J32+F32)/K32))</f>
        <v>4.5</v>
      </c>
      <c r="Q32" s="34">
        <f t="shared" si="16"/>
        <v>87.755102040816325</v>
      </c>
      <c r="R32" s="58">
        <f t="shared" si="17"/>
        <v>0</v>
      </c>
      <c r="S32" s="118">
        <f t="shared" si="18"/>
        <v>0.76190476190476186</v>
      </c>
    </row>
    <row r="33" spans="1:19" x14ac:dyDescent="0.25">
      <c r="A33" s="90" t="s">
        <v>24</v>
      </c>
      <c r="B33" s="39">
        <v>67</v>
      </c>
      <c r="C33" s="39">
        <v>2</v>
      </c>
      <c r="D33" s="44">
        <f t="shared" si="6"/>
        <v>69</v>
      </c>
      <c r="E33" s="123">
        <v>67</v>
      </c>
      <c r="F33" s="42">
        <v>1</v>
      </c>
      <c r="G33" s="39">
        <v>0</v>
      </c>
      <c r="H33" s="39">
        <v>0</v>
      </c>
      <c r="I33" s="39">
        <f t="shared" si="12"/>
        <v>0</v>
      </c>
      <c r="J33" s="39">
        <f>SUM(E33+I33)</f>
        <v>67</v>
      </c>
      <c r="K33" s="38">
        <v>19</v>
      </c>
      <c r="L33" s="38">
        <f t="shared" si="10"/>
        <v>532</v>
      </c>
      <c r="M33" s="39">
        <v>404</v>
      </c>
      <c r="N33" s="44">
        <v>418</v>
      </c>
      <c r="O33" s="117">
        <f t="shared" si="8"/>
        <v>6.1470588235294121</v>
      </c>
      <c r="P33" s="54">
        <f>IF(ISERROR((J33+F33)/K33),0,((J33+F33)/K33))</f>
        <v>3.5789473684210527</v>
      </c>
      <c r="Q33" s="34">
        <f t="shared" si="16"/>
        <v>75.939849624060145</v>
      </c>
      <c r="R33" s="58">
        <f t="shared" si="17"/>
        <v>0</v>
      </c>
      <c r="S33" s="118">
        <f t="shared" si="18"/>
        <v>1.8823529411764706</v>
      </c>
    </row>
    <row r="34" spans="1:19" x14ac:dyDescent="0.25">
      <c r="A34" s="90" t="s">
        <v>23</v>
      </c>
      <c r="B34" s="39">
        <v>13</v>
      </c>
      <c r="C34" s="39">
        <v>3</v>
      </c>
      <c r="D34" s="44">
        <f t="shared" si="6"/>
        <v>16</v>
      </c>
      <c r="E34" s="123">
        <v>13</v>
      </c>
      <c r="F34" s="42">
        <v>1</v>
      </c>
      <c r="G34" s="39">
        <v>0</v>
      </c>
      <c r="H34" s="39">
        <v>0</v>
      </c>
      <c r="I34" s="39">
        <f>SUM(G34:H34)</f>
        <v>0</v>
      </c>
      <c r="J34" s="39">
        <f>SUM(E34+I34)</f>
        <v>13</v>
      </c>
      <c r="K34" s="38">
        <v>5</v>
      </c>
      <c r="L34" s="38">
        <f t="shared" si="10"/>
        <v>140</v>
      </c>
      <c r="M34" s="39">
        <v>79</v>
      </c>
      <c r="N34" s="44">
        <v>73</v>
      </c>
      <c r="O34" s="117">
        <f t="shared" si="8"/>
        <v>5.2142857142857144</v>
      </c>
      <c r="P34" s="54">
        <f>IF(ISERROR((J34+F34)/K34),0,((J34+F34)/K34))</f>
        <v>2.8</v>
      </c>
      <c r="Q34" s="34">
        <f>IF(ISERROR((M34/L34)*100),0,((M34/L34)*100))</f>
        <v>56.428571428571431</v>
      </c>
      <c r="R34" s="58">
        <f t="shared" si="17"/>
        <v>0</v>
      </c>
      <c r="S34" s="118">
        <f t="shared" si="18"/>
        <v>4.3571428571428568</v>
      </c>
    </row>
    <row r="35" spans="1:19" x14ac:dyDescent="0.25">
      <c r="A35" s="90" t="s">
        <v>22</v>
      </c>
      <c r="B35" s="39">
        <v>13</v>
      </c>
      <c r="C35" s="39">
        <v>0</v>
      </c>
      <c r="D35" s="44">
        <f t="shared" si="6"/>
        <v>13</v>
      </c>
      <c r="E35" s="123">
        <v>13</v>
      </c>
      <c r="F35" s="42">
        <v>0</v>
      </c>
      <c r="G35" s="39">
        <v>0</v>
      </c>
      <c r="H35" s="39">
        <v>0</v>
      </c>
      <c r="I35" s="39">
        <f>SUM(G35:H35)</f>
        <v>0</v>
      </c>
      <c r="J35" s="39">
        <f>SUM(E35+I35)</f>
        <v>13</v>
      </c>
      <c r="K35" s="38">
        <v>4</v>
      </c>
      <c r="L35" s="38">
        <f t="shared" si="10"/>
        <v>112</v>
      </c>
      <c r="M35" s="39">
        <v>124</v>
      </c>
      <c r="N35" s="44">
        <v>129</v>
      </c>
      <c r="O35" s="117">
        <f t="shared" si="8"/>
        <v>9.9230769230769234</v>
      </c>
      <c r="P35" s="54">
        <f>IF(ISERROR((J35+F35)/K35),0,((J35+F35)/K35))</f>
        <v>3.25</v>
      </c>
      <c r="Q35" s="34">
        <f>IF(ISERROR((M35/L35)*100),0,((M35/L35)*100))</f>
        <v>110.71428571428572</v>
      </c>
      <c r="R35" s="58">
        <f t="shared" si="17"/>
        <v>0</v>
      </c>
      <c r="S35" s="118">
        <f t="shared" si="18"/>
        <v>-0.92307692307692313</v>
      </c>
    </row>
    <row r="36" spans="1:19" x14ac:dyDescent="0.25">
      <c r="A36" s="11" t="s">
        <v>21</v>
      </c>
      <c r="B36" s="28">
        <f t="shared" ref="B36:H36" si="19">SUM(B32:B35)</f>
        <v>154</v>
      </c>
      <c r="C36" s="28">
        <f t="shared" si="19"/>
        <v>7</v>
      </c>
      <c r="D36" s="28">
        <f t="shared" si="19"/>
        <v>161</v>
      </c>
      <c r="E36" s="41">
        <f t="shared" si="19"/>
        <v>154</v>
      </c>
      <c r="F36" s="28">
        <f t="shared" si="19"/>
        <v>4</v>
      </c>
      <c r="G36" s="28">
        <f t="shared" si="19"/>
        <v>0</v>
      </c>
      <c r="H36" s="28">
        <f t="shared" si="19"/>
        <v>0</v>
      </c>
      <c r="I36" s="28">
        <f t="shared" si="12"/>
        <v>0</v>
      </c>
      <c r="J36" s="28">
        <f t="shared" si="15"/>
        <v>154</v>
      </c>
      <c r="K36" s="28">
        <f>SUM(K32:K35)</f>
        <v>42</v>
      </c>
      <c r="L36" s="41">
        <f t="shared" si="10"/>
        <v>1176</v>
      </c>
      <c r="M36" s="28">
        <f>SUM(M32:M35)</f>
        <v>951</v>
      </c>
      <c r="N36" s="120">
        <f>SUM(N32:N35)</f>
        <v>1010</v>
      </c>
      <c r="O36" s="121">
        <f t="shared" si="8"/>
        <v>6.3924050632911396</v>
      </c>
      <c r="P36" s="24">
        <f t="shared" ref="P36" si="20">IF(ISERROR(J36/K36),0,(J36/K36))</f>
        <v>3.6666666666666665</v>
      </c>
      <c r="Q36" s="24">
        <f t="shared" si="16"/>
        <v>80.867346938775512</v>
      </c>
      <c r="R36" s="50">
        <f t="shared" si="17"/>
        <v>0</v>
      </c>
      <c r="S36" s="122">
        <f t="shared" si="18"/>
        <v>1.4240506329113924</v>
      </c>
    </row>
    <row r="37" spans="1:19" x14ac:dyDescent="0.25">
      <c r="A37" s="90" t="s">
        <v>20</v>
      </c>
      <c r="B37" s="39">
        <v>127</v>
      </c>
      <c r="C37" s="39">
        <v>51</v>
      </c>
      <c r="D37" s="44">
        <f t="shared" si="6"/>
        <v>178</v>
      </c>
      <c r="E37" s="123">
        <v>176</v>
      </c>
      <c r="F37" s="42">
        <v>3</v>
      </c>
      <c r="G37" s="39">
        <v>0</v>
      </c>
      <c r="H37" s="39">
        <v>0</v>
      </c>
      <c r="I37" s="39">
        <f t="shared" si="12"/>
        <v>0</v>
      </c>
      <c r="J37" s="39">
        <f>SUM(E37+I37)</f>
        <v>176</v>
      </c>
      <c r="K37" s="38">
        <v>23</v>
      </c>
      <c r="L37" s="38">
        <f t="shared" si="10"/>
        <v>644</v>
      </c>
      <c r="M37" s="39">
        <v>506</v>
      </c>
      <c r="N37" s="44">
        <v>516</v>
      </c>
      <c r="O37" s="117">
        <f t="shared" si="8"/>
        <v>2.8826815642458099</v>
      </c>
      <c r="P37" s="54">
        <f t="shared" ref="P37:P54" si="21">IF(ISERROR((J37+F37)/K37),0,((J37+F37)/K37))</f>
        <v>7.7826086956521738</v>
      </c>
      <c r="Q37" s="34">
        <f t="shared" si="16"/>
        <v>78.571428571428569</v>
      </c>
      <c r="R37" s="58">
        <f t="shared" si="17"/>
        <v>0</v>
      </c>
      <c r="S37" s="118">
        <f t="shared" si="18"/>
        <v>0.77094972067039103</v>
      </c>
    </row>
    <row r="38" spans="1:19" x14ac:dyDescent="0.25">
      <c r="A38" s="40" t="s">
        <v>19</v>
      </c>
      <c r="B38" s="39">
        <v>104</v>
      </c>
      <c r="C38" s="39">
        <v>6</v>
      </c>
      <c r="D38" s="44">
        <f t="shared" si="6"/>
        <v>110</v>
      </c>
      <c r="E38" s="123">
        <v>51</v>
      </c>
      <c r="F38" s="42">
        <v>53</v>
      </c>
      <c r="G38" s="39">
        <v>0</v>
      </c>
      <c r="H38" s="39">
        <v>0</v>
      </c>
      <c r="I38" s="38">
        <f t="shared" si="12"/>
        <v>0</v>
      </c>
      <c r="J38" s="39">
        <f>SUM(E38+I38)</f>
        <v>51</v>
      </c>
      <c r="K38" s="38">
        <v>20</v>
      </c>
      <c r="L38" s="38">
        <f t="shared" si="10"/>
        <v>560</v>
      </c>
      <c r="M38" s="39">
        <v>312</v>
      </c>
      <c r="N38" s="44">
        <v>300</v>
      </c>
      <c r="O38" s="117">
        <f t="shared" si="8"/>
        <v>2.8846153846153846</v>
      </c>
      <c r="P38" s="54">
        <f t="shared" si="21"/>
        <v>5.2</v>
      </c>
      <c r="Q38" s="34">
        <f t="shared" si="16"/>
        <v>55.714285714285715</v>
      </c>
      <c r="R38" s="58">
        <f t="shared" si="17"/>
        <v>0</v>
      </c>
      <c r="S38" s="118">
        <f t="shared" si="18"/>
        <v>2.3846153846153846</v>
      </c>
    </row>
    <row r="39" spans="1:19" x14ac:dyDescent="0.25">
      <c r="A39" s="11" t="s">
        <v>18</v>
      </c>
      <c r="B39" s="28">
        <f t="shared" ref="B39:H39" si="22">SUM(B37:B38)</f>
        <v>231</v>
      </c>
      <c r="C39" s="28">
        <f t="shared" si="22"/>
        <v>57</v>
      </c>
      <c r="D39" s="28">
        <f t="shared" si="22"/>
        <v>288</v>
      </c>
      <c r="E39" s="41">
        <f t="shared" si="22"/>
        <v>227</v>
      </c>
      <c r="F39" s="28">
        <f t="shared" si="22"/>
        <v>56</v>
      </c>
      <c r="G39" s="28">
        <f t="shared" si="22"/>
        <v>0</v>
      </c>
      <c r="H39" s="28">
        <f t="shared" si="22"/>
        <v>0</v>
      </c>
      <c r="I39" s="28">
        <f t="shared" si="12"/>
        <v>0</v>
      </c>
      <c r="J39" s="28">
        <f t="shared" si="15"/>
        <v>227</v>
      </c>
      <c r="K39" s="41">
        <f>SUM(K37:K38)</f>
        <v>43</v>
      </c>
      <c r="L39" s="41">
        <f t="shared" si="10"/>
        <v>1204</v>
      </c>
      <c r="M39" s="28">
        <f>SUM(M37:M38)</f>
        <v>818</v>
      </c>
      <c r="N39" s="120">
        <f>SUM(N37:N38)</f>
        <v>816</v>
      </c>
      <c r="O39" s="121">
        <f t="shared" si="8"/>
        <v>2.88339222614841</v>
      </c>
      <c r="P39" s="49">
        <f t="shared" si="21"/>
        <v>6.5813953488372094</v>
      </c>
      <c r="Q39" s="24">
        <f t="shared" si="16"/>
        <v>67.940199335548172</v>
      </c>
      <c r="R39" s="50">
        <f t="shared" si="17"/>
        <v>0</v>
      </c>
      <c r="S39" s="122">
        <f t="shared" si="18"/>
        <v>1.3639575971731448</v>
      </c>
    </row>
    <row r="40" spans="1:19" x14ac:dyDescent="0.25">
      <c r="A40" s="40" t="s">
        <v>17</v>
      </c>
      <c r="B40" s="39">
        <v>86</v>
      </c>
      <c r="C40" s="39">
        <v>14</v>
      </c>
      <c r="D40" s="44">
        <f t="shared" si="6"/>
        <v>100</v>
      </c>
      <c r="E40" s="123">
        <v>83</v>
      </c>
      <c r="F40" s="42">
        <v>14</v>
      </c>
      <c r="G40" s="39">
        <v>1</v>
      </c>
      <c r="H40" s="39">
        <v>0</v>
      </c>
      <c r="I40" s="39">
        <f t="shared" si="12"/>
        <v>1</v>
      </c>
      <c r="J40" s="39">
        <f>SUM(E40+I40)</f>
        <v>84</v>
      </c>
      <c r="K40" s="38">
        <v>33</v>
      </c>
      <c r="L40" s="38">
        <f t="shared" si="10"/>
        <v>924</v>
      </c>
      <c r="M40" s="39">
        <v>413</v>
      </c>
      <c r="N40" s="44">
        <v>357</v>
      </c>
      <c r="O40" s="117">
        <f t="shared" si="8"/>
        <v>3.6428571428571428</v>
      </c>
      <c r="P40" s="54">
        <f t="shared" si="21"/>
        <v>2.9696969696969697</v>
      </c>
      <c r="Q40" s="34">
        <f t="shared" si="16"/>
        <v>44.696969696969695</v>
      </c>
      <c r="R40" s="58">
        <f t="shared" si="17"/>
        <v>1.0204081632653061</v>
      </c>
      <c r="S40" s="118">
        <f t="shared" si="18"/>
        <v>5.2142857142857144</v>
      </c>
    </row>
    <row r="41" spans="1:19" x14ac:dyDescent="0.25">
      <c r="A41" s="11" t="s">
        <v>16</v>
      </c>
      <c r="B41" s="28">
        <f t="shared" ref="B41:H41" si="23">SUM(B40:B40)</f>
        <v>86</v>
      </c>
      <c r="C41" s="28">
        <f t="shared" si="23"/>
        <v>14</v>
      </c>
      <c r="D41" s="28">
        <f t="shared" si="23"/>
        <v>100</v>
      </c>
      <c r="E41" s="41">
        <f t="shared" si="23"/>
        <v>83</v>
      </c>
      <c r="F41" s="28">
        <f t="shared" si="23"/>
        <v>14</v>
      </c>
      <c r="G41" s="28">
        <f t="shared" si="23"/>
        <v>1</v>
      </c>
      <c r="H41" s="28">
        <f t="shared" si="23"/>
        <v>0</v>
      </c>
      <c r="I41" s="28">
        <f t="shared" si="12"/>
        <v>1</v>
      </c>
      <c r="J41" s="28">
        <f t="shared" si="15"/>
        <v>84</v>
      </c>
      <c r="K41" s="41">
        <f>SUM(K40:K40)</f>
        <v>33</v>
      </c>
      <c r="L41" s="41">
        <f t="shared" si="10"/>
        <v>924</v>
      </c>
      <c r="M41" s="28">
        <f>SUM(M40:M40)</f>
        <v>413</v>
      </c>
      <c r="N41" s="120">
        <f>SUM(N40:N40)</f>
        <v>357</v>
      </c>
      <c r="O41" s="121">
        <f t="shared" si="8"/>
        <v>3.6428571428571428</v>
      </c>
      <c r="P41" s="49">
        <f t="shared" si="21"/>
        <v>2.9696969696969697</v>
      </c>
      <c r="Q41" s="24">
        <f t="shared" si="16"/>
        <v>44.696969696969695</v>
      </c>
      <c r="R41" s="50">
        <f t="shared" si="17"/>
        <v>1.0204081632653061</v>
      </c>
      <c r="S41" s="122">
        <f t="shared" si="18"/>
        <v>5.2142857142857144</v>
      </c>
    </row>
    <row r="42" spans="1:19" ht="15.75" thickBot="1" x14ac:dyDescent="0.3">
      <c r="A42" s="9"/>
      <c r="B42" s="61"/>
      <c r="C42" s="61"/>
      <c r="D42" s="61"/>
      <c r="E42" s="126"/>
      <c r="F42" s="61"/>
      <c r="G42" s="61"/>
      <c r="H42" s="61"/>
      <c r="I42" s="61"/>
      <c r="J42" s="61"/>
      <c r="K42" s="126"/>
      <c r="L42" s="126"/>
      <c r="M42" s="61"/>
      <c r="N42" s="127"/>
      <c r="O42" s="128"/>
      <c r="P42" s="129"/>
      <c r="Q42" s="130"/>
      <c r="R42" s="131"/>
      <c r="S42" s="132"/>
    </row>
    <row r="43" spans="1:19" ht="15.75" thickBot="1" x14ac:dyDescent="0.3">
      <c r="A43" s="33" t="s">
        <v>15</v>
      </c>
      <c r="B43" s="32">
        <f>SUM(B20+B24+B30+B31+B36+B39+B41)</f>
        <v>1594</v>
      </c>
      <c r="C43" s="32">
        <f t="shared" ref="C43:J43" si="24">SUM(C20+C24+C30+C31+C36+C39+C41)</f>
        <v>161</v>
      </c>
      <c r="D43" s="32">
        <f t="shared" si="24"/>
        <v>1755</v>
      </c>
      <c r="E43" s="32">
        <f t="shared" si="24"/>
        <v>1477</v>
      </c>
      <c r="F43" s="32">
        <f t="shared" si="24"/>
        <v>150</v>
      </c>
      <c r="G43" s="32">
        <f t="shared" si="24"/>
        <v>3</v>
      </c>
      <c r="H43" s="32">
        <f t="shared" si="24"/>
        <v>44</v>
      </c>
      <c r="I43" s="32">
        <f t="shared" si="24"/>
        <v>47</v>
      </c>
      <c r="J43" s="32">
        <f t="shared" si="24"/>
        <v>1524</v>
      </c>
      <c r="K43" s="32">
        <f>SUM(K20+K24+K30+K31+K36+K39+K41)</f>
        <v>561</v>
      </c>
      <c r="L43" s="32">
        <f t="shared" ref="L43:N43" si="25">SUM(L20+L24+L30+L31+L36+L39+L41)</f>
        <v>15708</v>
      </c>
      <c r="M43" s="32">
        <f t="shared" si="25"/>
        <v>12659</v>
      </c>
      <c r="N43" s="32">
        <f t="shared" si="25"/>
        <v>12065</v>
      </c>
      <c r="O43" s="96">
        <f t="shared" ref="O43" si="26">IF(ISERROR(N43/(J43+F43)),0,(N43/(J43+F43)))</f>
        <v>7.2072879330943849</v>
      </c>
      <c r="P43" s="97">
        <f t="shared" ref="P43" si="27">IF(ISERROR((J43+F43)/K43),0,((J43+F43)/K43))</f>
        <v>2.9839572192513368</v>
      </c>
      <c r="Q43" s="31">
        <f t="shared" ref="Q43" si="28">IF(ISERROR((M43/L43)*100),0,((M43/L43)*100))</f>
        <v>80.589508530685009</v>
      </c>
      <c r="R43" s="98">
        <f t="shared" ref="R43" si="29">IF(ISERROR((I43/(J43+F43))*100),0,((I43/(J43+F43))*100))</f>
        <v>2.807646356033453</v>
      </c>
      <c r="S43" s="99">
        <f t="shared" ref="S43" si="30">IF(ISERROR((L43-M43)/(J43+F43)),0,((L43-M43)/(J43+F43)))</f>
        <v>1.8213859020310634</v>
      </c>
    </row>
    <row r="44" spans="1:19" x14ac:dyDescent="0.25">
      <c r="A44" s="93"/>
      <c r="B44" s="133"/>
      <c r="C44" s="133"/>
      <c r="D44" s="133"/>
      <c r="E44" s="134"/>
      <c r="F44" s="133"/>
      <c r="G44" s="133"/>
      <c r="H44" s="133"/>
      <c r="I44" s="133"/>
      <c r="J44" s="133"/>
      <c r="K44" s="134"/>
      <c r="L44" s="134"/>
      <c r="M44" s="133"/>
      <c r="N44" s="133"/>
      <c r="O44" s="135"/>
      <c r="P44" s="135"/>
      <c r="Q44" s="136"/>
      <c r="R44" s="137"/>
      <c r="S44" s="135"/>
    </row>
    <row r="45" spans="1:19" x14ac:dyDescent="0.25">
      <c r="A45" s="11" t="s">
        <v>14</v>
      </c>
      <c r="B45" s="28">
        <v>24</v>
      </c>
      <c r="C45" s="28">
        <v>35</v>
      </c>
      <c r="D45" s="28">
        <f t="shared" ref="D45:D50" si="31">B45+C45</f>
        <v>59</v>
      </c>
      <c r="E45" s="28">
        <v>3</v>
      </c>
      <c r="F45" s="28">
        <v>46</v>
      </c>
      <c r="G45" s="28">
        <v>2</v>
      </c>
      <c r="H45" s="28">
        <v>2</v>
      </c>
      <c r="I45" s="28">
        <f t="shared" ref="I45" si="32">SUM(G45:H45)</f>
        <v>4</v>
      </c>
      <c r="J45" s="28">
        <f>SUM(E45+I45)</f>
        <v>7</v>
      </c>
      <c r="K45" s="41">
        <v>13</v>
      </c>
      <c r="L45" s="41">
        <f t="shared" ref="L45:L50" si="33">K45*28</f>
        <v>364</v>
      </c>
      <c r="M45" s="28">
        <v>352</v>
      </c>
      <c r="N45" s="120">
        <v>298</v>
      </c>
      <c r="O45" s="121">
        <f t="shared" ref="O45:O50" si="34">IF(ISERROR(N45/(J45+F45)),0,(N45/(J45+F45)))</f>
        <v>5.6226415094339623</v>
      </c>
      <c r="P45" s="49">
        <f t="shared" ref="P45:P50" si="35">IF(ISERROR((J45+F45)/K45),0,((J45+F45)/K45))</f>
        <v>4.0769230769230766</v>
      </c>
      <c r="Q45" s="24">
        <f t="shared" ref="Q45:Q50" si="36">IF(ISERROR((M45/L45)*100),0,((M45/L45)*100))</f>
        <v>96.703296703296701</v>
      </c>
      <c r="R45" s="50">
        <f t="shared" ref="R45:R50" si="37">IF(ISERROR((I45/(J45+F45))*100),0,((I45/(J45+F45))*100))</f>
        <v>7.5471698113207548</v>
      </c>
      <c r="S45" s="122">
        <f t="shared" ref="S45:S50" si="38">IF(ISERROR((L45-M45)/(J45+F45)),0,((L45-M45)/(J45+F45)))</f>
        <v>0.22641509433962265</v>
      </c>
    </row>
    <row r="46" spans="1:19" x14ac:dyDescent="0.25">
      <c r="A46" s="91" t="s">
        <v>13</v>
      </c>
      <c r="B46" s="41">
        <v>0</v>
      </c>
      <c r="C46" s="41">
        <v>9</v>
      </c>
      <c r="D46" s="28">
        <f t="shared" si="31"/>
        <v>9</v>
      </c>
      <c r="E46" s="41">
        <v>1</v>
      </c>
      <c r="F46" s="41">
        <v>10</v>
      </c>
      <c r="G46" s="41">
        <v>0</v>
      </c>
      <c r="H46" s="41">
        <v>0</v>
      </c>
      <c r="I46" s="41">
        <f>SUM(G46:H46)</f>
        <v>0</v>
      </c>
      <c r="J46" s="28">
        <f>SUM(E46+I46)</f>
        <v>1</v>
      </c>
      <c r="K46" s="41">
        <v>5</v>
      </c>
      <c r="L46" s="41">
        <f t="shared" si="33"/>
        <v>140</v>
      </c>
      <c r="M46" s="41">
        <v>97</v>
      </c>
      <c r="N46" s="53">
        <v>133</v>
      </c>
      <c r="O46" s="121">
        <f t="shared" si="34"/>
        <v>12.090909090909092</v>
      </c>
      <c r="P46" s="49">
        <f t="shared" si="35"/>
        <v>2.2000000000000002</v>
      </c>
      <c r="Q46" s="49">
        <f t="shared" si="36"/>
        <v>69.285714285714278</v>
      </c>
      <c r="R46" s="50">
        <f t="shared" si="37"/>
        <v>0</v>
      </c>
      <c r="S46" s="122">
        <f t="shared" si="38"/>
        <v>3.9090909090909092</v>
      </c>
    </row>
    <row r="47" spans="1:19" x14ac:dyDescent="0.25">
      <c r="A47" s="91" t="s">
        <v>12</v>
      </c>
      <c r="B47" s="28">
        <v>17</v>
      </c>
      <c r="C47" s="28">
        <v>5</v>
      </c>
      <c r="D47" s="28">
        <f t="shared" si="31"/>
        <v>22</v>
      </c>
      <c r="E47" s="28">
        <v>10</v>
      </c>
      <c r="F47" s="28">
        <v>7</v>
      </c>
      <c r="G47" s="28">
        <v>0</v>
      </c>
      <c r="H47" s="28">
        <v>3</v>
      </c>
      <c r="I47" s="28">
        <f t="shared" ref="I47" si="39">SUM(G47:H47)</f>
        <v>3</v>
      </c>
      <c r="J47" s="28">
        <f>SUM(E47+I47)</f>
        <v>13</v>
      </c>
      <c r="K47" s="41">
        <v>8</v>
      </c>
      <c r="L47" s="41">
        <f t="shared" si="33"/>
        <v>224</v>
      </c>
      <c r="M47" s="28">
        <v>187</v>
      </c>
      <c r="N47" s="120">
        <v>169</v>
      </c>
      <c r="O47" s="121">
        <f t="shared" si="34"/>
        <v>8.4499999999999993</v>
      </c>
      <c r="P47" s="49">
        <f t="shared" si="35"/>
        <v>2.5</v>
      </c>
      <c r="Q47" s="24">
        <f t="shared" si="36"/>
        <v>83.482142857142861</v>
      </c>
      <c r="R47" s="50">
        <f t="shared" si="37"/>
        <v>15</v>
      </c>
      <c r="S47" s="122">
        <f t="shared" si="38"/>
        <v>1.85</v>
      </c>
    </row>
    <row r="48" spans="1:19" x14ac:dyDescent="0.25">
      <c r="A48" s="91" t="s">
        <v>11</v>
      </c>
      <c r="B48" s="28">
        <v>27</v>
      </c>
      <c r="C48" s="28">
        <v>0</v>
      </c>
      <c r="D48" s="28">
        <f t="shared" si="31"/>
        <v>27</v>
      </c>
      <c r="E48" s="125">
        <v>27</v>
      </c>
      <c r="F48" s="28">
        <v>0</v>
      </c>
      <c r="G48" s="28">
        <v>0</v>
      </c>
      <c r="H48" s="28">
        <v>0</v>
      </c>
      <c r="I48" s="28">
        <f t="shared" ref="I48:I50" si="40">SUM(G48:H48)</f>
        <v>0</v>
      </c>
      <c r="J48" s="28">
        <f t="shared" ref="J48:J49" si="41">SUM(E48+I48)</f>
        <v>27</v>
      </c>
      <c r="K48" s="41">
        <v>23</v>
      </c>
      <c r="L48" s="41">
        <f t="shared" si="33"/>
        <v>644</v>
      </c>
      <c r="M48" s="28">
        <v>556</v>
      </c>
      <c r="N48" s="53">
        <v>434</v>
      </c>
      <c r="O48" s="121">
        <f t="shared" si="34"/>
        <v>16.074074074074073</v>
      </c>
      <c r="P48" s="49">
        <f t="shared" si="35"/>
        <v>1.173913043478261</v>
      </c>
      <c r="Q48" s="24">
        <f t="shared" si="36"/>
        <v>86.335403726708066</v>
      </c>
      <c r="R48" s="50">
        <f t="shared" si="37"/>
        <v>0</v>
      </c>
      <c r="S48" s="122">
        <f t="shared" si="38"/>
        <v>3.2592592592592591</v>
      </c>
    </row>
    <row r="49" spans="1:23" x14ac:dyDescent="0.25">
      <c r="A49" s="91" t="s">
        <v>10</v>
      </c>
      <c r="B49" s="28">
        <v>26</v>
      </c>
      <c r="C49" s="28">
        <v>10</v>
      </c>
      <c r="D49" s="28">
        <f t="shared" si="31"/>
        <v>36</v>
      </c>
      <c r="E49" s="125">
        <v>31</v>
      </c>
      <c r="F49" s="28">
        <v>7</v>
      </c>
      <c r="G49" s="28">
        <v>0</v>
      </c>
      <c r="H49" s="28">
        <v>1</v>
      </c>
      <c r="I49" s="28">
        <f t="shared" si="40"/>
        <v>1</v>
      </c>
      <c r="J49" s="28">
        <f t="shared" si="41"/>
        <v>32</v>
      </c>
      <c r="K49" s="41">
        <v>15</v>
      </c>
      <c r="L49" s="41">
        <f t="shared" si="33"/>
        <v>420</v>
      </c>
      <c r="M49" s="28">
        <v>396</v>
      </c>
      <c r="N49" s="53">
        <v>353</v>
      </c>
      <c r="O49" s="121">
        <f t="shared" si="34"/>
        <v>9.0512820512820511</v>
      </c>
      <c r="P49" s="49">
        <f t="shared" si="35"/>
        <v>2.6</v>
      </c>
      <c r="Q49" s="24">
        <f t="shared" si="36"/>
        <v>94.285714285714278</v>
      </c>
      <c r="R49" s="50">
        <f t="shared" si="37"/>
        <v>2.5641025641025639</v>
      </c>
      <c r="S49" s="122">
        <f t="shared" si="38"/>
        <v>0.61538461538461542</v>
      </c>
    </row>
    <row r="50" spans="1:23" x14ac:dyDescent="0.25">
      <c r="A50" s="11" t="s">
        <v>9</v>
      </c>
      <c r="B50" s="28">
        <v>18</v>
      </c>
      <c r="C50" s="28">
        <v>50</v>
      </c>
      <c r="D50" s="28">
        <f t="shared" si="31"/>
        <v>68</v>
      </c>
      <c r="E50" s="125">
        <v>33</v>
      </c>
      <c r="F50" s="28">
        <v>34</v>
      </c>
      <c r="G50" s="28">
        <v>1</v>
      </c>
      <c r="H50" s="28">
        <v>1</v>
      </c>
      <c r="I50" s="28">
        <f t="shared" si="40"/>
        <v>2</v>
      </c>
      <c r="J50" s="28">
        <f>SUM(E50+I50)</f>
        <v>35</v>
      </c>
      <c r="K50" s="41">
        <v>15</v>
      </c>
      <c r="L50" s="41">
        <f t="shared" si="33"/>
        <v>420</v>
      </c>
      <c r="M50" s="28">
        <v>413</v>
      </c>
      <c r="N50" s="120">
        <v>357</v>
      </c>
      <c r="O50" s="121">
        <f t="shared" si="34"/>
        <v>5.1739130434782608</v>
      </c>
      <c r="P50" s="49">
        <f t="shared" si="35"/>
        <v>4.5999999999999996</v>
      </c>
      <c r="Q50" s="24">
        <f t="shared" si="36"/>
        <v>98.333333333333329</v>
      </c>
      <c r="R50" s="50">
        <f t="shared" si="37"/>
        <v>2.8985507246376812</v>
      </c>
      <c r="S50" s="122">
        <f t="shared" si="38"/>
        <v>0.10144927536231885</v>
      </c>
    </row>
    <row r="51" spans="1:23" x14ac:dyDescent="0.25">
      <c r="A51" s="91" t="s">
        <v>8</v>
      </c>
      <c r="B51" s="28">
        <v>54</v>
      </c>
      <c r="C51" s="28">
        <v>0</v>
      </c>
      <c r="D51" s="28">
        <f t="shared" si="6"/>
        <v>54</v>
      </c>
      <c r="E51" s="41">
        <v>0</v>
      </c>
      <c r="F51" s="28">
        <v>0</v>
      </c>
      <c r="G51" s="28">
        <v>19</v>
      </c>
      <c r="H51" s="28">
        <v>35</v>
      </c>
      <c r="I51" s="28">
        <f t="shared" si="12"/>
        <v>54</v>
      </c>
      <c r="J51" s="28">
        <f>SUM(E51+I51)</f>
        <v>54</v>
      </c>
      <c r="K51" s="41">
        <v>26</v>
      </c>
      <c r="L51" s="41">
        <f>K51*28</f>
        <v>728</v>
      </c>
      <c r="M51" s="28">
        <v>0</v>
      </c>
      <c r="N51" s="120">
        <v>0</v>
      </c>
      <c r="O51" s="121">
        <f t="shared" si="8"/>
        <v>0</v>
      </c>
      <c r="P51" s="49">
        <f t="shared" si="21"/>
        <v>2.0769230769230771</v>
      </c>
      <c r="Q51" s="24">
        <f t="shared" si="16"/>
        <v>0</v>
      </c>
      <c r="R51" s="50">
        <f t="shared" si="17"/>
        <v>100</v>
      </c>
      <c r="S51" s="122">
        <f t="shared" si="18"/>
        <v>13.481481481481481</v>
      </c>
      <c r="W51" t="s">
        <v>82</v>
      </c>
    </row>
    <row r="52" spans="1:23" x14ac:dyDescent="0.25">
      <c r="A52" s="11" t="s">
        <v>7</v>
      </c>
      <c r="B52" s="28">
        <v>49</v>
      </c>
      <c r="C52" s="28">
        <v>1</v>
      </c>
      <c r="D52" s="28">
        <f t="shared" ref="D52" si="42">B52+C52</f>
        <v>50</v>
      </c>
      <c r="E52" s="125">
        <v>0</v>
      </c>
      <c r="F52" s="41">
        <v>0</v>
      </c>
      <c r="G52" s="28">
        <v>0</v>
      </c>
      <c r="H52" s="28">
        <v>0</v>
      </c>
      <c r="I52" s="41">
        <f t="shared" ref="I52" si="43">SUM(G52:H52)</f>
        <v>0</v>
      </c>
      <c r="J52" s="28">
        <f>SUM(E52+I52)</f>
        <v>0</v>
      </c>
      <c r="K52" s="41">
        <v>3</v>
      </c>
      <c r="L52" s="41">
        <f t="shared" ref="L52" si="44">K52*28</f>
        <v>84</v>
      </c>
      <c r="M52" s="41">
        <v>0</v>
      </c>
      <c r="N52" s="120">
        <v>0</v>
      </c>
      <c r="O52" s="121">
        <f t="shared" si="8"/>
        <v>0</v>
      </c>
      <c r="P52" s="49">
        <f t="shared" si="21"/>
        <v>0</v>
      </c>
      <c r="Q52" s="24">
        <f t="shared" si="16"/>
        <v>0</v>
      </c>
      <c r="R52" s="50">
        <f t="shared" si="17"/>
        <v>0</v>
      </c>
      <c r="S52" s="122">
        <f t="shared" si="18"/>
        <v>0</v>
      </c>
    </row>
    <row r="53" spans="1:23" ht="15.75" thickBot="1" x14ac:dyDescent="0.3">
      <c r="A53" s="9"/>
      <c r="B53" s="61"/>
      <c r="C53" s="61"/>
      <c r="D53" s="61"/>
      <c r="E53" s="138"/>
      <c r="F53" s="126"/>
      <c r="G53" s="61"/>
      <c r="H53" s="61"/>
      <c r="I53" s="126"/>
      <c r="J53" s="61"/>
      <c r="K53" s="126"/>
      <c r="L53" s="126"/>
      <c r="M53" s="38"/>
      <c r="N53" s="44"/>
      <c r="O53" s="117"/>
      <c r="P53" s="54"/>
      <c r="Q53" s="34"/>
      <c r="R53" s="58"/>
      <c r="S53" s="118"/>
    </row>
    <row r="54" spans="1:23" ht="15.75" thickBot="1" x14ac:dyDescent="0.3">
      <c r="A54" s="33" t="s">
        <v>83</v>
      </c>
      <c r="B54" s="100">
        <f>SUM(B45:B53)+B43</f>
        <v>1809</v>
      </c>
      <c r="C54" s="100">
        <f t="shared" ref="C54:N54" si="45">SUM(C45:C53)+C43</f>
        <v>271</v>
      </c>
      <c r="D54" s="100">
        <f t="shared" si="45"/>
        <v>2080</v>
      </c>
      <c r="E54" s="100">
        <f t="shared" si="45"/>
        <v>1582</v>
      </c>
      <c r="F54" s="100">
        <f t="shared" si="45"/>
        <v>254</v>
      </c>
      <c r="G54" s="100">
        <f t="shared" si="45"/>
        <v>25</v>
      </c>
      <c r="H54" s="100">
        <f t="shared" si="45"/>
        <v>86</v>
      </c>
      <c r="I54" s="100">
        <f t="shared" si="45"/>
        <v>111</v>
      </c>
      <c r="J54" s="100">
        <f t="shared" si="45"/>
        <v>1693</v>
      </c>
      <c r="K54" s="100">
        <f t="shared" si="45"/>
        <v>669</v>
      </c>
      <c r="L54" s="100">
        <f t="shared" si="45"/>
        <v>18732</v>
      </c>
      <c r="M54" s="100">
        <f t="shared" si="45"/>
        <v>14660</v>
      </c>
      <c r="N54" s="101">
        <f t="shared" si="45"/>
        <v>13809</v>
      </c>
      <c r="O54" s="102">
        <f t="shared" si="8"/>
        <v>7.0924499229583979</v>
      </c>
      <c r="P54" s="103">
        <f t="shared" si="21"/>
        <v>2.9103139013452917</v>
      </c>
      <c r="Q54" s="104">
        <f t="shared" si="16"/>
        <v>78.261797992739702</v>
      </c>
      <c r="R54" s="105">
        <f t="shared" si="17"/>
        <v>5.7010785824345147</v>
      </c>
      <c r="S54" s="106">
        <f t="shared" si="18"/>
        <v>2.0914227015921929</v>
      </c>
    </row>
    <row r="55" spans="1:23" x14ac:dyDescent="0.25">
      <c r="A55" s="3"/>
      <c r="B55" s="2"/>
      <c r="C55" s="2"/>
      <c r="D55" s="2"/>
      <c r="E55" s="2"/>
      <c r="F55" s="2"/>
      <c r="G55" s="2"/>
      <c r="H55" s="2"/>
      <c r="I55" s="2"/>
      <c r="J55" s="4"/>
      <c r="K55" s="2"/>
      <c r="L55" s="2"/>
      <c r="M55" s="2"/>
      <c r="N55" s="2"/>
      <c r="O55" s="13"/>
      <c r="P55" s="12"/>
      <c r="Q55" s="13"/>
      <c r="R55" s="12"/>
      <c r="S55" s="12"/>
    </row>
    <row r="56" spans="1:23" x14ac:dyDescent="0.25">
      <c r="A56" s="11" t="s">
        <v>5</v>
      </c>
      <c r="B56" s="92"/>
      <c r="C56" s="78"/>
      <c r="D56" s="78"/>
      <c r="E56" s="2"/>
      <c r="F56" s="2"/>
      <c r="G56" s="2"/>
      <c r="H56" s="2"/>
      <c r="I56" s="78"/>
      <c r="J56" s="2"/>
      <c r="K56" s="4"/>
      <c r="L56" s="2"/>
      <c r="M56" s="78"/>
      <c r="N56" s="78"/>
      <c r="O56" s="2"/>
      <c r="P56" s="2"/>
      <c r="Q56" s="2"/>
      <c r="R56" s="2"/>
      <c r="S56" s="2"/>
    </row>
    <row r="57" spans="1:23" x14ac:dyDescent="0.25">
      <c r="A57" s="11" t="s">
        <v>4</v>
      </c>
      <c r="B57" s="92"/>
      <c r="C57" s="78"/>
      <c r="D57" s="78"/>
      <c r="E57" s="2"/>
      <c r="F57" s="2"/>
      <c r="G57" s="2"/>
      <c r="H57" s="2"/>
      <c r="I57" s="2"/>
      <c r="J57" s="2"/>
      <c r="K57" s="4"/>
      <c r="L57" s="2"/>
      <c r="M57" s="2"/>
      <c r="N57" s="2"/>
      <c r="O57" s="2"/>
      <c r="P57" s="2"/>
      <c r="Q57" s="2"/>
      <c r="R57" s="2"/>
      <c r="S57" s="2"/>
    </row>
    <row r="58" spans="1:23" x14ac:dyDescent="0.25">
      <c r="A58" s="10" t="s">
        <v>3</v>
      </c>
      <c r="B58" s="139"/>
      <c r="C58" s="78"/>
      <c r="D58" s="78"/>
      <c r="E58" s="2"/>
      <c r="F58" s="2"/>
      <c r="G58" s="2"/>
      <c r="H58" s="2"/>
      <c r="I58" s="2"/>
      <c r="J58" s="2"/>
      <c r="K58" s="4"/>
      <c r="L58" s="2"/>
      <c r="M58" s="2"/>
      <c r="N58" s="2"/>
      <c r="O58" s="2"/>
      <c r="P58" s="2"/>
      <c r="Q58" s="2"/>
      <c r="R58" s="2"/>
      <c r="S58" s="2"/>
    </row>
    <row r="59" spans="1:23" x14ac:dyDescent="0.25">
      <c r="A59" s="8" t="s">
        <v>2</v>
      </c>
      <c r="B59" s="140"/>
      <c r="C59" s="78"/>
      <c r="D59" s="78"/>
      <c r="E59" s="2"/>
      <c r="F59" s="2"/>
      <c r="G59" s="2"/>
      <c r="H59" s="2"/>
      <c r="I59" s="2"/>
      <c r="J59" s="2"/>
      <c r="K59" s="4"/>
      <c r="L59" s="2"/>
      <c r="M59" s="2"/>
      <c r="N59" s="2"/>
      <c r="O59" s="2"/>
      <c r="P59" s="2"/>
      <c r="Q59" s="2"/>
      <c r="R59" s="2"/>
      <c r="S59" s="2"/>
    </row>
    <row r="60" spans="1:23" x14ac:dyDescent="0.25">
      <c r="A60" s="3"/>
      <c r="B60" s="2"/>
      <c r="C60" s="2"/>
      <c r="D60" s="2"/>
      <c r="E60" s="2"/>
      <c r="F60" s="2"/>
      <c r="G60" s="2"/>
      <c r="H60" s="2"/>
      <c r="I60" s="2"/>
      <c r="J60" s="2"/>
      <c r="K60" s="4"/>
      <c r="L60" s="2"/>
      <c r="M60" s="2"/>
      <c r="N60" s="2"/>
      <c r="O60" s="2"/>
      <c r="P60" s="2"/>
      <c r="Q60" s="2"/>
      <c r="R60" s="2"/>
      <c r="S60" s="2"/>
    </row>
    <row r="61" spans="1:23" x14ac:dyDescent="0.25">
      <c r="A61" s="5" t="s">
        <v>1</v>
      </c>
      <c r="B61" s="2"/>
      <c r="C61" s="2"/>
      <c r="D61" s="2"/>
      <c r="E61" s="2"/>
      <c r="F61" s="2"/>
      <c r="G61" s="2"/>
      <c r="H61" s="2"/>
      <c r="I61" s="2"/>
      <c r="J61" s="2"/>
      <c r="K61" s="4"/>
      <c r="L61" s="2"/>
      <c r="M61" s="2"/>
      <c r="N61" s="2"/>
      <c r="O61" s="2"/>
      <c r="P61" s="2"/>
      <c r="Q61" s="2"/>
      <c r="R61" s="2"/>
      <c r="S61" s="2"/>
    </row>
    <row r="62" spans="1:23" x14ac:dyDescent="0.25">
      <c r="A62" s="5" t="s">
        <v>0</v>
      </c>
      <c r="B62" s="2"/>
      <c r="C62" s="2"/>
      <c r="D62" s="2"/>
      <c r="E62" s="2"/>
      <c r="F62" s="2"/>
      <c r="G62" s="2"/>
      <c r="H62" s="2"/>
      <c r="I62" s="2"/>
      <c r="J62" s="2"/>
      <c r="K62" s="4"/>
      <c r="L62" s="2"/>
      <c r="M62" s="2"/>
      <c r="N62" s="2"/>
      <c r="O62" s="2"/>
      <c r="P62" s="2"/>
      <c r="Q62" s="2"/>
      <c r="R62" s="2"/>
      <c r="S62" s="2"/>
    </row>
    <row r="63" spans="1:23" x14ac:dyDescent="0.25">
      <c r="A63" s="3"/>
      <c r="B63" s="2"/>
      <c r="C63" s="2"/>
      <c r="D63" s="2"/>
      <c r="E63" s="2"/>
      <c r="F63" s="2"/>
      <c r="G63" s="2"/>
      <c r="H63" s="2"/>
      <c r="I63" s="2"/>
      <c r="J63" s="2"/>
      <c r="K63" s="4"/>
      <c r="L63" s="2"/>
      <c r="M63" s="2"/>
      <c r="N63" s="2"/>
      <c r="O63" s="2"/>
      <c r="P63" s="2"/>
      <c r="Q63" s="2"/>
      <c r="R63" s="2"/>
      <c r="S63" s="2"/>
    </row>
  </sheetData>
  <mergeCells count="10">
    <mergeCell ref="A3:S3"/>
    <mergeCell ref="A4:S4"/>
    <mergeCell ref="A6:S6"/>
    <mergeCell ref="C8:C10"/>
    <mergeCell ref="E8:J8"/>
    <mergeCell ref="N8:N10"/>
    <mergeCell ref="O8:S8"/>
    <mergeCell ref="E9:E10"/>
    <mergeCell ref="F9:F10"/>
    <mergeCell ref="G9:I9"/>
  </mergeCells>
  <pageMargins left="0.39370078740157483" right="0.31496062992125984" top="0.70866141732283472" bottom="0.70866141732283472" header="0.31496062992125984" footer="0.31496062992125984"/>
  <pageSetup paperSize="9"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Ene</vt:lpstr>
      <vt:lpstr>Feb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Pablo Castro</dc:creator>
  <cp:lastModifiedBy>Pablo Castro</cp:lastModifiedBy>
  <cp:lastPrinted>2018-03-14T21:28:13Z</cp:lastPrinted>
  <dcterms:created xsi:type="dcterms:W3CDTF">2018-02-22T17:40:38Z</dcterms:created>
  <dcterms:modified xsi:type="dcterms:W3CDTF">2018-03-14T21:33:06Z</dcterms:modified>
</cp:coreProperties>
</file>