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FN\Downloads\"/>
    </mc:Choice>
  </mc:AlternateContent>
  <xr:revisionPtr revIDLastSave="0" documentId="13_ncr:1_{AF59B042-A813-4C7C-ACEF-8B06A1BD5555}" xr6:coauthVersionLast="47" xr6:coauthVersionMax="47" xr10:uidLastSave="{00000000-0000-0000-0000-000000000000}"/>
  <bookViews>
    <workbookView xWindow="-120" yWindow="-120" windowWidth="38640" windowHeight="15720" tabRatio="714" firstSheet="5" activeTab="5" xr2:uid="{00000000-000D-0000-FFFF-FFFF00000000}"/>
  </bookViews>
  <sheets>
    <sheet name="Samne" sheetId="4" state="hidden" r:id="rId1"/>
    <sheet name="Ramon Castilla" sheetId="2" state="hidden" r:id="rId2"/>
    <sheet name="Gran Chimu" sheetId="5" state="hidden" r:id="rId3"/>
    <sheet name="Alto Peru" sheetId="1" state="hidden" r:id="rId4"/>
    <sheet name="4 samnne ramon cas " sheetId="8" state="hidden" r:id="rId5"/>
    <sheet name="COMP 1.4" sheetId="12" r:id="rId6"/>
    <sheet name="Hoja1" sheetId="13" state="hidden" r:id="rId7"/>
    <sheet name="EST.COSTOS SAN MRTIN (2)" sheetId="14" state="hidden" r:id="rId8"/>
    <sheet name="2 sitabamba anga" sheetId="7" state="hidden" r:id="rId9"/>
  </sheets>
  <definedNames>
    <definedName name="_xlnm.Print_Area" localSheetId="5">'COMP 1.4'!$A$1:$I$220</definedName>
    <definedName name="_xlnm.Print_Area" localSheetId="7">'EST.COSTOS SAN MRTIN (2)'!$A$1:$I$126</definedName>
    <definedName name="_xlnm.Print_Titles" localSheetId="5">'COMP 1.4'!$3:$11</definedName>
    <definedName name="_xlnm.Print_Titles" localSheetId="7">'EST.COSTOS SAN MRTIN (2)'!$3:$12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5" i="12" l="1"/>
  <c r="H204" i="12"/>
  <c r="H202" i="12"/>
  <c r="H201" i="12"/>
  <c r="H200" i="12"/>
  <c r="H176" i="12"/>
  <c r="H175" i="12"/>
  <c r="H174" i="12"/>
  <c r="H172" i="12"/>
  <c r="H171" i="12"/>
  <c r="H170" i="12"/>
  <c r="H169" i="12"/>
  <c r="H145" i="12"/>
  <c r="H144" i="12"/>
  <c r="H143" i="12"/>
  <c r="H141" i="12"/>
  <c r="H140" i="12"/>
  <c r="H139" i="12"/>
  <c r="H138" i="12"/>
  <c r="H114" i="12"/>
  <c r="H113" i="12"/>
  <c r="H112" i="12"/>
  <c r="H110" i="12"/>
  <c r="H109" i="12"/>
  <c r="H108" i="12"/>
  <c r="H107" i="12"/>
  <c r="H83" i="12"/>
  <c r="H82" i="12"/>
  <c r="H81" i="12"/>
  <c r="H79" i="12"/>
  <c r="H78" i="12"/>
  <c r="H77" i="12"/>
  <c r="H76" i="12"/>
  <c r="H52" i="12"/>
  <c r="H51" i="12"/>
  <c r="H50" i="12"/>
  <c r="H48" i="12"/>
  <c r="H47" i="12"/>
  <c r="H46" i="12"/>
  <c r="H45" i="12"/>
  <c r="H21" i="12"/>
  <c r="H20" i="12"/>
  <c r="H19" i="12"/>
  <c r="H15" i="12"/>
  <c r="H16" i="12"/>
  <c r="H17" i="12"/>
  <c r="H14" i="12"/>
  <c r="I142" i="12" l="1"/>
  <c r="I203" i="12"/>
  <c r="I168" i="12"/>
  <c r="I199" i="12"/>
  <c r="I173" i="12"/>
  <c r="I137" i="12"/>
  <c r="I106" i="12"/>
  <c r="I49" i="12"/>
  <c r="I111" i="12"/>
  <c r="I75" i="12"/>
  <c r="I80" i="12"/>
  <c r="I84" i="12" s="1"/>
  <c r="I44" i="12"/>
  <c r="I18" i="12"/>
  <c r="I13" i="12"/>
  <c r="F134" i="14"/>
  <c r="G117" i="14"/>
  <c r="H117" i="14" s="1"/>
  <c r="G116" i="14"/>
  <c r="H116" i="14" s="1"/>
  <c r="G115" i="14"/>
  <c r="H115" i="14" s="1"/>
  <c r="G114" i="14"/>
  <c r="H114" i="14" s="1"/>
  <c r="G113" i="14"/>
  <c r="H113" i="14" s="1"/>
  <c r="G112" i="14"/>
  <c r="H112" i="14" s="1"/>
  <c r="H109" i="14"/>
  <c r="G107" i="14"/>
  <c r="H107" i="14" s="1"/>
  <c r="G104" i="14"/>
  <c r="H104" i="14" s="1"/>
  <c r="G103" i="14"/>
  <c r="H103" i="14" s="1"/>
  <c r="G102" i="14"/>
  <c r="H102" i="14" s="1"/>
  <c r="G101" i="14"/>
  <c r="H101" i="14" s="1"/>
  <c r="H96" i="14"/>
  <c r="H94" i="14"/>
  <c r="H92" i="14"/>
  <c r="G91" i="14"/>
  <c r="H91" i="14" s="1"/>
  <c r="K72" i="14"/>
  <c r="G72" i="14" s="1"/>
  <c r="H72" i="14" s="1"/>
  <c r="G71" i="14"/>
  <c r="H71" i="14" s="1"/>
  <c r="G70" i="14"/>
  <c r="H70" i="14" s="1"/>
  <c r="G69" i="14"/>
  <c r="H69" i="14" s="1"/>
  <c r="H68" i="14"/>
  <c r="G67" i="14"/>
  <c r="H67" i="14" s="1"/>
  <c r="E58" i="14"/>
  <c r="E60" i="14" s="1"/>
  <c r="H60" i="14" s="1"/>
  <c r="F55" i="14"/>
  <c r="N56" i="14" s="1"/>
  <c r="E55" i="14"/>
  <c r="M61" i="14" s="1"/>
  <c r="H54" i="14"/>
  <c r="G52" i="14"/>
  <c r="E52" i="14"/>
  <c r="O51" i="14"/>
  <c r="G50" i="14"/>
  <c r="F50" i="14"/>
  <c r="H50" i="14" s="1"/>
  <c r="L47" i="14"/>
  <c r="K47" i="14"/>
  <c r="G47" i="14" s="1"/>
  <c r="H47" i="14" s="1"/>
  <c r="G46" i="14"/>
  <c r="F46" i="14"/>
  <c r="G45" i="14"/>
  <c r="F45" i="14"/>
  <c r="H45" i="14" s="1"/>
  <c r="G44" i="14"/>
  <c r="F44" i="14"/>
  <c r="G43" i="14"/>
  <c r="F43" i="14"/>
  <c r="H43" i="14" s="1"/>
  <c r="F38" i="14"/>
  <c r="H38" i="14" s="1"/>
  <c r="F36" i="14"/>
  <c r="H36" i="14" s="1"/>
  <c r="H33" i="14"/>
  <c r="F32" i="14"/>
  <c r="H32" i="14" s="1"/>
  <c r="F31" i="14"/>
  <c r="H31" i="14" s="1"/>
  <c r="F30" i="14"/>
  <c r="H30" i="14" s="1"/>
  <c r="H28" i="14"/>
  <c r="H27" i="14"/>
  <c r="F25" i="14"/>
  <c r="F26" i="14" s="1"/>
  <c r="H26" i="14" s="1"/>
  <c r="F24" i="14"/>
  <c r="H24" i="14" s="1"/>
  <c r="F23" i="14"/>
  <c r="H23" i="14" s="1"/>
  <c r="H21" i="14"/>
  <c r="H20" i="14"/>
  <c r="H18" i="14"/>
  <c r="H17" i="14"/>
  <c r="I177" i="12" l="1"/>
  <c r="I206" i="12"/>
  <c r="I115" i="12"/>
  <c r="I146" i="12"/>
  <c r="I53" i="12"/>
  <c r="I22" i="12"/>
  <c r="H44" i="14"/>
  <c r="E59" i="14"/>
  <c r="H59" i="14" s="1"/>
  <c r="E65" i="14"/>
  <c r="H65" i="14" s="1"/>
  <c r="H46" i="14"/>
  <c r="H52" i="14"/>
  <c r="E63" i="14"/>
  <c r="H63" i="14" s="1"/>
  <c r="H58" i="14"/>
  <c r="E64" i="14"/>
  <c r="H64" i="14" s="1"/>
  <c r="H98" i="14"/>
  <c r="H55" i="14"/>
  <c r="H40" i="14" s="1"/>
  <c r="I88" i="14"/>
  <c r="I118" i="14" s="1"/>
  <c r="E62" i="14"/>
  <c r="H62" i="14" s="1"/>
  <c r="H110" i="14"/>
  <c r="I97" i="14" s="1"/>
  <c r="I119" i="14" s="1"/>
  <c r="H119" i="14" s="1"/>
  <c r="H25" i="14"/>
  <c r="I14" i="14" s="1"/>
  <c r="H56" i="14" l="1"/>
  <c r="I120" i="14"/>
  <c r="I121" i="14" s="1"/>
  <c r="I122" i="14" s="1"/>
  <c r="I123" i="14" s="1"/>
  <c r="I39" i="14"/>
  <c r="I74" i="14" s="1"/>
  <c r="N52" i="14"/>
  <c r="N53" i="14" s="1"/>
  <c r="I73" i="14"/>
  <c r="J22" i="14"/>
  <c r="H74" i="14" l="1"/>
  <c r="I87" i="14"/>
  <c r="I75" i="14"/>
  <c r="I76" i="14" s="1"/>
  <c r="K74" i="14"/>
  <c r="I77" i="14" l="1"/>
  <c r="I13" i="14" s="1"/>
  <c r="I78" i="14" l="1"/>
  <c r="I125" i="14"/>
  <c r="K125" i="14"/>
  <c r="F131" i="14" l="1"/>
  <c r="G136" i="14" s="1"/>
  <c r="J14" i="14"/>
  <c r="K126" i="14"/>
  <c r="I126" i="14"/>
  <c r="I132" i="14"/>
  <c r="I136" i="14" l="1"/>
  <c r="K120" i="14"/>
  <c r="I17" i="7" l="1"/>
  <c r="I16" i="7"/>
  <c r="I15" i="7"/>
  <c r="I14" i="7"/>
  <c r="I13" i="7"/>
  <c r="H50" i="8" l="1"/>
  <c r="I50" i="8" s="1"/>
  <c r="H49" i="8"/>
  <c r="I49" i="8" s="1"/>
  <c r="H48" i="8"/>
  <c r="I48" i="8" s="1"/>
  <c r="H47" i="8"/>
  <c r="I47" i="8" s="1"/>
  <c r="H46" i="8"/>
  <c r="I46" i="8" s="1"/>
  <c r="H45" i="8"/>
  <c r="I45" i="8" s="1"/>
  <c r="H41" i="8"/>
  <c r="I41" i="8" s="1"/>
  <c r="H39" i="8"/>
  <c r="I39" i="8" s="1"/>
  <c r="H37" i="8"/>
  <c r="I37" i="8" s="1"/>
  <c r="H34" i="8"/>
  <c r="I34" i="8" s="1"/>
  <c r="H33" i="8"/>
  <c r="I33" i="8" s="1"/>
  <c r="H32" i="8"/>
  <c r="I32" i="8" s="1"/>
  <c r="H27" i="8"/>
  <c r="I27" i="8" s="1"/>
  <c r="H26" i="8"/>
  <c r="I26" i="8" s="1"/>
  <c r="H25" i="8"/>
  <c r="I25" i="8" s="1"/>
  <c r="H24" i="8"/>
  <c r="I24" i="8" s="1"/>
  <c r="H23" i="8"/>
  <c r="I23" i="8" s="1"/>
  <c r="H22" i="8"/>
  <c r="I22" i="8" s="1"/>
  <c r="I19" i="8"/>
  <c r="I18" i="8"/>
  <c r="I17" i="8"/>
  <c r="I16" i="8"/>
  <c r="I15" i="8"/>
  <c r="I14" i="8"/>
  <c r="I13" i="8"/>
  <c r="I10" i="8"/>
  <c r="I9" i="8"/>
  <c r="I8" i="8"/>
  <c r="I43" i="8" l="1"/>
  <c r="J5" i="8"/>
  <c r="J51" i="8" s="1"/>
  <c r="I29" i="8"/>
  <c r="J28" i="8" s="1"/>
  <c r="J52" i="8" s="1"/>
  <c r="H46" i="7"/>
  <c r="H47" i="7"/>
  <c r="H48" i="7"/>
  <c r="I48" i="7" s="1"/>
  <c r="H49" i="7"/>
  <c r="I49" i="7" s="1"/>
  <c r="H50" i="7"/>
  <c r="I50" i="7" s="1"/>
  <c r="H45" i="7"/>
  <c r="H39" i="7"/>
  <c r="I39" i="7" s="1"/>
  <c r="H37" i="7"/>
  <c r="I37" i="7" s="1"/>
  <c r="I46" i="7"/>
  <c r="I45" i="7"/>
  <c r="H33" i="7"/>
  <c r="I33" i="7" s="1"/>
  <c r="H34" i="7"/>
  <c r="I34" i="7" s="1"/>
  <c r="H32" i="7"/>
  <c r="I32" i="7" s="1"/>
  <c r="H23" i="7"/>
  <c r="H24" i="7"/>
  <c r="I24" i="7" s="1"/>
  <c r="H25" i="7"/>
  <c r="I25" i="7" s="1"/>
  <c r="H26" i="7"/>
  <c r="I26" i="7" s="1"/>
  <c r="H27" i="7"/>
  <c r="I27" i="7" s="1"/>
  <c r="H22" i="7"/>
  <c r="I22" i="7" s="1"/>
  <c r="I47" i="7"/>
  <c r="I23" i="7"/>
  <c r="I19" i="7"/>
  <c r="I18" i="7"/>
  <c r="I10" i="7"/>
  <c r="I9" i="7"/>
  <c r="I8" i="7"/>
  <c r="J53" i="8" l="1"/>
  <c r="J54" i="8" s="1"/>
  <c r="I43" i="7"/>
  <c r="J5" i="7"/>
  <c r="J51" i="7" s="1"/>
  <c r="J53" i="7" s="1"/>
  <c r="J55" i="8" l="1"/>
  <c r="J56" i="8" s="1"/>
  <c r="P13" i="8" s="1"/>
  <c r="J26" i="1" l="1"/>
  <c r="J27" i="1"/>
  <c r="J28" i="1"/>
  <c r="J29" i="1"/>
  <c r="J28" i="5"/>
  <c r="J27" i="5"/>
  <c r="J26" i="5"/>
  <c r="J25" i="5"/>
  <c r="J29" i="2"/>
  <c r="J28" i="2"/>
  <c r="J27" i="2"/>
  <c r="J26" i="2"/>
  <c r="J27" i="4"/>
  <c r="J26" i="4"/>
  <c r="J14" i="4"/>
  <c r="J13" i="4"/>
  <c r="J14" i="2"/>
  <c r="J13" i="2"/>
  <c r="J14" i="5"/>
  <c r="J13" i="5"/>
  <c r="J12" i="1"/>
  <c r="J14" i="1"/>
  <c r="J50" i="5" l="1"/>
  <c r="J49" i="5"/>
  <c r="J48" i="5"/>
  <c r="J47" i="5"/>
  <c r="J46" i="5"/>
  <c r="J42" i="5"/>
  <c r="J40" i="5"/>
  <c r="J38" i="5"/>
  <c r="J35" i="5"/>
  <c r="J34" i="5"/>
  <c r="J33" i="5"/>
  <c r="J22" i="5"/>
  <c r="J21" i="5"/>
  <c r="J20" i="5"/>
  <c r="J17" i="5"/>
  <c r="J16" i="5"/>
  <c r="J15" i="5"/>
  <c r="J12" i="5"/>
  <c r="J11" i="5"/>
  <c r="J10" i="5"/>
  <c r="J9" i="5"/>
  <c r="J8" i="5"/>
  <c r="J49" i="4"/>
  <c r="J48" i="4"/>
  <c r="J47" i="4"/>
  <c r="J46" i="4"/>
  <c r="J45" i="4"/>
  <c r="J41" i="4"/>
  <c r="J39" i="4"/>
  <c r="J37" i="4"/>
  <c r="J34" i="4"/>
  <c r="J33" i="4"/>
  <c r="J32" i="4"/>
  <c r="J25" i="4"/>
  <c r="J24" i="4"/>
  <c r="J21" i="4"/>
  <c r="J20" i="4"/>
  <c r="J19" i="4"/>
  <c r="J16" i="4"/>
  <c r="J15" i="4"/>
  <c r="J12" i="4"/>
  <c r="J11" i="4"/>
  <c r="J10" i="4"/>
  <c r="J9" i="4"/>
  <c r="J8" i="4"/>
  <c r="J36" i="2"/>
  <c r="J35" i="1"/>
  <c r="J51" i="2"/>
  <c r="J50" i="2"/>
  <c r="J49" i="2"/>
  <c r="J48" i="2"/>
  <c r="J47" i="2"/>
  <c r="J43" i="2"/>
  <c r="J41" i="2"/>
  <c r="J39" i="2"/>
  <c r="J35" i="2"/>
  <c r="J34" i="2"/>
  <c r="J23" i="2"/>
  <c r="J22" i="2"/>
  <c r="J21" i="2"/>
  <c r="J18" i="2"/>
  <c r="J17" i="2"/>
  <c r="J16" i="2"/>
  <c r="J15" i="2"/>
  <c r="J12" i="2"/>
  <c r="J11" i="2"/>
  <c r="J10" i="2"/>
  <c r="J9" i="2"/>
  <c r="J8" i="2"/>
  <c r="K5" i="5" l="1"/>
  <c r="K51" i="5" s="1"/>
  <c r="K5" i="2"/>
  <c r="K52" i="2" s="1"/>
  <c r="K54" i="2" s="1"/>
  <c r="K5" i="4"/>
  <c r="K50" i="4" s="1"/>
  <c r="K52" i="4" s="1"/>
  <c r="J44" i="5"/>
  <c r="J30" i="5"/>
  <c r="J29" i="4"/>
  <c r="J43" i="4"/>
  <c r="J45" i="2"/>
  <c r="J31" i="2"/>
  <c r="J51" i="1"/>
  <c r="J50" i="1"/>
  <c r="J49" i="1"/>
  <c r="J48" i="1"/>
  <c r="J47" i="1"/>
  <c r="J43" i="1"/>
  <c r="J41" i="1"/>
  <c r="J39" i="1"/>
  <c r="J36" i="1"/>
  <c r="J34" i="1"/>
  <c r="J9" i="1"/>
  <c r="J10" i="1"/>
  <c r="J11" i="1"/>
  <c r="J13" i="1"/>
  <c r="J15" i="1"/>
  <c r="J16" i="1"/>
  <c r="J17" i="1"/>
  <c r="J18" i="1"/>
  <c r="J21" i="1"/>
  <c r="J22" i="1"/>
  <c r="J23" i="1"/>
  <c r="J8" i="1"/>
  <c r="K30" i="2" l="1"/>
  <c r="K53" i="2" s="1"/>
  <c r="K55" i="2" s="1"/>
  <c r="K56" i="2" s="1"/>
  <c r="K57" i="2" s="1"/>
  <c r="K5" i="1"/>
  <c r="K52" i="1" s="1"/>
  <c r="K54" i="1" s="1"/>
  <c r="K29" i="5"/>
  <c r="K52" i="5" s="1"/>
  <c r="K53" i="5"/>
  <c r="K28" i="4"/>
  <c r="K51" i="4" s="1"/>
  <c r="K53" i="4" s="1"/>
  <c r="J45" i="1"/>
  <c r="J31" i="1"/>
  <c r="K54" i="5" l="1"/>
  <c r="K55" i="5" s="1"/>
  <c r="K56" i="5" s="1"/>
  <c r="K54" i="4"/>
  <c r="K55" i="4" s="1"/>
  <c r="K30" i="1"/>
  <c r="K53" i="1" s="1"/>
  <c r="K55" i="1" s="1"/>
  <c r="K56" i="1" l="1"/>
  <c r="K57" i="1" s="1"/>
  <c r="I41" i="7" l="1"/>
  <c r="I29" i="7" s="1"/>
  <c r="J28" i="7" s="1"/>
  <c r="J52" i="7" s="1"/>
  <c r="J54" i="7" s="1"/>
  <c r="J55" i="7" s="1"/>
  <c r="J56" i="7" l="1"/>
  <c r="P20" i="7" s="1"/>
</calcChain>
</file>

<file path=xl/sharedStrings.xml><?xml version="1.0" encoding="utf-8"?>
<sst xmlns="http://schemas.openxmlformats.org/spreadsheetml/2006/main" count="1456" uniqueCount="282">
  <si>
    <t>Item</t>
  </si>
  <si>
    <t>Código</t>
  </si>
  <si>
    <t>Descripción</t>
  </si>
  <si>
    <t>Unidad</t>
  </si>
  <si>
    <t>Cantidad</t>
  </si>
  <si>
    <t>Meses</t>
  </si>
  <si>
    <t>Costo S/.</t>
  </si>
  <si>
    <t>% Incidencia</t>
  </si>
  <si>
    <t>Parcial S/.</t>
  </si>
  <si>
    <t>Total S/.</t>
  </si>
  <si>
    <t>COSTO DIRECTO</t>
  </si>
  <si>
    <t>A</t>
  </si>
  <si>
    <t>Sueldos y Salarios</t>
  </si>
  <si>
    <t>a.1.0</t>
  </si>
  <si>
    <t>Personal Profesional</t>
  </si>
  <si>
    <t>a.1.1</t>
  </si>
  <si>
    <t>Jefe del Proyecto</t>
  </si>
  <si>
    <t>Mes</t>
  </si>
  <si>
    <t>a.1.2</t>
  </si>
  <si>
    <t xml:space="preserve">Especialista de Arquitectura y Señalización </t>
  </si>
  <si>
    <t>a.1.3</t>
  </si>
  <si>
    <t xml:space="preserve">Especialista de Estructuras </t>
  </si>
  <si>
    <t>a.1.4</t>
  </si>
  <si>
    <t xml:space="preserve">Especialista de Instalaciones Sanitarias </t>
  </si>
  <si>
    <t>a.1.5</t>
  </si>
  <si>
    <t xml:space="preserve">Especialista de Instalaciones Eléctricas </t>
  </si>
  <si>
    <t>a.1.6</t>
  </si>
  <si>
    <t xml:space="preserve">Especialista de Metrados, Costos y Presupuestos </t>
  </si>
  <si>
    <t>a.1.7</t>
  </si>
  <si>
    <t>Especialista de Seguridad, Evacuación y Riesgo</t>
  </si>
  <si>
    <t>a.1.8</t>
  </si>
  <si>
    <t>Especialista de Equipamiento Hospitalario</t>
  </si>
  <si>
    <t>a.1.9</t>
  </si>
  <si>
    <t>Especialista en Gestión y Manejo Ambiental</t>
  </si>
  <si>
    <t>a.2.0</t>
  </si>
  <si>
    <t>Personal de Apoyo Profesional (+)</t>
  </si>
  <si>
    <t>a.2.1</t>
  </si>
  <si>
    <t>Técnico en Dibujo o Cadista</t>
  </si>
  <si>
    <t>a.2.2</t>
  </si>
  <si>
    <t>Asistente en metrados, costos y presupuestos</t>
  </si>
  <si>
    <t>a.2.3</t>
  </si>
  <si>
    <t>Asistente digitador y edición de texto.</t>
  </si>
  <si>
    <t>a.3.0</t>
  </si>
  <si>
    <t>Estudios y Otros</t>
  </si>
  <si>
    <t>a.3.1</t>
  </si>
  <si>
    <t>Estudio de Mecánica de Suelos y canteras</t>
  </si>
  <si>
    <t>Glb</t>
  </si>
  <si>
    <t>a.3.2</t>
  </si>
  <si>
    <t>Estudios de Levantamiento Topográfico y Arquitectónico</t>
  </si>
  <si>
    <t>GASTOS GENERALES</t>
  </si>
  <si>
    <t>GASTOS GENERALES FIJOS</t>
  </si>
  <si>
    <t>B</t>
  </si>
  <si>
    <t>Alquileres y Servicios</t>
  </si>
  <si>
    <t>b.1.0</t>
  </si>
  <si>
    <t>Alquileres</t>
  </si>
  <si>
    <t>b.1.1</t>
  </si>
  <si>
    <t>Oficina</t>
  </si>
  <si>
    <t>b.1.2</t>
  </si>
  <si>
    <t>Alquiler de camioneta (incluye chofer)</t>
  </si>
  <si>
    <t xml:space="preserve">Dia </t>
  </si>
  <si>
    <t>C</t>
  </si>
  <si>
    <t>Movilización y Apoyo Logístico</t>
  </si>
  <si>
    <t>c.1.0</t>
  </si>
  <si>
    <t>Pasajes</t>
  </si>
  <si>
    <t xml:space="preserve">c.1.1 </t>
  </si>
  <si>
    <t>Pasajes Aéreos Profesionales</t>
  </si>
  <si>
    <t>und.</t>
  </si>
  <si>
    <t>c.2.0</t>
  </si>
  <si>
    <t>Viáticos y Alimentación</t>
  </si>
  <si>
    <t>c.2.1</t>
  </si>
  <si>
    <t>Profesionales</t>
  </si>
  <si>
    <t>Dia</t>
  </si>
  <si>
    <t>c.3.0</t>
  </si>
  <si>
    <t>Otros</t>
  </si>
  <si>
    <t>Carta Fianza ( Vigencia)</t>
  </si>
  <si>
    <t>GASTOS GENERALES VARIABLES</t>
  </si>
  <si>
    <t>D</t>
  </si>
  <si>
    <t>Material Mobiliario y Útiles de Oficina</t>
  </si>
  <si>
    <t>d.1.0</t>
  </si>
  <si>
    <t>Copias e impresiones impresión de docs. Y ploteo de planos</t>
  </si>
  <si>
    <t>d.1.1</t>
  </si>
  <si>
    <t>Empastado - 06 ejemplares (02 originales y 04 copias)</t>
  </si>
  <si>
    <t>d.1.2</t>
  </si>
  <si>
    <t xml:space="preserve">Copias de Planos </t>
  </si>
  <si>
    <t>d.1.3</t>
  </si>
  <si>
    <t xml:space="preserve">Copias de documentos </t>
  </si>
  <si>
    <t>d.1.4</t>
  </si>
  <si>
    <t xml:space="preserve">Escaneo de expediente técnico </t>
  </si>
  <si>
    <t>Costo Sub Total</t>
  </si>
  <si>
    <t>Impuesto General a las Ventas (IGV)</t>
  </si>
  <si>
    <t>Utilidad 10% DC</t>
  </si>
  <si>
    <t>Gastos Generales</t>
  </si>
  <si>
    <t xml:space="preserve">Costo Total de Elaboración de Expediente Técnico </t>
  </si>
  <si>
    <t>b.1.3</t>
  </si>
  <si>
    <t>Alquiler de Equipos de Computo</t>
  </si>
  <si>
    <t>Especialista de Gestión y Manejo Ambiental y Riesgo / Ingeniero Ambiental / riesgo</t>
  </si>
  <si>
    <t>Estructura de costos del Expediente Técnico - SAMNE</t>
  </si>
  <si>
    <t>Estructura de costos del Expediente Técnico - RAMON CASTILLA</t>
  </si>
  <si>
    <t>Estructura de costos del Expediente Técnico - GRAN CHIMU</t>
  </si>
  <si>
    <t>Estructura de costos del Expediente Técnico - ALTO PERU</t>
  </si>
  <si>
    <t>Especialista de Instalaciones mecanicas</t>
  </si>
  <si>
    <t>Especialista de Instalaciones TIC</t>
  </si>
  <si>
    <t>a.1.10</t>
  </si>
  <si>
    <t>a.1.11</t>
  </si>
  <si>
    <t>a.3.3</t>
  </si>
  <si>
    <t>Estudios de diamantinas</t>
  </si>
  <si>
    <t>a.3.4</t>
  </si>
  <si>
    <t>Estudios de resistividad del terreno</t>
  </si>
  <si>
    <t>Estudio de impacto ambiental</t>
  </si>
  <si>
    <t xml:space="preserve">Evaluacion de riesgos </t>
  </si>
  <si>
    <t>a.3.5</t>
  </si>
  <si>
    <t>a.3.6</t>
  </si>
  <si>
    <t>a.2.4</t>
  </si>
  <si>
    <t>a.2.5</t>
  </si>
  <si>
    <t>a.2.6</t>
  </si>
  <si>
    <t>a.2.7</t>
  </si>
  <si>
    <t>Personal Profesional clave</t>
  </si>
  <si>
    <t xml:space="preserve">Estudio de Mecánica de Suelos </t>
  </si>
  <si>
    <t>GLB</t>
  </si>
  <si>
    <t>CANTIDAD</t>
  </si>
  <si>
    <t>COSTO
UNITARIO</t>
  </si>
  <si>
    <t>N° JUEGOS
OTROS</t>
  </si>
  <si>
    <t>MESES</t>
  </si>
  <si>
    <t>N° DE PROF</t>
  </si>
  <si>
    <t>DIAS</t>
  </si>
  <si>
    <t>Archivadores</t>
  </si>
  <si>
    <t>Impresión de planos</t>
  </si>
  <si>
    <t>d.1.5</t>
  </si>
  <si>
    <t xml:space="preserve">Copias e impresiones impresión de docs. </t>
  </si>
  <si>
    <t>Impresión de documentos</t>
  </si>
  <si>
    <t>d.1.6</t>
  </si>
  <si>
    <t>Especialista de Instalaciones mecanico electricista</t>
  </si>
  <si>
    <t>b.1.4</t>
  </si>
  <si>
    <t>Alquiler de camioneta (Todo costo)</t>
  </si>
  <si>
    <t>Dias</t>
  </si>
  <si>
    <t>Und.</t>
  </si>
  <si>
    <t>SUELDOS DE PROFESIONALES Y ASISTENTES</t>
  </si>
  <si>
    <t>Area Admnistrativa</t>
  </si>
  <si>
    <t xml:space="preserve">Secretaria </t>
  </si>
  <si>
    <t>servicios,  telefono, internet</t>
  </si>
  <si>
    <t>servicios, agua, y energia electrica</t>
  </si>
  <si>
    <t>Pasajes Terrestres a  Profesionales</t>
  </si>
  <si>
    <t>Especialista en  liquidacion de Obras Según con L.R.C.E.</t>
  </si>
  <si>
    <t>Escaneo de expediente de liquidacion de obra</t>
  </si>
  <si>
    <t xml:space="preserve">PORCENTAJE DE INCIDENCIA DEL  COSTO DE LA SUPERVSION : S/. 517,630.00 / 4 932,776.26  : 10.49 % </t>
  </si>
  <si>
    <t xml:space="preserve">COSTOS DE SUPERVISIÓN DE LIQUIDACIÓN DE OBRA </t>
  </si>
  <si>
    <t>ITEM</t>
  </si>
  <si>
    <t>CÓDIGO</t>
  </si>
  <si>
    <t>DESCRIPCIÓN</t>
  </si>
  <si>
    <t>UNIDAD</t>
  </si>
  <si>
    <t>COSTO S/.</t>
  </si>
  <si>
    <t>PARCIAL S/.</t>
  </si>
  <si>
    <t>TOTAL S/.</t>
  </si>
  <si>
    <t>COSTOS DE REVISION Y ELABORACION  DE LIQUIDACIÓN DE OBRA</t>
  </si>
  <si>
    <t>ESTRUCTURAS DE COSTOS DE SUPERVISION  Y LIQUIDACION DE OBRA</t>
  </si>
  <si>
    <t>COSTO TOTAL DE SUPERVISION Y LIQUIDACION DE OBRA</t>
  </si>
  <si>
    <t xml:space="preserve">Especialista en Equipamiento Hospitalario </t>
  </si>
  <si>
    <t>SCTR (Seguros)</t>
  </si>
  <si>
    <t>GLB.</t>
  </si>
  <si>
    <t>c.3.1</t>
  </si>
  <si>
    <t>c.3.2</t>
  </si>
  <si>
    <t>Jefe de elaboracion de liquidacion de  Obras ( Ing. Civil o Arqto.)</t>
  </si>
  <si>
    <t>b.1.5</t>
  </si>
  <si>
    <t xml:space="preserve">Prevencionista que incluya la  Vigilancia , Prevencion y   Control contra el COVID-19 </t>
  </si>
  <si>
    <t>Zapatos de Acero punta de Acero</t>
  </si>
  <si>
    <t>Cascos  de Proteccion</t>
  </si>
  <si>
    <t xml:space="preserve">Chalecos de   identificacion de supervisores </t>
  </si>
  <si>
    <t>Material e implementos para la prevencion y control contra el COVID-19</t>
  </si>
  <si>
    <t>d.1.8</t>
  </si>
  <si>
    <t>d.1.9</t>
  </si>
  <si>
    <t>d.1.10</t>
  </si>
  <si>
    <t>d.1.11</t>
  </si>
  <si>
    <t>d.1.12</t>
  </si>
  <si>
    <t>d.1.13</t>
  </si>
  <si>
    <t>Mascarilla Facial contra el COVID-19</t>
  </si>
  <si>
    <t>Kit  de Bioseguridad contra el COVID-19 ,de Jabon, papel secante y solucion hidroalcholica al 70%</t>
  </si>
  <si>
    <t>Certificado de evaluacion de descarte, control contra el COVID -19</t>
  </si>
  <si>
    <t xml:space="preserve">Inplementos de seguridad </t>
  </si>
  <si>
    <t>Respirador y/o  Tapa boca</t>
  </si>
  <si>
    <t>Gerente de Contrato Ing. Civil o  arquitecto)</t>
  </si>
  <si>
    <t>Especialista de Costos Metrados y Valorizaciones -Planeamiento</t>
  </si>
  <si>
    <t>Especialista de Arquitectura</t>
  </si>
  <si>
    <t>tiempo</t>
  </si>
  <si>
    <t>meses</t>
  </si>
  <si>
    <t xml:space="preserve">PRESUPUESTO BASE  DEL EQUIPAMIENTO : </t>
  </si>
  <si>
    <t>PRESUPUESTO BASE  TOTAL DE LA OBRA Y EQUIPAMIENTO  :</t>
  </si>
  <si>
    <t>Costo Total de  REVISION Y ELABORACION  DE LIQUIDACIÓN DE OBRA</t>
  </si>
  <si>
    <t xml:space="preserve">COSTOS DE SUPERVISIÓN OBRA  </t>
  </si>
  <si>
    <t xml:space="preserve">Costo Total de SUPERVISIÓN OBRA  </t>
  </si>
  <si>
    <t>% DE SUPERVISION Y LIQUIDACION DE OBRA CON RESPECTO AL PRESUPUESTO DE OBRA (INFRAESTRUCTURA)</t>
  </si>
  <si>
    <t>Utilidad 7% DC</t>
  </si>
  <si>
    <t>Salud</t>
  </si>
  <si>
    <t>X</t>
  </si>
  <si>
    <t>Gerente de Obra - Supervisor de Obra  ( Ing. Civil o arquitecto)</t>
  </si>
  <si>
    <t>PERSONAL DE LA SUPERVISIÓN</t>
  </si>
  <si>
    <t>Asistente al Gerente de Obra ( Ing. Civil  o Arquitecto)</t>
  </si>
  <si>
    <t>PERSONAL - CLAVE</t>
  </si>
  <si>
    <t>PERSONAL - NO CLAVE</t>
  </si>
  <si>
    <t>Especialista en impacto ambiental</t>
  </si>
  <si>
    <t>Asesores del Gerente de Obra</t>
  </si>
  <si>
    <t xml:space="preserve">       Especialista de Estructuras </t>
  </si>
  <si>
    <t xml:space="preserve">       Especialista de Instalciones Sanitarias</t>
  </si>
  <si>
    <t xml:space="preserve">       Especialista de Instalciones Electricas</t>
  </si>
  <si>
    <t xml:space="preserve">       Especialista en Inst. Mecanicas</t>
  </si>
  <si>
    <t xml:space="preserve">       Especialista en comunicaciones </t>
  </si>
  <si>
    <t xml:space="preserve">       Especialista en Seguridad, Salud en el Trabajo </t>
  </si>
  <si>
    <t>a.2.3.1</t>
  </si>
  <si>
    <t>a.2.3.2</t>
  </si>
  <si>
    <t>a.2.3.3</t>
  </si>
  <si>
    <t>a.2.3.4</t>
  </si>
  <si>
    <t>a.2.3.5</t>
  </si>
  <si>
    <t>a.2.3.6</t>
  </si>
  <si>
    <t>a.2.3.7</t>
  </si>
  <si>
    <t>Personal Técnico de Apoyo</t>
  </si>
  <si>
    <t>a.2.4.1</t>
  </si>
  <si>
    <t>Asistente Procesador de actualizaciones de valorizaciones y reajustes ( Ing. Civil o Arqto.)</t>
  </si>
  <si>
    <t>** NOTA :</t>
  </si>
  <si>
    <t>Los costos estimados para la supervisión de las obras están definidos por los siguientes factores:
• Distancia y accesibilidad a las obras, este Item hace referencia a los diferentes factores que determinan el acceso inmediato a la zona del proyecto como son: distancia hacia las obras, lo agreste del terreno, accesibilidad, estos factores incrementan los costos de movilidad y traslado de los profesionales responsables de la supervision y a la vez incrementan el tiempo viaje.
• Complejidad de la obra, este factor está definido por las condiciones físicas del terreno, ya que al tener una topografía accidentada, se incrementan los trabajos de excavaciones masivas, construcción de muros de contención, conformacion de taludes, explanacion de plataformas, entre otros. Por otro lado la complejidad se incrementa al hacer uso de procedimientos constructivos no convencionales por el uso de nuevos materiales (principalmente materiales usados en el confort térmico), ya que estos trabajos demandan la presencia constante de los profesionales designados para la supervisión de las obras, incrementando costos de alimentación, movilidad, estadía, entre otros.
• Viabilidad del proyecto, este factor es determinante para la estimación del costo de supervisión, todos los proyectos son aprobados dentro del porcentaje de viabilidad permisible por el Ministerio de Economía y Finanzas, por lo cual estimar un monto muy alto para los gastos de supervisión haría que sobrepase el porcentaje de viabilidad programado haciendo inviable el proyecto. Según la programación de inversión que tiene la entidad se propone como techo presupuestal hasta el 9.00 % del costo de la obra, para gastos de supervisión. 
• Estimación de Costos de PERSONAL CLAVE y NO CLAVE, la remuneración de los profesionales propuestos para brindar el servicio de Supervisión, responde a estimaciones Análogas, basadas en servicios similares con costos del mercado, estos montos son costos globales que incluyen gastos por seguros, impuestos, entre otros, y a la vez están condicionados por las variables mencionadas anteriormente (Distancia y accesibilidad a las obras, Complejidad de la obra, Viabilidad del proyecto).</t>
  </si>
  <si>
    <t>PROYECTO</t>
  </si>
  <si>
    <t>: EXPEDIENTE TÉCNICO PARA LA HABILITACIÓN FÍSICA DEL CENTRO DE MEJOR ATENCIÓN AL CIUDADANO (MAC) LORETO</t>
  </si>
  <si>
    <t>UBICACIÓN</t>
  </si>
  <si>
    <t xml:space="preserve"> : AV. LA MARINA N° 1338 DIST. DE PUNCHACANA PROV. DE MAYNAS IQUITOS - ENAPU</t>
  </si>
  <si>
    <t>FECHA</t>
  </si>
  <si>
    <t>: DICIEMBRE 2020</t>
  </si>
  <si>
    <t>PLAZO</t>
  </si>
  <si>
    <t>: 135 DIAS CALENDARIO</t>
  </si>
  <si>
    <t>glb</t>
  </si>
  <si>
    <t>Pasajes aereos profesionales Lima Iquitos - Iquitos Lima</t>
  </si>
  <si>
    <t xml:space="preserve">       Especialista en control y Aseguramiento de Calidad</t>
  </si>
  <si>
    <t>Viáticos y Gastos Varios</t>
  </si>
  <si>
    <t>General</t>
  </si>
  <si>
    <t>PROGRAMA DE MEJORAMIENTO DE LOS SERVICIOS DE JUSTICIA EN MATERIA PENAL EN EL PERÚ</t>
  </si>
  <si>
    <t>PROYECTO    :</t>
  </si>
  <si>
    <t>SEDE             :</t>
  </si>
  <si>
    <t>PLAZO          :</t>
  </si>
  <si>
    <t>Creación del Centro Nacional de Perfiles Genéticos Humanos y fortalecimiento de los laboratorios de ADN de la Unidad de Biología Molecular y Genética de Lima y de las Unidades Médico Legales III de Arequipa y Lambayeque, del Instituto de Medicina Legal y Ciencias Forenses del Ministerio Público.</t>
  </si>
  <si>
    <t xml:space="preserve">COSTO TOTAL </t>
  </si>
  <si>
    <t>INSTALACION</t>
  </si>
  <si>
    <t>GARANTÍA (EN AÑOS)</t>
  </si>
  <si>
    <t>INSTALACION (EN DÍAS CALENDARIO)</t>
  </si>
  <si>
    <t>ENTREGA DEL EQUIPAMIENTO (EN DÍAS CALENDARIO)</t>
  </si>
  <si>
    <t>COSTOS DEL BIEN</t>
  </si>
  <si>
    <t>MARCA MODELO</t>
  </si>
  <si>
    <t>EQUIPAMIENTO (QUE CUMPLA LAS CARATERÍSTICAS MÍNIMAS O SUPERIORES A LAS INDICADAS EN LAS EETTs)</t>
  </si>
  <si>
    <t>COSTO TOTAL</t>
  </si>
  <si>
    <t>CAPACITACIÓN (EN HORAS)</t>
  </si>
  <si>
    <t>PLAZOS ENTREGA (EN DÍAS CALENDARIO)</t>
  </si>
  <si>
    <t>SEDE UNBIMOG LIMA</t>
  </si>
  <si>
    <t>SEDE LABIMOG LAMBAYEQUE</t>
  </si>
  <si>
    <t>SEDE LABIMOG AREQUIPA</t>
  </si>
  <si>
    <t>Estación automatizada para procedimiento FTA y preparación del mix para muestra de referencia</t>
  </si>
  <si>
    <t>Mantenimiento preventivo semestral Sede UNBIMOG Lima</t>
  </si>
  <si>
    <t>Mantenimiento preventivo semestral Sede LABIMOG Arequipa</t>
  </si>
  <si>
    <t>Mantenimiento preventivo semestral Sede LABIMOG Lambayeque</t>
  </si>
  <si>
    <t>Instalación y Capacitación Sede UNBIMOG Lima</t>
  </si>
  <si>
    <t>Instalación y Capacitación Sede LABIMOG Arequipa</t>
  </si>
  <si>
    <t>Instalación y Capacitación Sede LABIMOG Lambayeque</t>
  </si>
  <si>
    <t>und</t>
  </si>
  <si>
    <t>dia</t>
  </si>
  <si>
    <t>hrs</t>
  </si>
  <si>
    <t>año</t>
  </si>
  <si>
    <t>Tabla 1.4.1b</t>
  </si>
  <si>
    <t>Tabla 1.4.2b</t>
  </si>
  <si>
    <t>Estación automatizada de extracción de ADN en evidencia</t>
  </si>
  <si>
    <t>Tabla 1.4.3b</t>
  </si>
  <si>
    <t>Estación automatizada mix de PCR</t>
  </si>
  <si>
    <t>Tabla 1.4.4b</t>
  </si>
  <si>
    <t>Estación automatizada mix de post PCR para analizador genético</t>
  </si>
  <si>
    <t>Termociclador con gradiente</t>
  </si>
  <si>
    <t>Tabla 1.4.13b</t>
  </si>
  <si>
    <t>Tabla 1.4.14b</t>
  </si>
  <si>
    <t>Analizador genético 24 capilares</t>
  </si>
  <si>
    <t>PCR en tiempo real de 5 colores validado para forense</t>
  </si>
  <si>
    <t>Tabla 1.4.18b</t>
  </si>
  <si>
    <t>Tabla 1.4.1a - Estación automatizada para procedimiento FTA y preparación del mix para muestra de referencia</t>
  </si>
  <si>
    <t>Tabla 1.4.2a - Estación automatizada de extracción de ADN en evidencia</t>
  </si>
  <si>
    <t>Tabla 1.4.3a - Estación automatizada mix de PCR</t>
  </si>
  <si>
    <t>Tabla 1.4.4a - Estación automatizada mix de post PCR para analizador genético</t>
  </si>
  <si>
    <t>Tabla 1.4.14a - Analizador genético 24 capilares</t>
  </si>
  <si>
    <t>Tabla 1.4.13a - Termociclador con gradiente</t>
  </si>
  <si>
    <t>Tabla 1.4.18a - PCR en tiempo real de 5 colores validado para forense</t>
  </si>
  <si>
    <t>ESTRUCTURAS DE COSTOS
PROVISIÓN DE SUFICIENTES EQUIPOS DE LABORATORIO EN LA UNBIMOG LIMA Y LOS LABIMOG AREQUIPA Y CHICLAYO.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</si>
</sst>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_ * #,##0.00_ ;_ * \-#,##0.00_ ;_ * &quot;-&quot;??_ ;_ @_ "/>
    <numFmt numFmtId="166" formatCode="0.00000%"/>
    <numFmt numFmtId="167" formatCode="&quot;COSTO DIRECTO DE OBRA (INFRAESTRUCTURA) :      S/.  &quot;#,###.00"/>
    <numFmt numFmtId="168" formatCode="&quot;COSTO TOTAL DEL PRESUPUESTO DE OBRA (INFRAESTRUCTURA) :      S/.  &quot;#,###.00"/>
  </numFmts>
  <fonts count="32" x14ac:knownFonts="1">
    <font>
      <sz val="11"/>
      <color theme="1"/>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b/>
      <sz val="11"/>
      <color rgb="FFFFFFFF"/>
      <name val="Calibri"/>
      <family val="2"/>
      <scheme val="minor"/>
    </font>
    <font>
      <sz val="11"/>
      <color rgb="FF000000"/>
      <name val="Calibri"/>
      <family val="2"/>
      <scheme val="minor"/>
    </font>
    <font>
      <b/>
      <sz val="11"/>
      <color rgb="FF000000"/>
      <name val="Calibri"/>
      <family val="2"/>
      <scheme val="minor"/>
    </font>
    <font>
      <sz val="11"/>
      <color theme="1"/>
      <name val="Calibri"/>
      <family val="2"/>
      <scheme val="minor"/>
    </font>
    <font>
      <b/>
      <sz val="10"/>
      <name val="Arial"/>
      <family val="2"/>
    </font>
    <font>
      <b/>
      <sz val="10"/>
      <color theme="1"/>
      <name val="Arial Narrow"/>
      <family val="2"/>
    </font>
    <font>
      <sz val="10"/>
      <color theme="1"/>
      <name val="Arial Narrow"/>
      <family val="2"/>
    </font>
    <font>
      <b/>
      <sz val="10"/>
      <color rgb="FFFFFFFF"/>
      <name val="Arial Narrow"/>
      <family val="2"/>
    </font>
    <font>
      <b/>
      <sz val="10"/>
      <name val="Arial Narrow"/>
      <family val="2"/>
    </font>
    <font>
      <sz val="10"/>
      <color rgb="FF000000"/>
      <name val="Arial Narrow"/>
      <family val="2"/>
    </font>
    <font>
      <b/>
      <u/>
      <sz val="10"/>
      <color theme="1"/>
      <name val="Arial Narrow"/>
      <family val="2"/>
    </font>
    <font>
      <b/>
      <sz val="10"/>
      <color rgb="FF000000"/>
      <name val="Arial Narrow"/>
      <family val="2"/>
    </font>
    <font>
      <sz val="10"/>
      <color theme="0"/>
      <name val="Arial Narrow"/>
      <family val="2"/>
    </font>
    <font>
      <b/>
      <sz val="10"/>
      <color theme="0"/>
      <name val="Arial Narrow"/>
      <family val="2"/>
    </font>
    <font>
      <sz val="10"/>
      <color rgb="FFFF0000"/>
      <name val="Arial Narrow"/>
      <family val="2"/>
    </font>
    <font>
      <sz val="10"/>
      <name val="Arial Narrow"/>
      <family val="2"/>
    </font>
    <font>
      <b/>
      <sz val="14"/>
      <color rgb="FFFF0000"/>
      <name val="Arial Narrow"/>
      <family val="2"/>
    </font>
    <font>
      <sz val="10"/>
      <name val="Arial"/>
      <family val="2"/>
    </font>
    <font>
      <b/>
      <sz val="11"/>
      <color theme="1"/>
      <name val="Arial Narrow"/>
      <family val="2"/>
    </font>
    <font>
      <b/>
      <sz val="11"/>
      <color theme="0"/>
      <name val="Arial Narrow"/>
      <family val="2"/>
    </font>
    <font>
      <sz val="11"/>
      <color theme="1"/>
      <name val="Arial Narrow"/>
      <family val="2"/>
    </font>
    <font>
      <sz val="16"/>
      <color rgb="FFFF0000"/>
      <name val="Arial Narrow"/>
      <family val="2"/>
    </font>
    <font>
      <b/>
      <sz val="12"/>
      <color theme="1"/>
      <name val="Arial Narrow"/>
      <family val="2"/>
    </font>
    <font>
      <sz val="8"/>
      <name val="Calibri"/>
      <family val="2"/>
      <scheme val="minor"/>
    </font>
    <font>
      <b/>
      <sz val="12"/>
      <color theme="0"/>
      <name val="Arial Narrow"/>
      <family val="2"/>
    </font>
    <font>
      <sz val="11"/>
      <color rgb="FF17365D"/>
      <name val="Arial"/>
      <family val="2"/>
    </font>
    <font>
      <b/>
      <sz val="10"/>
      <color theme="1"/>
      <name val="Arial"/>
      <family val="2"/>
    </font>
    <font>
      <b/>
      <sz val="10"/>
      <color rgb="FFFFFF00"/>
      <name val="Arial Narrow"/>
      <family val="2"/>
    </font>
  </fonts>
  <fills count="21">
    <fill>
      <patternFill patternType="none"/>
    </fill>
    <fill>
      <patternFill patternType="gray125"/>
    </fill>
    <fill>
      <patternFill patternType="solid">
        <fgColor rgb="FF8497B0"/>
        <bgColor indexed="64"/>
      </patternFill>
    </fill>
    <fill>
      <patternFill patternType="solid">
        <fgColor rgb="FF9BC2E6"/>
        <bgColor indexed="64"/>
      </patternFill>
    </fill>
    <fill>
      <patternFill patternType="solid">
        <fgColor rgb="FFFFFFFF"/>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3" tint="-0.249977111117893"/>
        <bgColor indexed="64"/>
      </patternFill>
    </fill>
    <fill>
      <patternFill patternType="solid">
        <fgColor rgb="FF92D050"/>
        <bgColor indexed="64"/>
      </patternFill>
    </fill>
    <fill>
      <patternFill patternType="solid">
        <fgColor rgb="FFFFC000"/>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1"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s>
  <cellStyleXfs count="3">
    <xf numFmtId="0" fontId="0" fillId="0" borderId="0"/>
    <xf numFmtId="9" fontId="7" fillId="0" borderId="0" applyFont="0" applyFill="0" applyBorder="0" applyAlignment="0" applyProtection="0"/>
    <xf numFmtId="43" fontId="7" fillId="0" borderId="0" applyFont="0" applyFill="0" applyBorder="0" applyAlignment="0" applyProtection="0"/>
  </cellStyleXfs>
  <cellXfs count="196">
    <xf numFmtId="0" fontId="0" fillId="0" borderId="0" xfId="0"/>
    <xf numFmtId="4" fontId="0" fillId="0" borderId="0" xfId="0" applyNumberFormat="1"/>
    <xf numFmtId="0" fontId="0" fillId="0" borderId="1" xfId="0" applyBorder="1" applyAlignment="1">
      <alignment vertical="center"/>
    </xf>
    <xf numFmtId="0" fontId="1" fillId="0" borderId="0" xfId="0" applyFont="1" applyAlignment="1">
      <alignment horizontal="left"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xf>
    <xf numFmtId="0" fontId="1" fillId="0" borderId="1" xfId="0" applyFont="1" applyBorder="1" applyAlignment="1">
      <alignment vertical="center"/>
    </xf>
    <xf numFmtId="0" fontId="0" fillId="0" borderId="1" xfId="0" applyBorder="1" applyAlignment="1">
      <alignment horizontal="right" vertical="center"/>
    </xf>
    <xf numFmtId="0" fontId="1" fillId="0" borderId="1" xfId="0" applyFont="1" applyBorder="1" applyAlignment="1">
      <alignment horizontal="right"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4" fontId="0" fillId="0" borderId="1" xfId="0" applyNumberFormat="1" applyBorder="1" applyAlignment="1">
      <alignment horizontal="center" vertical="center"/>
    </xf>
    <xf numFmtId="9" fontId="0" fillId="0" borderId="1" xfId="0" applyNumberFormat="1" applyBorder="1" applyAlignment="1">
      <alignment horizontal="right" vertical="center"/>
    </xf>
    <xf numFmtId="4" fontId="0" fillId="0" borderId="1" xfId="0" applyNumberFormat="1" applyBorder="1" applyAlignment="1">
      <alignment horizontal="right" vertical="center"/>
    </xf>
    <xf numFmtId="0" fontId="0" fillId="4" borderId="1" xfId="0" applyFill="1" applyBorder="1" applyAlignment="1">
      <alignment horizontal="center" vertical="center"/>
    </xf>
    <xf numFmtId="0" fontId="0" fillId="4" borderId="1" xfId="0" applyFill="1" applyBorder="1" applyAlignment="1">
      <alignment vertical="center"/>
    </xf>
    <xf numFmtId="4" fontId="0" fillId="4" borderId="1" xfId="0" applyNumberFormat="1" applyFill="1" applyBorder="1" applyAlignment="1">
      <alignment horizontal="center" vertical="center"/>
    </xf>
    <xf numFmtId="0" fontId="0" fillId="4" borderId="1" xfId="0" applyFill="1" applyBorder="1" applyAlignment="1">
      <alignment horizontal="right" vertical="center"/>
    </xf>
    <xf numFmtId="4" fontId="4" fillId="3" borderId="1" xfId="0" applyNumberFormat="1" applyFont="1" applyFill="1" applyBorder="1" applyAlignment="1">
      <alignment horizontal="center" vertical="center"/>
    </xf>
    <xf numFmtId="0" fontId="0" fillId="5" borderId="1" xfId="0" applyFill="1" applyBorder="1" applyAlignment="1">
      <alignment horizontal="center" vertical="center"/>
    </xf>
    <xf numFmtId="4" fontId="0" fillId="5" borderId="1" xfId="0" applyNumberFormat="1" applyFill="1" applyBorder="1" applyAlignment="1">
      <alignment horizontal="center" vertical="center"/>
    </xf>
    <xf numFmtId="4" fontId="0" fillId="5" borderId="1" xfId="0" applyNumberFormat="1" applyFill="1" applyBorder="1" applyAlignment="1">
      <alignment horizontal="right" vertical="center"/>
    </xf>
    <xf numFmtId="0" fontId="0" fillId="5" borderId="1" xfId="0" applyFill="1" applyBorder="1" applyAlignment="1">
      <alignment horizontal="right" vertical="center"/>
    </xf>
    <xf numFmtId="0" fontId="1" fillId="0" borderId="1" xfId="0" applyFont="1" applyBorder="1" applyAlignment="1">
      <alignment vertical="center" wrapText="1"/>
    </xf>
    <xf numFmtId="0" fontId="5" fillId="0" borderId="1" xfId="0" applyFont="1" applyBorder="1" applyAlignment="1">
      <alignment vertical="center"/>
    </xf>
    <xf numFmtId="4" fontId="5" fillId="0" borderId="1" xfId="0" applyNumberFormat="1" applyFont="1" applyBorder="1" applyAlignment="1">
      <alignment horizontal="center" vertical="center"/>
    </xf>
    <xf numFmtId="0" fontId="5" fillId="0" borderId="1" xfId="0" applyFont="1" applyBorder="1" applyAlignment="1">
      <alignment horizontal="right" vertical="center"/>
    </xf>
    <xf numFmtId="0" fontId="1" fillId="0" borderId="0" xfId="0" applyFont="1" applyAlignment="1">
      <alignment horizontal="justify" vertical="center"/>
    </xf>
    <xf numFmtId="4" fontId="1" fillId="3" borderId="1" xfId="0" applyNumberFormat="1" applyFont="1" applyFill="1" applyBorder="1" applyAlignment="1">
      <alignment horizontal="right" vertical="center"/>
    </xf>
    <xf numFmtId="4" fontId="1" fillId="5" borderId="1" xfId="0" applyNumberFormat="1" applyFont="1" applyFill="1" applyBorder="1" applyAlignment="1">
      <alignment horizontal="right" vertical="center"/>
    </xf>
    <xf numFmtId="4" fontId="1" fillId="0" borderId="1" xfId="0" applyNumberFormat="1" applyFont="1" applyBorder="1" applyAlignment="1">
      <alignment horizontal="right" vertical="center"/>
    </xf>
    <xf numFmtId="0" fontId="0" fillId="6" borderId="1" xfId="0" applyFill="1" applyBorder="1" applyAlignment="1">
      <alignment horizontal="center" vertical="center"/>
    </xf>
    <xf numFmtId="4" fontId="0" fillId="6" borderId="1" xfId="0" applyNumberFormat="1" applyFill="1" applyBorder="1" applyAlignment="1">
      <alignment horizontal="center" vertical="center"/>
    </xf>
    <xf numFmtId="4" fontId="0" fillId="6" borderId="1" xfId="0" applyNumberFormat="1" applyFill="1" applyBorder="1" applyAlignment="1">
      <alignment horizontal="right" vertical="center"/>
    </xf>
    <xf numFmtId="0" fontId="0" fillId="6" borderId="1" xfId="0" applyFill="1" applyBorder="1" applyAlignment="1">
      <alignment horizontal="right" vertical="center"/>
    </xf>
    <xf numFmtId="4" fontId="1" fillId="6" borderId="1" xfId="0" applyNumberFormat="1" applyFont="1" applyFill="1" applyBorder="1" applyAlignment="1">
      <alignment horizontal="right" vertical="center"/>
    </xf>
    <xf numFmtId="9" fontId="2" fillId="0" borderId="1" xfId="0" applyNumberFormat="1" applyFont="1" applyBorder="1" applyAlignment="1">
      <alignment horizontal="right" vertical="center"/>
    </xf>
    <xf numFmtId="0" fontId="2" fillId="0" borderId="1" xfId="0" applyFont="1" applyBorder="1" applyAlignment="1">
      <alignment vertical="center"/>
    </xf>
    <xf numFmtId="0" fontId="6" fillId="0" borderId="1" xfId="0" applyFont="1" applyBorder="1" applyAlignment="1">
      <alignment vertical="center"/>
    </xf>
    <xf numFmtId="4" fontId="5" fillId="0" borderId="1" xfId="0" applyNumberFormat="1" applyFont="1" applyBorder="1" applyAlignment="1">
      <alignment horizontal="right" vertical="center"/>
    </xf>
    <xf numFmtId="4" fontId="6" fillId="0" borderId="1" xfId="0" applyNumberFormat="1" applyFont="1" applyBorder="1" applyAlignment="1">
      <alignment horizontal="right" vertical="center"/>
    </xf>
    <xf numFmtId="164" fontId="0" fillId="0" borderId="1" xfId="1" applyNumberFormat="1" applyFont="1" applyBorder="1" applyAlignment="1">
      <alignment horizontal="center" vertical="center"/>
    </xf>
    <xf numFmtId="4" fontId="8" fillId="6" borderId="1" xfId="0" applyNumberFormat="1" applyFont="1" applyFill="1" applyBorder="1" applyAlignment="1">
      <alignment horizontal="center" vertical="center" wrapText="1"/>
    </xf>
    <xf numFmtId="4" fontId="0" fillId="9" borderId="0" xfId="0" applyNumberFormat="1" applyFill="1"/>
    <xf numFmtId="4" fontId="0" fillId="7" borderId="0" xfId="0" applyNumberFormat="1" applyFill="1"/>
    <xf numFmtId="0" fontId="0" fillId="8" borderId="0" xfId="0" applyFill="1"/>
    <xf numFmtId="4" fontId="0" fillId="10" borderId="1" xfId="0" applyNumberFormat="1" applyFill="1" applyBorder="1" applyAlignment="1">
      <alignment horizontal="center" vertical="center"/>
    </xf>
    <xf numFmtId="0" fontId="10" fillId="0" borderId="0" xfId="0" applyFont="1"/>
    <xf numFmtId="0" fontId="9" fillId="0" borderId="0" xfId="0" applyFont="1" applyAlignment="1">
      <alignment horizontal="left" vertical="center"/>
    </xf>
    <xf numFmtId="0" fontId="10" fillId="0" borderId="0" xfId="0" applyFont="1" applyAlignment="1">
      <alignment horizontal="left"/>
    </xf>
    <xf numFmtId="0" fontId="11" fillId="15" borderId="1" xfId="0" applyFont="1" applyFill="1" applyBorder="1" applyAlignment="1">
      <alignment horizontal="center" vertical="center"/>
    </xf>
    <xf numFmtId="4" fontId="12" fillId="17" borderId="1" xfId="0" applyNumberFormat="1" applyFont="1" applyFill="1" applyBorder="1" applyAlignment="1">
      <alignment horizontal="right" vertical="center"/>
    </xf>
    <xf numFmtId="0" fontId="11" fillId="18" borderId="1" xfId="0" applyFont="1" applyFill="1" applyBorder="1" applyAlignment="1">
      <alignment horizontal="center" vertical="center"/>
    </xf>
    <xf numFmtId="4" fontId="9" fillId="18" borderId="1" xfId="0" applyNumberFormat="1" applyFont="1" applyFill="1" applyBorder="1" applyAlignment="1">
      <alignment horizontal="right" vertical="center"/>
    </xf>
    <xf numFmtId="0" fontId="9" fillId="0" borderId="1" xfId="0" applyFont="1" applyBorder="1" applyAlignment="1">
      <alignment horizontal="center" vertical="center"/>
    </xf>
    <xf numFmtId="0" fontId="13" fillId="0" borderId="1" xfId="0" applyFont="1" applyBorder="1" applyAlignment="1">
      <alignment horizontal="center" vertical="center"/>
    </xf>
    <xf numFmtId="0" fontId="9" fillId="0" borderId="1" xfId="0" applyFont="1" applyBorder="1" applyAlignment="1">
      <alignment vertical="center"/>
    </xf>
    <xf numFmtId="0" fontId="10" fillId="0" borderId="1" xfId="0" applyFont="1" applyBorder="1" applyAlignment="1">
      <alignment vertical="center"/>
    </xf>
    <xf numFmtId="0" fontId="10" fillId="0" borderId="1" xfId="0" applyFont="1" applyBorder="1" applyAlignment="1">
      <alignment horizontal="right" vertical="center"/>
    </xf>
    <xf numFmtId="0" fontId="9" fillId="0" borderId="1" xfId="0" applyFont="1" applyBorder="1" applyAlignment="1">
      <alignment horizontal="right" vertical="center"/>
    </xf>
    <xf numFmtId="0" fontId="10"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vertical="center"/>
    </xf>
    <xf numFmtId="4" fontId="10" fillId="0" borderId="0" xfId="0" applyNumberFormat="1" applyFont="1"/>
    <xf numFmtId="4" fontId="10" fillId="0" borderId="1" xfId="0" applyNumberFormat="1" applyFont="1" applyBorder="1" applyAlignment="1">
      <alignment horizontal="center" vertical="center"/>
    </xf>
    <xf numFmtId="4" fontId="10" fillId="0" borderId="1" xfId="0" applyNumberFormat="1" applyFont="1" applyBorder="1" applyAlignment="1">
      <alignment horizontal="right" vertical="center"/>
    </xf>
    <xf numFmtId="4" fontId="10" fillId="4" borderId="1" xfId="0" applyNumberFormat="1" applyFont="1" applyFill="1" applyBorder="1" applyAlignment="1">
      <alignment horizontal="center" vertical="center"/>
    </xf>
    <xf numFmtId="4" fontId="10" fillId="10" borderId="1" xfId="0" applyNumberFormat="1" applyFont="1" applyFill="1" applyBorder="1" applyAlignment="1">
      <alignment horizontal="center" vertical="center"/>
    </xf>
    <xf numFmtId="0" fontId="10" fillId="16" borderId="1" xfId="0" applyFont="1" applyFill="1" applyBorder="1" applyAlignment="1">
      <alignment horizontal="center" vertical="center"/>
    </xf>
    <xf numFmtId="4" fontId="12" fillId="16" borderId="1" xfId="0" applyNumberFormat="1" applyFont="1" applyFill="1" applyBorder="1" applyAlignment="1">
      <alignment horizontal="center" vertical="center" wrapText="1"/>
    </xf>
    <xf numFmtId="4" fontId="9" fillId="16" borderId="1" xfId="0" applyNumberFormat="1" applyFont="1" applyFill="1" applyBorder="1" applyAlignment="1">
      <alignment horizontal="right" vertical="center"/>
    </xf>
    <xf numFmtId="0" fontId="10" fillId="16" borderId="1" xfId="0" applyFont="1" applyFill="1" applyBorder="1" applyAlignment="1">
      <alignment horizontal="right" vertical="center"/>
    </xf>
    <xf numFmtId="0" fontId="9" fillId="0" borderId="1" xfId="0" applyFont="1" applyBorder="1" applyAlignment="1">
      <alignment vertical="center" wrapText="1"/>
    </xf>
    <xf numFmtId="0" fontId="13" fillId="0" borderId="1" xfId="0" applyFont="1" applyBorder="1" applyAlignment="1">
      <alignment vertical="center"/>
    </xf>
    <xf numFmtId="4" fontId="13" fillId="0" borderId="1" xfId="0" applyNumberFormat="1" applyFont="1" applyBorder="1" applyAlignment="1">
      <alignment horizontal="center" vertical="center"/>
    </xf>
    <xf numFmtId="0" fontId="13" fillId="0" borderId="1" xfId="0" applyFont="1" applyBorder="1" applyAlignment="1">
      <alignment horizontal="right" vertical="center"/>
    </xf>
    <xf numFmtId="0" fontId="15" fillId="0" borderId="1" xfId="0" applyFont="1" applyBorder="1" applyAlignment="1">
      <alignment vertical="center"/>
    </xf>
    <xf numFmtId="4" fontId="15" fillId="0" borderId="1" xfId="0" applyNumberFormat="1" applyFont="1" applyBorder="1" applyAlignment="1">
      <alignment horizontal="right" vertical="center"/>
    </xf>
    <xf numFmtId="4" fontId="13" fillId="0" borderId="1" xfId="0" applyNumberFormat="1" applyFont="1" applyBorder="1" applyAlignment="1">
      <alignment horizontal="right" vertical="center"/>
    </xf>
    <xf numFmtId="9" fontId="10" fillId="0" borderId="0" xfId="1" applyFont="1"/>
    <xf numFmtId="9" fontId="16" fillId="0" borderId="1" xfId="0" applyNumberFormat="1" applyFont="1" applyBorder="1" applyAlignment="1">
      <alignment horizontal="right" vertical="center"/>
    </xf>
    <xf numFmtId="0" fontId="16" fillId="0" borderId="1" xfId="0" applyFont="1" applyBorder="1" applyAlignment="1">
      <alignment vertical="center"/>
    </xf>
    <xf numFmtId="4" fontId="9" fillId="0" borderId="1" xfId="0" applyNumberFormat="1" applyFont="1" applyBorder="1" applyAlignment="1">
      <alignment horizontal="right" vertical="center"/>
    </xf>
    <xf numFmtId="4" fontId="9" fillId="3" borderId="1" xfId="0" applyNumberFormat="1" applyFont="1" applyFill="1" applyBorder="1" applyAlignment="1">
      <alignment horizontal="right" vertical="center"/>
    </xf>
    <xf numFmtId="3" fontId="10" fillId="0" borderId="0" xfId="0" applyNumberFormat="1" applyFont="1"/>
    <xf numFmtId="0" fontId="9" fillId="0" borderId="0" xfId="0" applyFont="1" applyAlignment="1">
      <alignment horizontal="justify" vertical="center"/>
    </xf>
    <xf numFmtId="0" fontId="11" fillId="11" borderId="1" xfId="0" applyFont="1" applyFill="1" applyBorder="1" applyAlignment="1">
      <alignment horizontal="center" vertical="center"/>
    </xf>
    <xf numFmtId="0" fontId="10" fillId="0" borderId="1" xfId="0" applyFont="1" applyBorder="1" applyAlignment="1">
      <alignment vertical="center" wrapText="1"/>
    </xf>
    <xf numFmtId="10" fontId="10" fillId="0" borderId="0" xfId="0" applyNumberFormat="1" applyFont="1"/>
    <xf numFmtId="0" fontId="9" fillId="0" borderId="8" xfId="0" applyFont="1" applyBorder="1" applyAlignment="1">
      <alignment wrapText="1"/>
    </xf>
    <xf numFmtId="164" fontId="10" fillId="0" borderId="1" xfId="1" applyNumberFormat="1" applyFont="1" applyFill="1" applyBorder="1" applyAlignment="1">
      <alignment horizontal="center" vertical="center"/>
    </xf>
    <xf numFmtId="4" fontId="9" fillId="0" borderId="0" xfId="0" applyNumberFormat="1" applyFont="1"/>
    <xf numFmtId="0" fontId="18" fillId="0" borderId="0" xfId="0" applyFont="1"/>
    <xf numFmtId="10" fontId="10" fillId="0" borderId="1" xfId="0" applyNumberFormat="1" applyFont="1" applyBorder="1" applyAlignment="1">
      <alignment horizontal="right" vertical="center"/>
    </xf>
    <xf numFmtId="0" fontId="20" fillId="0" borderId="0" xfId="0" applyFont="1" applyAlignment="1">
      <alignment horizontal="right"/>
    </xf>
    <xf numFmtId="0" fontId="20" fillId="0" borderId="0" xfId="0" applyFont="1"/>
    <xf numFmtId="4" fontId="20" fillId="0" borderId="0" xfId="0" applyNumberFormat="1" applyFont="1"/>
    <xf numFmtId="0" fontId="10" fillId="7" borderId="1" xfId="0" applyFont="1" applyFill="1" applyBorder="1" applyAlignment="1">
      <alignment horizontal="center" vertical="center"/>
    </xf>
    <xf numFmtId="0" fontId="10" fillId="7" borderId="1" xfId="0" applyFont="1" applyFill="1" applyBorder="1" applyAlignment="1">
      <alignment vertical="center"/>
    </xf>
    <xf numFmtId="4" fontId="10" fillId="7" borderId="1" xfId="0" applyNumberFormat="1" applyFont="1" applyFill="1" applyBorder="1" applyAlignment="1">
      <alignment horizontal="center" vertical="center"/>
    </xf>
    <xf numFmtId="4" fontId="10" fillId="7" borderId="1" xfId="0" applyNumberFormat="1" applyFont="1" applyFill="1" applyBorder="1" applyAlignment="1">
      <alignment horizontal="right" vertical="center"/>
    </xf>
    <xf numFmtId="0" fontId="10" fillId="7" borderId="1" xfId="0" applyFont="1" applyFill="1" applyBorder="1" applyAlignment="1">
      <alignment horizontal="right" vertical="center"/>
    </xf>
    <xf numFmtId="0" fontId="10" fillId="7" borderId="0" xfId="0" applyFont="1" applyFill="1"/>
    <xf numFmtId="0" fontId="21" fillId="0" borderId="0" xfId="0" applyFont="1"/>
    <xf numFmtId="43" fontId="21" fillId="0" borderId="0" xfId="2" applyFont="1"/>
    <xf numFmtId="2" fontId="21" fillId="0" borderId="0" xfId="0" applyNumberFormat="1" applyFont="1"/>
    <xf numFmtId="165" fontId="0" fillId="0" borderId="0" xfId="0" applyNumberFormat="1"/>
    <xf numFmtId="0" fontId="9" fillId="7" borderId="1" xfId="0" applyFont="1" applyFill="1" applyBorder="1" applyAlignment="1">
      <alignment vertical="center" wrapText="1"/>
    </xf>
    <xf numFmtId="0" fontId="10" fillId="7" borderId="1" xfId="0" applyFont="1" applyFill="1" applyBorder="1" applyAlignment="1">
      <alignment vertical="center" wrapText="1"/>
    </xf>
    <xf numFmtId="2" fontId="10" fillId="7" borderId="0" xfId="0" applyNumberFormat="1" applyFont="1" applyFill="1" applyAlignment="1">
      <alignment horizontal="center"/>
    </xf>
    <xf numFmtId="4" fontId="21" fillId="7" borderId="0" xfId="0" applyNumberFormat="1" applyFont="1" applyFill="1"/>
    <xf numFmtId="0" fontId="21" fillId="7" borderId="0" xfId="0" applyFont="1" applyFill="1"/>
    <xf numFmtId="4" fontId="22" fillId="3" borderId="1" xfId="0" applyNumberFormat="1" applyFont="1" applyFill="1" applyBorder="1" applyAlignment="1">
      <alignment horizontal="right" vertical="center"/>
    </xf>
    <xf numFmtId="0" fontId="9" fillId="7" borderId="1" xfId="0" applyFont="1" applyFill="1" applyBorder="1" applyAlignment="1">
      <alignment vertical="center"/>
    </xf>
    <xf numFmtId="0" fontId="17" fillId="15" borderId="0" xfId="0" applyFont="1" applyFill="1" applyAlignment="1">
      <alignment horizontal="center" vertical="center"/>
    </xf>
    <xf numFmtId="4" fontId="23" fillId="15" borderId="9" xfId="0" applyNumberFormat="1" applyFont="1" applyFill="1" applyBorder="1" applyAlignment="1">
      <alignment vertical="center"/>
    </xf>
    <xf numFmtId="0" fontId="17" fillId="15" borderId="5" xfId="0" applyFont="1" applyFill="1" applyBorder="1" applyAlignment="1">
      <alignment horizontal="center" vertical="center"/>
    </xf>
    <xf numFmtId="0" fontId="17" fillId="15" borderId="7" xfId="0" applyFont="1" applyFill="1" applyBorder="1" applyAlignment="1">
      <alignment horizontal="center" vertical="center"/>
    </xf>
    <xf numFmtId="10" fontId="24" fillId="0" borderId="12" xfId="0" applyNumberFormat="1" applyFont="1" applyBorder="1"/>
    <xf numFmtId="166" fontId="25" fillId="0" borderId="0" xfId="0" applyNumberFormat="1" applyFont="1"/>
    <xf numFmtId="166" fontId="10" fillId="0" borderId="0" xfId="0" applyNumberFormat="1" applyFont="1"/>
    <xf numFmtId="0" fontId="9" fillId="7" borderId="1" xfId="0" applyFont="1" applyFill="1" applyBorder="1" applyAlignment="1">
      <alignment horizontal="center" vertical="center"/>
    </xf>
    <xf numFmtId="0" fontId="13" fillId="7" borderId="1" xfId="0" applyFont="1" applyFill="1" applyBorder="1" applyAlignment="1">
      <alignment horizontal="center" vertical="center"/>
    </xf>
    <xf numFmtId="0" fontId="9" fillId="7" borderId="1" xfId="0" applyFont="1" applyFill="1" applyBorder="1" applyAlignment="1">
      <alignment horizontal="right" vertical="center"/>
    </xf>
    <xf numFmtId="0" fontId="14" fillId="7" borderId="1" xfId="0" applyFont="1" applyFill="1" applyBorder="1" applyAlignment="1">
      <alignment horizontal="center" vertical="center"/>
    </xf>
    <xf numFmtId="0" fontId="14" fillId="7" borderId="1" xfId="0" applyFont="1" applyFill="1" applyBorder="1" applyAlignment="1">
      <alignment vertical="center"/>
    </xf>
    <xf numFmtId="4" fontId="10" fillId="7" borderId="0" xfId="0" applyNumberFormat="1" applyFont="1" applyFill="1"/>
    <xf numFmtId="0" fontId="19" fillId="7" borderId="1" xfId="0" applyFont="1" applyFill="1" applyBorder="1" applyAlignment="1">
      <alignment vertical="center"/>
    </xf>
    <xf numFmtId="0" fontId="10" fillId="7" borderId="1" xfId="0" applyFont="1" applyFill="1" applyBorder="1" applyAlignment="1">
      <alignment horizontal="center"/>
    </xf>
    <xf numFmtId="0" fontId="9" fillId="0" borderId="0" xfId="0" applyFont="1"/>
    <xf numFmtId="0" fontId="9" fillId="7" borderId="0" xfId="0" applyFont="1" applyFill="1" applyAlignment="1">
      <alignment horizontal="left"/>
    </xf>
    <xf numFmtId="0" fontId="30" fillId="19" borderId="1" xfId="0" applyFont="1" applyFill="1" applyBorder="1" applyAlignment="1">
      <alignment horizontal="center" vertical="center"/>
    </xf>
    <xf numFmtId="0" fontId="9" fillId="19" borderId="7" xfId="0" applyFont="1" applyFill="1" applyBorder="1" applyAlignment="1">
      <alignment horizontal="center"/>
    </xf>
    <xf numFmtId="0" fontId="31" fillId="19" borderId="7" xfId="0" applyFont="1" applyFill="1" applyBorder="1" applyAlignment="1">
      <alignment horizontal="center"/>
    </xf>
    <xf numFmtId="0" fontId="9" fillId="0" borderId="0" xfId="0" applyFont="1" applyAlignment="1">
      <alignment horizontal="left"/>
    </xf>
    <xf numFmtId="0" fontId="12" fillId="17" borderId="6" xfId="0" applyFont="1" applyFill="1" applyBorder="1" applyAlignment="1">
      <alignment horizontal="left" vertical="center"/>
    </xf>
    <xf numFmtId="0" fontId="9" fillId="3" borderId="1" xfId="0" applyFont="1" applyFill="1" applyBorder="1" applyAlignment="1">
      <alignment horizontal="left" vertical="center" wrapText="1" indent="14"/>
    </xf>
    <xf numFmtId="0" fontId="12" fillId="18" borderId="1" xfId="0" applyFont="1" applyFill="1" applyBorder="1" applyAlignment="1">
      <alignment horizontal="center" vertical="center"/>
    </xf>
    <xf numFmtId="0" fontId="10" fillId="7" borderId="5" xfId="0" applyFont="1" applyFill="1" applyBorder="1" applyAlignment="1">
      <alignment horizontal="left" vertical="center"/>
    </xf>
    <xf numFmtId="0" fontId="10" fillId="7" borderId="7" xfId="0" applyFont="1" applyFill="1" applyBorder="1" applyAlignment="1">
      <alignment horizontal="left" vertical="center"/>
    </xf>
    <xf numFmtId="168" fontId="9" fillId="0" borderId="6" xfId="0" applyNumberFormat="1" applyFont="1" applyBorder="1" applyAlignment="1">
      <alignment horizontal="center" vertical="center"/>
    </xf>
    <xf numFmtId="0" fontId="11" fillId="15" borderId="1" xfId="0" applyFont="1" applyFill="1" applyBorder="1" applyAlignment="1">
      <alignment horizontal="center" vertical="center" wrapText="1"/>
    </xf>
    <xf numFmtId="0" fontId="10" fillId="0" borderId="0" xfId="0" applyFont="1" applyAlignment="1">
      <alignment horizontal="center"/>
    </xf>
    <xf numFmtId="0" fontId="10" fillId="7" borderId="0" xfId="0" applyFont="1" applyFill="1" applyAlignment="1">
      <alignment horizontal="center"/>
    </xf>
    <xf numFmtId="0" fontId="9" fillId="0" borderId="8" xfId="0" applyFont="1" applyBorder="1" applyAlignment="1">
      <alignment horizontal="center" wrapText="1"/>
    </xf>
    <xf numFmtId="4" fontId="12" fillId="17" borderId="1" xfId="0" applyNumberFormat="1" applyFont="1" applyFill="1" applyBorder="1" applyAlignment="1">
      <alignment horizontal="center" vertical="center"/>
    </xf>
    <xf numFmtId="4" fontId="9" fillId="18" borderId="1" xfId="0" applyNumberFormat="1" applyFont="1" applyFill="1" applyBorder="1" applyAlignment="1">
      <alignment horizontal="center" vertical="center"/>
    </xf>
    <xf numFmtId="4" fontId="26" fillId="3" borderId="1" xfId="0" applyNumberFormat="1" applyFont="1" applyFill="1" applyBorder="1" applyAlignment="1">
      <alignment horizontal="center" vertical="center"/>
    </xf>
    <xf numFmtId="10" fontId="10" fillId="0" borderId="0" xfId="0" applyNumberFormat="1" applyFont="1" applyAlignment="1">
      <alignment horizontal="center"/>
    </xf>
    <xf numFmtId="4" fontId="9" fillId="0" borderId="0" xfId="0" applyNumberFormat="1" applyFont="1" applyAlignment="1">
      <alignment horizontal="center"/>
    </xf>
    <xf numFmtId="9" fontId="10" fillId="0" borderId="0" xfId="1" applyFont="1" applyAlignment="1">
      <alignment horizontal="center"/>
    </xf>
    <xf numFmtId="0" fontId="29" fillId="0" borderId="0" xfId="0" applyFont="1" applyAlignment="1">
      <alignment horizontal="left" vertical="center" indent="3"/>
    </xf>
    <xf numFmtId="0" fontId="10" fillId="19" borderId="1" xfId="0" applyFont="1" applyFill="1" applyBorder="1" applyAlignment="1">
      <alignment vertical="center"/>
    </xf>
    <xf numFmtId="0" fontId="9" fillId="7" borderId="0" xfId="0" applyFont="1" applyFill="1" applyAlignment="1">
      <alignment horizontal="center" vertical="center"/>
    </xf>
    <xf numFmtId="0" fontId="10" fillId="7" borderId="0" xfId="0" applyFont="1" applyFill="1" applyAlignment="1">
      <alignment horizontal="left" vertical="center"/>
    </xf>
    <xf numFmtId="0" fontId="10" fillId="7" borderId="0" xfId="0" applyFont="1" applyFill="1" applyAlignment="1">
      <alignment vertical="center"/>
    </xf>
    <xf numFmtId="0" fontId="10" fillId="7" borderId="0" xfId="0" applyFont="1" applyFill="1" applyAlignment="1">
      <alignment horizontal="center" vertical="center"/>
    </xf>
    <xf numFmtId="4" fontId="11" fillId="18" borderId="1" xfId="0" applyNumberFormat="1" applyFont="1" applyFill="1" applyBorder="1" applyAlignment="1">
      <alignment horizontal="center" vertical="center"/>
    </xf>
    <xf numFmtId="4" fontId="10" fillId="19" borderId="1" xfId="0" applyNumberFormat="1" applyFont="1" applyFill="1" applyBorder="1" applyAlignment="1">
      <alignment horizontal="center" vertical="center"/>
    </xf>
    <xf numFmtId="4" fontId="9" fillId="7" borderId="1" xfId="0" applyNumberFormat="1" applyFont="1" applyFill="1" applyBorder="1" applyAlignment="1">
      <alignment horizontal="center" vertical="center"/>
    </xf>
    <xf numFmtId="0" fontId="1" fillId="3" borderId="1" xfId="0" applyFont="1" applyFill="1" applyBorder="1" applyAlignment="1">
      <alignment vertical="center"/>
    </xf>
    <xf numFmtId="0" fontId="1" fillId="5" borderId="1" xfId="0" applyFont="1" applyFill="1" applyBorder="1" applyAlignment="1">
      <alignment vertical="center"/>
    </xf>
    <xf numFmtId="0" fontId="1" fillId="6" borderId="1" xfId="0" applyFont="1" applyFill="1" applyBorder="1" applyAlignment="1">
      <alignment vertical="center"/>
    </xf>
    <xf numFmtId="0" fontId="1" fillId="3" borderId="1" xfId="0" applyFont="1" applyFill="1" applyBorder="1" applyAlignment="1">
      <alignment horizontal="left" vertical="center" wrapText="1" indent="14"/>
    </xf>
    <xf numFmtId="0" fontId="10" fillId="7" borderId="5" xfId="0" applyFont="1" applyFill="1" applyBorder="1" applyAlignment="1">
      <alignment horizontal="left" vertical="center"/>
    </xf>
    <xf numFmtId="0" fontId="10" fillId="7" borderId="7" xfId="0" applyFont="1" applyFill="1" applyBorder="1" applyAlignment="1">
      <alignment horizontal="left" vertical="center"/>
    </xf>
    <xf numFmtId="0" fontId="9" fillId="18" borderId="1" xfId="0" applyFont="1" applyFill="1" applyBorder="1" applyAlignment="1">
      <alignment vertical="center"/>
    </xf>
    <xf numFmtId="0" fontId="9" fillId="3" borderId="1" xfId="0" applyFont="1" applyFill="1" applyBorder="1" applyAlignment="1">
      <alignment horizontal="left" vertical="center" wrapText="1" indent="14"/>
    </xf>
    <xf numFmtId="0" fontId="9" fillId="0" borderId="0" xfId="0" applyFont="1" applyAlignment="1">
      <alignment horizontal="left"/>
    </xf>
    <xf numFmtId="0" fontId="12" fillId="17" borderId="5" xfId="0" applyFont="1" applyFill="1" applyBorder="1" applyAlignment="1">
      <alignment horizontal="left" vertical="center"/>
    </xf>
    <xf numFmtId="0" fontId="12" fillId="17" borderId="6" xfId="0" applyFont="1" applyFill="1" applyBorder="1" applyAlignment="1">
      <alignment horizontal="left" vertical="center"/>
    </xf>
    <xf numFmtId="0" fontId="28" fillId="20" borderId="0" xfId="0" applyFont="1" applyFill="1" applyAlignment="1">
      <alignment horizontal="center" vertical="center" wrapText="1"/>
    </xf>
    <xf numFmtId="0" fontId="28" fillId="20" borderId="0" xfId="0" applyFont="1" applyFill="1" applyAlignment="1">
      <alignment horizontal="center" vertical="center"/>
    </xf>
    <xf numFmtId="49" fontId="10" fillId="0" borderId="0" xfId="0" applyNumberFormat="1" applyFont="1" applyAlignment="1">
      <alignment horizontal="left" vertical="center" wrapText="1"/>
    </xf>
    <xf numFmtId="49" fontId="9" fillId="0" borderId="0" xfId="0" applyNumberFormat="1" applyFont="1" applyAlignment="1">
      <alignment horizontal="left" vertical="center" wrapText="1"/>
    </xf>
    <xf numFmtId="0" fontId="10" fillId="0" borderId="0" xfId="0" applyFont="1" applyAlignment="1">
      <alignment horizontal="left"/>
    </xf>
    <xf numFmtId="168" fontId="9" fillId="0" borderId="5" xfId="0" applyNumberFormat="1" applyFont="1" applyBorder="1" applyAlignment="1">
      <alignment horizontal="center" vertical="center"/>
    </xf>
    <xf numFmtId="168" fontId="9" fillId="0" borderId="6" xfId="0" applyNumberFormat="1" applyFont="1" applyBorder="1" applyAlignment="1">
      <alignment horizontal="center" vertical="center"/>
    </xf>
    <xf numFmtId="0" fontId="17" fillId="15" borderId="9" xfId="0" applyFont="1" applyFill="1" applyBorder="1" applyAlignment="1">
      <alignment horizontal="center" vertical="center"/>
    </xf>
    <xf numFmtId="0" fontId="17" fillId="15" borderId="10" xfId="0" applyFont="1" applyFill="1" applyBorder="1" applyAlignment="1">
      <alignment horizontal="center" vertical="center"/>
    </xf>
    <xf numFmtId="0" fontId="17" fillId="15" borderId="11" xfId="0" applyFont="1" applyFill="1" applyBorder="1" applyAlignment="1">
      <alignment horizontal="center" vertical="center"/>
    </xf>
    <xf numFmtId="0" fontId="17" fillId="15" borderId="5" xfId="0" applyFont="1" applyFill="1" applyBorder="1" applyAlignment="1">
      <alignment horizontal="left" vertical="center" wrapText="1"/>
    </xf>
    <xf numFmtId="0" fontId="17" fillId="15" borderId="6" xfId="0" applyFont="1" applyFill="1" applyBorder="1" applyAlignment="1">
      <alignment horizontal="left" vertical="center"/>
    </xf>
    <xf numFmtId="0" fontId="17" fillId="15" borderId="7" xfId="0" applyFont="1" applyFill="1" applyBorder="1" applyAlignment="1">
      <alignment horizontal="left" vertical="center"/>
    </xf>
    <xf numFmtId="0" fontId="12" fillId="17" borderId="7" xfId="0" applyFont="1" applyFill="1" applyBorder="1" applyAlignment="1">
      <alignment horizontal="left" vertical="center"/>
    </xf>
    <xf numFmtId="0" fontId="9" fillId="16" borderId="1" xfId="0" applyFont="1" applyFill="1" applyBorder="1" applyAlignment="1">
      <alignment vertical="center"/>
    </xf>
    <xf numFmtId="0" fontId="10" fillId="13" borderId="2" xfId="0" applyFont="1" applyFill="1" applyBorder="1" applyAlignment="1">
      <alignment horizontal="left"/>
    </xf>
    <xf numFmtId="0" fontId="10" fillId="13" borderId="4" xfId="0" applyFont="1" applyFill="1" applyBorder="1" applyAlignment="1">
      <alignment horizontal="left"/>
    </xf>
    <xf numFmtId="0" fontId="10" fillId="13" borderId="3" xfId="0" applyFont="1" applyFill="1" applyBorder="1" applyAlignment="1">
      <alignment horizontal="left"/>
    </xf>
    <xf numFmtId="167" fontId="9" fillId="19" borderId="0" xfId="0" applyNumberFormat="1" applyFont="1" applyFill="1" applyAlignment="1">
      <alignment horizontal="center"/>
    </xf>
    <xf numFmtId="0" fontId="9" fillId="19" borderId="0" xfId="0" applyFont="1" applyFill="1" applyAlignment="1">
      <alignment horizontal="left"/>
    </xf>
    <xf numFmtId="0" fontId="10" fillId="12" borderId="0" xfId="0" applyFont="1" applyFill="1" applyAlignment="1">
      <alignment horizontal="left"/>
    </xf>
    <xf numFmtId="0" fontId="9" fillId="14" borderId="0" xfId="0" applyFont="1" applyFill="1" applyAlignment="1">
      <alignment horizontal="center" vertical="center"/>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29309</xdr:colOff>
      <xdr:row>0</xdr:row>
      <xdr:rowOff>7325</xdr:rowOff>
    </xdr:from>
    <xdr:to>
      <xdr:col>2</xdr:col>
      <xdr:colOff>183174</xdr:colOff>
      <xdr:row>1</xdr:row>
      <xdr:rowOff>190499</xdr:rowOff>
    </xdr:to>
    <xdr:pic>
      <xdr:nvPicPr>
        <xdr:cNvPr id="2" name="Imagen 1">
          <a:extLst>
            <a:ext uri="{FF2B5EF4-FFF2-40B4-BE49-F238E27FC236}">
              <a16:creationId xmlns:a16="http://schemas.microsoft.com/office/drawing/2014/main" id="{9A3CD23B-A406-D73D-E851-227D0B8F25D9}"/>
            </a:ext>
          </a:extLst>
        </xdr:cNvPr>
        <xdr:cNvPicPr>
          <a:picLocks noChangeAspect="1"/>
        </xdr:cNvPicPr>
      </xdr:nvPicPr>
      <xdr:blipFill rotWithShape="1">
        <a:blip xmlns:r="http://schemas.openxmlformats.org/officeDocument/2006/relationships" r:embed="rId1"/>
        <a:srcRect l="10571" t="7719" r="6036" b="18945"/>
        <a:stretch/>
      </xdr:blipFill>
      <xdr:spPr>
        <a:xfrm>
          <a:off x="29309" y="7325"/>
          <a:ext cx="923192" cy="6960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866775</xdr:colOff>
      <xdr:row>0</xdr:row>
      <xdr:rowOff>0</xdr:rowOff>
    </xdr:from>
    <xdr:to>
      <xdr:col>7</xdr:col>
      <xdr:colOff>3287</xdr:colOff>
      <xdr:row>1</xdr:row>
      <xdr:rowOff>228600</xdr:rowOff>
    </xdr:to>
    <xdr:pic>
      <xdr:nvPicPr>
        <xdr:cNvPr id="2" name="Imagen 10">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621" t="32414" r="2028" b="47221"/>
        <a:stretch>
          <a:fillRect/>
        </a:stretch>
      </xdr:blipFill>
      <xdr:spPr bwMode="auto">
        <a:xfrm>
          <a:off x="1809750" y="0"/>
          <a:ext cx="6404087"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P57"/>
  <sheetViews>
    <sheetView zoomScale="85" zoomScaleNormal="85" workbookViewId="0">
      <selection activeCell="Q17" sqref="Q17"/>
    </sheetView>
  </sheetViews>
  <sheetFormatPr baseColWidth="10" defaultColWidth="11.42578125" defaultRowHeight="15" x14ac:dyDescent="0.25"/>
  <cols>
    <col min="1" max="1" width="1.5703125" customWidth="1"/>
    <col min="2" max="2" width="7.42578125" customWidth="1"/>
    <col min="4" max="4" width="50.140625" customWidth="1"/>
    <col min="5" max="5" width="7.85546875" customWidth="1"/>
    <col min="11" max="11" width="14.5703125" customWidth="1"/>
  </cols>
  <sheetData>
    <row r="3" spans="2:16" x14ac:dyDescent="0.25">
      <c r="B3" s="3" t="s">
        <v>96</v>
      </c>
    </row>
    <row r="4" spans="2:16" x14ac:dyDescent="0.25">
      <c r="B4" s="4" t="s">
        <v>0</v>
      </c>
      <c r="C4" s="4" t="s">
        <v>1</v>
      </c>
      <c r="D4" s="4" t="s">
        <v>2</v>
      </c>
      <c r="E4" s="4" t="s">
        <v>3</v>
      </c>
      <c r="F4" s="4" t="s">
        <v>4</v>
      </c>
      <c r="G4" s="4" t="s">
        <v>5</v>
      </c>
      <c r="H4" s="4" t="s">
        <v>6</v>
      </c>
      <c r="I4" s="4" t="s">
        <v>7</v>
      </c>
      <c r="J4" s="4" t="s">
        <v>8</v>
      </c>
      <c r="K4" s="4" t="s">
        <v>9</v>
      </c>
    </row>
    <row r="5" spans="2:16" x14ac:dyDescent="0.25">
      <c r="B5" s="5"/>
      <c r="C5" s="163" t="s">
        <v>10</v>
      </c>
      <c r="D5" s="163"/>
      <c r="E5" s="5"/>
      <c r="F5" s="5"/>
      <c r="G5" s="5"/>
      <c r="H5" s="5"/>
      <c r="I5" s="5"/>
      <c r="J5" s="5"/>
      <c r="K5" s="31">
        <f>SUM(J8:J27)</f>
        <v>105060</v>
      </c>
    </row>
    <row r="6" spans="2:16" x14ac:dyDescent="0.25">
      <c r="B6" s="6" t="s">
        <v>11</v>
      </c>
      <c r="C6" s="7"/>
      <c r="D6" s="8" t="s">
        <v>12</v>
      </c>
      <c r="E6" s="2"/>
      <c r="F6" s="2"/>
      <c r="G6" s="2"/>
      <c r="H6" s="9"/>
      <c r="I6" s="9"/>
      <c r="J6" s="9"/>
      <c r="K6" s="10"/>
    </row>
    <row r="7" spans="2:16" x14ac:dyDescent="0.25">
      <c r="B7" s="11"/>
      <c r="C7" s="12" t="s">
        <v>13</v>
      </c>
      <c r="D7" s="13" t="s">
        <v>14</v>
      </c>
      <c r="E7" s="2"/>
      <c r="F7" s="2"/>
      <c r="G7" s="2"/>
      <c r="H7" s="9"/>
      <c r="I7" s="9"/>
      <c r="J7" s="9"/>
      <c r="K7" s="9"/>
      <c r="M7" s="1"/>
      <c r="N7" s="1"/>
      <c r="O7" s="1"/>
      <c r="P7" s="1"/>
    </row>
    <row r="8" spans="2:16" x14ac:dyDescent="0.25">
      <c r="B8" s="11"/>
      <c r="C8" s="11" t="s">
        <v>15</v>
      </c>
      <c r="D8" s="2" t="s">
        <v>16</v>
      </c>
      <c r="E8" s="11" t="s">
        <v>17</v>
      </c>
      <c r="F8" s="14">
        <v>1</v>
      </c>
      <c r="G8" s="14">
        <v>2.33</v>
      </c>
      <c r="H8" s="14">
        <v>10000</v>
      </c>
      <c r="I8" s="15">
        <v>0.5</v>
      </c>
      <c r="J8" s="16">
        <f>+PRODUCT(F8:I8)</f>
        <v>11650</v>
      </c>
      <c r="K8" s="9"/>
      <c r="L8" s="1"/>
      <c r="M8" s="1"/>
      <c r="N8" s="1"/>
      <c r="O8" s="1"/>
      <c r="P8" s="1"/>
    </row>
    <row r="9" spans="2:16" x14ac:dyDescent="0.25">
      <c r="B9" s="11"/>
      <c r="C9" s="11" t="s">
        <v>18</v>
      </c>
      <c r="D9" s="2" t="s">
        <v>19</v>
      </c>
      <c r="E9" s="11" t="s">
        <v>17</v>
      </c>
      <c r="F9" s="14">
        <v>1</v>
      </c>
      <c r="G9" s="14">
        <v>2.33</v>
      </c>
      <c r="H9" s="14">
        <v>9000</v>
      </c>
      <c r="I9" s="15">
        <v>0.5</v>
      </c>
      <c r="J9" s="16">
        <f t="shared" ref="J9:J25" si="0">+PRODUCT(F9:I9)</f>
        <v>10485</v>
      </c>
      <c r="K9" s="9"/>
      <c r="M9" s="1"/>
      <c r="N9" s="1"/>
      <c r="O9" s="1"/>
      <c r="P9" s="1"/>
    </row>
    <row r="10" spans="2:16" x14ac:dyDescent="0.25">
      <c r="B10" s="11"/>
      <c r="C10" s="11" t="s">
        <v>20</v>
      </c>
      <c r="D10" s="2" t="s">
        <v>21</v>
      </c>
      <c r="E10" s="11" t="s">
        <v>17</v>
      </c>
      <c r="F10" s="14">
        <v>1</v>
      </c>
      <c r="G10" s="14">
        <v>2.33</v>
      </c>
      <c r="H10" s="14">
        <v>9000</v>
      </c>
      <c r="I10" s="15">
        <v>0.5</v>
      </c>
      <c r="J10" s="16">
        <f t="shared" si="0"/>
        <v>10485</v>
      </c>
      <c r="K10" s="9"/>
      <c r="M10" s="1"/>
      <c r="N10" s="1"/>
      <c r="O10" s="1"/>
      <c r="P10" s="1"/>
    </row>
    <row r="11" spans="2:16" x14ac:dyDescent="0.25">
      <c r="B11" s="11"/>
      <c r="C11" s="11" t="s">
        <v>22</v>
      </c>
      <c r="D11" s="2" t="s">
        <v>23</v>
      </c>
      <c r="E11" s="11" t="s">
        <v>17</v>
      </c>
      <c r="F11" s="14">
        <v>1</v>
      </c>
      <c r="G11" s="14">
        <v>2.33</v>
      </c>
      <c r="H11" s="14">
        <v>9000</v>
      </c>
      <c r="I11" s="15">
        <v>0.5</v>
      </c>
      <c r="J11" s="16">
        <f t="shared" si="0"/>
        <v>10485</v>
      </c>
      <c r="K11" s="9"/>
      <c r="M11" s="1"/>
      <c r="N11" s="1"/>
      <c r="O11" s="1"/>
      <c r="P11" s="1"/>
    </row>
    <row r="12" spans="2:16" x14ac:dyDescent="0.25">
      <c r="B12" s="11"/>
      <c r="C12" s="11" t="s">
        <v>24</v>
      </c>
      <c r="D12" s="2" t="s">
        <v>25</v>
      </c>
      <c r="E12" s="11" t="s">
        <v>17</v>
      </c>
      <c r="F12" s="14">
        <v>1</v>
      </c>
      <c r="G12" s="14">
        <v>2.33</v>
      </c>
      <c r="H12" s="14">
        <v>9000</v>
      </c>
      <c r="I12" s="15">
        <v>0.5</v>
      </c>
      <c r="J12" s="16">
        <f t="shared" si="0"/>
        <v>10485</v>
      </c>
      <c r="K12" s="9"/>
      <c r="M12" s="1"/>
      <c r="N12" s="1"/>
      <c r="O12" s="1"/>
      <c r="P12" s="1"/>
    </row>
    <row r="13" spans="2:16" x14ac:dyDescent="0.25">
      <c r="B13" s="11"/>
      <c r="C13" s="11" t="s">
        <v>26</v>
      </c>
      <c r="D13" s="2" t="s">
        <v>100</v>
      </c>
      <c r="E13" s="11" t="s">
        <v>17</v>
      </c>
      <c r="F13" s="14">
        <v>1</v>
      </c>
      <c r="G13" s="14">
        <v>2.33</v>
      </c>
      <c r="H13" s="14">
        <v>9000</v>
      </c>
      <c r="I13" s="15">
        <v>0.25</v>
      </c>
      <c r="J13" s="16">
        <f t="shared" si="0"/>
        <v>5242.5</v>
      </c>
      <c r="K13" s="9"/>
      <c r="M13" s="1"/>
      <c r="N13" s="1"/>
      <c r="O13" s="1"/>
      <c r="P13" s="1"/>
    </row>
    <row r="14" spans="2:16" x14ac:dyDescent="0.25">
      <c r="B14" s="11"/>
      <c r="C14" s="11" t="s">
        <v>28</v>
      </c>
      <c r="D14" s="2" t="s">
        <v>101</v>
      </c>
      <c r="E14" s="11" t="s">
        <v>17</v>
      </c>
      <c r="F14" s="14">
        <v>1</v>
      </c>
      <c r="G14" s="14">
        <v>2.33</v>
      </c>
      <c r="H14" s="14">
        <v>9000</v>
      </c>
      <c r="I14" s="15">
        <v>0.25</v>
      </c>
      <c r="J14" s="16">
        <f t="shared" si="0"/>
        <v>5242.5</v>
      </c>
      <c r="K14" s="9"/>
      <c r="M14" s="1"/>
      <c r="N14" s="1"/>
      <c r="O14" s="1"/>
      <c r="P14" s="1"/>
    </row>
    <row r="15" spans="2:16" x14ac:dyDescent="0.25">
      <c r="B15" s="11"/>
      <c r="C15" s="11" t="s">
        <v>30</v>
      </c>
      <c r="D15" s="2" t="s">
        <v>27</v>
      </c>
      <c r="E15" s="11" t="s">
        <v>17</v>
      </c>
      <c r="F15" s="14">
        <v>1</v>
      </c>
      <c r="G15" s="14">
        <v>2.33</v>
      </c>
      <c r="H15" s="14">
        <v>9000</v>
      </c>
      <c r="I15" s="15">
        <v>0.25</v>
      </c>
      <c r="J15" s="16">
        <f t="shared" si="0"/>
        <v>5242.5</v>
      </c>
      <c r="K15" s="9"/>
      <c r="M15" s="1"/>
      <c r="N15" s="1"/>
      <c r="O15" s="1"/>
      <c r="P15" s="1"/>
    </row>
    <row r="16" spans="2:16" x14ac:dyDescent="0.25">
      <c r="B16" s="11"/>
      <c r="C16" s="11" t="s">
        <v>32</v>
      </c>
      <c r="D16" s="2" t="s">
        <v>95</v>
      </c>
      <c r="E16" s="11" t="s">
        <v>17</v>
      </c>
      <c r="F16" s="14">
        <v>1</v>
      </c>
      <c r="G16" s="14">
        <v>2.33</v>
      </c>
      <c r="H16" s="14">
        <v>9000</v>
      </c>
      <c r="I16" s="15">
        <v>0.25</v>
      </c>
      <c r="J16" s="16">
        <f t="shared" si="0"/>
        <v>5242.5</v>
      </c>
      <c r="K16" s="9"/>
      <c r="M16" s="1"/>
      <c r="N16" s="1"/>
      <c r="O16" s="1"/>
      <c r="P16" s="1"/>
    </row>
    <row r="17" spans="2:16" x14ac:dyDescent="0.25">
      <c r="B17" s="11"/>
      <c r="C17" s="11"/>
      <c r="D17" s="2"/>
      <c r="E17" s="11"/>
      <c r="F17" s="14"/>
      <c r="G17" s="14"/>
      <c r="H17" s="14"/>
      <c r="I17" s="9"/>
      <c r="J17" s="16"/>
      <c r="K17" s="9"/>
      <c r="M17" s="1"/>
      <c r="N17" s="1"/>
      <c r="O17" s="1"/>
      <c r="P17" s="1"/>
    </row>
    <row r="18" spans="2:16" x14ac:dyDescent="0.25">
      <c r="B18" s="11"/>
      <c r="C18" s="12" t="s">
        <v>34</v>
      </c>
      <c r="D18" s="13" t="s">
        <v>35</v>
      </c>
      <c r="E18" s="11"/>
      <c r="F18" s="14"/>
      <c r="G18" s="14"/>
      <c r="H18" s="14"/>
      <c r="I18" s="9"/>
      <c r="J18" s="16"/>
      <c r="K18" s="9"/>
      <c r="M18" s="1"/>
    </row>
    <row r="19" spans="2:16" x14ac:dyDescent="0.25">
      <c r="B19" s="11"/>
      <c r="C19" s="11" t="s">
        <v>36</v>
      </c>
      <c r="D19" s="2" t="s">
        <v>37</v>
      </c>
      <c r="E19" s="11" t="s">
        <v>17</v>
      </c>
      <c r="F19" s="14">
        <v>1</v>
      </c>
      <c r="G19" s="14">
        <v>1</v>
      </c>
      <c r="H19" s="14">
        <v>4000</v>
      </c>
      <c r="I19" s="15">
        <v>0.5</v>
      </c>
      <c r="J19" s="16">
        <f t="shared" si="0"/>
        <v>2000</v>
      </c>
      <c r="K19" s="9"/>
      <c r="M19" s="1"/>
    </row>
    <row r="20" spans="2:16" x14ac:dyDescent="0.25">
      <c r="B20" s="11"/>
      <c r="C20" s="11" t="s">
        <v>38</v>
      </c>
      <c r="D20" s="2" t="s">
        <v>39</v>
      </c>
      <c r="E20" s="11" t="s">
        <v>17</v>
      </c>
      <c r="F20" s="14">
        <v>1</v>
      </c>
      <c r="G20" s="14">
        <v>1</v>
      </c>
      <c r="H20" s="14">
        <v>4000</v>
      </c>
      <c r="I20" s="15">
        <v>0.5</v>
      </c>
      <c r="J20" s="16">
        <f t="shared" si="0"/>
        <v>2000</v>
      </c>
      <c r="K20" s="9"/>
      <c r="M20" s="1"/>
    </row>
    <row r="21" spans="2:16" x14ac:dyDescent="0.25">
      <c r="B21" s="11"/>
      <c r="C21" s="11" t="s">
        <v>40</v>
      </c>
      <c r="D21" s="2" t="s">
        <v>41</v>
      </c>
      <c r="E21" s="11" t="s">
        <v>17</v>
      </c>
      <c r="F21" s="14">
        <v>1</v>
      </c>
      <c r="G21" s="14">
        <v>1</v>
      </c>
      <c r="H21" s="14">
        <v>3000</v>
      </c>
      <c r="I21" s="15">
        <v>0.5</v>
      </c>
      <c r="J21" s="16">
        <f t="shared" si="0"/>
        <v>1500</v>
      </c>
      <c r="K21" s="9"/>
      <c r="M21" s="1"/>
    </row>
    <row r="22" spans="2:16" x14ac:dyDescent="0.25">
      <c r="B22" s="11"/>
      <c r="C22" s="11"/>
      <c r="D22" s="2"/>
      <c r="E22" s="11"/>
      <c r="F22" s="14"/>
      <c r="G22" s="14"/>
      <c r="H22" s="14"/>
      <c r="I22" s="9"/>
      <c r="J22" s="16"/>
      <c r="K22" s="9"/>
      <c r="M22" s="1"/>
    </row>
    <row r="23" spans="2:16" x14ac:dyDescent="0.25">
      <c r="B23" s="11"/>
      <c r="C23" s="12" t="s">
        <v>42</v>
      </c>
      <c r="D23" s="13" t="s">
        <v>43</v>
      </c>
      <c r="E23" s="11"/>
      <c r="F23" s="14"/>
      <c r="G23" s="14"/>
      <c r="H23" s="16"/>
      <c r="I23" s="9"/>
      <c r="J23" s="16"/>
      <c r="K23" s="9"/>
      <c r="M23" s="1"/>
    </row>
    <row r="24" spans="2:16" x14ac:dyDescent="0.25">
      <c r="B24" s="11"/>
      <c r="C24" s="11" t="s">
        <v>44</v>
      </c>
      <c r="D24" s="2" t="s">
        <v>45</v>
      </c>
      <c r="E24" s="11" t="s">
        <v>46</v>
      </c>
      <c r="F24" s="14">
        <v>1</v>
      </c>
      <c r="G24" s="14"/>
      <c r="H24" s="19">
        <v>8000</v>
      </c>
      <c r="I24" s="9"/>
      <c r="J24" s="16">
        <f t="shared" si="0"/>
        <v>8000</v>
      </c>
      <c r="K24" s="9"/>
      <c r="M24" s="1"/>
    </row>
    <row r="25" spans="2:16" x14ac:dyDescent="0.25">
      <c r="B25" s="17"/>
      <c r="C25" s="17" t="s">
        <v>47</v>
      </c>
      <c r="D25" s="18" t="s">
        <v>48</v>
      </c>
      <c r="E25" s="11" t="s">
        <v>46</v>
      </c>
      <c r="F25" s="19">
        <v>1</v>
      </c>
      <c r="G25" s="19"/>
      <c r="H25" s="19">
        <v>8000</v>
      </c>
      <c r="I25" s="9"/>
      <c r="J25" s="16">
        <f t="shared" si="0"/>
        <v>8000</v>
      </c>
      <c r="K25" s="20"/>
      <c r="M25" s="1"/>
    </row>
    <row r="26" spans="2:16" x14ac:dyDescent="0.25">
      <c r="B26" s="17"/>
      <c r="C26" s="17" t="s">
        <v>104</v>
      </c>
      <c r="D26" s="18" t="s">
        <v>105</v>
      </c>
      <c r="E26" s="11" t="s">
        <v>46</v>
      </c>
      <c r="F26" s="19">
        <v>1</v>
      </c>
      <c r="G26" s="19"/>
      <c r="H26" s="19">
        <v>8000</v>
      </c>
      <c r="I26" s="9"/>
      <c r="J26" s="16">
        <f t="shared" ref="J26" si="1">+PRODUCT(F26:I26)</f>
        <v>8000</v>
      </c>
      <c r="K26" s="20"/>
      <c r="M26" s="1"/>
    </row>
    <row r="27" spans="2:16" x14ac:dyDescent="0.25">
      <c r="B27" s="17"/>
      <c r="C27" s="17" t="s">
        <v>106</v>
      </c>
      <c r="D27" s="18" t="s">
        <v>107</v>
      </c>
      <c r="E27" s="11" t="s">
        <v>46</v>
      </c>
      <c r="F27" s="19">
        <v>1</v>
      </c>
      <c r="G27" s="19"/>
      <c r="H27" s="19">
        <v>1000</v>
      </c>
      <c r="I27" s="9"/>
      <c r="J27" s="16">
        <f t="shared" ref="J27" si="2">+PRODUCT(F27:I27)</f>
        <v>1000</v>
      </c>
      <c r="K27" s="20"/>
      <c r="L27" s="1"/>
      <c r="M27" s="1"/>
    </row>
    <row r="28" spans="2:16" x14ac:dyDescent="0.25">
      <c r="B28" s="5"/>
      <c r="C28" s="163" t="s">
        <v>49</v>
      </c>
      <c r="D28" s="163"/>
      <c r="E28" s="5"/>
      <c r="F28" s="21"/>
      <c r="G28" s="21"/>
      <c r="H28" s="21"/>
      <c r="I28" s="5"/>
      <c r="J28" s="5"/>
      <c r="K28" s="31">
        <f>+J29+J43</f>
        <v>9110</v>
      </c>
      <c r="L28" s="1"/>
      <c r="M28" s="1"/>
    </row>
    <row r="29" spans="2:16" x14ac:dyDescent="0.25">
      <c r="B29" s="22"/>
      <c r="C29" s="164" t="s">
        <v>50</v>
      </c>
      <c r="D29" s="164"/>
      <c r="E29" s="22"/>
      <c r="F29" s="23"/>
      <c r="G29" s="23"/>
      <c r="H29" s="24"/>
      <c r="I29" s="25"/>
      <c r="J29" s="32">
        <f>SUM(J32:J42)</f>
        <v>8450</v>
      </c>
      <c r="K29" s="25"/>
      <c r="L29" s="1"/>
      <c r="M29" s="1"/>
    </row>
    <row r="30" spans="2:16" x14ac:dyDescent="0.25">
      <c r="B30" s="6" t="s">
        <v>51</v>
      </c>
      <c r="C30" s="2"/>
      <c r="D30" s="8" t="s">
        <v>52</v>
      </c>
      <c r="E30" s="11"/>
      <c r="F30" s="14"/>
      <c r="G30" s="14"/>
      <c r="H30" s="16"/>
      <c r="I30" s="9"/>
      <c r="J30" s="9"/>
      <c r="K30" s="10"/>
      <c r="L30" s="1"/>
      <c r="M30" s="1"/>
    </row>
    <row r="31" spans="2:16" x14ac:dyDescent="0.25">
      <c r="B31" s="11"/>
      <c r="C31" s="12" t="s">
        <v>53</v>
      </c>
      <c r="D31" s="13" t="s">
        <v>54</v>
      </c>
      <c r="E31" s="11"/>
      <c r="F31" s="14"/>
      <c r="G31" s="14"/>
      <c r="H31" s="16"/>
      <c r="I31" s="9"/>
      <c r="J31" s="10"/>
      <c r="K31" s="9"/>
      <c r="L31" s="1"/>
      <c r="M31" s="1"/>
    </row>
    <row r="32" spans="2:16" x14ac:dyDescent="0.25">
      <c r="B32" s="11"/>
      <c r="C32" s="11" t="s">
        <v>55</v>
      </c>
      <c r="D32" s="2" t="s">
        <v>56</v>
      </c>
      <c r="E32" s="11" t="s">
        <v>17</v>
      </c>
      <c r="F32" s="14">
        <v>1</v>
      </c>
      <c r="G32" s="14">
        <v>0.5</v>
      </c>
      <c r="H32" s="16">
        <v>400</v>
      </c>
      <c r="I32" s="9"/>
      <c r="J32" s="16">
        <f t="shared" ref="J32:J49" si="3">+PRODUCT(F32:I32)</f>
        <v>200</v>
      </c>
      <c r="K32" s="9"/>
      <c r="L32" s="1"/>
      <c r="M32" s="1"/>
    </row>
    <row r="33" spans="2:13" x14ac:dyDescent="0.25">
      <c r="B33" s="11"/>
      <c r="C33" s="11" t="s">
        <v>57</v>
      </c>
      <c r="D33" s="2" t="s">
        <v>94</v>
      </c>
      <c r="E33" s="11" t="s">
        <v>59</v>
      </c>
      <c r="F33" s="14">
        <v>30</v>
      </c>
      <c r="G33" s="14">
        <v>1</v>
      </c>
      <c r="H33" s="16">
        <v>60</v>
      </c>
      <c r="I33" s="9"/>
      <c r="J33" s="16">
        <f t="shared" si="3"/>
        <v>1800</v>
      </c>
      <c r="K33" s="9"/>
      <c r="L33" s="1"/>
      <c r="M33" s="1"/>
    </row>
    <row r="34" spans="2:13" x14ac:dyDescent="0.25">
      <c r="B34" s="11"/>
      <c r="C34" s="11" t="s">
        <v>93</v>
      </c>
      <c r="D34" s="2" t="s">
        <v>58</v>
      </c>
      <c r="E34" s="11" t="s">
        <v>59</v>
      </c>
      <c r="F34" s="14">
        <v>2</v>
      </c>
      <c r="G34" s="14">
        <v>1</v>
      </c>
      <c r="H34" s="16">
        <v>550</v>
      </c>
      <c r="I34" s="9"/>
      <c r="J34" s="16">
        <f t="shared" si="3"/>
        <v>1100</v>
      </c>
      <c r="K34" s="9"/>
      <c r="L34" s="1"/>
      <c r="M34" s="1"/>
    </row>
    <row r="35" spans="2:13" x14ac:dyDescent="0.25">
      <c r="B35" s="6" t="s">
        <v>60</v>
      </c>
      <c r="C35" s="2"/>
      <c r="D35" s="26" t="s">
        <v>61</v>
      </c>
      <c r="E35" s="11"/>
      <c r="F35" s="14"/>
      <c r="G35" s="14"/>
      <c r="H35" s="16"/>
      <c r="I35" s="9"/>
      <c r="J35" s="16"/>
      <c r="K35" s="10"/>
    </row>
    <row r="36" spans="2:13" x14ac:dyDescent="0.25">
      <c r="B36" s="11"/>
      <c r="C36" s="12" t="s">
        <v>62</v>
      </c>
      <c r="D36" s="13" t="s">
        <v>63</v>
      </c>
      <c r="E36" s="11"/>
      <c r="F36" s="14"/>
      <c r="G36" s="14"/>
      <c r="H36" s="16"/>
      <c r="I36" s="9"/>
      <c r="J36" s="16"/>
      <c r="K36" s="9"/>
    </row>
    <row r="37" spans="2:13" x14ac:dyDescent="0.25">
      <c r="B37" s="11"/>
      <c r="C37" s="11" t="s">
        <v>64</v>
      </c>
      <c r="D37" s="2" t="s">
        <v>65</v>
      </c>
      <c r="E37" s="11" t="s">
        <v>66</v>
      </c>
      <c r="F37" s="14">
        <v>9</v>
      </c>
      <c r="G37" s="14">
        <v>1</v>
      </c>
      <c r="H37" s="16">
        <v>400</v>
      </c>
      <c r="I37" s="9"/>
      <c r="J37" s="16">
        <f t="shared" si="3"/>
        <v>3600</v>
      </c>
      <c r="K37" s="9"/>
    </row>
    <row r="38" spans="2:13" x14ac:dyDescent="0.25">
      <c r="B38" s="11"/>
      <c r="C38" s="12" t="s">
        <v>67</v>
      </c>
      <c r="D38" s="13" t="s">
        <v>68</v>
      </c>
      <c r="E38" s="11"/>
      <c r="F38" s="14"/>
      <c r="G38" s="14"/>
      <c r="H38" s="16"/>
      <c r="I38" s="9"/>
      <c r="J38" s="16"/>
      <c r="K38" s="9"/>
    </row>
    <row r="39" spans="2:13" x14ac:dyDescent="0.25">
      <c r="B39" s="11"/>
      <c r="C39" s="11" t="s">
        <v>69</v>
      </c>
      <c r="D39" s="2" t="s">
        <v>70</v>
      </c>
      <c r="E39" s="11" t="s">
        <v>71</v>
      </c>
      <c r="F39" s="14">
        <v>9</v>
      </c>
      <c r="G39" s="14">
        <v>1</v>
      </c>
      <c r="H39" s="16">
        <v>150</v>
      </c>
      <c r="I39" s="9"/>
      <c r="J39" s="16">
        <f t="shared" si="3"/>
        <v>1350</v>
      </c>
      <c r="K39" s="9"/>
    </row>
    <row r="40" spans="2:13" x14ac:dyDescent="0.25">
      <c r="B40" s="11"/>
      <c r="C40" s="12" t="s">
        <v>72</v>
      </c>
      <c r="D40" s="13" t="s">
        <v>73</v>
      </c>
      <c r="E40" s="11"/>
      <c r="F40" s="14"/>
      <c r="G40" s="14"/>
      <c r="H40" s="16"/>
      <c r="I40" s="9"/>
      <c r="J40" s="16"/>
      <c r="K40" s="9"/>
    </row>
    <row r="41" spans="2:13" x14ac:dyDescent="0.25">
      <c r="B41" s="11"/>
      <c r="C41" s="11"/>
      <c r="D41" s="2" t="s">
        <v>74</v>
      </c>
      <c r="E41" s="11" t="s">
        <v>17</v>
      </c>
      <c r="F41" s="14">
        <v>1</v>
      </c>
      <c r="G41" s="14">
        <v>1</v>
      </c>
      <c r="H41" s="16">
        <v>400</v>
      </c>
      <c r="I41" s="9"/>
      <c r="J41" s="16">
        <f t="shared" si="3"/>
        <v>400</v>
      </c>
      <c r="K41" s="9"/>
    </row>
    <row r="42" spans="2:13" x14ac:dyDescent="0.25">
      <c r="B42" s="11"/>
      <c r="C42" s="11"/>
      <c r="D42" s="2"/>
      <c r="E42" s="11"/>
      <c r="F42" s="14"/>
      <c r="G42" s="14"/>
      <c r="H42" s="16"/>
      <c r="I42" s="9"/>
      <c r="J42" s="16"/>
      <c r="K42" s="9"/>
    </row>
    <row r="43" spans="2:13" x14ac:dyDescent="0.25">
      <c r="B43" s="34"/>
      <c r="C43" s="165" t="s">
        <v>75</v>
      </c>
      <c r="D43" s="165"/>
      <c r="E43" s="34"/>
      <c r="F43" s="35"/>
      <c r="G43" s="35"/>
      <c r="H43" s="36"/>
      <c r="I43" s="37"/>
      <c r="J43" s="38">
        <f>SUM(J45:J49)</f>
        <v>660</v>
      </c>
      <c r="K43" s="37"/>
    </row>
    <row r="44" spans="2:13" x14ac:dyDescent="0.25">
      <c r="B44" s="6" t="s">
        <v>76</v>
      </c>
      <c r="C44" s="7"/>
      <c r="D44" s="26" t="s">
        <v>77</v>
      </c>
      <c r="E44" s="11"/>
      <c r="F44" s="14"/>
      <c r="G44" s="14"/>
      <c r="H44" s="16"/>
      <c r="I44" s="9"/>
      <c r="J44" s="16"/>
      <c r="K44" s="9"/>
    </row>
    <row r="45" spans="2:13" x14ac:dyDescent="0.25">
      <c r="B45" s="11"/>
      <c r="C45" s="11" t="s">
        <v>78</v>
      </c>
      <c r="D45" s="2" t="s">
        <v>79</v>
      </c>
      <c r="E45" s="11" t="s">
        <v>66</v>
      </c>
      <c r="F45" s="14">
        <v>1</v>
      </c>
      <c r="G45" s="14">
        <v>1</v>
      </c>
      <c r="H45" s="16">
        <v>300</v>
      </c>
      <c r="I45" s="9"/>
      <c r="J45" s="16">
        <f t="shared" si="3"/>
        <v>300</v>
      </c>
      <c r="K45" s="9"/>
    </row>
    <row r="46" spans="2:13" x14ac:dyDescent="0.25">
      <c r="B46" s="11"/>
      <c r="C46" s="11" t="s">
        <v>80</v>
      </c>
      <c r="D46" s="2" t="s">
        <v>81</v>
      </c>
      <c r="E46" s="11" t="s">
        <v>66</v>
      </c>
      <c r="F46" s="14">
        <v>1</v>
      </c>
      <c r="G46" s="14">
        <v>1</v>
      </c>
      <c r="H46" s="16">
        <v>100</v>
      </c>
      <c r="I46" s="9"/>
      <c r="J46" s="16">
        <f t="shared" si="3"/>
        <v>100</v>
      </c>
      <c r="K46" s="9"/>
    </row>
    <row r="47" spans="2:13" x14ac:dyDescent="0.25">
      <c r="B47" s="11"/>
      <c r="C47" s="11" t="s">
        <v>82</v>
      </c>
      <c r="D47" s="2" t="s">
        <v>83</v>
      </c>
      <c r="E47" s="11" t="s">
        <v>66</v>
      </c>
      <c r="F47" s="14">
        <v>1</v>
      </c>
      <c r="G47" s="14">
        <v>1</v>
      </c>
      <c r="H47" s="16">
        <v>100</v>
      </c>
      <c r="I47" s="9"/>
      <c r="J47" s="16">
        <f t="shared" si="3"/>
        <v>100</v>
      </c>
      <c r="K47" s="9"/>
    </row>
    <row r="48" spans="2:13" x14ac:dyDescent="0.25">
      <c r="B48" s="11"/>
      <c r="C48" s="11" t="s">
        <v>84</v>
      </c>
      <c r="D48" s="2" t="s">
        <v>85</v>
      </c>
      <c r="E48" s="11" t="s">
        <v>66</v>
      </c>
      <c r="F48" s="14">
        <v>1</v>
      </c>
      <c r="G48" s="14">
        <v>1</v>
      </c>
      <c r="H48" s="16">
        <v>60</v>
      </c>
      <c r="I48" s="9"/>
      <c r="J48" s="16">
        <f t="shared" si="3"/>
        <v>60</v>
      </c>
      <c r="K48" s="9"/>
    </row>
    <row r="49" spans="2:11" x14ac:dyDescent="0.25">
      <c r="B49" s="11"/>
      <c r="C49" s="11" t="s">
        <v>86</v>
      </c>
      <c r="D49" s="27" t="s">
        <v>87</v>
      </c>
      <c r="E49" s="11" t="s">
        <v>66</v>
      </c>
      <c r="F49" s="28">
        <v>1</v>
      </c>
      <c r="G49" s="14">
        <v>1</v>
      </c>
      <c r="H49" s="16">
        <v>100</v>
      </c>
      <c r="I49" s="29"/>
      <c r="J49" s="16">
        <f t="shared" si="3"/>
        <v>100</v>
      </c>
      <c r="K49" s="29"/>
    </row>
    <row r="50" spans="2:11" x14ac:dyDescent="0.25">
      <c r="B50" s="11"/>
      <c r="C50" s="11"/>
      <c r="D50" s="41" t="s">
        <v>10</v>
      </c>
      <c r="E50" s="11"/>
      <c r="F50" s="28"/>
      <c r="G50" s="14"/>
      <c r="H50" s="16"/>
      <c r="I50" s="29"/>
      <c r="J50" s="16"/>
      <c r="K50" s="43">
        <f>+K5</f>
        <v>105060</v>
      </c>
    </row>
    <row r="51" spans="2:11" x14ac:dyDescent="0.25">
      <c r="B51" s="11"/>
      <c r="C51" s="11"/>
      <c r="D51" s="27" t="s">
        <v>91</v>
      </c>
      <c r="E51" s="11"/>
      <c r="F51" s="28"/>
      <c r="G51" s="14"/>
      <c r="H51" s="16"/>
      <c r="I51" s="29"/>
      <c r="J51" s="16"/>
      <c r="K51" s="42">
        <f>+K28</f>
        <v>9110</v>
      </c>
    </row>
    <row r="52" spans="2:11" x14ac:dyDescent="0.25">
      <c r="B52" s="11"/>
      <c r="C52" s="11"/>
      <c r="D52" s="2" t="s">
        <v>90</v>
      </c>
      <c r="E52" s="11"/>
      <c r="F52" s="39">
        <v>0.1</v>
      </c>
      <c r="G52" s="2"/>
      <c r="H52" s="9"/>
      <c r="I52" s="9"/>
      <c r="J52" s="9"/>
      <c r="K52" s="16">
        <f>+F52*K50</f>
        <v>10506</v>
      </c>
    </row>
    <row r="53" spans="2:11" x14ac:dyDescent="0.25">
      <c r="B53" s="2"/>
      <c r="C53" s="11"/>
      <c r="D53" s="8" t="s">
        <v>88</v>
      </c>
      <c r="E53" s="11"/>
      <c r="F53" s="40"/>
      <c r="G53" s="2"/>
      <c r="H53" s="9"/>
      <c r="I53" s="9"/>
      <c r="J53" s="9"/>
      <c r="K53" s="33">
        <f>+K50+K51+K52</f>
        <v>124676</v>
      </c>
    </row>
    <row r="54" spans="2:11" x14ac:dyDescent="0.25">
      <c r="B54" s="2"/>
      <c r="C54" s="11"/>
      <c r="D54" s="2" t="s">
        <v>89</v>
      </c>
      <c r="E54" s="11"/>
      <c r="F54" s="39">
        <v>0.18</v>
      </c>
      <c r="G54" s="2"/>
      <c r="H54" s="9"/>
      <c r="I54" s="9"/>
      <c r="J54" s="9"/>
      <c r="K54" s="16">
        <f>+K53*F54</f>
        <v>22441.68</v>
      </c>
    </row>
    <row r="55" spans="2:11" x14ac:dyDescent="0.25">
      <c r="B55" s="166" t="s">
        <v>92</v>
      </c>
      <c r="C55" s="166"/>
      <c r="D55" s="166"/>
      <c r="E55" s="166"/>
      <c r="F55" s="166"/>
      <c r="G55" s="166"/>
      <c r="H55" s="166"/>
      <c r="I55" s="166"/>
      <c r="J55" s="166"/>
      <c r="K55" s="31">
        <f>+K53+K54</f>
        <v>147117.68</v>
      </c>
    </row>
    <row r="56" spans="2:11" x14ac:dyDescent="0.25">
      <c r="B56" s="30"/>
    </row>
    <row r="57" spans="2:11" x14ac:dyDescent="0.25">
      <c r="B57" s="30"/>
    </row>
  </sheetData>
  <mergeCells count="5">
    <mergeCell ref="C5:D5"/>
    <mergeCell ref="C28:D28"/>
    <mergeCell ref="C29:D29"/>
    <mergeCell ref="C43:D43"/>
    <mergeCell ref="B55:J5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P59"/>
  <sheetViews>
    <sheetView topLeftCell="B1" zoomScale="85" zoomScaleNormal="85" workbookViewId="0">
      <selection activeCell="Q17" sqref="Q17"/>
    </sheetView>
  </sheetViews>
  <sheetFormatPr baseColWidth="10" defaultColWidth="11.42578125" defaultRowHeight="15" x14ac:dyDescent="0.25"/>
  <cols>
    <col min="1" max="1" width="1.5703125" customWidth="1"/>
    <col min="2" max="2" width="7.42578125" customWidth="1"/>
    <col min="4" max="4" width="50" customWidth="1"/>
    <col min="5" max="5" width="7.85546875" customWidth="1"/>
    <col min="11" max="11" width="14.5703125" customWidth="1"/>
  </cols>
  <sheetData>
    <row r="3" spans="2:16" x14ac:dyDescent="0.25">
      <c r="B3" s="3" t="s">
        <v>97</v>
      </c>
    </row>
    <row r="4" spans="2:16" x14ac:dyDescent="0.25">
      <c r="B4" s="4" t="s">
        <v>0</v>
      </c>
      <c r="C4" s="4" t="s">
        <v>1</v>
      </c>
      <c r="D4" s="4" t="s">
        <v>2</v>
      </c>
      <c r="E4" s="4" t="s">
        <v>3</v>
      </c>
      <c r="F4" s="4" t="s">
        <v>4</v>
      </c>
      <c r="G4" s="4" t="s">
        <v>5</v>
      </c>
      <c r="H4" s="4" t="s">
        <v>6</v>
      </c>
      <c r="I4" s="4" t="s">
        <v>7</v>
      </c>
      <c r="J4" s="4" t="s">
        <v>8</v>
      </c>
      <c r="K4" s="4" t="s">
        <v>9</v>
      </c>
    </row>
    <row r="5" spans="2:16" x14ac:dyDescent="0.25">
      <c r="B5" s="5"/>
      <c r="C5" s="163" t="s">
        <v>10</v>
      </c>
      <c r="D5" s="163"/>
      <c r="E5" s="5"/>
      <c r="F5" s="5"/>
      <c r="G5" s="5"/>
      <c r="H5" s="5"/>
      <c r="I5" s="5"/>
      <c r="J5" s="5"/>
      <c r="K5" s="31">
        <f>SUM(J8:J29)</f>
        <v>122860</v>
      </c>
    </row>
    <row r="6" spans="2:16" x14ac:dyDescent="0.25">
      <c r="B6" s="6" t="s">
        <v>11</v>
      </c>
      <c r="C6" s="7"/>
      <c r="D6" s="8" t="s">
        <v>12</v>
      </c>
      <c r="E6" s="2"/>
      <c r="F6" s="2"/>
      <c r="G6" s="2"/>
      <c r="H6" s="9"/>
      <c r="I6" s="9"/>
      <c r="J6" s="9"/>
      <c r="K6" s="10"/>
    </row>
    <row r="7" spans="2:16" x14ac:dyDescent="0.25">
      <c r="B7" s="11"/>
      <c r="C7" s="12" t="s">
        <v>13</v>
      </c>
      <c r="D7" s="13" t="s">
        <v>14</v>
      </c>
      <c r="E7" s="2"/>
      <c r="F7" s="2"/>
      <c r="G7" s="2"/>
      <c r="H7" s="9"/>
      <c r="I7" s="9"/>
      <c r="J7" s="9"/>
      <c r="K7" s="9"/>
      <c r="M7" s="1"/>
      <c r="N7" s="1"/>
      <c r="O7" s="1"/>
      <c r="P7" s="1"/>
    </row>
    <row r="8" spans="2:16" x14ac:dyDescent="0.25">
      <c r="B8" s="11"/>
      <c r="C8" s="11" t="s">
        <v>15</v>
      </c>
      <c r="D8" s="2" t="s">
        <v>16</v>
      </c>
      <c r="E8" s="11" t="s">
        <v>17</v>
      </c>
      <c r="F8" s="14">
        <v>1</v>
      </c>
      <c r="G8" s="14">
        <v>2.33</v>
      </c>
      <c r="H8" s="14">
        <v>10000</v>
      </c>
      <c r="I8" s="15">
        <v>0.5</v>
      </c>
      <c r="J8" s="16">
        <f>+PRODUCT(F8:I8)</f>
        <v>11650</v>
      </c>
      <c r="K8" s="9"/>
      <c r="L8" s="1"/>
      <c r="M8" s="1"/>
      <c r="N8" s="1"/>
      <c r="O8" s="1"/>
      <c r="P8" s="1"/>
    </row>
    <row r="9" spans="2:16" x14ac:dyDescent="0.25">
      <c r="B9" s="11"/>
      <c r="C9" s="11" t="s">
        <v>18</v>
      </c>
      <c r="D9" s="2" t="s">
        <v>19</v>
      </c>
      <c r="E9" s="11" t="s">
        <v>17</v>
      </c>
      <c r="F9" s="14">
        <v>1</v>
      </c>
      <c r="G9" s="14">
        <v>2.33</v>
      </c>
      <c r="H9" s="14">
        <v>9000</v>
      </c>
      <c r="I9" s="15">
        <v>0.5</v>
      </c>
      <c r="J9" s="16">
        <f t="shared" ref="J9:J23" si="0">+PRODUCT(F9:I9)</f>
        <v>10485</v>
      </c>
      <c r="K9" s="9"/>
      <c r="M9" s="1"/>
      <c r="N9" s="1"/>
      <c r="O9" s="1"/>
      <c r="P9" s="1"/>
    </row>
    <row r="10" spans="2:16" x14ac:dyDescent="0.25">
      <c r="B10" s="11"/>
      <c r="C10" s="11" t="s">
        <v>20</v>
      </c>
      <c r="D10" s="2" t="s">
        <v>21</v>
      </c>
      <c r="E10" s="11" t="s">
        <v>17</v>
      </c>
      <c r="F10" s="14">
        <v>1</v>
      </c>
      <c r="G10" s="14">
        <v>2.33</v>
      </c>
      <c r="H10" s="14">
        <v>9000</v>
      </c>
      <c r="I10" s="15">
        <v>0.5</v>
      </c>
      <c r="J10" s="16">
        <f t="shared" si="0"/>
        <v>10485</v>
      </c>
      <c r="K10" s="9"/>
      <c r="M10" s="1"/>
      <c r="N10" s="1"/>
      <c r="O10" s="1"/>
      <c r="P10" s="1"/>
    </row>
    <row r="11" spans="2:16" x14ac:dyDescent="0.25">
      <c r="B11" s="11"/>
      <c r="C11" s="11" t="s">
        <v>22</v>
      </c>
      <c r="D11" s="2" t="s">
        <v>23</v>
      </c>
      <c r="E11" s="11" t="s">
        <v>17</v>
      </c>
      <c r="F11" s="14">
        <v>1</v>
      </c>
      <c r="G11" s="14">
        <v>2.33</v>
      </c>
      <c r="H11" s="14">
        <v>9000</v>
      </c>
      <c r="I11" s="15">
        <v>0.5</v>
      </c>
      <c r="J11" s="16">
        <f t="shared" si="0"/>
        <v>10485</v>
      </c>
      <c r="K11" s="9"/>
      <c r="M11" s="1"/>
      <c r="N11" s="1"/>
      <c r="O11" s="1"/>
      <c r="P11" s="1"/>
    </row>
    <row r="12" spans="2:16" x14ac:dyDescent="0.25">
      <c r="B12" s="11"/>
      <c r="C12" s="11" t="s">
        <v>24</v>
      </c>
      <c r="D12" s="2" t="s">
        <v>25</v>
      </c>
      <c r="E12" s="11" t="s">
        <v>17</v>
      </c>
      <c r="F12" s="14">
        <v>1</v>
      </c>
      <c r="G12" s="14">
        <v>2.33</v>
      </c>
      <c r="H12" s="14">
        <v>9000</v>
      </c>
      <c r="I12" s="15">
        <v>0.5</v>
      </c>
      <c r="J12" s="16">
        <f t="shared" si="0"/>
        <v>10485</v>
      </c>
      <c r="K12" s="9"/>
      <c r="M12" s="1"/>
      <c r="N12" s="1"/>
      <c r="O12" s="1"/>
      <c r="P12" s="1"/>
    </row>
    <row r="13" spans="2:16" x14ac:dyDescent="0.25">
      <c r="B13" s="11"/>
      <c r="C13" s="11" t="s">
        <v>26</v>
      </c>
      <c r="D13" s="2" t="s">
        <v>100</v>
      </c>
      <c r="E13" s="11" t="s">
        <v>17</v>
      </c>
      <c r="F13" s="14">
        <v>1</v>
      </c>
      <c r="G13" s="14">
        <v>2.33</v>
      </c>
      <c r="H13" s="14">
        <v>9000</v>
      </c>
      <c r="I13" s="15">
        <v>0.25</v>
      </c>
      <c r="J13" s="16">
        <f t="shared" si="0"/>
        <v>5242.5</v>
      </c>
      <c r="K13" s="9"/>
      <c r="M13" s="1"/>
      <c r="N13" s="1"/>
      <c r="O13" s="1"/>
      <c r="P13" s="1"/>
    </row>
    <row r="14" spans="2:16" x14ac:dyDescent="0.25">
      <c r="B14" s="11"/>
      <c r="C14" s="11" t="s">
        <v>28</v>
      </c>
      <c r="D14" s="2" t="s">
        <v>101</v>
      </c>
      <c r="E14" s="11" t="s">
        <v>17</v>
      </c>
      <c r="F14" s="14">
        <v>1</v>
      </c>
      <c r="G14" s="14">
        <v>2.33</v>
      </c>
      <c r="H14" s="14">
        <v>9000</v>
      </c>
      <c r="I14" s="15">
        <v>0.25</v>
      </c>
      <c r="J14" s="16">
        <f t="shared" si="0"/>
        <v>5242.5</v>
      </c>
      <c r="K14" s="9"/>
      <c r="M14" s="1"/>
      <c r="N14" s="1"/>
      <c r="O14" s="1"/>
      <c r="P14" s="1"/>
    </row>
    <row r="15" spans="2:16" x14ac:dyDescent="0.25">
      <c r="B15" s="11"/>
      <c r="C15" s="11" t="s">
        <v>30</v>
      </c>
      <c r="D15" s="2" t="s">
        <v>27</v>
      </c>
      <c r="E15" s="11" t="s">
        <v>17</v>
      </c>
      <c r="F15" s="14">
        <v>1</v>
      </c>
      <c r="G15" s="14">
        <v>2.33</v>
      </c>
      <c r="H15" s="14">
        <v>9000</v>
      </c>
      <c r="I15" s="15">
        <v>0.25</v>
      </c>
      <c r="J15" s="16">
        <f t="shared" si="0"/>
        <v>5242.5</v>
      </c>
      <c r="K15" s="9"/>
      <c r="M15" s="1"/>
      <c r="N15" s="1"/>
      <c r="O15" s="1"/>
      <c r="P15" s="1"/>
    </row>
    <row r="16" spans="2:16" x14ac:dyDescent="0.25">
      <c r="B16" s="11"/>
      <c r="C16" s="11" t="s">
        <v>32</v>
      </c>
      <c r="D16" s="2" t="s">
        <v>29</v>
      </c>
      <c r="E16" s="11" t="s">
        <v>17</v>
      </c>
      <c r="F16" s="14">
        <v>1</v>
      </c>
      <c r="G16" s="14">
        <v>2.33</v>
      </c>
      <c r="H16" s="14">
        <v>9000</v>
      </c>
      <c r="I16" s="15">
        <v>0.25</v>
      </c>
      <c r="J16" s="16">
        <f t="shared" si="0"/>
        <v>5242.5</v>
      </c>
      <c r="K16" s="9"/>
      <c r="M16" s="1"/>
      <c r="N16" s="1"/>
      <c r="O16" s="1"/>
      <c r="P16" s="1"/>
    </row>
    <row r="17" spans="2:16" x14ac:dyDescent="0.25">
      <c r="B17" s="11"/>
      <c r="C17" s="11" t="s">
        <v>102</v>
      </c>
      <c r="D17" s="2" t="s">
        <v>31</v>
      </c>
      <c r="E17" s="11" t="s">
        <v>17</v>
      </c>
      <c r="F17" s="14">
        <v>1</v>
      </c>
      <c r="G17" s="14">
        <v>2.33</v>
      </c>
      <c r="H17" s="14">
        <v>9000</v>
      </c>
      <c r="I17" s="15">
        <v>0.25</v>
      </c>
      <c r="J17" s="16">
        <f t="shared" si="0"/>
        <v>5242.5</v>
      </c>
      <c r="K17" s="9"/>
      <c r="M17" s="1"/>
      <c r="N17" s="1"/>
      <c r="O17" s="1"/>
      <c r="P17" s="1"/>
    </row>
    <row r="18" spans="2:16" x14ac:dyDescent="0.25">
      <c r="B18" s="11"/>
      <c r="C18" s="11" t="s">
        <v>103</v>
      </c>
      <c r="D18" s="2" t="s">
        <v>33</v>
      </c>
      <c r="E18" s="11" t="s">
        <v>17</v>
      </c>
      <c r="F18" s="14">
        <v>1</v>
      </c>
      <c r="G18" s="14">
        <v>2.33</v>
      </c>
      <c r="H18" s="14">
        <v>9000</v>
      </c>
      <c r="I18" s="15">
        <v>0.25</v>
      </c>
      <c r="J18" s="16">
        <f t="shared" si="0"/>
        <v>5242.5</v>
      </c>
      <c r="K18" s="9"/>
      <c r="M18" s="1"/>
      <c r="N18" s="1"/>
      <c r="O18" s="1"/>
      <c r="P18" s="1"/>
    </row>
    <row r="19" spans="2:16" x14ac:dyDescent="0.25">
      <c r="B19" s="11"/>
      <c r="C19" s="11"/>
      <c r="D19" s="2"/>
      <c r="E19" s="11"/>
      <c r="F19" s="14"/>
      <c r="G19" s="14"/>
      <c r="H19" s="14"/>
      <c r="I19" s="9"/>
      <c r="J19" s="16"/>
      <c r="K19" s="9"/>
      <c r="M19" s="1"/>
      <c r="N19" s="1"/>
      <c r="O19" s="1"/>
      <c r="P19" s="1"/>
    </row>
    <row r="20" spans="2:16" x14ac:dyDescent="0.25">
      <c r="B20" s="11"/>
      <c r="C20" s="12" t="s">
        <v>34</v>
      </c>
      <c r="D20" s="13" t="s">
        <v>35</v>
      </c>
      <c r="E20" s="11"/>
      <c r="F20" s="14"/>
      <c r="G20" s="14"/>
      <c r="H20" s="14"/>
      <c r="I20" s="9"/>
      <c r="J20" s="16"/>
      <c r="K20" s="9"/>
      <c r="M20" s="1"/>
    </row>
    <row r="21" spans="2:16" x14ac:dyDescent="0.25">
      <c r="B21" s="11"/>
      <c r="C21" s="11" t="s">
        <v>36</v>
      </c>
      <c r="D21" s="2" t="s">
        <v>37</v>
      </c>
      <c r="E21" s="11" t="s">
        <v>17</v>
      </c>
      <c r="F21" s="14">
        <v>1</v>
      </c>
      <c r="G21" s="14">
        <v>2.33</v>
      </c>
      <c r="H21" s="14">
        <v>4000</v>
      </c>
      <c r="I21" s="15">
        <v>0.5</v>
      </c>
      <c r="J21" s="16">
        <f t="shared" si="0"/>
        <v>4660</v>
      </c>
      <c r="K21" s="9"/>
      <c r="M21" s="1"/>
    </row>
    <row r="22" spans="2:16" x14ac:dyDescent="0.25">
      <c r="B22" s="11"/>
      <c r="C22" s="11" t="s">
        <v>38</v>
      </c>
      <c r="D22" s="2" t="s">
        <v>39</v>
      </c>
      <c r="E22" s="11" t="s">
        <v>17</v>
      </c>
      <c r="F22" s="14">
        <v>1</v>
      </c>
      <c r="G22" s="14">
        <v>2.33</v>
      </c>
      <c r="H22" s="14">
        <v>4000</v>
      </c>
      <c r="I22" s="15">
        <v>0.5</v>
      </c>
      <c r="J22" s="16">
        <f t="shared" si="0"/>
        <v>4660</v>
      </c>
      <c r="K22" s="9"/>
      <c r="M22" s="1"/>
    </row>
    <row r="23" spans="2:16" x14ac:dyDescent="0.25">
      <c r="B23" s="11"/>
      <c r="C23" s="11" t="s">
        <v>40</v>
      </c>
      <c r="D23" s="2" t="s">
        <v>41</v>
      </c>
      <c r="E23" s="11" t="s">
        <v>17</v>
      </c>
      <c r="F23" s="14">
        <v>1</v>
      </c>
      <c r="G23" s="14">
        <v>2.33</v>
      </c>
      <c r="H23" s="14">
        <v>3000</v>
      </c>
      <c r="I23" s="15">
        <v>0.5</v>
      </c>
      <c r="J23" s="16">
        <f t="shared" si="0"/>
        <v>3495</v>
      </c>
      <c r="K23" s="9"/>
      <c r="M23" s="1"/>
    </row>
    <row r="24" spans="2:16" x14ac:dyDescent="0.25">
      <c r="B24" s="11"/>
      <c r="C24" s="11"/>
      <c r="D24" s="2"/>
      <c r="E24" s="11"/>
      <c r="F24" s="14"/>
      <c r="G24" s="14"/>
      <c r="H24" s="14"/>
      <c r="I24" s="9"/>
      <c r="J24" s="16"/>
      <c r="K24" s="9"/>
      <c r="M24" s="1"/>
    </row>
    <row r="25" spans="2:16" x14ac:dyDescent="0.25">
      <c r="B25" s="11"/>
      <c r="C25" s="12" t="s">
        <v>42</v>
      </c>
      <c r="D25" s="13" t="s">
        <v>43</v>
      </c>
      <c r="E25" s="11"/>
      <c r="F25" s="14"/>
      <c r="G25" s="14"/>
      <c r="H25" s="16"/>
      <c r="I25" s="9"/>
      <c r="J25" s="16"/>
      <c r="K25" s="9"/>
      <c r="M25" s="1"/>
    </row>
    <row r="26" spans="2:16" x14ac:dyDescent="0.25">
      <c r="B26" s="11"/>
      <c r="C26" s="11" t="s">
        <v>44</v>
      </c>
      <c r="D26" s="2" t="s">
        <v>45</v>
      </c>
      <c r="E26" s="11" t="s">
        <v>46</v>
      </c>
      <c r="F26" s="14">
        <v>1</v>
      </c>
      <c r="G26" s="14"/>
      <c r="H26" s="19">
        <v>8000</v>
      </c>
      <c r="I26" s="9"/>
      <c r="J26" s="16">
        <f t="shared" ref="J26:J29" si="1">+PRODUCT(F26:I26)</f>
        <v>8000</v>
      </c>
      <c r="K26" s="9"/>
      <c r="M26" s="1"/>
    </row>
    <row r="27" spans="2:16" x14ac:dyDescent="0.25">
      <c r="B27" s="17"/>
      <c r="C27" s="17" t="s">
        <v>47</v>
      </c>
      <c r="D27" s="18" t="s">
        <v>48</v>
      </c>
      <c r="E27" s="11" t="s">
        <v>46</v>
      </c>
      <c r="F27" s="19">
        <v>1</v>
      </c>
      <c r="G27" s="19"/>
      <c r="H27" s="19">
        <v>8000</v>
      </c>
      <c r="I27" s="9"/>
      <c r="J27" s="16">
        <f t="shared" si="1"/>
        <v>8000</v>
      </c>
      <c r="K27" s="20"/>
      <c r="M27" s="1"/>
    </row>
    <row r="28" spans="2:16" x14ac:dyDescent="0.25">
      <c r="B28" s="17"/>
      <c r="C28" s="17" t="s">
        <v>104</v>
      </c>
      <c r="D28" s="18" t="s">
        <v>105</v>
      </c>
      <c r="E28" s="11" t="s">
        <v>46</v>
      </c>
      <c r="F28" s="19">
        <v>1</v>
      </c>
      <c r="G28" s="19"/>
      <c r="H28" s="19">
        <v>8000</v>
      </c>
      <c r="I28" s="9"/>
      <c r="J28" s="16">
        <f t="shared" si="1"/>
        <v>8000</v>
      </c>
      <c r="K28" s="20"/>
      <c r="L28" s="1"/>
      <c r="M28" s="1"/>
    </row>
    <row r="29" spans="2:16" x14ac:dyDescent="0.25">
      <c r="B29" s="17"/>
      <c r="C29" s="17" t="s">
        <v>106</v>
      </c>
      <c r="D29" s="18" t="s">
        <v>107</v>
      </c>
      <c r="E29" s="11" t="s">
        <v>46</v>
      </c>
      <c r="F29" s="19">
        <v>1</v>
      </c>
      <c r="G29" s="19"/>
      <c r="H29" s="19">
        <v>1000</v>
      </c>
      <c r="I29" s="9"/>
      <c r="J29" s="16">
        <f t="shared" si="1"/>
        <v>1000</v>
      </c>
      <c r="K29" s="20"/>
      <c r="L29" s="1"/>
      <c r="M29" s="1"/>
    </row>
    <row r="30" spans="2:16" x14ac:dyDescent="0.25">
      <c r="B30" s="5"/>
      <c r="C30" s="163" t="s">
        <v>49</v>
      </c>
      <c r="D30" s="163"/>
      <c r="E30" s="5"/>
      <c r="F30" s="21"/>
      <c r="G30" s="21"/>
      <c r="H30" s="21"/>
      <c r="I30" s="5"/>
      <c r="J30" s="5"/>
      <c r="K30" s="31">
        <f>+J31+J45</f>
        <v>17400</v>
      </c>
      <c r="L30" s="1"/>
      <c r="M30" s="1"/>
    </row>
    <row r="31" spans="2:16" x14ac:dyDescent="0.25">
      <c r="B31" s="22"/>
      <c r="C31" s="164" t="s">
        <v>50</v>
      </c>
      <c r="D31" s="164"/>
      <c r="E31" s="22"/>
      <c r="F31" s="23"/>
      <c r="G31" s="23"/>
      <c r="H31" s="24"/>
      <c r="I31" s="25"/>
      <c r="J31" s="32">
        <f>SUM(J34:J44)</f>
        <v>15400</v>
      </c>
      <c r="K31" s="25"/>
      <c r="L31" s="1"/>
      <c r="M31" s="1"/>
    </row>
    <row r="32" spans="2:16" x14ac:dyDescent="0.25">
      <c r="B32" s="6" t="s">
        <v>51</v>
      </c>
      <c r="C32" s="2"/>
      <c r="D32" s="8" t="s">
        <v>52</v>
      </c>
      <c r="E32" s="11"/>
      <c r="F32" s="14"/>
      <c r="G32" s="14"/>
      <c r="H32" s="16"/>
      <c r="I32" s="9"/>
      <c r="J32" s="9"/>
      <c r="K32" s="10"/>
      <c r="L32" s="1"/>
      <c r="M32" s="1"/>
    </row>
    <row r="33" spans="2:13" x14ac:dyDescent="0.25">
      <c r="B33" s="11"/>
      <c r="C33" s="12" t="s">
        <v>53</v>
      </c>
      <c r="D33" s="13" t="s">
        <v>54</v>
      </c>
      <c r="E33" s="11"/>
      <c r="F33" s="14"/>
      <c r="G33" s="14"/>
      <c r="H33" s="16"/>
      <c r="I33" s="9"/>
      <c r="J33" s="10"/>
      <c r="K33" s="9"/>
      <c r="L33" s="1"/>
      <c r="M33" s="1"/>
    </row>
    <row r="34" spans="2:13" x14ac:dyDescent="0.25">
      <c r="B34" s="11"/>
      <c r="C34" s="11" t="s">
        <v>55</v>
      </c>
      <c r="D34" s="2" t="s">
        <v>56</v>
      </c>
      <c r="E34" s="11" t="s">
        <v>17</v>
      </c>
      <c r="F34" s="14">
        <v>1</v>
      </c>
      <c r="G34" s="14">
        <v>1</v>
      </c>
      <c r="H34" s="16">
        <v>600</v>
      </c>
      <c r="I34" s="9"/>
      <c r="J34" s="16">
        <f t="shared" ref="J34:J51" si="2">+PRODUCT(F34:I34)</f>
        <v>600</v>
      </c>
      <c r="K34" s="9"/>
      <c r="L34" s="1"/>
      <c r="M34" s="1"/>
    </row>
    <row r="35" spans="2:13" x14ac:dyDescent="0.25">
      <c r="B35" s="11"/>
      <c r="C35" s="11" t="s">
        <v>57</v>
      </c>
      <c r="D35" s="2" t="s">
        <v>94</v>
      </c>
      <c r="E35" s="11" t="s">
        <v>59</v>
      </c>
      <c r="F35" s="14">
        <v>45</v>
      </c>
      <c r="G35" s="14">
        <v>2</v>
      </c>
      <c r="H35" s="16">
        <v>60</v>
      </c>
      <c r="I35" s="9"/>
      <c r="J35" s="16">
        <f t="shared" si="2"/>
        <v>5400</v>
      </c>
      <c r="K35" s="9"/>
      <c r="L35" s="1"/>
      <c r="M35" s="1"/>
    </row>
    <row r="36" spans="2:13" x14ac:dyDescent="0.25">
      <c r="B36" s="11"/>
      <c r="C36" s="11" t="s">
        <v>93</v>
      </c>
      <c r="D36" s="2" t="s">
        <v>58</v>
      </c>
      <c r="E36" s="11" t="s">
        <v>59</v>
      </c>
      <c r="F36" s="14">
        <v>4</v>
      </c>
      <c r="G36" s="14">
        <v>1</v>
      </c>
      <c r="H36" s="16">
        <v>600</v>
      </c>
      <c r="I36" s="9"/>
      <c r="J36" s="16">
        <f t="shared" si="2"/>
        <v>2400</v>
      </c>
      <c r="K36" s="9"/>
      <c r="L36" s="1"/>
      <c r="M36" s="1"/>
    </row>
    <row r="37" spans="2:13" x14ac:dyDescent="0.25">
      <c r="B37" s="6" t="s">
        <v>60</v>
      </c>
      <c r="C37" s="2"/>
      <c r="D37" s="26" t="s">
        <v>61</v>
      </c>
      <c r="E37" s="11"/>
      <c r="F37" s="14"/>
      <c r="G37" s="14"/>
      <c r="H37" s="16"/>
      <c r="I37" s="9"/>
      <c r="J37" s="16"/>
      <c r="K37" s="10"/>
    </row>
    <row r="38" spans="2:13" x14ac:dyDescent="0.25">
      <c r="B38" s="11"/>
      <c r="C38" s="12" t="s">
        <v>62</v>
      </c>
      <c r="D38" s="13" t="s">
        <v>63</v>
      </c>
      <c r="E38" s="11"/>
      <c r="F38" s="14"/>
      <c r="G38" s="14"/>
      <c r="H38" s="16"/>
      <c r="I38" s="9"/>
      <c r="J38" s="16"/>
      <c r="K38" s="9"/>
    </row>
    <row r="39" spans="2:13" x14ac:dyDescent="0.25">
      <c r="B39" s="11"/>
      <c r="C39" s="11" t="s">
        <v>64</v>
      </c>
      <c r="D39" s="2" t="s">
        <v>65</v>
      </c>
      <c r="E39" s="11" t="s">
        <v>66</v>
      </c>
      <c r="F39" s="14">
        <v>11</v>
      </c>
      <c r="G39" s="14">
        <v>1</v>
      </c>
      <c r="H39" s="16">
        <v>450</v>
      </c>
      <c r="I39" s="9"/>
      <c r="J39" s="16">
        <f t="shared" si="2"/>
        <v>4950</v>
      </c>
      <c r="K39" s="9"/>
    </row>
    <row r="40" spans="2:13" x14ac:dyDescent="0.25">
      <c r="B40" s="11"/>
      <c r="C40" s="12" t="s">
        <v>67</v>
      </c>
      <c r="D40" s="13" t="s">
        <v>68</v>
      </c>
      <c r="E40" s="11"/>
      <c r="F40" s="14"/>
      <c r="G40" s="14"/>
      <c r="H40" s="16"/>
      <c r="I40" s="9"/>
      <c r="J40" s="16"/>
      <c r="K40" s="9"/>
    </row>
    <row r="41" spans="2:13" x14ac:dyDescent="0.25">
      <c r="B41" s="11"/>
      <c r="C41" s="11" t="s">
        <v>69</v>
      </c>
      <c r="D41" s="2" t="s">
        <v>70</v>
      </c>
      <c r="E41" s="11" t="s">
        <v>71</v>
      </c>
      <c r="F41" s="14">
        <v>11</v>
      </c>
      <c r="G41" s="14">
        <v>1</v>
      </c>
      <c r="H41" s="16">
        <v>150</v>
      </c>
      <c r="I41" s="9"/>
      <c r="J41" s="16">
        <f t="shared" si="2"/>
        <v>1650</v>
      </c>
      <c r="K41" s="9"/>
    </row>
    <row r="42" spans="2:13" x14ac:dyDescent="0.25">
      <c r="B42" s="11"/>
      <c r="C42" s="12" t="s">
        <v>72</v>
      </c>
      <c r="D42" s="13" t="s">
        <v>73</v>
      </c>
      <c r="E42" s="11"/>
      <c r="F42" s="14"/>
      <c r="G42" s="14"/>
      <c r="H42" s="16"/>
      <c r="I42" s="9"/>
      <c r="J42" s="16"/>
      <c r="K42" s="9"/>
    </row>
    <row r="43" spans="2:13" x14ac:dyDescent="0.25">
      <c r="B43" s="11"/>
      <c r="C43" s="11"/>
      <c r="D43" s="2" t="s">
        <v>74</v>
      </c>
      <c r="E43" s="11" t="s">
        <v>17</v>
      </c>
      <c r="F43" s="14">
        <v>1</v>
      </c>
      <c r="G43" s="14">
        <v>1</v>
      </c>
      <c r="H43" s="16">
        <v>400</v>
      </c>
      <c r="I43" s="9"/>
      <c r="J43" s="16">
        <f t="shared" si="2"/>
        <v>400</v>
      </c>
      <c r="K43" s="9"/>
    </row>
    <row r="44" spans="2:13" x14ac:dyDescent="0.25">
      <c r="B44" s="11"/>
      <c r="C44" s="11"/>
      <c r="D44" s="2"/>
      <c r="E44" s="11"/>
      <c r="F44" s="14"/>
      <c r="G44" s="14"/>
      <c r="H44" s="16"/>
      <c r="I44" s="9"/>
      <c r="J44" s="16"/>
      <c r="K44" s="9"/>
    </row>
    <row r="45" spans="2:13" x14ac:dyDescent="0.25">
      <c r="B45" s="34"/>
      <c r="C45" s="165" t="s">
        <v>75</v>
      </c>
      <c r="D45" s="165"/>
      <c r="E45" s="34"/>
      <c r="F45" s="35"/>
      <c r="G45" s="35"/>
      <c r="H45" s="36"/>
      <c r="I45" s="37"/>
      <c r="J45" s="38">
        <f>SUM(J47:J51)</f>
        <v>2000</v>
      </c>
      <c r="K45" s="37"/>
    </row>
    <row r="46" spans="2:13" x14ac:dyDescent="0.25">
      <c r="B46" s="6" t="s">
        <v>76</v>
      </c>
      <c r="C46" s="7"/>
      <c r="D46" s="26" t="s">
        <v>77</v>
      </c>
      <c r="E46" s="11"/>
      <c r="F46" s="14"/>
      <c r="G46" s="14"/>
      <c r="H46" s="16"/>
      <c r="I46" s="9"/>
      <c r="J46" s="16"/>
      <c r="K46" s="9"/>
    </row>
    <row r="47" spans="2:13" x14ac:dyDescent="0.25">
      <c r="B47" s="11"/>
      <c r="C47" s="11" t="s">
        <v>78</v>
      </c>
      <c r="D47" s="2" t="s">
        <v>79</v>
      </c>
      <c r="E47" s="11" t="s">
        <v>66</v>
      </c>
      <c r="F47" s="14">
        <v>1</v>
      </c>
      <c r="G47" s="14">
        <v>1</v>
      </c>
      <c r="H47" s="16">
        <v>850</v>
      </c>
      <c r="I47" s="9"/>
      <c r="J47" s="16">
        <f t="shared" si="2"/>
        <v>850</v>
      </c>
      <c r="K47" s="9"/>
    </row>
    <row r="48" spans="2:13" x14ac:dyDescent="0.25">
      <c r="B48" s="11"/>
      <c r="C48" s="11" t="s">
        <v>80</v>
      </c>
      <c r="D48" s="2" t="s">
        <v>81</v>
      </c>
      <c r="E48" s="11" t="s">
        <v>66</v>
      </c>
      <c r="F48" s="14">
        <v>1</v>
      </c>
      <c r="G48" s="14">
        <v>1</v>
      </c>
      <c r="H48" s="16">
        <v>300</v>
      </c>
      <c r="I48" s="9"/>
      <c r="J48" s="16">
        <f t="shared" si="2"/>
        <v>300</v>
      </c>
      <c r="K48" s="9"/>
    </row>
    <row r="49" spans="2:11" x14ac:dyDescent="0.25">
      <c r="B49" s="11"/>
      <c r="C49" s="11" t="s">
        <v>82</v>
      </c>
      <c r="D49" s="2" t="s">
        <v>83</v>
      </c>
      <c r="E49" s="11" t="s">
        <v>66</v>
      </c>
      <c r="F49" s="14">
        <v>1</v>
      </c>
      <c r="G49" s="14">
        <v>1</v>
      </c>
      <c r="H49" s="16">
        <v>300</v>
      </c>
      <c r="I49" s="9"/>
      <c r="J49" s="16">
        <f t="shared" si="2"/>
        <v>300</v>
      </c>
      <c r="K49" s="9"/>
    </row>
    <row r="50" spans="2:11" x14ac:dyDescent="0.25">
      <c r="B50" s="11"/>
      <c r="C50" s="11" t="s">
        <v>84</v>
      </c>
      <c r="D50" s="2" t="s">
        <v>85</v>
      </c>
      <c r="E50" s="11" t="s">
        <v>66</v>
      </c>
      <c r="F50" s="14">
        <v>1</v>
      </c>
      <c r="G50" s="14">
        <v>1</v>
      </c>
      <c r="H50" s="16">
        <v>200</v>
      </c>
      <c r="I50" s="9"/>
      <c r="J50" s="16">
        <f t="shared" si="2"/>
        <v>200</v>
      </c>
      <c r="K50" s="9"/>
    </row>
    <row r="51" spans="2:11" x14ac:dyDescent="0.25">
      <c r="B51" s="11"/>
      <c r="C51" s="11" t="s">
        <v>86</v>
      </c>
      <c r="D51" s="27" t="s">
        <v>87</v>
      </c>
      <c r="E51" s="11" t="s">
        <v>66</v>
      </c>
      <c r="F51" s="28">
        <v>1</v>
      </c>
      <c r="G51" s="14">
        <v>1</v>
      </c>
      <c r="H51" s="16">
        <v>350</v>
      </c>
      <c r="I51" s="29"/>
      <c r="J51" s="16">
        <f t="shared" si="2"/>
        <v>350</v>
      </c>
      <c r="K51" s="29"/>
    </row>
    <row r="52" spans="2:11" x14ac:dyDescent="0.25">
      <c r="B52" s="11"/>
      <c r="C52" s="11"/>
      <c r="D52" s="41" t="s">
        <v>10</v>
      </c>
      <c r="E52" s="11"/>
      <c r="F52" s="28"/>
      <c r="G52" s="14"/>
      <c r="H52" s="16"/>
      <c r="I52" s="29"/>
      <c r="J52" s="16"/>
      <c r="K52" s="43">
        <f>+K5</f>
        <v>122860</v>
      </c>
    </row>
    <row r="53" spans="2:11" x14ac:dyDescent="0.25">
      <c r="B53" s="11"/>
      <c r="C53" s="11"/>
      <c r="D53" s="27" t="s">
        <v>91</v>
      </c>
      <c r="E53" s="11"/>
      <c r="F53" s="28"/>
      <c r="G53" s="14"/>
      <c r="H53" s="16"/>
      <c r="I53" s="29"/>
      <c r="J53" s="16"/>
      <c r="K53" s="42">
        <f>+K30</f>
        <v>17400</v>
      </c>
    </row>
    <row r="54" spans="2:11" x14ac:dyDescent="0.25">
      <c r="B54" s="11"/>
      <c r="C54" s="11"/>
      <c r="D54" s="2" t="s">
        <v>90</v>
      </c>
      <c r="E54" s="11"/>
      <c r="F54" s="39">
        <v>0.1</v>
      </c>
      <c r="G54" s="2"/>
      <c r="H54" s="9"/>
      <c r="I54" s="9"/>
      <c r="J54" s="9"/>
      <c r="K54" s="16">
        <f>+F54*K52</f>
        <v>12286</v>
      </c>
    </row>
    <row r="55" spans="2:11" x14ac:dyDescent="0.25">
      <c r="B55" s="2"/>
      <c r="C55" s="11"/>
      <c r="D55" s="8" t="s">
        <v>88</v>
      </c>
      <c r="E55" s="11"/>
      <c r="F55" s="40"/>
      <c r="G55" s="2"/>
      <c r="H55" s="9"/>
      <c r="I55" s="9"/>
      <c r="J55" s="9"/>
      <c r="K55" s="33">
        <f>+K52+K53+K54</f>
        <v>152546</v>
      </c>
    </row>
    <row r="56" spans="2:11" x14ac:dyDescent="0.25">
      <c r="B56" s="2"/>
      <c r="C56" s="11"/>
      <c r="D56" s="2" t="s">
        <v>89</v>
      </c>
      <c r="E56" s="11"/>
      <c r="F56" s="39">
        <v>0.18</v>
      </c>
      <c r="G56" s="2"/>
      <c r="H56" s="9"/>
      <c r="I56" s="9"/>
      <c r="J56" s="9"/>
      <c r="K56" s="16">
        <f>+K55*F56</f>
        <v>27458.28</v>
      </c>
    </row>
    <row r="57" spans="2:11" x14ac:dyDescent="0.25">
      <c r="B57" s="166" t="s">
        <v>92</v>
      </c>
      <c r="C57" s="166"/>
      <c r="D57" s="166"/>
      <c r="E57" s="166"/>
      <c r="F57" s="166"/>
      <c r="G57" s="166"/>
      <c r="H57" s="166"/>
      <c r="I57" s="166"/>
      <c r="J57" s="166"/>
      <c r="K57" s="31">
        <f>+K55+K56</f>
        <v>180004.28</v>
      </c>
    </row>
    <row r="58" spans="2:11" x14ac:dyDescent="0.25">
      <c r="B58" s="30"/>
    </row>
    <row r="59" spans="2:11" x14ac:dyDescent="0.25">
      <c r="B59" s="30"/>
    </row>
  </sheetData>
  <mergeCells count="5">
    <mergeCell ref="C5:D5"/>
    <mergeCell ref="C30:D30"/>
    <mergeCell ref="C31:D31"/>
    <mergeCell ref="C45:D45"/>
    <mergeCell ref="B57:J5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P58"/>
  <sheetViews>
    <sheetView topLeftCell="B1" zoomScale="85" zoomScaleNormal="85" workbookViewId="0">
      <selection activeCell="Q17" sqref="Q17"/>
    </sheetView>
  </sheetViews>
  <sheetFormatPr baseColWidth="10" defaultColWidth="11.42578125" defaultRowHeight="15" x14ac:dyDescent="0.25"/>
  <cols>
    <col min="1" max="1" width="1.5703125" customWidth="1"/>
    <col min="2" max="2" width="7.42578125" customWidth="1"/>
    <col min="4" max="4" width="50" customWidth="1"/>
    <col min="5" max="5" width="7.85546875" customWidth="1"/>
    <col min="11" max="11" width="14.5703125" customWidth="1"/>
  </cols>
  <sheetData>
    <row r="3" spans="2:16" x14ac:dyDescent="0.25">
      <c r="B3" s="3" t="s">
        <v>98</v>
      </c>
    </row>
    <row r="4" spans="2:16" x14ac:dyDescent="0.25">
      <c r="B4" s="4" t="s">
        <v>0</v>
      </c>
      <c r="C4" s="4" t="s">
        <v>1</v>
      </c>
      <c r="D4" s="4" t="s">
        <v>2</v>
      </c>
      <c r="E4" s="4" t="s">
        <v>3</v>
      </c>
      <c r="F4" s="4" t="s">
        <v>4</v>
      </c>
      <c r="G4" s="4" t="s">
        <v>5</v>
      </c>
      <c r="H4" s="4" t="s">
        <v>6</v>
      </c>
      <c r="I4" s="4" t="s">
        <v>7</v>
      </c>
      <c r="J4" s="4" t="s">
        <v>8</v>
      </c>
      <c r="K4" s="4" t="s">
        <v>9</v>
      </c>
    </row>
    <row r="5" spans="2:16" x14ac:dyDescent="0.25">
      <c r="B5" s="5"/>
      <c r="C5" s="163" t="s">
        <v>10</v>
      </c>
      <c r="D5" s="163"/>
      <c r="E5" s="5"/>
      <c r="F5" s="5"/>
      <c r="G5" s="5"/>
      <c r="H5" s="5"/>
      <c r="I5" s="5"/>
      <c r="J5" s="5"/>
      <c r="K5" s="31">
        <f>SUM(J8:J28)</f>
        <v>126937.5</v>
      </c>
    </row>
    <row r="6" spans="2:16" x14ac:dyDescent="0.25">
      <c r="B6" s="6" t="s">
        <v>11</v>
      </c>
      <c r="C6" s="7"/>
      <c r="D6" s="8" t="s">
        <v>12</v>
      </c>
      <c r="E6" s="2"/>
      <c r="F6" s="2"/>
      <c r="G6" s="2"/>
      <c r="H6" s="9"/>
      <c r="I6" s="9"/>
      <c r="J6" s="9"/>
      <c r="K6" s="10"/>
    </row>
    <row r="7" spans="2:16" x14ac:dyDescent="0.25">
      <c r="B7" s="11"/>
      <c r="C7" s="12" t="s">
        <v>13</v>
      </c>
      <c r="D7" s="13" t="s">
        <v>14</v>
      </c>
      <c r="E7" s="2"/>
      <c r="F7" s="2"/>
      <c r="G7" s="2"/>
      <c r="H7" s="9"/>
      <c r="I7" s="9"/>
      <c r="J7" s="9"/>
      <c r="K7" s="9"/>
      <c r="M7" s="1"/>
      <c r="N7" s="1"/>
      <c r="O7" s="1"/>
      <c r="P7" s="1"/>
    </row>
    <row r="8" spans="2:16" x14ac:dyDescent="0.25">
      <c r="B8" s="11"/>
      <c r="C8" s="11" t="s">
        <v>15</v>
      </c>
      <c r="D8" s="2" t="s">
        <v>16</v>
      </c>
      <c r="E8" s="11" t="s">
        <v>17</v>
      </c>
      <c r="F8" s="14">
        <v>1</v>
      </c>
      <c r="G8" s="14">
        <v>2.33</v>
      </c>
      <c r="H8" s="14">
        <v>10000</v>
      </c>
      <c r="I8" s="15">
        <v>0.5</v>
      </c>
      <c r="J8" s="16">
        <f>+PRODUCT(F8:I8)</f>
        <v>11650</v>
      </c>
      <c r="K8" s="9"/>
      <c r="L8" s="1"/>
      <c r="M8" s="1"/>
      <c r="N8" s="1"/>
      <c r="O8" s="1"/>
      <c r="P8" s="1"/>
    </row>
    <row r="9" spans="2:16" x14ac:dyDescent="0.25">
      <c r="B9" s="11"/>
      <c r="C9" s="11" t="s">
        <v>18</v>
      </c>
      <c r="D9" s="2" t="s">
        <v>19</v>
      </c>
      <c r="E9" s="11" t="s">
        <v>17</v>
      </c>
      <c r="F9" s="14">
        <v>1</v>
      </c>
      <c r="G9" s="14">
        <v>2.33</v>
      </c>
      <c r="H9" s="14">
        <v>9000</v>
      </c>
      <c r="I9" s="15">
        <v>0.5</v>
      </c>
      <c r="J9" s="16">
        <f t="shared" ref="J9:J22" si="0">+PRODUCT(F9:I9)</f>
        <v>10485</v>
      </c>
      <c r="K9" s="9"/>
      <c r="M9" s="1"/>
      <c r="N9" s="1"/>
      <c r="O9" s="1"/>
      <c r="P9" s="1"/>
    </row>
    <row r="10" spans="2:16" x14ac:dyDescent="0.25">
      <c r="B10" s="11"/>
      <c r="C10" s="11" t="s">
        <v>20</v>
      </c>
      <c r="D10" s="2" t="s">
        <v>21</v>
      </c>
      <c r="E10" s="11" t="s">
        <v>17</v>
      </c>
      <c r="F10" s="14">
        <v>1</v>
      </c>
      <c r="G10" s="14">
        <v>2.33</v>
      </c>
      <c r="H10" s="14">
        <v>9000</v>
      </c>
      <c r="I10" s="15">
        <v>0.5</v>
      </c>
      <c r="J10" s="16">
        <f t="shared" si="0"/>
        <v>10485</v>
      </c>
      <c r="K10" s="9"/>
      <c r="M10" s="1"/>
      <c r="N10" s="1"/>
      <c r="O10" s="1"/>
      <c r="P10" s="1"/>
    </row>
    <row r="11" spans="2:16" x14ac:dyDescent="0.25">
      <c r="B11" s="11"/>
      <c r="C11" s="11" t="s">
        <v>22</v>
      </c>
      <c r="D11" s="2" t="s">
        <v>23</v>
      </c>
      <c r="E11" s="11" t="s">
        <v>17</v>
      </c>
      <c r="F11" s="14">
        <v>1</v>
      </c>
      <c r="G11" s="14">
        <v>2.33</v>
      </c>
      <c r="H11" s="14">
        <v>9000</v>
      </c>
      <c r="I11" s="15">
        <v>0.5</v>
      </c>
      <c r="J11" s="16">
        <f t="shared" si="0"/>
        <v>10485</v>
      </c>
      <c r="K11" s="9"/>
      <c r="M11" s="1"/>
      <c r="N11" s="1"/>
      <c r="O11" s="1"/>
      <c r="P11" s="1"/>
    </row>
    <row r="12" spans="2:16" x14ac:dyDescent="0.25">
      <c r="B12" s="11"/>
      <c r="C12" s="11" t="s">
        <v>24</v>
      </c>
      <c r="D12" s="2" t="s">
        <v>25</v>
      </c>
      <c r="E12" s="11" t="s">
        <v>17</v>
      </c>
      <c r="F12" s="14">
        <v>1</v>
      </c>
      <c r="G12" s="14">
        <v>2.33</v>
      </c>
      <c r="H12" s="14">
        <v>9000</v>
      </c>
      <c r="I12" s="15">
        <v>0.5</v>
      </c>
      <c r="J12" s="16">
        <f t="shared" si="0"/>
        <v>10485</v>
      </c>
      <c r="K12" s="9"/>
      <c r="M12" s="1"/>
      <c r="N12" s="1"/>
      <c r="O12" s="1"/>
      <c r="P12" s="1"/>
    </row>
    <row r="13" spans="2:16" x14ac:dyDescent="0.25">
      <c r="B13" s="11"/>
      <c r="C13" s="11" t="s">
        <v>26</v>
      </c>
      <c r="D13" s="2" t="s">
        <v>100</v>
      </c>
      <c r="E13" s="11" t="s">
        <v>17</v>
      </c>
      <c r="F13" s="14">
        <v>1</v>
      </c>
      <c r="G13" s="14">
        <v>2.33</v>
      </c>
      <c r="H13" s="14">
        <v>9000</v>
      </c>
      <c r="I13" s="15">
        <v>0.25</v>
      </c>
      <c r="J13" s="16">
        <f t="shared" si="0"/>
        <v>5242.5</v>
      </c>
      <c r="K13" s="9"/>
      <c r="M13" s="1"/>
      <c r="N13" s="1"/>
      <c r="O13" s="1"/>
      <c r="P13" s="1"/>
    </row>
    <row r="14" spans="2:16" x14ac:dyDescent="0.25">
      <c r="B14" s="11"/>
      <c r="C14" s="11" t="s">
        <v>28</v>
      </c>
      <c r="D14" s="2" t="s">
        <v>101</v>
      </c>
      <c r="E14" s="11" t="s">
        <v>17</v>
      </c>
      <c r="F14" s="14">
        <v>1</v>
      </c>
      <c r="G14" s="14">
        <v>2.33</v>
      </c>
      <c r="H14" s="14">
        <v>9000</v>
      </c>
      <c r="I14" s="15">
        <v>0.25</v>
      </c>
      <c r="J14" s="16">
        <f t="shared" si="0"/>
        <v>5242.5</v>
      </c>
      <c r="K14" s="9"/>
      <c r="M14" s="1"/>
      <c r="N14" s="1"/>
      <c r="O14" s="1"/>
      <c r="P14" s="1"/>
    </row>
    <row r="15" spans="2:16" x14ac:dyDescent="0.25">
      <c r="B15" s="11"/>
      <c r="C15" s="11" t="s">
        <v>30</v>
      </c>
      <c r="D15" s="2" t="s">
        <v>27</v>
      </c>
      <c r="E15" s="11" t="s">
        <v>17</v>
      </c>
      <c r="F15" s="14">
        <v>1</v>
      </c>
      <c r="G15" s="14">
        <v>2.33</v>
      </c>
      <c r="H15" s="14">
        <v>9000</v>
      </c>
      <c r="I15" s="15">
        <v>0.25</v>
      </c>
      <c r="J15" s="16">
        <f t="shared" si="0"/>
        <v>5242.5</v>
      </c>
      <c r="K15" s="9"/>
      <c r="M15" s="1"/>
      <c r="N15" s="1"/>
      <c r="O15" s="1"/>
      <c r="P15" s="1"/>
    </row>
    <row r="16" spans="2:16" x14ac:dyDescent="0.25">
      <c r="B16" s="11"/>
      <c r="C16" s="11" t="s">
        <v>32</v>
      </c>
      <c r="D16" s="2" t="s">
        <v>29</v>
      </c>
      <c r="E16" s="11" t="s">
        <v>17</v>
      </c>
      <c r="F16" s="14">
        <v>1</v>
      </c>
      <c r="G16" s="14">
        <v>2.33</v>
      </c>
      <c r="H16" s="14">
        <v>9000</v>
      </c>
      <c r="I16" s="15">
        <v>0.25</v>
      </c>
      <c r="J16" s="16">
        <f t="shared" si="0"/>
        <v>5242.5</v>
      </c>
      <c r="K16" s="9"/>
      <c r="M16" s="1"/>
      <c r="N16" s="1"/>
      <c r="O16" s="1"/>
      <c r="P16" s="1"/>
    </row>
    <row r="17" spans="2:16" x14ac:dyDescent="0.25">
      <c r="B17" s="11"/>
      <c r="C17" s="11" t="s">
        <v>102</v>
      </c>
      <c r="D17" s="2" t="s">
        <v>33</v>
      </c>
      <c r="E17" s="11" t="s">
        <v>17</v>
      </c>
      <c r="F17" s="14">
        <v>1</v>
      </c>
      <c r="G17" s="14">
        <v>2.33</v>
      </c>
      <c r="H17" s="14">
        <v>9000</v>
      </c>
      <c r="I17" s="15">
        <v>0.25</v>
      </c>
      <c r="J17" s="16">
        <f t="shared" si="0"/>
        <v>5242.5</v>
      </c>
      <c r="K17" s="9"/>
      <c r="M17" s="1"/>
      <c r="N17" s="1"/>
      <c r="O17" s="1"/>
      <c r="P17" s="1"/>
    </row>
    <row r="18" spans="2:16" x14ac:dyDescent="0.25">
      <c r="B18" s="11"/>
      <c r="C18" s="11"/>
      <c r="D18" s="2"/>
      <c r="E18" s="11"/>
      <c r="F18" s="14"/>
      <c r="G18" s="14"/>
      <c r="H18" s="14"/>
      <c r="I18" s="15"/>
      <c r="J18" s="16"/>
      <c r="K18" s="9"/>
      <c r="M18" s="1"/>
      <c r="N18" s="1"/>
      <c r="O18" s="1"/>
      <c r="P18" s="1"/>
    </row>
    <row r="19" spans="2:16" x14ac:dyDescent="0.25">
      <c r="B19" s="11"/>
      <c r="C19" s="12" t="s">
        <v>34</v>
      </c>
      <c r="D19" s="13" t="s">
        <v>35</v>
      </c>
      <c r="E19" s="11"/>
      <c r="F19" s="14"/>
      <c r="G19" s="14"/>
      <c r="H19" s="14"/>
      <c r="I19" s="9"/>
      <c r="J19" s="16"/>
      <c r="K19" s="9"/>
      <c r="M19" s="1"/>
    </row>
    <row r="20" spans="2:16" x14ac:dyDescent="0.25">
      <c r="B20" s="11"/>
      <c r="C20" s="11" t="s">
        <v>36</v>
      </c>
      <c r="D20" s="2" t="s">
        <v>37</v>
      </c>
      <c r="E20" s="11" t="s">
        <v>17</v>
      </c>
      <c r="F20" s="14">
        <v>2</v>
      </c>
      <c r="G20" s="14">
        <v>2.33</v>
      </c>
      <c r="H20" s="14">
        <v>4000</v>
      </c>
      <c r="I20" s="15">
        <v>0.5</v>
      </c>
      <c r="J20" s="16">
        <f t="shared" si="0"/>
        <v>9320</v>
      </c>
      <c r="K20" s="9"/>
      <c r="M20" s="1"/>
    </row>
    <row r="21" spans="2:16" x14ac:dyDescent="0.25">
      <c r="B21" s="11"/>
      <c r="C21" s="11" t="s">
        <v>38</v>
      </c>
      <c r="D21" s="2" t="s">
        <v>39</v>
      </c>
      <c r="E21" s="11" t="s">
        <v>17</v>
      </c>
      <c r="F21" s="14">
        <v>2</v>
      </c>
      <c r="G21" s="14">
        <v>2.33</v>
      </c>
      <c r="H21" s="14">
        <v>4000</v>
      </c>
      <c r="I21" s="15">
        <v>0.5</v>
      </c>
      <c r="J21" s="16">
        <f t="shared" si="0"/>
        <v>9320</v>
      </c>
      <c r="K21" s="9"/>
      <c r="M21" s="1"/>
    </row>
    <row r="22" spans="2:16" x14ac:dyDescent="0.25">
      <c r="B22" s="11"/>
      <c r="C22" s="11" t="s">
        <v>40</v>
      </c>
      <c r="D22" s="2" t="s">
        <v>41</v>
      </c>
      <c r="E22" s="11" t="s">
        <v>17</v>
      </c>
      <c r="F22" s="14">
        <v>1</v>
      </c>
      <c r="G22" s="14">
        <v>2.33</v>
      </c>
      <c r="H22" s="14">
        <v>3000</v>
      </c>
      <c r="I22" s="15">
        <v>0.5</v>
      </c>
      <c r="J22" s="16">
        <f t="shared" si="0"/>
        <v>3495</v>
      </c>
      <c r="K22" s="9"/>
      <c r="M22" s="1"/>
    </row>
    <row r="23" spans="2:16" x14ac:dyDescent="0.25">
      <c r="B23" s="11"/>
      <c r="C23" s="11"/>
      <c r="D23" s="2"/>
      <c r="E23" s="11"/>
      <c r="F23" s="14"/>
      <c r="G23" s="14"/>
      <c r="H23" s="14"/>
      <c r="I23" s="9"/>
      <c r="J23" s="16"/>
      <c r="K23" s="9"/>
      <c r="M23" s="1"/>
    </row>
    <row r="24" spans="2:16" x14ac:dyDescent="0.25">
      <c r="B24" s="11"/>
      <c r="C24" s="12" t="s">
        <v>42</v>
      </c>
      <c r="D24" s="13" t="s">
        <v>43</v>
      </c>
      <c r="E24" s="11"/>
      <c r="F24" s="14"/>
      <c r="G24" s="14"/>
      <c r="H24" s="16"/>
      <c r="I24" s="9"/>
      <c r="J24" s="16"/>
      <c r="K24" s="9"/>
      <c r="M24" s="1"/>
    </row>
    <row r="25" spans="2:16" x14ac:dyDescent="0.25">
      <c r="B25" s="11"/>
      <c r="C25" s="11" t="s">
        <v>44</v>
      </c>
      <c r="D25" s="2" t="s">
        <v>45</v>
      </c>
      <c r="E25" s="11" t="s">
        <v>46</v>
      </c>
      <c r="F25" s="14">
        <v>1</v>
      </c>
      <c r="G25" s="14"/>
      <c r="H25" s="19">
        <v>8000</v>
      </c>
      <c r="I25" s="9"/>
      <c r="J25" s="16">
        <f t="shared" ref="J25:J28" si="1">+PRODUCT(F25:I25)</f>
        <v>8000</v>
      </c>
      <c r="K25" s="9"/>
      <c r="M25" s="1"/>
    </row>
    <row r="26" spans="2:16" x14ac:dyDescent="0.25">
      <c r="B26" s="17"/>
      <c r="C26" s="17" t="s">
        <v>47</v>
      </c>
      <c r="D26" s="18" t="s">
        <v>48</v>
      </c>
      <c r="E26" s="11" t="s">
        <v>46</v>
      </c>
      <c r="F26" s="19">
        <v>1</v>
      </c>
      <c r="G26" s="19"/>
      <c r="H26" s="19">
        <v>8000</v>
      </c>
      <c r="I26" s="9"/>
      <c r="J26" s="16">
        <f t="shared" si="1"/>
        <v>8000</v>
      </c>
      <c r="K26" s="20"/>
      <c r="M26" s="1"/>
    </row>
    <row r="27" spans="2:16" x14ac:dyDescent="0.25">
      <c r="B27" s="17"/>
      <c r="C27" s="17" t="s">
        <v>104</v>
      </c>
      <c r="D27" s="18" t="s">
        <v>105</v>
      </c>
      <c r="E27" s="11" t="s">
        <v>46</v>
      </c>
      <c r="F27" s="19">
        <v>1</v>
      </c>
      <c r="G27" s="19"/>
      <c r="H27" s="19">
        <v>8000</v>
      </c>
      <c r="I27" s="9"/>
      <c r="J27" s="16">
        <f t="shared" si="1"/>
        <v>8000</v>
      </c>
      <c r="K27" s="20"/>
      <c r="L27" s="1"/>
      <c r="M27" s="1"/>
    </row>
    <row r="28" spans="2:16" x14ac:dyDescent="0.25">
      <c r="B28" s="17"/>
      <c r="C28" s="17" t="s">
        <v>106</v>
      </c>
      <c r="D28" s="18" t="s">
        <v>107</v>
      </c>
      <c r="E28" s="11" t="s">
        <v>46</v>
      </c>
      <c r="F28" s="19">
        <v>1</v>
      </c>
      <c r="G28" s="19"/>
      <c r="H28" s="19">
        <v>1000</v>
      </c>
      <c r="I28" s="9"/>
      <c r="J28" s="16">
        <f t="shared" si="1"/>
        <v>1000</v>
      </c>
      <c r="K28" s="20"/>
      <c r="L28" s="1"/>
      <c r="M28" s="1"/>
    </row>
    <row r="29" spans="2:16" x14ac:dyDescent="0.25">
      <c r="B29" s="5"/>
      <c r="C29" s="163" t="s">
        <v>49</v>
      </c>
      <c r="D29" s="163"/>
      <c r="E29" s="5"/>
      <c r="F29" s="21"/>
      <c r="G29" s="21"/>
      <c r="H29" s="21"/>
      <c r="I29" s="5"/>
      <c r="J29" s="5"/>
      <c r="K29" s="31">
        <f>+J30+J44</f>
        <v>16450</v>
      </c>
      <c r="L29" s="1"/>
      <c r="M29" s="1"/>
    </row>
    <row r="30" spans="2:16" x14ac:dyDescent="0.25">
      <c r="B30" s="22"/>
      <c r="C30" s="164" t="s">
        <v>50</v>
      </c>
      <c r="D30" s="164"/>
      <c r="E30" s="22"/>
      <c r="F30" s="23"/>
      <c r="G30" s="23"/>
      <c r="H30" s="24"/>
      <c r="I30" s="25"/>
      <c r="J30" s="32">
        <f>SUM(J33:J43)</f>
        <v>14800</v>
      </c>
      <c r="K30" s="25"/>
      <c r="L30" s="1"/>
      <c r="M30" s="1"/>
    </row>
    <row r="31" spans="2:16" x14ac:dyDescent="0.25">
      <c r="B31" s="6" t="s">
        <v>51</v>
      </c>
      <c r="C31" s="2"/>
      <c r="D31" s="8" t="s">
        <v>52</v>
      </c>
      <c r="E31" s="11"/>
      <c r="F31" s="14"/>
      <c r="G31" s="14"/>
      <c r="H31" s="16"/>
      <c r="I31" s="9"/>
      <c r="J31" s="9"/>
      <c r="K31" s="10"/>
      <c r="L31" s="1"/>
      <c r="M31" s="1"/>
    </row>
    <row r="32" spans="2:16" x14ac:dyDescent="0.25">
      <c r="B32" s="11"/>
      <c r="C32" s="12" t="s">
        <v>53</v>
      </c>
      <c r="D32" s="13" t="s">
        <v>54</v>
      </c>
      <c r="E32" s="11"/>
      <c r="F32" s="14"/>
      <c r="G32" s="14"/>
      <c r="H32" s="16"/>
      <c r="I32" s="9"/>
      <c r="J32" s="10"/>
      <c r="K32" s="9"/>
      <c r="L32" s="1"/>
      <c r="M32" s="1"/>
    </row>
    <row r="33" spans="2:13" x14ac:dyDescent="0.25">
      <c r="B33" s="11"/>
      <c r="C33" s="11" t="s">
        <v>55</v>
      </c>
      <c r="D33" s="2" t="s">
        <v>56</v>
      </c>
      <c r="E33" s="11" t="s">
        <v>17</v>
      </c>
      <c r="F33" s="14">
        <v>1</v>
      </c>
      <c r="G33" s="14">
        <v>1</v>
      </c>
      <c r="H33" s="16">
        <v>600</v>
      </c>
      <c r="I33" s="9"/>
      <c r="J33" s="16">
        <f t="shared" ref="J33:J50" si="2">+PRODUCT(F33:I33)</f>
        <v>600</v>
      </c>
      <c r="K33" s="9"/>
      <c r="L33" s="1"/>
      <c r="M33" s="1"/>
    </row>
    <row r="34" spans="2:13" x14ac:dyDescent="0.25">
      <c r="B34" s="11"/>
      <c r="C34" s="11" t="s">
        <v>57</v>
      </c>
      <c r="D34" s="2" t="s">
        <v>94</v>
      </c>
      <c r="E34" s="11" t="s">
        <v>59</v>
      </c>
      <c r="F34" s="14">
        <v>45</v>
      </c>
      <c r="G34" s="14">
        <v>2</v>
      </c>
      <c r="H34" s="16">
        <v>60</v>
      </c>
      <c r="I34" s="9"/>
      <c r="J34" s="16">
        <f t="shared" si="2"/>
        <v>5400</v>
      </c>
      <c r="K34" s="9"/>
      <c r="L34" s="1"/>
      <c r="M34" s="1"/>
    </row>
    <row r="35" spans="2:13" x14ac:dyDescent="0.25">
      <c r="B35" s="11"/>
      <c r="C35" s="11" t="s">
        <v>93</v>
      </c>
      <c r="D35" s="2" t="s">
        <v>58</v>
      </c>
      <c r="E35" s="11" t="s">
        <v>59</v>
      </c>
      <c r="F35" s="14">
        <v>4</v>
      </c>
      <c r="G35" s="14">
        <v>1</v>
      </c>
      <c r="H35" s="16">
        <v>600</v>
      </c>
      <c r="I35" s="9"/>
      <c r="J35" s="16">
        <f t="shared" si="2"/>
        <v>2400</v>
      </c>
      <c r="K35" s="9"/>
      <c r="L35" s="1"/>
      <c r="M35" s="1"/>
    </row>
    <row r="36" spans="2:13" x14ac:dyDescent="0.25">
      <c r="B36" s="6" t="s">
        <v>60</v>
      </c>
      <c r="C36" s="2"/>
      <c r="D36" s="26" t="s">
        <v>61</v>
      </c>
      <c r="E36" s="11"/>
      <c r="F36" s="14"/>
      <c r="G36" s="14"/>
      <c r="H36" s="16"/>
      <c r="I36" s="9"/>
      <c r="J36" s="16"/>
      <c r="K36" s="10"/>
    </row>
    <row r="37" spans="2:13" x14ac:dyDescent="0.25">
      <c r="B37" s="11"/>
      <c r="C37" s="12" t="s">
        <v>62</v>
      </c>
      <c r="D37" s="13" t="s">
        <v>63</v>
      </c>
      <c r="E37" s="11"/>
      <c r="F37" s="14"/>
      <c r="G37" s="14"/>
      <c r="H37" s="16"/>
      <c r="I37" s="9"/>
      <c r="J37" s="16"/>
      <c r="K37" s="9"/>
    </row>
    <row r="38" spans="2:13" x14ac:dyDescent="0.25">
      <c r="B38" s="11"/>
      <c r="C38" s="11" t="s">
        <v>64</v>
      </c>
      <c r="D38" s="2" t="s">
        <v>65</v>
      </c>
      <c r="E38" s="11" t="s">
        <v>66</v>
      </c>
      <c r="F38" s="14">
        <v>10</v>
      </c>
      <c r="G38" s="14">
        <v>1</v>
      </c>
      <c r="H38" s="16">
        <v>450</v>
      </c>
      <c r="I38" s="9"/>
      <c r="J38" s="16">
        <f t="shared" si="2"/>
        <v>4500</v>
      </c>
      <c r="K38" s="9"/>
    </row>
    <row r="39" spans="2:13" x14ac:dyDescent="0.25">
      <c r="B39" s="11"/>
      <c r="C39" s="12" t="s">
        <v>67</v>
      </c>
      <c r="D39" s="13" t="s">
        <v>68</v>
      </c>
      <c r="E39" s="11"/>
      <c r="F39" s="14"/>
      <c r="G39" s="14"/>
      <c r="H39" s="16"/>
      <c r="I39" s="9"/>
      <c r="J39" s="16"/>
      <c r="K39" s="9"/>
    </row>
    <row r="40" spans="2:13" x14ac:dyDescent="0.25">
      <c r="B40" s="11"/>
      <c r="C40" s="11" t="s">
        <v>69</v>
      </c>
      <c r="D40" s="2" t="s">
        <v>70</v>
      </c>
      <c r="E40" s="11" t="s">
        <v>71</v>
      </c>
      <c r="F40" s="14">
        <v>10</v>
      </c>
      <c r="G40" s="14">
        <v>1</v>
      </c>
      <c r="H40" s="16">
        <v>150</v>
      </c>
      <c r="I40" s="9"/>
      <c r="J40" s="16">
        <f t="shared" si="2"/>
        <v>1500</v>
      </c>
      <c r="K40" s="9"/>
    </row>
    <row r="41" spans="2:13" x14ac:dyDescent="0.25">
      <c r="B41" s="11"/>
      <c r="C41" s="12" t="s">
        <v>72</v>
      </c>
      <c r="D41" s="13" t="s">
        <v>73</v>
      </c>
      <c r="E41" s="11"/>
      <c r="F41" s="14"/>
      <c r="G41" s="14"/>
      <c r="H41" s="16"/>
      <c r="I41" s="9"/>
      <c r="J41" s="16"/>
      <c r="K41" s="9"/>
    </row>
    <row r="42" spans="2:13" x14ac:dyDescent="0.25">
      <c r="B42" s="11"/>
      <c r="C42" s="11"/>
      <c r="D42" s="2" t="s">
        <v>74</v>
      </c>
      <c r="E42" s="11" t="s">
        <v>17</v>
      </c>
      <c r="F42" s="14">
        <v>1</v>
      </c>
      <c r="G42" s="14">
        <v>1</v>
      </c>
      <c r="H42" s="16">
        <v>400</v>
      </c>
      <c r="I42" s="9"/>
      <c r="J42" s="16">
        <f t="shared" si="2"/>
        <v>400</v>
      </c>
      <c r="K42" s="9"/>
    </row>
    <row r="43" spans="2:13" x14ac:dyDescent="0.25">
      <c r="B43" s="11"/>
      <c r="C43" s="11"/>
      <c r="D43" s="2"/>
      <c r="E43" s="11"/>
      <c r="F43" s="14"/>
      <c r="G43" s="14"/>
      <c r="H43" s="16"/>
      <c r="I43" s="9"/>
      <c r="J43" s="16"/>
      <c r="K43" s="9"/>
    </row>
    <row r="44" spans="2:13" x14ac:dyDescent="0.25">
      <c r="B44" s="34"/>
      <c r="C44" s="165" t="s">
        <v>75</v>
      </c>
      <c r="D44" s="165"/>
      <c r="E44" s="34"/>
      <c r="F44" s="35"/>
      <c r="G44" s="35"/>
      <c r="H44" s="36"/>
      <c r="I44" s="37"/>
      <c r="J44" s="38">
        <f>SUM(J46:J50)</f>
        <v>1650</v>
      </c>
      <c r="K44" s="37"/>
    </row>
    <row r="45" spans="2:13" x14ac:dyDescent="0.25">
      <c r="B45" s="6" t="s">
        <v>76</v>
      </c>
      <c r="C45" s="7"/>
      <c r="D45" s="26" t="s">
        <v>77</v>
      </c>
      <c r="E45" s="11"/>
      <c r="F45" s="14"/>
      <c r="G45" s="14"/>
      <c r="H45" s="16"/>
      <c r="I45" s="9"/>
      <c r="J45" s="16"/>
      <c r="K45" s="9"/>
    </row>
    <row r="46" spans="2:13" x14ac:dyDescent="0.25">
      <c r="B46" s="11"/>
      <c r="C46" s="11" t="s">
        <v>78</v>
      </c>
      <c r="D46" s="2" t="s">
        <v>79</v>
      </c>
      <c r="E46" s="11" t="s">
        <v>66</v>
      </c>
      <c r="F46" s="14">
        <v>1</v>
      </c>
      <c r="G46" s="14">
        <v>1</v>
      </c>
      <c r="H46" s="16">
        <v>650</v>
      </c>
      <c r="I46" s="9"/>
      <c r="J46" s="16">
        <f t="shared" si="2"/>
        <v>650</v>
      </c>
      <c r="K46" s="9"/>
    </row>
    <row r="47" spans="2:13" x14ac:dyDescent="0.25">
      <c r="B47" s="11"/>
      <c r="C47" s="11" t="s">
        <v>80</v>
      </c>
      <c r="D47" s="2" t="s">
        <v>81</v>
      </c>
      <c r="E47" s="11" t="s">
        <v>66</v>
      </c>
      <c r="F47" s="14">
        <v>1</v>
      </c>
      <c r="G47" s="14">
        <v>1</v>
      </c>
      <c r="H47" s="16">
        <v>300</v>
      </c>
      <c r="I47" s="9"/>
      <c r="J47" s="16">
        <f t="shared" si="2"/>
        <v>300</v>
      </c>
      <c r="K47" s="9"/>
    </row>
    <row r="48" spans="2:13" x14ac:dyDescent="0.25">
      <c r="B48" s="11"/>
      <c r="C48" s="11" t="s">
        <v>82</v>
      </c>
      <c r="D48" s="2" t="s">
        <v>83</v>
      </c>
      <c r="E48" s="11" t="s">
        <v>66</v>
      </c>
      <c r="F48" s="14">
        <v>1</v>
      </c>
      <c r="G48" s="14">
        <v>1</v>
      </c>
      <c r="H48" s="16">
        <v>200</v>
      </c>
      <c r="I48" s="9"/>
      <c r="J48" s="16">
        <f t="shared" si="2"/>
        <v>200</v>
      </c>
      <c r="K48" s="9"/>
    </row>
    <row r="49" spans="2:11" x14ac:dyDescent="0.25">
      <c r="B49" s="11"/>
      <c r="C49" s="11" t="s">
        <v>84</v>
      </c>
      <c r="D49" s="2" t="s">
        <v>85</v>
      </c>
      <c r="E49" s="11" t="s">
        <v>66</v>
      </c>
      <c r="F49" s="14">
        <v>1</v>
      </c>
      <c r="G49" s="14">
        <v>1</v>
      </c>
      <c r="H49" s="16">
        <v>200</v>
      </c>
      <c r="I49" s="9"/>
      <c r="J49" s="16">
        <f t="shared" si="2"/>
        <v>200</v>
      </c>
      <c r="K49" s="9"/>
    </row>
    <row r="50" spans="2:11" x14ac:dyDescent="0.25">
      <c r="B50" s="11"/>
      <c r="C50" s="11" t="s">
        <v>86</v>
      </c>
      <c r="D50" s="27" t="s">
        <v>87</v>
      </c>
      <c r="E50" s="11" t="s">
        <v>66</v>
      </c>
      <c r="F50" s="28">
        <v>1</v>
      </c>
      <c r="G50" s="14">
        <v>1</v>
      </c>
      <c r="H50" s="16">
        <v>300</v>
      </c>
      <c r="I50" s="29"/>
      <c r="J50" s="16">
        <f t="shared" si="2"/>
        <v>300</v>
      </c>
      <c r="K50" s="29"/>
    </row>
    <row r="51" spans="2:11" x14ac:dyDescent="0.25">
      <c r="B51" s="11"/>
      <c r="C51" s="11"/>
      <c r="D51" s="41" t="s">
        <v>10</v>
      </c>
      <c r="E51" s="11"/>
      <c r="F51" s="28"/>
      <c r="G51" s="14"/>
      <c r="H51" s="16"/>
      <c r="I51" s="29"/>
      <c r="J51" s="16"/>
      <c r="K51" s="43">
        <f>+K5</f>
        <v>126937.5</v>
      </c>
    </row>
    <row r="52" spans="2:11" x14ac:dyDescent="0.25">
      <c r="B52" s="11"/>
      <c r="C52" s="11"/>
      <c r="D52" s="27" t="s">
        <v>91</v>
      </c>
      <c r="E52" s="11"/>
      <c r="F52" s="28"/>
      <c r="G52" s="14"/>
      <c r="H52" s="16"/>
      <c r="I52" s="29"/>
      <c r="J52" s="16"/>
      <c r="K52" s="42">
        <f>+K29</f>
        <v>16450</v>
      </c>
    </row>
    <row r="53" spans="2:11" x14ac:dyDescent="0.25">
      <c r="B53" s="11"/>
      <c r="C53" s="11"/>
      <c r="D53" s="2" t="s">
        <v>90</v>
      </c>
      <c r="E53" s="11"/>
      <c r="F53" s="39">
        <v>0.1</v>
      </c>
      <c r="G53" s="2"/>
      <c r="H53" s="9"/>
      <c r="I53" s="9"/>
      <c r="J53" s="9"/>
      <c r="K53" s="16">
        <f>+F53*K51</f>
        <v>12693.75</v>
      </c>
    </row>
    <row r="54" spans="2:11" x14ac:dyDescent="0.25">
      <c r="B54" s="2"/>
      <c r="C54" s="11"/>
      <c r="D54" s="8" t="s">
        <v>88</v>
      </c>
      <c r="E54" s="11"/>
      <c r="F54" s="40"/>
      <c r="G54" s="2"/>
      <c r="H54" s="9"/>
      <c r="I54" s="9"/>
      <c r="J54" s="9"/>
      <c r="K54" s="33">
        <f>+K51+K52+K53</f>
        <v>156081.25</v>
      </c>
    </row>
    <row r="55" spans="2:11" x14ac:dyDescent="0.25">
      <c r="B55" s="2"/>
      <c r="C55" s="11"/>
      <c r="D55" s="2" t="s">
        <v>89</v>
      </c>
      <c r="E55" s="11"/>
      <c r="F55" s="39">
        <v>0.18</v>
      </c>
      <c r="G55" s="2"/>
      <c r="H55" s="9"/>
      <c r="I55" s="9"/>
      <c r="J55" s="9"/>
      <c r="K55" s="16">
        <f>+K54*F55</f>
        <v>28094.625</v>
      </c>
    </row>
    <row r="56" spans="2:11" x14ac:dyDescent="0.25">
      <c r="B56" s="166" t="s">
        <v>92</v>
      </c>
      <c r="C56" s="166"/>
      <c r="D56" s="166"/>
      <c r="E56" s="166"/>
      <c r="F56" s="166"/>
      <c r="G56" s="166"/>
      <c r="H56" s="166"/>
      <c r="I56" s="166"/>
      <c r="J56" s="166"/>
      <c r="K56" s="31">
        <f>+K54+K55</f>
        <v>184175.875</v>
      </c>
    </row>
    <row r="57" spans="2:11" x14ac:dyDescent="0.25">
      <c r="B57" s="30"/>
    </row>
    <row r="58" spans="2:11" x14ac:dyDescent="0.25">
      <c r="B58" s="30"/>
    </row>
  </sheetData>
  <mergeCells count="5">
    <mergeCell ref="C5:D5"/>
    <mergeCell ref="C29:D29"/>
    <mergeCell ref="C30:D30"/>
    <mergeCell ref="C44:D44"/>
    <mergeCell ref="B56:J5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P59"/>
  <sheetViews>
    <sheetView zoomScale="85" zoomScaleNormal="85" workbookViewId="0">
      <selection activeCell="Q17" sqref="Q17"/>
    </sheetView>
  </sheetViews>
  <sheetFormatPr baseColWidth="10" defaultColWidth="11.42578125" defaultRowHeight="15" x14ac:dyDescent="0.25"/>
  <cols>
    <col min="1" max="1" width="1.5703125" customWidth="1"/>
    <col min="2" max="2" width="7.42578125" customWidth="1"/>
    <col min="4" max="4" width="50.140625" customWidth="1"/>
    <col min="5" max="5" width="7.85546875" customWidth="1"/>
    <col min="11" max="11" width="14.5703125" customWidth="1"/>
  </cols>
  <sheetData>
    <row r="3" spans="2:16" x14ac:dyDescent="0.25">
      <c r="B3" s="3" t="s">
        <v>99</v>
      </c>
    </row>
    <row r="4" spans="2:16" x14ac:dyDescent="0.25">
      <c r="B4" s="4" t="s">
        <v>0</v>
      </c>
      <c r="C4" s="4" t="s">
        <v>1</v>
      </c>
      <c r="D4" s="4" t="s">
        <v>2</v>
      </c>
      <c r="E4" s="4" t="s">
        <v>3</v>
      </c>
      <c r="F4" s="4" t="s">
        <v>4</v>
      </c>
      <c r="G4" s="4" t="s">
        <v>5</v>
      </c>
      <c r="H4" s="4" t="s">
        <v>6</v>
      </c>
      <c r="I4" s="4" t="s">
        <v>7</v>
      </c>
      <c r="J4" s="4" t="s">
        <v>8</v>
      </c>
      <c r="K4" s="4" t="s">
        <v>9</v>
      </c>
    </row>
    <row r="5" spans="2:16" x14ac:dyDescent="0.25">
      <c r="B5" s="5"/>
      <c r="C5" s="163" t="s">
        <v>10</v>
      </c>
      <c r="D5" s="163"/>
      <c r="E5" s="5"/>
      <c r="F5" s="5"/>
      <c r="G5" s="5"/>
      <c r="H5" s="5"/>
      <c r="I5" s="5"/>
      <c r="J5" s="5"/>
      <c r="K5" s="31">
        <f>SUM(J8:J29)</f>
        <v>118645</v>
      </c>
    </row>
    <row r="6" spans="2:16" x14ac:dyDescent="0.25">
      <c r="B6" s="6" t="s">
        <v>11</v>
      </c>
      <c r="C6" s="7"/>
      <c r="D6" s="8" t="s">
        <v>12</v>
      </c>
      <c r="E6" s="2"/>
      <c r="F6" s="2"/>
      <c r="G6" s="2"/>
      <c r="H6" s="9"/>
      <c r="I6" s="9"/>
      <c r="J6" s="9"/>
      <c r="K6" s="10"/>
    </row>
    <row r="7" spans="2:16" x14ac:dyDescent="0.25">
      <c r="B7" s="11"/>
      <c r="C7" s="12" t="s">
        <v>13</v>
      </c>
      <c r="D7" s="13" t="s">
        <v>14</v>
      </c>
      <c r="E7" s="2"/>
      <c r="F7" s="2"/>
      <c r="G7" s="2"/>
      <c r="H7" s="9"/>
      <c r="I7" s="9"/>
      <c r="J7" s="9"/>
      <c r="K7" s="9"/>
      <c r="M7" s="1"/>
      <c r="N7" s="1"/>
      <c r="O7" s="1"/>
      <c r="P7" s="1"/>
    </row>
    <row r="8" spans="2:16" x14ac:dyDescent="0.25">
      <c r="B8" s="11"/>
      <c r="C8" s="11" t="s">
        <v>15</v>
      </c>
      <c r="D8" s="2" t="s">
        <v>16</v>
      </c>
      <c r="E8" s="11" t="s">
        <v>17</v>
      </c>
      <c r="F8" s="14">
        <v>1</v>
      </c>
      <c r="G8" s="14">
        <v>2.33</v>
      </c>
      <c r="H8" s="14">
        <v>10000</v>
      </c>
      <c r="I8" s="15">
        <v>0.5</v>
      </c>
      <c r="J8" s="16">
        <f>+PRODUCT(F8:I8)</f>
        <v>11650</v>
      </c>
      <c r="K8" s="9"/>
      <c r="L8" s="1"/>
      <c r="M8" s="1"/>
      <c r="N8" s="1"/>
      <c r="O8" s="1"/>
      <c r="P8" s="1"/>
    </row>
    <row r="9" spans="2:16" x14ac:dyDescent="0.25">
      <c r="B9" s="11"/>
      <c r="C9" s="11" t="s">
        <v>18</v>
      </c>
      <c r="D9" s="2" t="s">
        <v>19</v>
      </c>
      <c r="E9" s="11" t="s">
        <v>17</v>
      </c>
      <c r="F9" s="14">
        <v>1</v>
      </c>
      <c r="G9" s="14">
        <v>2.33</v>
      </c>
      <c r="H9" s="14">
        <v>9000</v>
      </c>
      <c r="I9" s="15">
        <v>0.5</v>
      </c>
      <c r="J9" s="16">
        <f t="shared" ref="J9:J23" si="0">+PRODUCT(F9:I9)</f>
        <v>10485</v>
      </c>
      <c r="K9" s="9"/>
      <c r="M9" s="1"/>
      <c r="N9" s="1"/>
      <c r="O9" s="1"/>
      <c r="P9" s="1"/>
    </row>
    <row r="10" spans="2:16" x14ac:dyDescent="0.25">
      <c r="B10" s="11"/>
      <c r="C10" s="11" t="s">
        <v>20</v>
      </c>
      <c r="D10" s="2" t="s">
        <v>21</v>
      </c>
      <c r="E10" s="11" t="s">
        <v>17</v>
      </c>
      <c r="F10" s="14">
        <v>1</v>
      </c>
      <c r="G10" s="14">
        <v>2.33</v>
      </c>
      <c r="H10" s="14">
        <v>9000</v>
      </c>
      <c r="I10" s="15">
        <v>0.5</v>
      </c>
      <c r="J10" s="16">
        <f t="shared" si="0"/>
        <v>10485</v>
      </c>
      <c r="K10" s="9"/>
      <c r="M10" s="1"/>
      <c r="N10" s="1"/>
      <c r="O10" s="1"/>
      <c r="P10" s="1"/>
    </row>
    <row r="11" spans="2:16" x14ac:dyDescent="0.25">
      <c r="B11" s="11"/>
      <c r="C11" s="11" t="s">
        <v>22</v>
      </c>
      <c r="D11" s="2" t="s">
        <v>23</v>
      </c>
      <c r="E11" s="11" t="s">
        <v>17</v>
      </c>
      <c r="F11" s="14">
        <v>1</v>
      </c>
      <c r="G11" s="14">
        <v>2.33</v>
      </c>
      <c r="H11" s="14">
        <v>9000</v>
      </c>
      <c r="I11" s="15">
        <v>0.5</v>
      </c>
      <c r="J11" s="16">
        <f t="shared" si="0"/>
        <v>10485</v>
      </c>
      <c r="K11" s="9"/>
      <c r="M11" s="1"/>
      <c r="N11" s="1"/>
      <c r="O11" s="1"/>
      <c r="P11" s="1"/>
    </row>
    <row r="12" spans="2:16" x14ac:dyDescent="0.25">
      <c r="B12" s="11"/>
      <c r="C12" s="11" t="s">
        <v>24</v>
      </c>
      <c r="D12" s="2" t="s">
        <v>25</v>
      </c>
      <c r="E12" s="11" t="s">
        <v>17</v>
      </c>
      <c r="F12" s="14">
        <v>1</v>
      </c>
      <c r="G12" s="14">
        <v>2.33</v>
      </c>
      <c r="H12" s="14">
        <v>9000</v>
      </c>
      <c r="I12" s="15">
        <v>0.5</v>
      </c>
      <c r="J12" s="16">
        <f t="shared" ref="J12" si="1">+PRODUCT(F12:I12)</f>
        <v>10485</v>
      </c>
      <c r="K12" s="9"/>
      <c r="M12" s="1"/>
      <c r="N12" s="1"/>
      <c r="O12" s="1"/>
      <c r="P12" s="1"/>
    </row>
    <row r="13" spans="2:16" x14ac:dyDescent="0.25">
      <c r="B13" s="11"/>
      <c r="C13" s="11" t="s">
        <v>26</v>
      </c>
      <c r="D13" s="2" t="s">
        <v>100</v>
      </c>
      <c r="E13" s="11" t="s">
        <v>17</v>
      </c>
      <c r="F13" s="14">
        <v>1</v>
      </c>
      <c r="G13" s="14">
        <v>2.33</v>
      </c>
      <c r="H13" s="14">
        <v>9000</v>
      </c>
      <c r="I13" s="15">
        <v>0.25</v>
      </c>
      <c r="J13" s="16">
        <f>+PRODUCT(F13:I13)</f>
        <v>5242.5</v>
      </c>
      <c r="K13" s="9"/>
      <c r="M13" s="1"/>
      <c r="N13" s="1"/>
      <c r="O13" s="1"/>
      <c r="P13" s="1"/>
    </row>
    <row r="14" spans="2:16" x14ac:dyDescent="0.25">
      <c r="B14" s="11"/>
      <c r="C14" s="11" t="s">
        <v>28</v>
      </c>
      <c r="D14" s="2" t="s">
        <v>101</v>
      </c>
      <c r="E14" s="11" t="s">
        <v>17</v>
      </c>
      <c r="F14" s="14">
        <v>1</v>
      </c>
      <c r="G14" s="14">
        <v>2.33</v>
      </c>
      <c r="H14" s="14">
        <v>9000</v>
      </c>
      <c r="I14" s="15">
        <v>0.25</v>
      </c>
      <c r="J14" s="16">
        <f t="shared" ref="J14" si="2">+PRODUCT(F14:I14)</f>
        <v>5242.5</v>
      </c>
      <c r="K14" s="9"/>
      <c r="M14" s="1"/>
      <c r="N14" s="1"/>
      <c r="O14" s="1"/>
      <c r="P14" s="1"/>
    </row>
    <row r="15" spans="2:16" x14ac:dyDescent="0.25">
      <c r="B15" s="11"/>
      <c r="C15" s="11" t="s">
        <v>30</v>
      </c>
      <c r="D15" s="2" t="s">
        <v>27</v>
      </c>
      <c r="E15" s="11" t="s">
        <v>17</v>
      </c>
      <c r="F15" s="14">
        <v>1</v>
      </c>
      <c r="G15" s="14">
        <v>2.33</v>
      </c>
      <c r="H15" s="14">
        <v>9000</v>
      </c>
      <c r="I15" s="15">
        <v>0.25</v>
      </c>
      <c r="J15" s="16">
        <f t="shared" si="0"/>
        <v>5242.5</v>
      </c>
      <c r="K15" s="9"/>
      <c r="M15" s="1"/>
      <c r="N15" s="1"/>
      <c r="O15" s="1"/>
      <c r="P15" s="1"/>
    </row>
    <row r="16" spans="2:16" x14ac:dyDescent="0.25">
      <c r="B16" s="11"/>
      <c r="C16" s="11" t="s">
        <v>32</v>
      </c>
      <c r="D16" s="2" t="s">
        <v>29</v>
      </c>
      <c r="E16" s="11" t="s">
        <v>17</v>
      </c>
      <c r="F16" s="14">
        <v>1</v>
      </c>
      <c r="G16" s="14">
        <v>2.33</v>
      </c>
      <c r="H16" s="14">
        <v>9000</v>
      </c>
      <c r="I16" s="15">
        <v>0.25</v>
      </c>
      <c r="J16" s="16">
        <f t="shared" si="0"/>
        <v>5242.5</v>
      </c>
      <c r="K16" s="9"/>
      <c r="M16" s="1"/>
      <c r="N16" s="1"/>
      <c r="O16" s="1"/>
      <c r="P16" s="1"/>
    </row>
    <row r="17" spans="2:16" x14ac:dyDescent="0.25">
      <c r="B17" s="11"/>
      <c r="C17" s="11" t="s">
        <v>102</v>
      </c>
      <c r="D17" s="2" t="s">
        <v>31</v>
      </c>
      <c r="E17" s="11" t="s">
        <v>17</v>
      </c>
      <c r="F17" s="14">
        <v>1</v>
      </c>
      <c r="G17" s="14">
        <v>2.33</v>
      </c>
      <c r="H17" s="14">
        <v>9000</v>
      </c>
      <c r="I17" s="15">
        <v>0.25</v>
      </c>
      <c r="J17" s="16">
        <f t="shared" si="0"/>
        <v>5242.5</v>
      </c>
      <c r="K17" s="9"/>
      <c r="M17" s="1"/>
      <c r="N17" s="1"/>
      <c r="O17" s="1"/>
      <c r="P17" s="1"/>
    </row>
    <row r="18" spans="2:16" x14ac:dyDescent="0.25">
      <c r="B18" s="11"/>
      <c r="C18" s="11" t="s">
        <v>103</v>
      </c>
      <c r="D18" s="2" t="s">
        <v>33</v>
      </c>
      <c r="E18" s="11" t="s">
        <v>17</v>
      </c>
      <c r="F18" s="14">
        <v>1</v>
      </c>
      <c r="G18" s="14">
        <v>2.33</v>
      </c>
      <c r="H18" s="14">
        <v>9000</v>
      </c>
      <c r="I18" s="15">
        <v>0.25</v>
      </c>
      <c r="J18" s="16">
        <f t="shared" si="0"/>
        <v>5242.5</v>
      </c>
      <c r="K18" s="9"/>
      <c r="M18" s="1"/>
      <c r="N18" s="1"/>
      <c r="O18" s="1"/>
      <c r="P18" s="1"/>
    </row>
    <row r="19" spans="2:16" x14ac:dyDescent="0.25">
      <c r="B19" s="11"/>
      <c r="C19" s="11"/>
      <c r="D19" s="2"/>
      <c r="E19" s="11"/>
      <c r="F19" s="14"/>
      <c r="G19" s="14"/>
      <c r="H19" s="14"/>
      <c r="I19" s="9"/>
      <c r="J19" s="16"/>
      <c r="K19" s="9"/>
      <c r="M19" s="1"/>
      <c r="N19" s="1"/>
      <c r="O19" s="1"/>
      <c r="P19" s="1"/>
    </row>
    <row r="20" spans="2:16" x14ac:dyDescent="0.25">
      <c r="B20" s="11"/>
      <c r="C20" s="12" t="s">
        <v>34</v>
      </c>
      <c r="D20" s="13" t="s">
        <v>35</v>
      </c>
      <c r="E20" s="11"/>
      <c r="F20" s="14"/>
      <c r="G20" s="14"/>
      <c r="H20" s="14"/>
      <c r="I20" s="9"/>
      <c r="J20" s="16"/>
      <c r="K20" s="9"/>
      <c r="M20" s="1"/>
    </row>
    <row r="21" spans="2:16" x14ac:dyDescent="0.25">
      <c r="B21" s="11"/>
      <c r="C21" s="11" t="s">
        <v>36</v>
      </c>
      <c r="D21" s="2" t="s">
        <v>37</v>
      </c>
      <c r="E21" s="11" t="s">
        <v>17</v>
      </c>
      <c r="F21" s="14">
        <v>2</v>
      </c>
      <c r="G21" s="14">
        <v>1</v>
      </c>
      <c r="H21" s="14">
        <v>4000</v>
      </c>
      <c r="I21" s="15">
        <v>0.5</v>
      </c>
      <c r="J21" s="16">
        <f t="shared" si="0"/>
        <v>4000</v>
      </c>
      <c r="K21" s="9"/>
      <c r="M21" s="1"/>
    </row>
    <row r="22" spans="2:16" x14ac:dyDescent="0.25">
      <c r="B22" s="11"/>
      <c r="C22" s="11" t="s">
        <v>38</v>
      </c>
      <c r="D22" s="2" t="s">
        <v>39</v>
      </c>
      <c r="E22" s="11" t="s">
        <v>17</v>
      </c>
      <c r="F22" s="14">
        <v>2</v>
      </c>
      <c r="G22" s="14">
        <v>1</v>
      </c>
      <c r="H22" s="14">
        <v>4000</v>
      </c>
      <c r="I22" s="15">
        <v>0.5</v>
      </c>
      <c r="J22" s="16">
        <f t="shared" si="0"/>
        <v>4000</v>
      </c>
      <c r="K22" s="9"/>
      <c r="M22" s="1"/>
    </row>
    <row r="23" spans="2:16" x14ac:dyDescent="0.25">
      <c r="B23" s="11"/>
      <c r="C23" s="11" t="s">
        <v>40</v>
      </c>
      <c r="D23" s="2" t="s">
        <v>41</v>
      </c>
      <c r="E23" s="11" t="s">
        <v>17</v>
      </c>
      <c r="F23" s="14">
        <v>1</v>
      </c>
      <c r="G23" s="14">
        <v>1</v>
      </c>
      <c r="H23" s="14">
        <v>3000</v>
      </c>
      <c r="I23" s="15">
        <v>0.2</v>
      </c>
      <c r="J23" s="16">
        <f t="shared" si="0"/>
        <v>600</v>
      </c>
      <c r="K23" s="9"/>
      <c r="M23" s="1"/>
    </row>
    <row r="24" spans="2:16" x14ac:dyDescent="0.25">
      <c r="B24" s="11"/>
      <c r="C24" s="11"/>
      <c r="D24" s="2"/>
      <c r="E24" s="11"/>
      <c r="F24" s="14"/>
      <c r="G24" s="14"/>
      <c r="H24" s="14"/>
      <c r="I24" s="9"/>
      <c r="J24" s="16"/>
      <c r="K24" s="9"/>
      <c r="M24" s="1"/>
    </row>
    <row r="25" spans="2:16" x14ac:dyDescent="0.25">
      <c r="B25" s="11"/>
      <c r="C25" s="12" t="s">
        <v>42</v>
      </c>
      <c r="D25" s="13" t="s">
        <v>43</v>
      </c>
      <c r="E25" s="11"/>
      <c r="F25" s="14"/>
      <c r="G25" s="14"/>
      <c r="H25" s="16"/>
      <c r="I25" s="9"/>
      <c r="J25" s="16"/>
      <c r="K25" s="9"/>
      <c r="M25" s="1"/>
    </row>
    <row r="26" spans="2:16" x14ac:dyDescent="0.25">
      <c r="B26" s="11"/>
      <c r="C26" s="11" t="s">
        <v>44</v>
      </c>
      <c r="D26" s="2" t="s">
        <v>45</v>
      </c>
      <c r="E26" s="11" t="s">
        <v>46</v>
      </c>
      <c r="F26" s="14">
        <v>1</v>
      </c>
      <c r="G26" s="14"/>
      <c r="H26" s="19">
        <v>8000</v>
      </c>
      <c r="I26" s="9"/>
      <c r="J26" s="16">
        <f t="shared" ref="J26:J29" si="3">+PRODUCT(F26:I26)</f>
        <v>8000</v>
      </c>
      <c r="K26" s="9"/>
      <c r="M26" s="1"/>
    </row>
    <row r="27" spans="2:16" x14ac:dyDescent="0.25">
      <c r="B27" s="17"/>
      <c r="C27" s="17" t="s">
        <v>47</v>
      </c>
      <c r="D27" s="18" t="s">
        <v>48</v>
      </c>
      <c r="E27" s="11" t="s">
        <v>46</v>
      </c>
      <c r="F27" s="19">
        <v>1</v>
      </c>
      <c r="G27" s="19"/>
      <c r="H27" s="19">
        <v>8000</v>
      </c>
      <c r="I27" s="9"/>
      <c r="J27" s="16">
        <f t="shared" si="3"/>
        <v>8000</v>
      </c>
      <c r="K27" s="20"/>
      <c r="M27" s="1"/>
    </row>
    <row r="28" spans="2:16" x14ac:dyDescent="0.25">
      <c r="B28" s="17"/>
      <c r="C28" s="17" t="s">
        <v>104</v>
      </c>
      <c r="D28" s="18" t="s">
        <v>105</v>
      </c>
      <c r="E28" s="11" t="s">
        <v>46</v>
      </c>
      <c r="F28" s="19">
        <v>1</v>
      </c>
      <c r="G28" s="19"/>
      <c r="H28" s="19">
        <v>8000</v>
      </c>
      <c r="I28" s="9"/>
      <c r="J28" s="16">
        <f t="shared" si="3"/>
        <v>8000</v>
      </c>
      <c r="K28" s="20"/>
      <c r="L28" s="1"/>
      <c r="M28" s="1"/>
    </row>
    <row r="29" spans="2:16" x14ac:dyDescent="0.25">
      <c r="B29" s="17"/>
      <c r="C29" s="17" t="s">
        <v>106</v>
      </c>
      <c r="D29" s="18" t="s">
        <v>107</v>
      </c>
      <c r="E29" s="11" t="s">
        <v>46</v>
      </c>
      <c r="F29" s="19">
        <v>1</v>
      </c>
      <c r="G29" s="19"/>
      <c r="H29" s="19">
        <v>1000</v>
      </c>
      <c r="I29" s="9"/>
      <c r="J29" s="16">
        <f t="shared" si="3"/>
        <v>1000</v>
      </c>
      <c r="K29" s="20"/>
      <c r="L29" s="1"/>
      <c r="M29" s="1"/>
    </row>
    <row r="30" spans="2:16" x14ac:dyDescent="0.25">
      <c r="B30" s="5"/>
      <c r="C30" s="163" t="s">
        <v>49</v>
      </c>
      <c r="D30" s="163"/>
      <c r="E30" s="5"/>
      <c r="F30" s="21"/>
      <c r="G30" s="21"/>
      <c r="H30" s="21"/>
      <c r="I30" s="5"/>
      <c r="J30" s="5"/>
      <c r="K30" s="31">
        <f>+J31+J45</f>
        <v>14750</v>
      </c>
      <c r="L30" s="1"/>
      <c r="M30" s="1"/>
    </row>
    <row r="31" spans="2:16" x14ac:dyDescent="0.25">
      <c r="B31" s="22"/>
      <c r="C31" s="164" t="s">
        <v>50</v>
      </c>
      <c r="D31" s="164"/>
      <c r="E31" s="22"/>
      <c r="F31" s="23"/>
      <c r="G31" s="23"/>
      <c r="H31" s="24"/>
      <c r="I31" s="25"/>
      <c r="J31" s="32">
        <f>SUM(J34:J44)</f>
        <v>13300</v>
      </c>
      <c r="K31" s="25"/>
      <c r="L31" s="1"/>
      <c r="M31" s="1"/>
    </row>
    <row r="32" spans="2:16" x14ac:dyDescent="0.25">
      <c r="B32" s="6" t="s">
        <v>51</v>
      </c>
      <c r="C32" s="2"/>
      <c r="D32" s="8" t="s">
        <v>52</v>
      </c>
      <c r="E32" s="11"/>
      <c r="F32" s="14"/>
      <c r="G32" s="14"/>
      <c r="H32" s="16"/>
      <c r="I32" s="9"/>
      <c r="J32" s="9"/>
      <c r="K32" s="10"/>
      <c r="L32" s="1"/>
      <c r="M32" s="1"/>
    </row>
    <row r="33" spans="2:13" x14ac:dyDescent="0.25">
      <c r="B33" s="11"/>
      <c r="C33" s="12" t="s">
        <v>53</v>
      </c>
      <c r="D33" s="13" t="s">
        <v>54</v>
      </c>
      <c r="E33" s="11"/>
      <c r="F33" s="14"/>
      <c r="G33" s="14"/>
      <c r="H33" s="16"/>
      <c r="I33" s="9"/>
      <c r="J33" s="10"/>
      <c r="K33" s="9"/>
      <c r="L33" s="1"/>
      <c r="M33" s="1"/>
    </row>
    <row r="34" spans="2:13" x14ac:dyDescent="0.25">
      <c r="B34" s="11"/>
      <c r="C34" s="11" t="s">
        <v>55</v>
      </c>
      <c r="D34" s="2" t="s">
        <v>56</v>
      </c>
      <c r="E34" s="11" t="s">
        <v>17</v>
      </c>
      <c r="F34" s="14">
        <v>1</v>
      </c>
      <c r="G34" s="14">
        <v>0.5</v>
      </c>
      <c r="H34" s="16">
        <v>700</v>
      </c>
      <c r="I34" s="9"/>
      <c r="J34" s="16">
        <f t="shared" ref="J34:J51" si="4">+PRODUCT(F34:I34)</f>
        <v>350</v>
      </c>
      <c r="K34" s="9"/>
      <c r="L34" s="1"/>
      <c r="M34" s="1"/>
    </row>
    <row r="35" spans="2:13" x14ac:dyDescent="0.25">
      <c r="B35" s="11"/>
      <c r="C35" s="11" t="s">
        <v>57</v>
      </c>
      <c r="D35" s="2" t="s">
        <v>94</v>
      </c>
      <c r="E35" s="11" t="s">
        <v>59</v>
      </c>
      <c r="F35" s="14">
        <v>45</v>
      </c>
      <c r="G35" s="14">
        <v>2</v>
      </c>
      <c r="H35" s="16">
        <v>60</v>
      </c>
      <c r="I35" s="9"/>
      <c r="J35" s="16">
        <f t="shared" ref="J35" si="5">+PRODUCT(F35:I35)</f>
        <v>5400</v>
      </c>
      <c r="K35" s="9"/>
      <c r="L35" s="1"/>
      <c r="M35" s="1"/>
    </row>
    <row r="36" spans="2:13" x14ac:dyDescent="0.25">
      <c r="B36" s="11"/>
      <c r="C36" s="11" t="s">
        <v>93</v>
      </c>
      <c r="D36" s="2" t="s">
        <v>58</v>
      </c>
      <c r="E36" s="11" t="s">
        <v>59</v>
      </c>
      <c r="F36" s="14">
        <v>2</v>
      </c>
      <c r="G36" s="14">
        <v>1</v>
      </c>
      <c r="H36" s="16">
        <v>550</v>
      </c>
      <c r="I36" s="9"/>
      <c r="J36" s="16">
        <f t="shared" si="4"/>
        <v>1100</v>
      </c>
      <c r="K36" s="9"/>
      <c r="L36" s="1"/>
      <c r="M36" s="1"/>
    </row>
    <row r="37" spans="2:13" x14ac:dyDescent="0.25">
      <c r="B37" s="6" t="s">
        <v>60</v>
      </c>
      <c r="C37" s="2"/>
      <c r="D37" s="26" t="s">
        <v>61</v>
      </c>
      <c r="E37" s="11"/>
      <c r="F37" s="14"/>
      <c r="G37" s="14"/>
      <c r="H37" s="16"/>
      <c r="I37" s="9"/>
      <c r="J37" s="16"/>
      <c r="K37" s="10"/>
    </row>
    <row r="38" spans="2:13" x14ac:dyDescent="0.25">
      <c r="B38" s="11"/>
      <c r="C38" s="12" t="s">
        <v>62</v>
      </c>
      <c r="D38" s="13" t="s">
        <v>63</v>
      </c>
      <c r="E38" s="11"/>
      <c r="F38" s="14"/>
      <c r="G38" s="14"/>
      <c r="H38" s="16"/>
      <c r="I38" s="9"/>
      <c r="J38" s="16"/>
      <c r="K38" s="9"/>
    </row>
    <row r="39" spans="2:13" x14ac:dyDescent="0.25">
      <c r="B39" s="11"/>
      <c r="C39" s="11" t="s">
        <v>64</v>
      </c>
      <c r="D39" s="2" t="s">
        <v>65</v>
      </c>
      <c r="E39" s="11" t="s">
        <v>66</v>
      </c>
      <c r="F39" s="14">
        <v>11</v>
      </c>
      <c r="G39" s="14">
        <v>1</v>
      </c>
      <c r="H39" s="16">
        <v>400</v>
      </c>
      <c r="I39" s="9"/>
      <c r="J39" s="16">
        <f t="shared" si="4"/>
        <v>4400</v>
      </c>
      <c r="K39" s="9"/>
    </row>
    <row r="40" spans="2:13" x14ac:dyDescent="0.25">
      <c r="B40" s="11"/>
      <c r="C40" s="12" t="s">
        <v>67</v>
      </c>
      <c r="D40" s="13" t="s">
        <v>68</v>
      </c>
      <c r="E40" s="11"/>
      <c r="F40" s="14"/>
      <c r="G40" s="14"/>
      <c r="H40" s="16"/>
      <c r="I40" s="9"/>
      <c r="J40" s="16"/>
      <c r="K40" s="9"/>
    </row>
    <row r="41" spans="2:13" x14ac:dyDescent="0.25">
      <c r="B41" s="11"/>
      <c r="C41" s="11" t="s">
        <v>69</v>
      </c>
      <c r="D41" s="2" t="s">
        <v>70</v>
      </c>
      <c r="E41" s="11" t="s">
        <v>71</v>
      </c>
      <c r="F41" s="14">
        <v>11</v>
      </c>
      <c r="G41" s="14">
        <v>1</v>
      </c>
      <c r="H41" s="16">
        <v>150</v>
      </c>
      <c r="I41" s="9"/>
      <c r="J41" s="16">
        <f t="shared" si="4"/>
        <v>1650</v>
      </c>
      <c r="K41" s="9"/>
    </row>
    <row r="42" spans="2:13" x14ac:dyDescent="0.25">
      <c r="B42" s="11"/>
      <c r="C42" s="12" t="s">
        <v>72</v>
      </c>
      <c r="D42" s="13" t="s">
        <v>73</v>
      </c>
      <c r="E42" s="11"/>
      <c r="F42" s="14"/>
      <c r="G42" s="14"/>
      <c r="H42" s="16"/>
      <c r="I42" s="9"/>
      <c r="J42" s="16"/>
      <c r="K42" s="9"/>
    </row>
    <row r="43" spans="2:13" x14ac:dyDescent="0.25">
      <c r="B43" s="11"/>
      <c r="C43" s="11"/>
      <c r="D43" s="2" t="s">
        <v>74</v>
      </c>
      <c r="E43" s="11" t="s">
        <v>17</v>
      </c>
      <c r="F43" s="14">
        <v>1</v>
      </c>
      <c r="G43" s="14">
        <v>1</v>
      </c>
      <c r="H43" s="16">
        <v>400</v>
      </c>
      <c r="I43" s="9"/>
      <c r="J43" s="16">
        <f t="shared" si="4"/>
        <v>400</v>
      </c>
      <c r="K43" s="9"/>
    </row>
    <row r="44" spans="2:13" x14ac:dyDescent="0.25">
      <c r="B44" s="11"/>
      <c r="C44" s="11"/>
      <c r="D44" s="2"/>
      <c r="E44" s="11"/>
      <c r="F44" s="14"/>
      <c r="G44" s="14"/>
      <c r="H44" s="16"/>
      <c r="I44" s="9"/>
      <c r="J44" s="16"/>
      <c r="K44" s="9"/>
    </row>
    <row r="45" spans="2:13" x14ac:dyDescent="0.25">
      <c r="B45" s="34"/>
      <c r="C45" s="165" t="s">
        <v>75</v>
      </c>
      <c r="D45" s="165"/>
      <c r="E45" s="34"/>
      <c r="F45" s="35"/>
      <c r="G45" s="35"/>
      <c r="H45" s="36"/>
      <c r="I45" s="37"/>
      <c r="J45" s="38">
        <f>SUM(J47:J51)</f>
        <v>1450</v>
      </c>
      <c r="K45" s="37"/>
    </row>
    <row r="46" spans="2:13" x14ac:dyDescent="0.25">
      <c r="B46" s="6" t="s">
        <v>76</v>
      </c>
      <c r="C46" s="7"/>
      <c r="D46" s="26" t="s">
        <v>77</v>
      </c>
      <c r="E46" s="11"/>
      <c r="F46" s="14"/>
      <c r="G46" s="14"/>
      <c r="H46" s="16"/>
      <c r="I46" s="9"/>
      <c r="J46" s="16"/>
      <c r="K46" s="9"/>
    </row>
    <row r="47" spans="2:13" x14ac:dyDescent="0.25">
      <c r="B47" s="11"/>
      <c r="C47" s="11" t="s">
        <v>78</v>
      </c>
      <c r="D47" s="2" t="s">
        <v>79</v>
      </c>
      <c r="E47" s="11" t="s">
        <v>66</v>
      </c>
      <c r="F47" s="14">
        <v>1</v>
      </c>
      <c r="G47" s="14">
        <v>1</v>
      </c>
      <c r="H47" s="16">
        <v>600</v>
      </c>
      <c r="I47" s="9"/>
      <c r="J47" s="16">
        <f t="shared" si="4"/>
        <v>600</v>
      </c>
      <c r="K47" s="9"/>
    </row>
    <row r="48" spans="2:13" x14ac:dyDescent="0.25">
      <c r="B48" s="11"/>
      <c r="C48" s="11" t="s">
        <v>80</v>
      </c>
      <c r="D48" s="2" t="s">
        <v>81</v>
      </c>
      <c r="E48" s="11" t="s">
        <v>66</v>
      </c>
      <c r="F48" s="14">
        <v>1</v>
      </c>
      <c r="G48" s="14">
        <v>1</v>
      </c>
      <c r="H48" s="16">
        <v>250</v>
      </c>
      <c r="I48" s="9"/>
      <c r="J48" s="16">
        <f t="shared" si="4"/>
        <v>250</v>
      </c>
      <c r="K48" s="9"/>
    </row>
    <row r="49" spans="2:11" x14ac:dyDescent="0.25">
      <c r="B49" s="11"/>
      <c r="C49" s="11" t="s">
        <v>82</v>
      </c>
      <c r="D49" s="2" t="s">
        <v>83</v>
      </c>
      <c r="E49" s="11" t="s">
        <v>66</v>
      </c>
      <c r="F49" s="14">
        <v>1</v>
      </c>
      <c r="G49" s="14">
        <v>1</v>
      </c>
      <c r="H49" s="16">
        <v>200</v>
      </c>
      <c r="I49" s="9"/>
      <c r="J49" s="16">
        <f t="shared" si="4"/>
        <v>200</v>
      </c>
      <c r="K49" s="9"/>
    </row>
    <row r="50" spans="2:11" x14ac:dyDescent="0.25">
      <c r="B50" s="11"/>
      <c r="C50" s="11" t="s">
        <v>84</v>
      </c>
      <c r="D50" s="2" t="s">
        <v>85</v>
      </c>
      <c r="E50" s="11" t="s">
        <v>66</v>
      </c>
      <c r="F50" s="14">
        <v>1</v>
      </c>
      <c r="G50" s="14">
        <v>1</v>
      </c>
      <c r="H50" s="16">
        <v>100</v>
      </c>
      <c r="I50" s="9"/>
      <c r="J50" s="16">
        <f t="shared" si="4"/>
        <v>100</v>
      </c>
      <c r="K50" s="9"/>
    </row>
    <row r="51" spans="2:11" x14ac:dyDescent="0.25">
      <c r="B51" s="11"/>
      <c r="C51" s="11" t="s">
        <v>86</v>
      </c>
      <c r="D51" s="27" t="s">
        <v>87</v>
      </c>
      <c r="E51" s="11" t="s">
        <v>66</v>
      </c>
      <c r="F51" s="28">
        <v>1</v>
      </c>
      <c r="G51" s="14">
        <v>1</v>
      </c>
      <c r="H51" s="16">
        <v>300</v>
      </c>
      <c r="I51" s="29"/>
      <c r="J51" s="16">
        <f t="shared" si="4"/>
        <v>300</v>
      </c>
      <c r="K51" s="29"/>
    </row>
    <row r="52" spans="2:11" x14ac:dyDescent="0.25">
      <c r="B52" s="11"/>
      <c r="C52" s="11"/>
      <c r="D52" s="41" t="s">
        <v>10</v>
      </c>
      <c r="E52" s="11"/>
      <c r="F52" s="28"/>
      <c r="G52" s="14"/>
      <c r="H52" s="16"/>
      <c r="I52" s="29"/>
      <c r="J52" s="16"/>
      <c r="K52" s="43">
        <f>+K5</f>
        <v>118645</v>
      </c>
    </row>
    <row r="53" spans="2:11" x14ac:dyDescent="0.25">
      <c r="B53" s="11"/>
      <c r="C53" s="11"/>
      <c r="D53" s="27" t="s">
        <v>91</v>
      </c>
      <c r="E53" s="11"/>
      <c r="F53" s="28"/>
      <c r="G53" s="14"/>
      <c r="H53" s="16"/>
      <c r="I53" s="29"/>
      <c r="J53" s="16"/>
      <c r="K53" s="42">
        <f>+K30</f>
        <v>14750</v>
      </c>
    </row>
    <row r="54" spans="2:11" x14ac:dyDescent="0.25">
      <c r="B54" s="11"/>
      <c r="C54" s="11"/>
      <c r="D54" s="2" t="s">
        <v>90</v>
      </c>
      <c r="E54" s="11"/>
      <c r="F54" s="39">
        <v>0.1</v>
      </c>
      <c r="G54" s="2"/>
      <c r="H54" s="9"/>
      <c r="I54" s="9"/>
      <c r="J54" s="9"/>
      <c r="K54" s="16">
        <f>+F54*K52</f>
        <v>11864.5</v>
      </c>
    </row>
    <row r="55" spans="2:11" x14ac:dyDescent="0.25">
      <c r="B55" s="2"/>
      <c r="C55" s="11"/>
      <c r="D55" s="8" t="s">
        <v>88</v>
      </c>
      <c r="E55" s="11"/>
      <c r="F55" s="40"/>
      <c r="G55" s="2"/>
      <c r="H55" s="9"/>
      <c r="I55" s="9"/>
      <c r="J55" s="9"/>
      <c r="K55" s="33">
        <f>+K52+K53+K54</f>
        <v>145259.5</v>
      </c>
    </row>
    <row r="56" spans="2:11" x14ac:dyDescent="0.25">
      <c r="B56" s="2"/>
      <c r="C56" s="11"/>
      <c r="D56" s="2" t="s">
        <v>89</v>
      </c>
      <c r="E56" s="11"/>
      <c r="F56" s="39">
        <v>0.18</v>
      </c>
      <c r="G56" s="2"/>
      <c r="H56" s="9"/>
      <c r="I56" s="9"/>
      <c r="J56" s="9"/>
      <c r="K56" s="16">
        <f>+K55*F56</f>
        <v>26146.71</v>
      </c>
    </row>
    <row r="57" spans="2:11" x14ac:dyDescent="0.25">
      <c r="B57" s="166" t="s">
        <v>92</v>
      </c>
      <c r="C57" s="166"/>
      <c r="D57" s="166"/>
      <c r="E57" s="166"/>
      <c r="F57" s="166"/>
      <c r="G57" s="166"/>
      <c r="H57" s="166"/>
      <c r="I57" s="166"/>
      <c r="J57" s="166"/>
      <c r="K57" s="31">
        <f>+K55+K56</f>
        <v>171406.21</v>
      </c>
    </row>
    <row r="58" spans="2:11" x14ac:dyDescent="0.25">
      <c r="B58" s="30"/>
    </row>
    <row r="59" spans="2:11" x14ac:dyDescent="0.25">
      <c r="B59" s="30"/>
    </row>
  </sheetData>
  <mergeCells count="5">
    <mergeCell ref="C5:D5"/>
    <mergeCell ref="C30:D30"/>
    <mergeCell ref="C31:D31"/>
    <mergeCell ref="C45:D45"/>
    <mergeCell ref="B57:J5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P58"/>
  <sheetViews>
    <sheetView zoomScale="85" zoomScaleNormal="85" workbookViewId="0">
      <selection activeCell="M28" sqref="M28"/>
    </sheetView>
  </sheetViews>
  <sheetFormatPr baseColWidth="10" defaultColWidth="11.42578125" defaultRowHeight="15" x14ac:dyDescent="0.25"/>
  <cols>
    <col min="1" max="1" width="1.5703125" customWidth="1"/>
    <col min="2" max="2" width="7.42578125" customWidth="1"/>
    <col min="4" max="4" width="50.140625" customWidth="1"/>
    <col min="5" max="5" width="7.85546875" customWidth="1"/>
    <col min="10" max="10" width="14.5703125" customWidth="1"/>
    <col min="13" max="13" width="15" customWidth="1"/>
  </cols>
  <sheetData>
    <row r="3" spans="2:16" x14ac:dyDescent="0.25">
      <c r="B3" s="3" t="s">
        <v>99</v>
      </c>
    </row>
    <row r="4" spans="2:16" x14ac:dyDescent="0.25">
      <c r="B4" s="4" t="s">
        <v>0</v>
      </c>
      <c r="C4" s="4" t="s">
        <v>1</v>
      </c>
      <c r="D4" s="4" t="s">
        <v>2</v>
      </c>
      <c r="E4" s="4" t="s">
        <v>3</v>
      </c>
      <c r="F4" s="4" t="s">
        <v>4</v>
      </c>
      <c r="G4" s="4" t="s">
        <v>5</v>
      </c>
      <c r="H4" s="4" t="s">
        <v>6</v>
      </c>
      <c r="I4" s="4" t="s">
        <v>8</v>
      </c>
      <c r="J4" s="4" t="s">
        <v>9</v>
      </c>
    </row>
    <row r="5" spans="2:16" x14ac:dyDescent="0.25">
      <c r="B5" s="5"/>
      <c r="C5" s="163" t="s">
        <v>10</v>
      </c>
      <c r="D5" s="163"/>
      <c r="E5" s="5"/>
      <c r="F5" s="5"/>
      <c r="G5" s="5"/>
      <c r="H5" s="5"/>
      <c r="I5" s="5"/>
      <c r="J5" s="31">
        <f>SUM(I8:I25)</f>
        <v>394915.25423728814</v>
      </c>
    </row>
    <row r="6" spans="2:16" x14ac:dyDescent="0.25">
      <c r="B6" s="6" t="s">
        <v>11</v>
      </c>
      <c r="C6" s="7"/>
      <c r="D6" s="8" t="s">
        <v>12</v>
      </c>
      <c r="E6" s="2"/>
      <c r="F6" s="2"/>
      <c r="G6" s="2"/>
      <c r="H6" s="9"/>
      <c r="I6" s="9"/>
      <c r="J6" s="10"/>
    </row>
    <row r="7" spans="2:16" x14ac:dyDescent="0.25">
      <c r="B7" s="11"/>
      <c r="C7" s="12" t="s">
        <v>13</v>
      </c>
      <c r="D7" s="13" t="s">
        <v>116</v>
      </c>
      <c r="E7" s="2"/>
      <c r="F7" s="2"/>
      <c r="G7" s="2"/>
      <c r="H7" s="9"/>
      <c r="I7" s="9"/>
      <c r="J7" s="9"/>
      <c r="L7" s="1"/>
      <c r="M7" s="1"/>
      <c r="N7" s="1"/>
      <c r="O7" s="1"/>
    </row>
    <row r="8" spans="2:16" x14ac:dyDescent="0.25">
      <c r="B8" s="11"/>
      <c r="C8" s="11" t="s">
        <v>15</v>
      </c>
      <c r="D8" s="2" t="s">
        <v>16</v>
      </c>
      <c r="E8" s="11" t="s">
        <v>17</v>
      </c>
      <c r="F8" s="14">
        <v>2</v>
      </c>
      <c r="G8" s="14">
        <v>2.5</v>
      </c>
      <c r="H8" s="14">
        <v>12000</v>
      </c>
      <c r="I8" s="16">
        <f>+PRODUCT(F8:H8)</f>
        <v>60000</v>
      </c>
      <c r="J8" s="9"/>
      <c r="K8" s="1"/>
      <c r="L8" s="1"/>
      <c r="M8" s="1"/>
      <c r="N8" s="1"/>
      <c r="O8" s="1"/>
    </row>
    <row r="9" spans="2:16" x14ac:dyDescent="0.25">
      <c r="B9" s="11"/>
      <c r="C9" s="11" t="s">
        <v>18</v>
      </c>
      <c r="D9" s="2" t="s">
        <v>19</v>
      </c>
      <c r="E9" s="11" t="s">
        <v>17</v>
      </c>
      <c r="F9" s="14">
        <v>2</v>
      </c>
      <c r="G9" s="14">
        <v>2</v>
      </c>
      <c r="H9" s="14">
        <v>10000</v>
      </c>
      <c r="I9" s="16">
        <f>+PRODUCT(F9:H9)</f>
        <v>40000</v>
      </c>
      <c r="J9" s="9"/>
      <c r="L9" s="1"/>
      <c r="M9" s="1">
        <v>576776.30355722667</v>
      </c>
      <c r="N9" s="1"/>
      <c r="O9" s="1"/>
    </row>
    <row r="10" spans="2:16" x14ac:dyDescent="0.25">
      <c r="B10" s="11"/>
      <c r="C10" s="11" t="s">
        <v>20</v>
      </c>
      <c r="D10" s="2" t="s">
        <v>21</v>
      </c>
      <c r="E10" s="11" t="s">
        <v>17</v>
      </c>
      <c r="F10" s="14">
        <v>2</v>
      </c>
      <c r="G10" s="14">
        <v>2</v>
      </c>
      <c r="H10" s="14">
        <v>10000</v>
      </c>
      <c r="I10" s="16">
        <f>+PRODUCT(F10:H10)</f>
        <v>40000</v>
      </c>
      <c r="J10" s="9"/>
      <c r="L10" s="1"/>
      <c r="M10" s="1"/>
      <c r="N10" s="1"/>
      <c r="O10" s="1"/>
    </row>
    <row r="11" spans="2:16" x14ac:dyDescent="0.25">
      <c r="B11" s="11"/>
      <c r="C11" s="11"/>
      <c r="D11" s="2"/>
      <c r="E11" s="11"/>
      <c r="F11" s="14"/>
      <c r="G11" s="14"/>
      <c r="H11" s="14"/>
      <c r="I11" s="16"/>
      <c r="J11" s="9"/>
      <c r="L11" s="1"/>
      <c r="M11" s="1"/>
      <c r="N11" s="1"/>
      <c r="O11" s="1"/>
    </row>
    <row r="12" spans="2:16" x14ac:dyDescent="0.25">
      <c r="B12" s="11"/>
      <c r="C12" s="12" t="s">
        <v>34</v>
      </c>
      <c r="D12" s="13" t="s">
        <v>35</v>
      </c>
      <c r="E12" s="11"/>
      <c r="F12" s="14"/>
      <c r="G12" s="14"/>
      <c r="H12" s="14"/>
      <c r="I12" s="16"/>
      <c r="J12" s="9"/>
      <c r="L12" s="1"/>
    </row>
    <row r="13" spans="2:16" x14ac:dyDescent="0.25">
      <c r="B13" s="11"/>
      <c r="C13" s="11" t="s">
        <v>36</v>
      </c>
      <c r="D13" s="2" t="s">
        <v>23</v>
      </c>
      <c r="E13" s="11" t="s">
        <v>17</v>
      </c>
      <c r="F13" s="14">
        <v>1</v>
      </c>
      <c r="G13" s="14">
        <v>2</v>
      </c>
      <c r="H13" s="14">
        <v>10000</v>
      </c>
      <c r="I13" s="16">
        <f t="shared" ref="I13:I19" si="0">+PRODUCT(F13:H13)</f>
        <v>20000</v>
      </c>
      <c r="J13" s="9"/>
      <c r="L13" s="1"/>
      <c r="M13" s="1"/>
      <c r="N13" s="1"/>
      <c r="O13" s="46">
        <v>626334.08370000008</v>
      </c>
      <c r="P13" s="1">
        <f>J56</f>
        <v>566320</v>
      </c>
    </row>
    <row r="14" spans="2:16" x14ac:dyDescent="0.25">
      <c r="B14" s="11"/>
      <c r="C14" s="11" t="s">
        <v>38</v>
      </c>
      <c r="D14" s="2" t="s">
        <v>25</v>
      </c>
      <c r="E14" s="11" t="s">
        <v>17</v>
      </c>
      <c r="F14" s="14">
        <v>1</v>
      </c>
      <c r="G14" s="14">
        <v>2</v>
      </c>
      <c r="H14" s="14">
        <v>10000</v>
      </c>
      <c r="I14" s="16">
        <f t="shared" si="0"/>
        <v>20000</v>
      </c>
      <c r="J14" s="9"/>
      <c r="L14" s="1"/>
      <c r="M14" s="1"/>
      <c r="N14" s="1"/>
      <c r="O14" s="1"/>
    </row>
    <row r="15" spans="2:16" x14ac:dyDescent="0.25">
      <c r="B15" s="11"/>
      <c r="C15" s="11" t="s">
        <v>40</v>
      </c>
      <c r="D15" s="2" t="s">
        <v>100</v>
      </c>
      <c r="E15" s="11" t="s">
        <v>17</v>
      </c>
      <c r="F15" s="14">
        <v>1</v>
      </c>
      <c r="G15" s="14">
        <v>2</v>
      </c>
      <c r="H15" s="14">
        <v>10000</v>
      </c>
      <c r="I15" s="16">
        <f t="shared" si="0"/>
        <v>20000</v>
      </c>
      <c r="J15" s="9"/>
      <c r="L15" s="1"/>
      <c r="M15" s="1"/>
      <c r="N15" s="1"/>
      <c r="O15" s="1"/>
    </row>
    <row r="16" spans="2:16" x14ac:dyDescent="0.25">
      <c r="B16" s="11"/>
      <c r="C16" s="11" t="s">
        <v>112</v>
      </c>
      <c r="D16" s="2" t="s">
        <v>101</v>
      </c>
      <c r="E16" s="11" t="s">
        <v>17</v>
      </c>
      <c r="F16" s="14">
        <v>1</v>
      </c>
      <c r="G16" s="14">
        <v>2</v>
      </c>
      <c r="H16" s="14">
        <v>10000</v>
      </c>
      <c r="I16" s="16">
        <f t="shared" si="0"/>
        <v>20000</v>
      </c>
      <c r="J16" s="9"/>
      <c r="L16" s="1"/>
      <c r="M16" s="1"/>
      <c r="N16" s="1"/>
      <c r="O16" s="1"/>
    </row>
    <row r="17" spans="2:15" x14ac:dyDescent="0.25">
      <c r="B17" s="11"/>
      <c r="C17" s="11" t="s">
        <v>113</v>
      </c>
      <c r="D17" s="2" t="s">
        <v>27</v>
      </c>
      <c r="E17" s="11" t="s">
        <v>17</v>
      </c>
      <c r="F17" s="14">
        <v>1</v>
      </c>
      <c r="G17" s="14">
        <v>2</v>
      </c>
      <c r="H17" s="14">
        <v>10000</v>
      </c>
      <c r="I17" s="16">
        <f t="shared" si="0"/>
        <v>20000</v>
      </c>
      <c r="J17" s="9"/>
      <c r="L17" s="1"/>
      <c r="M17" s="1"/>
      <c r="N17" s="1"/>
      <c r="O17" s="1"/>
    </row>
    <row r="18" spans="2:15" x14ac:dyDescent="0.25">
      <c r="B18" s="11"/>
      <c r="C18" s="11" t="s">
        <v>114</v>
      </c>
      <c r="D18" s="2" t="s">
        <v>31</v>
      </c>
      <c r="E18" s="11" t="s">
        <v>17</v>
      </c>
      <c r="F18" s="14">
        <v>1</v>
      </c>
      <c r="G18" s="14">
        <v>2</v>
      </c>
      <c r="H18" s="14">
        <v>10000</v>
      </c>
      <c r="I18" s="16">
        <f t="shared" si="0"/>
        <v>20000</v>
      </c>
      <c r="J18" s="9"/>
      <c r="L18" s="1"/>
      <c r="M18" s="1"/>
      <c r="N18" s="1"/>
      <c r="O18" s="1">
        <v>493260.9646666667</v>
      </c>
    </row>
    <row r="19" spans="2:15" x14ac:dyDescent="0.25">
      <c r="B19" s="11"/>
      <c r="C19" s="11" t="s">
        <v>115</v>
      </c>
      <c r="D19" s="2" t="s">
        <v>37</v>
      </c>
      <c r="E19" s="11" t="s">
        <v>17</v>
      </c>
      <c r="F19" s="14">
        <v>4</v>
      </c>
      <c r="G19" s="14">
        <v>2.5</v>
      </c>
      <c r="H19" s="14">
        <v>4000</v>
      </c>
      <c r="I19" s="16">
        <f t="shared" si="0"/>
        <v>40000</v>
      </c>
      <c r="J19" s="9"/>
      <c r="L19" s="1"/>
    </row>
    <row r="20" spans="2:15" x14ac:dyDescent="0.25">
      <c r="B20" s="11"/>
      <c r="C20" s="11"/>
      <c r="D20" s="2"/>
      <c r="E20" s="11"/>
      <c r="F20" s="14"/>
      <c r="G20" s="14"/>
      <c r="H20" s="14"/>
      <c r="I20" s="16"/>
      <c r="J20" s="9"/>
      <c r="L20" s="1"/>
      <c r="O20">
        <v>285905.0516666667</v>
      </c>
    </row>
    <row r="21" spans="2:15" x14ac:dyDescent="0.25">
      <c r="B21" s="11"/>
      <c r="C21" s="12" t="s">
        <v>42</v>
      </c>
      <c r="D21" s="13" t="s">
        <v>43</v>
      </c>
      <c r="E21" s="11"/>
      <c r="F21" s="14"/>
      <c r="G21" s="14"/>
      <c r="H21" s="16"/>
      <c r="I21" s="16"/>
      <c r="J21" s="9"/>
      <c r="L21" s="1"/>
    </row>
    <row r="22" spans="2:15" x14ac:dyDescent="0.25">
      <c r="B22" s="11"/>
      <c r="C22" s="11" t="s">
        <v>44</v>
      </c>
      <c r="D22" s="2" t="s">
        <v>117</v>
      </c>
      <c r="E22" s="11" t="s">
        <v>46</v>
      </c>
      <c r="F22" s="14">
        <v>4</v>
      </c>
      <c r="G22" s="14"/>
      <c r="H22" s="19">
        <f>L22/1.18</f>
        <v>7627.1186440677966</v>
      </c>
      <c r="I22" s="16">
        <f t="shared" ref="I22:I27" si="1">+PRODUCT(F22:H22)</f>
        <v>30508.474576271186</v>
      </c>
      <c r="J22" s="9"/>
      <c r="L22" s="19">
        <v>9000</v>
      </c>
    </row>
    <row r="23" spans="2:15" x14ac:dyDescent="0.25">
      <c r="B23" s="17"/>
      <c r="C23" s="11" t="s">
        <v>47</v>
      </c>
      <c r="D23" s="18" t="s">
        <v>48</v>
      </c>
      <c r="E23" s="11" t="s">
        <v>46</v>
      </c>
      <c r="F23" s="19">
        <v>4</v>
      </c>
      <c r="G23" s="19"/>
      <c r="H23" s="19">
        <f t="shared" ref="H23:H27" si="2">L23/1.18</f>
        <v>7627.1186440677966</v>
      </c>
      <c r="I23" s="16">
        <f t="shared" si="1"/>
        <v>30508.474576271186</v>
      </c>
      <c r="J23" s="20"/>
      <c r="L23" s="19">
        <v>9000</v>
      </c>
    </row>
    <row r="24" spans="2:15" x14ac:dyDescent="0.25">
      <c r="B24" s="17"/>
      <c r="C24" s="11" t="s">
        <v>104</v>
      </c>
      <c r="D24" s="18" t="s">
        <v>105</v>
      </c>
      <c r="E24" s="11" t="s">
        <v>46</v>
      </c>
      <c r="F24" s="19">
        <v>4</v>
      </c>
      <c r="G24" s="19"/>
      <c r="H24" s="19">
        <f t="shared" si="2"/>
        <v>7627.1186440677966</v>
      </c>
      <c r="I24" s="16">
        <f t="shared" si="1"/>
        <v>30508.474576271186</v>
      </c>
      <c r="J24" s="20"/>
      <c r="K24" s="1"/>
      <c r="L24" s="19">
        <v>9000</v>
      </c>
    </row>
    <row r="25" spans="2:15" x14ac:dyDescent="0.25">
      <c r="B25" s="17"/>
      <c r="C25" s="11" t="s">
        <v>106</v>
      </c>
      <c r="D25" s="18" t="s">
        <v>107</v>
      </c>
      <c r="E25" s="11" t="s">
        <v>46</v>
      </c>
      <c r="F25" s="19">
        <v>4</v>
      </c>
      <c r="G25" s="19"/>
      <c r="H25" s="19">
        <f t="shared" si="2"/>
        <v>847.45762711864415</v>
      </c>
      <c r="I25" s="16">
        <f t="shared" si="1"/>
        <v>3389.8305084745766</v>
      </c>
      <c r="J25" s="20"/>
      <c r="K25" s="1"/>
      <c r="L25" s="19">
        <v>1000</v>
      </c>
    </row>
    <row r="26" spans="2:15" x14ac:dyDescent="0.25">
      <c r="B26" s="17"/>
      <c r="C26" s="11" t="s">
        <v>110</v>
      </c>
      <c r="D26" s="18" t="s">
        <v>108</v>
      </c>
      <c r="E26" s="11" t="s">
        <v>46</v>
      </c>
      <c r="F26" s="19">
        <v>4</v>
      </c>
      <c r="G26" s="19"/>
      <c r="H26" s="19">
        <f t="shared" si="2"/>
        <v>4237.2881355932204</v>
      </c>
      <c r="I26" s="16">
        <f t="shared" si="1"/>
        <v>16949.152542372882</v>
      </c>
      <c r="J26" s="20"/>
      <c r="K26" s="1"/>
      <c r="L26" s="19">
        <v>5000</v>
      </c>
    </row>
    <row r="27" spans="2:15" x14ac:dyDescent="0.25">
      <c r="B27" s="17"/>
      <c r="C27" s="11" t="s">
        <v>111</v>
      </c>
      <c r="D27" s="18" t="s">
        <v>109</v>
      </c>
      <c r="E27" s="11" t="s">
        <v>46</v>
      </c>
      <c r="F27" s="19">
        <v>4</v>
      </c>
      <c r="G27" s="19"/>
      <c r="H27" s="19">
        <f t="shared" si="2"/>
        <v>4237.2881355932204</v>
      </c>
      <c r="I27" s="16">
        <f t="shared" si="1"/>
        <v>16949.152542372882</v>
      </c>
      <c r="J27" s="20"/>
      <c r="K27" s="1"/>
      <c r="L27" s="19">
        <v>5000</v>
      </c>
    </row>
    <row r="28" spans="2:15" x14ac:dyDescent="0.25">
      <c r="B28" s="5"/>
      <c r="C28" s="163" t="s">
        <v>49</v>
      </c>
      <c r="D28" s="163"/>
      <c r="E28" s="5"/>
      <c r="F28" s="21"/>
      <c r="G28" s="21"/>
      <c r="H28" s="21"/>
      <c r="I28" s="5"/>
      <c r="J28" s="31">
        <f>+I29+I43</f>
        <v>45525.423728813563</v>
      </c>
      <c r="K28" s="1"/>
      <c r="L28" s="1"/>
    </row>
    <row r="29" spans="2:15" ht="25.5" x14ac:dyDescent="0.25">
      <c r="B29" s="22"/>
      <c r="C29" s="164" t="s">
        <v>50</v>
      </c>
      <c r="D29" s="164"/>
      <c r="E29" s="22"/>
      <c r="F29" s="45" t="s">
        <v>119</v>
      </c>
      <c r="G29" s="45" t="s">
        <v>122</v>
      </c>
      <c r="H29" s="45" t="s">
        <v>120</v>
      </c>
      <c r="I29" s="32">
        <f>SUM(I32:I42)</f>
        <v>33305.084745762717</v>
      </c>
      <c r="J29" s="25"/>
      <c r="K29" s="1"/>
      <c r="L29" s="1"/>
    </row>
    <row r="30" spans="2:15" x14ac:dyDescent="0.25">
      <c r="B30" s="6" t="s">
        <v>51</v>
      </c>
      <c r="C30" s="2"/>
      <c r="D30" s="8" t="s">
        <v>52</v>
      </c>
      <c r="E30" s="11"/>
      <c r="F30" s="14"/>
      <c r="G30" s="14"/>
      <c r="H30" s="16"/>
      <c r="I30" s="9"/>
      <c r="J30" s="10"/>
      <c r="K30" s="1"/>
      <c r="L30" s="1"/>
    </row>
    <row r="31" spans="2:15" x14ac:dyDescent="0.25">
      <c r="B31" s="11"/>
      <c r="C31" s="12" t="s">
        <v>53</v>
      </c>
      <c r="D31" s="13" t="s">
        <v>54</v>
      </c>
      <c r="E31" s="11"/>
      <c r="F31" s="14"/>
      <c r="H31" s="16"/>
      <c r="I31" s="10"/>
      <c r="J31" s="9"/>
      <c r="K31" s="1"/>
      <c r="L31" s="1"/>
    </row>
    <row r="32" spans="2:15" x14ac:dyDescent="0.25">
      <c r="B32" s="11"/>
      <c r="C32" s="11" t="s">
        <v>55</v>
      </c>
      <c r="D32" s="2" t="s">
        <v>56</v>
      </c>
      <c r="E32" s="11" t="s">
        <v>17</v>
      </c>
      <c r="F32" s="14">
        <v>1</v>
      </c>
      <c r="G32" s="14">
        <v>2</v>
      </c>
      <c r="H32" s="19">
        <f>L32/1.18</f>
        <v>1271.1864406779662</v>
      </c>
      <c r="I32" s="16">
        <f>+PRODUCT(F32:H32)</f>
        <v>2542.3728813559323</v>
      </c>
      <c r="J32" s="9"/>
      <c r="K32" s="1"/>
      <c r="L32" s="16">
        <v>1500</v>
      </c>
    </row>
    <row r="33" spans="2:12" x14ac:dyDescent="0.25">
      <c r="B33" s="11"/>
      <c r="C33" s="11" t="s">
        <v>57</v>
      </c>
      <c r="D33" s="2" t="s">
        <v>94</v>
      </c>
      <c r="E33" s="11" t="s">
        <v>17</v>
      </c>
      <c r="F33" s="14">
        <v>16</v>
      </c>
      <c r="G33" s="14">
        <v>2</v>
      </c>
      <c r="H33" s="19">
        <f t="shared" ref="H33:H34" si="3">L33/1.18</f>
        <v>423.72881355932208</v>
      </c>
      <c r="I33" s="16">
        <f>+PRODUCT(F33:H33)</f>
        <v>13559.322033898306</v>
      </c>
      <c r="J33" s="9"/>
      <c r="K33" s="1"/>
      <c r="L33" s="16">
        <v>500</v>
      </c>
    </row>
    <row r="34" spans="2:12" x14ac:dyDescent="0.25">
      <c r="B34" s="11"/>
      <c r="C34" s="11" t="s">
        <v>93</v>
      </c>
      <c r="D34" s="2" t="s">
        <v>58</v>
      </c>
      <c r="E34" s="11" t="s">
        <v>17</v>
      </c>
      <c r="F34" s="14">
        <v>1</v>
      </c>
      <c r="G34" s="14">
        <v>2</v>
      </c>
      <c r="H34" s="19">
        <f t="shared" si="3"/>
        <v>4237.2881355932204</v>
      </c>
      <c r="I34" s="16">
        <f>+PRODUCT(F34:H34)</f>
        <v>8474.5762711864409</v>
      </c>
      <c r="J34" s="9"/>
      <c r="K34" s="1"/>
      <c r="L34" s="16">
        <v>5000</v>
      </c>
    </row>
    <row r="35" spans="2:12" x14ac:dyDescent="0.25">
      <c r="B35" s="6" t="s">
        <v>60</v>
      </c>
      <c r="C35" s="2"/>
      <c r="D35" s="26" t="s">
        <v>61</v>
      </c>
      <c r="E35" s="11"/>
      <c r="F35" s="14"/>
      <c r="G35" s="14"/>
      <c r="H35" s="16"/>
      <c r="I35" s="16"/>
      <c r="J35" s="10"/>
    </row>
    <row r="36" spans="2:12" x14ac:dyDescent="0.25">
      <c r="B36" s="11"/>
      <c r="C36" s="12" t="s">
        <v>62</v>
      </c>
      <c r="D36" s="13" t="s">
        <v>63</v>
      </c>
      <c r="E36" s="11"/>
      <c r="F36" s="14"/>
      <c r="G36" s="14" t="s">
        <v>123</v>
      </c>
      <c r="H36" s="16"/>
      <c r="I36" s="16"/>
      <c r="J36" s="9"/>
    </row>
    <row r="37" spans="2:12" x14ac:dyDescent="0.25">
      <c r="B37" s="11"/>
      <c r="C37" s="11" t="s">
        <v>64</v>
      </c>
      <c r="D37" s="2" t="s">
        <v>65</v>
      </c>
      <c r="E37" s="11" t="s">
        <v>66</v>
      </c>
      <c r="F37" s="14">
        <v>1</v>
      </c>
      <c r="G37" s="14">
        <v>9</v>
      </c>
      <c r="H37" s="19">
        <f t="shared" ref="H37" si="4">L37/1.18</f>
        <v>423.72881355932208</v>
      </c>
      <c r="I37" s="16">
        <f>+PRODUCT(F37:H37)</f>
        <v>3813.5593220338988</v>
      </c>
      <c r="J37" s="9"/>
      <c r="L37" s="16">
        <v>500</v>
      </c>
    </row>
    <row r="38" spans="2:12" x14ac:dyDescent="0.25">
      <c r="B38" s="11"/>
      <c r="C38" s="12" t="s">
        <v>67</v>
      </c>
      <c r="D38" s="13" t="s">
        <v>68</v>
      </c>
      <c r="E38" s="11"/>
      <c r="F38" s="14" t="s">
        <v>124</v>
      </c>
      <c r="G38" s="14"/>
      <c r="H38" s="16"/>
      <c r="I38" s="16"/>
      <c r="J38" s="9"/>
      <c r="L38" s="16"/>
    </row>
    <row r="39" spans="2:12" x14ac:dyDescent="0.25">
      <c r="B39" s="11"/>
      <c r="C39" s="11" t="s">
        <v>69</v>
      </c>
      <c r="D39" s="2" t="s">
        <v>70</v>
      </c>
      <c r="E39" s="11" t="s">
        <v>71</v>
      </c>
      <c r="F39" s="14">
        <v>4</v>
      </c>
      <c r="G39" s="14">
        <v>9</v>
      </c>
      <c r="H39" s="19">
        <f t="shared" ref="H39" si="5">L39/1.18</f>
        <v>127.11864406779662</v>
      </c>
      <c r="I39" s="16">
        <f>+PRODUCT(F39:H39)</f>
        <v>4576.2711864406783</v>
      </c>
      <c r="J39" s="9"/>
      <c r="L39" s="16">
        <v>150</v>
      </c>
    </row>
    <row r="40" spans="2:12" x14ac:dyDescent="0.25">
      <c r="B40" s="11"/>
      <c r="C40" s="12" t="s">
        <v>72</v>
      </c>
      <c r="D40" s="13" t="s">
        <v>73</v>
      </c>
      <c r="E40" s="11"/>
      <c r="F40" s="14"/>
      <c r="G40" s="14"/>
      <c r="H40" s="16"/>
      <c r="I40" s="16"/>
      <c r="J40" s="9"/>
      <c r="L40" s="16"/>
    </row>
    <row r="41" spans="2:12" x14ac:dyDescent="0.25">
      <c r="B41" s="11"/>
      <c r="C41" s="11"/>
      <c r="D41" s="2" t="s">
        <v>74</v>
      </c>
      <c r="E41" s="11" t="s">
        <v>118</v>
      </c>
      <c r="F41" s="14">
        <v>1</v>
      </c>
      <c r="G41" s="44"/>
      <c r="H41" s="19">
        <f t="shared" ref="H41" si="6">L41/1.18</f>
        <v>338.98305084745766</v>
      </c>
      <c r="I41" s="16">
        <f>+PRODUCT(F41:H41)</f>
        <v>338.98305084745766</v>
      </c>
      <c r="J41" s="9"/>
      <c r="L41" s="16">
        <v>400</v>
      </c>
    </row>
    <row r="42" spans="2:12" x14ac:dyDescent="0.25">
      <c r="B42" s="11"/>
      <c r="C42" s="11"/>
      <c r="D42" s="2"/>
      <c r="E42" s="11"/>
      <c r="F42" s="14"/>
      <c r="H42" s="16"/>
      <c r="I42" s="16"/>
      <c r="J42" s="9"/>
    </row>
    <row r="43" spans="2:12" ht="25.5" x14ac:dyDescent="0.25">
      <c r="B43" s="34"/>
      <c r="C43" s="165" t="s">
        <v>75</v>
      </c>
      <c r="D43" s="165"/>
      <c r="E43" s="34"/>
      <c r="F43" s="45" t="s">
        <v>119</v>
      </c>
      <c r="G43" s="45" t="s">
        <v>121</v>
      </c>
      <c r="H43" s="45" t="s">
        <v>120</v>
      </c>
      <c r="I43" s="38">
        <f>SUM(I45:I50)</f>
        <v>12220.338983050849</v>
      </c>
      <c r="J43" s="37"/>
    </row>
    <row r="44" spans="2:12" x14ac:dyDescent="0.25">
      <c r="B44" s="6" t="s">
        <v>76</v>
      </c>
      <c r="C44" s="7"/>
      <c r="D44" s="26" t="s">
        <v>77</v>
      </c>
      <c r="E44" s="11"/>
      <c r="F44" s="14"/>
      <c r="G44" s="14"/>
      <c r="H44" s="16"/>
      <c r="I44" s="16"/>
      <c r="J44" s="9"/>
    </row>
    <row r="45" spans="2:12" x14ac:dyDescent="0.25">
      <c r="B45" s="11"/>
      <c r="C45" s="11" t="s">
        <v>80</v>
      </c>
      <c r="D45" s="2" t="s">
        <v>126</v>
      </c>
      <c r="E45" s="11" t="s">
        <v>66</v>
      </c>
      <c r="F45" s="14">
        <v>150</v>
      </c>
      <c r="G45" s="14">
        <v>4</v>
      </c>
      <c r="H45" s="19">
        <f t="shared" ref="H45:H50" si="7">L45/1.18</f>
        <v>4.2372881355932206</v>
      </c>
      <c r="I45" s="16">
        <f t="shared" ref="I45:I50" si="8">+PRODUCT(F45:H45)</f>
        <v>2542.3728813559323</v>
      </c>
      <c r="J45" s="9"/>
      <c r="L45" s="16">
        <v>5</v>
      </c>
    </row>
    <row r="46" spans="2:12" x14ac:dyDescent="0.25">
      <c r="B46" s="11"/>
      <c r="C46" s="11" t="s">
        <v>82</v>
      </c>
      <c r="D46" s="2" t="s">
        <v>129</v>
      </c>
      <c r="E46" s="11" t="s">
        <v>66</v>
      </c>
      <c r="F46" s="14">
        <v>3000</v>
      </c>
      <c r="G46" s="14">
        <v>4</v>
      </c>
      <c r="H46" s="19">
        <f t="shared" si="7"/>
        <v>8.4745762711864417E-2</v>
      </c>
      <c r="I46" s="16">
        <f t="shared" si="8"/>
        <v>1016.949152542373</v>
      </c>
      <c r="J46" s="9"/>
      <c r="L46" s="16">
        <v>0.1</v>
      </c>
    </row>
    <row r="47" spans="2:12" x14ac:dyDescent="0.25">
      <c r="B47" s="11"/>
      <c r="C47" s="11" t="s">
        <v>84</v>
      </c>
      <c r="D47" s="2" t="s">
        <v>125</v>
      </c>
      <c r="E47" s="11" t="s">
        <v>66</v>
      </c>
      <c r="F47" s="14">
        <v>6</v>
      </c>
      <c r="G47" s="14">
        <v>4</v>
      </c>
      <c r="H47" s="19">
        <f t="shared" si="7"/>
        <v>4.2372881355932206</v>
      </c>
      <c r="I47" s="16">
        <f t="shared" si="8"/>
        <v>101.69491525423729</v>
      </c>
      <c r="J47" s="9"/>
      <c r="L47" s="16">
        <v>5</v>
      </c>
    </row>
    <row r="48" spans="2:12" x14ac:dyDescent="0.25">
      <c r="B48" s="11"/>
      <c r="C48" s="11" t="s">
        <v>86</v>
      </c>
      <c r="D48" s="2" t="s">
        <v>128</v>
      </c>
      <c r="E48" s="11" t="s">
        <v>66</v>
      </c>
      <c r="F48" s="14">
        <v>9000</v>
      </c>
      <c r="G48" s="14">
        <v>4</v>
      </c>
      <c r="H48" s="19">
        <f t="shared" si="7"/>
        <v>8.4745762711864417E-2</v>
      </c>
      <c r="I48" s="16">
        <f t="shared" si="8"/>
        <v>3050.8474576271192</v>
      </c>
      <c r="J48" s="9"/>
      <c r="L48" s="16">
        <v>0.1</v>
      </c>
    </row>
    <row r="49" spans="2:12" x14ac:dyDescent="0.25">
      <c r="B49" s="11"/>
      <c r="C49" s="11" t="s">
        <v>127</v>
      </c>
      <c r="D49" s="2" t="s">
        <v>83</v>
      </c>
      <c r="E49" s="11" t="s">
        <v>66</v>
      </c>
      <c r="F49" s="14">
        <v>450</v>
      </c>
      <c r="G49" s="14">
        <v>4</v>
      </c>
      <c r="H49" s="19">
        <f t="shared" si="7"/>
        <v>2.1186440677966103</v>
      </c>
      <c r="I49" s="16">
        <f t="shared" si="8"/>
        <v>3813.5593220338988</v>
      </c>
      <c r="J49" s="9"/>
      <c r="L49" s="16">
        <v>2.5</v>
      </c>
    </row>
    <row r="50" spans="2:12" x14ac:dyDescent="0.25">
      <c r="B50" s="11"/>
      <c r="C50" s="11" t="s">
        <v>130</v>
      </c>
      <c r="D50" s="27" t="s">
        <v>87</v>
      </c>
      <c r="E50" s="11" t="s">
        <v>66</v>
      </c>
      <c r="F50" s="28">
        <v>1</v>
      </c>
      <c r="G50" s="14">
        <v>4</v>
      </c>
      <c r="H50" s="19">
        <f t="shared" si="7"/>
        <v>423.72881355932208</v>
      </c>
      <c r="I50" s="16">
        <f t="shared" si="8"/>
        <v>1694.9152542372883</v>
      </c>
      <c r="J50" s="29"/>
      <c r="L50" s="16">
        <v>500</v>
      </c>
    </row>
    <row r="51" spans="2:12" x14ac:dyDescent="0.25">
      <c r="B51" s="11"/>
      <c r="C51" s="11"/>
      <c r="D51" s="41" t="s">
        <v>10</v>
      </c>
      <c r="E51" s="11"/>
      <c r="F51" s="28"/>
      <c r="G51" s="14"/>
      <c r="H51" s="16"/>
      <c r="I51" s="16"/>
      <c r="J51" s="43">
        <f>+J5</f>
        <v>394915.25423728814</v>
      </c>
    </row>
    <row r="52" spans="2:12" x14ac:dyDescent="0.25">
      <c r="B52" s="11"/>
      <c r="C52" s="11"/>
      <c r="D52" s="27" t="s">
        <v>91</v>
      </c>
      <c r="E52" s="11"/>
      <c r="F52" s="28"/>
      <c r="G52" s="14"/>
      <c r="H52" s="16"/>
      <c r="I52" s="16"/>
      <c r="J52" s="42">
        <f>+J28</f>
        <v>45525.423728813563</v>
      </c>
    </row>
    <row r="53" spans="2:12" x14ac:dyDescent="0.25">
      <c r="B53" s="11"/>
      <c r="C53" s="11"/>
      <c r="D53" s="2" t="s">
        <v>90</v>
      </c>
      <c r="E53" s="11"/>
      <c r="F53" s="39">
        <v>0.1</v>
      </c>
      <c r="G53" s="2"/>
      <c r="H53" s="9"/>
      <c r="I53" s="9"/>
      <c r="J53" s="16">
        <f>J51*0.1</f>
        <v>39491.525423728817</v>
      </c>
    </row>
    <row r="54" spans="2:12" x14ac:dyDescent="0.25">
      <c r="B54" s="2"/>
      <c r="C54" s="11"/>
      <c r="D54" s="8" t="s">
        <v>88</v>
      </c>
      <c r="E54" s="11"/>
      <c r="F54" s="40"/>
      <c r="G54" s="2"/>
      <c r="H54" s="9"/>
      <c r="I54" s="9"/>
      <c r="J54" s="33">
        <f>+J51+J52+J53</f>
        <v>479932.20338983048</v>
      </c>
    </row>
    <row r="55" spans="2:12" x14ac:dyDescent="0.25">
      <c r="B55" s="2"/>
      <c r="C55" s="11"/>
      <c r="D55" s="2" t="s">
        <v>89</v>
      </c>
      <c r="E55" s="11"/>
      <c r="F55" s="39">
        <v>0.18</v>
      </c>
      <c r="G55" s="2"/>
      <c r="H55" s="9"/>
      <c r="I55" s="9"/>
      <c r="J55" s="16">
        <f>J54*0.18</f>
        <v>86387.796610169476</v>
      </c>
    </row>
    <row r="56" spans="2:12" x14ac:dyDescent="0.25">
      <c r="B56" s="166" t="s">
        <v>92</v>
      </c>
      <c r="C56" s="166"/>
      <c r="D56" s="166"/>
      <c r="E56" s="166"/>
      <c r="F56" s="166"/>
      <c r="G56" s="166"/>
      <c r="H56" s="166"/>
      <c r="I56" s="166"/>
      <c r="J56" s="31">
        <f>+J54+J55</f>
        <v>566320</v>
      </c>
    </row>
    <row r="57" spans="2:12" x14ac:dyDescent="0.25">
      <c r="B57" s="30"/>
    </row>
    <row r="58" spans="2:12" x14ac:dyDescent="0.25">
      <c r="B58" s="30"/>
    </row>
  </sheetData>
  <mergeCells count="5">
    <mergeCell ref="C5:D5"/>
    <mergeCell ref="C28:D28"/>
    <mergeCell ref="C29:D29"/>
    <mergeCell ref="C43:D43"/>
    <mergeCell ref="B56:I5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I225"/>
  <sheetViews>
    <sheetView tabSelected="1" view="pageBreakPreview" zoomScaleNormal="100" zoomScaleSheetLayoutView="100" workbookViewId="0">
      <selection activeCell="C220" sqref="C220"/>
    </sheetView>
  </sheetViews>
  <sheetFormatPr baseColWidth="10" defaultColWidth="11.42578125" defaultRowHeight="12.75" x14ac:dyDescent="0.2"/>
  <cols>
    <col min="1" max="1" width="4.85546875" style="50" customWidth="1"/>
    <col min="2" max="2" width="6.7109375" style="50" customWidth="1"/>
    <col min="3" max="3" width="103.7109375" style="50" customWidth="1"/>
    <col min="4" max="5" width="9" style="50" customWidth="1"/>
    <col min="6" max="8" width="10.140625" style="50" customWidth="1"/>
    <col min="9" max="9" width="11.7109375" style="145" customWidth="1"/>
    <col min="10" max="16384" width="11.42578125" style="50"/>
  </cols>
  <sheetData>
    <row r="1" spans="1:9" ht="40.5" customHeight="1" x14ac:dyDescent="0.2">
      <c r="C1" s="154" t="s">
        <v>231</v>
      </c>
    </row>
    <row r="2" spans="1:9" ht="15" customHeight="1" x14ac:dyDescent="0.2"/>
    <row r="3" spans="1:9" ht="53.25" customHeight="1" x14ac:dyDescent="0.2">
      <c r="A3" s="174" t="s">
        <v>281</v>
      </c>
      <c r="B3" s="175"/>
      <c r="C3" s="175"/>
      <c r="D3" s="175"/>
      <c r="E3" s="175"/>
      <c r="F3" s="175"/>
      <c r="G3" s="175"/>
      <c r="H3" s="175"/>
      <c r="I3" s="175"/>
    </row>
    <row r="4" spans="1:9" ht="37.5" customHeight="1" x14ac:dyDescent="0.2">
      <c r="A4" s="177" t="s">
        <v>232</v>
      </c>
      <c r="B4" s="177"/>
      <c r="C4" s="176" t="s">
        <v>235</v>
      </c>
      <c r="D4" s="176"/>
      <c r="E4" s="176"/>
      <c r="F4" s="176"/>
      <c r="G4" s="176"/>
      <c r="H4" s="176"/>
      <c r="I4" s="176"/>
    </row>
    <row r="5" spans="1:9" ht="15" customHeight="1" x14ac:dyDescent="0.2">
      <c r="A5" s="171" t="s">
        <v>233</v>
      </c>
      <c r="B5" s="171"/>
      <c r="C5" s="134"/>
    </row>
    <row r="6" spans="1:9" x14ac:dyDescent="0.2">
      <c r="A6" s="171" t="s">
        <v>234</v>
      </c>
      <c r="B6" s="171"/>
      <c r="C6" s="134">
        <v>2</v>
      </c>
      <c r="I6" s="135"/>
    </row>
    <row r="7" spans="1:9" s="105" customFormat="1" ht="15.75" customHeight="1" x14ac:dyDescent="0.2">
      <c r="A7" s="133"/>
      <c r="B7" s="133"/>
      <c r="I7" s="146"/>
    </row>
    <row r="8" spans="1:9" ht="18" customHeight="1" x14ac:dyDescent="0.2">
      <c r="A8" s="179" t="s">
        <v>236</v>
      </c>
      <c r="B8" s="180"/>
      <c r="C8" s="180"/>
      <c r="D8" s="180"/>
      <c r="E8" s="180"/>
      <c r="F8" s="180"/>
      <c r="G8" s="143"/>
      <c r="H8" s="143"/>
      <c r="I8" s="136"/>
    </row>
    <row r="9" spans="1:9" ht="36" hidden="1" customHeight="1" x14ac:dyDescent="0.2">
      <c r="B9" s="171" t="s">
        <v>184</v>
      </c>
      <c r="C9" s="178"/>
      <c r="D9" s="178"/>
      <c r="E9" s="178"/>
      <c r="F9" s="178"/>
      <c r="G9" s="52"/>
      <c r="H9" s="52"/>
    </row>
    <row r="10" spans="1:9" ht="13.5" customHeight="1" x14ac:dyDescent="0.2">
      <c r="A10" s="51"/>
      <c r="B10" s="171" t="s">
        <v>274</v>
      </c>
      <c r="C10" s="171"/>
      <c r="D10" s="171"/>
      <c r="E10" s="171"/>
      <c r="F10" s="171"/>
      <c r="G10" s="137"/>
      <c r="H10" s="137"/>
      <c r="I10" s="147"/>
    </row>
    <row r="11" spans="1:9" ht="25.5" x14ac:dyDescent="0.2">
      <c r="A11" s="53" t="s">
        <v>146</v>
      </c>
      <c r="B11" s="53" t="s">
        <v>147</v>
      </c>
      <c r="C11" s="53" t="s">
        <v>148</v>
      </c>
      <c r="D11" s="144" t="s">
        <v>242</v>
      </c>
      <c r="E11" s="144" t="s">
        <v>149</v>
      </c>
      <c r="F11" s="53" t="s">
        <v>119</v>
      </c>
      <c r="G11" s="53" t="s">
        <v>150</v>
      </c>
      <c r="H11" s="53" t="s">
        <v>151</v>
      </c>
      <c r="I11" s="53" t="s">
        <v>152</v>
      </c>
    </row>
    <row r="12" spans="1:9" ht="19.5" customHeight="1" x14ac:dyDescent="0.2">
      <c r="A12" s="172" t="s">
        <v>241</v>
      </c>
      <c r="B12" s="173"/>
      <c r="C12" s="173"/>
      <c r="D12" s="173"/>
      <c r="E12" s="173"/>
      <c r="F12" s="173"/>
      <c r="G12" s="138"/>
      <c r="H12" s="138"/>
      <c r="I12" s="148"/>
    </row>
    <row r="13" spans="1:9" x14ac:dyDescent="0.2">
      <c r="A13" s="55"/>
      <c r="B13" s="169" t="s">
        <v>243</v>
      </c>
      <c r="C13" s="169"/>
      <c r="D13" s="55"/>
      <c r="E13" s="55"/>
      <c r="F13" s="160"/>
      <c r="G13" s="160"/>
      <c r="H13" s="160"/>
      <c r="I13" s="149">
        <f>SUM(H14:H17)</f>
        <v>0</v>
      </c>
    </row>
    <row r="14" spans="1:9" x14ac:dyDescent="0.2">
      <c r="A14" s="124"/>
      <c r="B14" s="167" t="s">
        <v>250</v>
      </c>
      <c r="C14" s="168"/>
      <c r="D14" s="101"/>
      <c r="E14" s="100" t="s">
        <v>257</v>
      </c>
      <c r="F14" s="102">
        <v>3</v>
      </c>
      <c r="G14" s="161"/>
      <c r="H14" s="102">
        <f>F14*G14</f>
        <v>0</v>
      </c>
      <c r="I14" s="162"/>
    </row>
    <row r="15" spans="1:9" x14ac:dyDescent="0.2">
      <c r="A15" s="124"/>
      <c r="B15" s="141" t="s">
        <v>251</v>
      </c>
      <c r="C15" s="142"/>
      <c r="D15" s="101"/>
      <c r="E15" s="100" t="s">
        <v>257</v>
      </c>
      <c r="F15" s="102">
        <v>2</v>
      </c>
      <c r="G15" s="161"/>
      <c r="H15" s="102">
        <f>F15*G15</f>
        <v>0</v>
      </c>
      <c r="I15" s="162"/>
    </row>
    <row r="16" spans="1:9" x14ac:dyDescent="0.2">
      <c r="A16" s="124"/>
      <c r="B16" s="141" t="s">
        <v>252</v>
      </c>
      <c r="C16" s="142"/>
      <c r="D16" s="101"/>
      <c r="E16" s="100" t="s">
        <v>257</v>
      </c>
      <c r="F16" s="102">
        <v>2</v>
      </c>
      <c r="G16" s="161"/>
      <c r="H16" s="102">
        <f>F16*G16</f>
        <v>0</v>
      </c>
      <c r="I16" s="162"/>
    </row>
    <row r="17" spans="1:9" x14ac:dyDescent="0.2">
      <c r="A17" s="124"/>
      <c r="B17" s="141" t="s">
        <v>253</v>
      </c>
      <c r="C17" s="142"/>
      <c r="D17" s="101"/>
      <c r="E17" s="100" t="s">
        <v>257</v>
      </c>
      <c r="F17" s="102">
        <v>2</v>
      </c>
      <c r="G17" s="161"/>
      <c r="H17" s="102">
        <f>F17*G17</f>
        <v>0</v>
      </c>
      <c r="I17" s="162"/>
    </row>
    <row r="18" spans="1:9" x14ac:dyDescent="0.2">
      <c r="A18" s="55"/>
      <c r="B18" s="169" t="s">
        <v>237</v>
      </c>
      <c r="C18" s="169"/>
      <c r="D18" s="55"/>
      <c r="E18" s="55"/>
      <c r="F18" s="160"/>
      <c r="G18" s="160"/>
      <c r="H18" s="160"/>
      <c r="I18" s="149">
        <f>SUM(H19:H21)</f>
        <v>0</v>
      </c>
    </row>
    <row r="19" spans="1:9" x14ac:dyDescent="0.2">
      <c r="A19" s="124"/>
      <c r="B19" s="141" t="s">
        <v>254</v>
      </c>
      <c r="C19" s="142"/>
      <c r="D19" s="101"/>
      <c r="E19" s="100" t="s">
        <v>226</v>
      </c>
      <c r="F19" s="102">
        <v>1</v>
      </c>
      <c r="G19" s="161"/>
      <c r="H19" s="102">
        <f t="shared" ref="H19:H21" si="0">F19*G19</f>
        <v>0</v>
      </c>
      <c r="I19" s="162"/>
    </row>
    <row r="20" spans="1:9" x14ac:dyDescent="0.2">
      <c r="A20" s="124"/>
      <c r="B20" s="141" t="s">
        <v>255</v>
      </c>
      <c r="C20" s="142"/>
      <c r="D20" s="101"/>
      <c r="E20" s="100" t="s">
        <v>226</v>
      </c>
      <c r="F20" s="102">
        <v>1</v>
      </c>
      <c r="G20" s="161"/>
      <c r="H20" s="102">
        <f t="shared" si="0"/>
        <v>0</v>
      </c>
      <c r="I20" s="162"/>
    </row>
    <row r="21" spans="1:9" x14ac:dyDescent="0.2">
      <c r="A21" s="124"/>
      <c r="B21" s="141" t="s">
        <v>256</v>
      </c>
      <c r="C21" s="142"/>
      <c r="D21" s="101"/>
      <c r="E21" s="100" t="s">
        <v>226</v>
      </c>
      <c r="F21" s="102">
        <v>1</v>
      </c>
      <c r="G21" s="161"/>
      <c r="H21" s="102">
        <f t="shared" si="0"/>
        <v>0</v>
      </c>
      <c r="I21" s="162"/>
    </row>
    <row r="22" spans="1:9" ht="15.75" x14ac:dyDescent="0.2">
      <c r="A22" s="170" t="s">
        <v>244</v>
      </c>
      <c r="B22" s="170"/>
      <c r="C22" s="170"/>
      <c r="D22" s="170"/>
      <c r="E22" s="170"/>
      <c r="F22" s="170"/>
      <c r="G22" s="139"/>
      <c r="H22" s="139"/>
      <c r="I22" s="150">
        <f>I18+I13</f>
        <v>0</v>
      </c>
    </row>
    <row r="23" spans="1:9" x14ac:dyDescent="0.2">
      <c r="A23" s="51"/>
      <c r="B23" s="171" t="s">
        <v>261</v>
      </c>
      <c r="C23" s="171"/>
      <c r="D23" s="171"/>
      <c r="E23" s="171"/>
      <c r="F23" s="171"/>
      <c r="G23" s="51"/>
      <c r="H23" s="51"/>
      <c r="I23" s="51"/>
    </row>
    <row r="24" spans="1:9" x14ac:dyDescent="0.2">
      <c r="A24" s="172" t="s">
        <v>246</v>
      </c>
      <c r="B24" s="173"/>
      <c r="C24" s="173"/>
      <c r="D24" s="173"/>
      <c r="E24" s="173"/>
      <c r="F24" s="173"/>
      <c r="G24" s="138"/>
      <c r="H24" s="138"/>
      <c r="I24" s="148"/>
    </row>
    <row r="25" spans="1:9" x14ac:dyDescent="0.2">
      <c r="A25" s="55"/>
      <c r="B25" s="169" t="s">
        <v>247</v>
      </c>
      <c r="C25" s="169"/>
      <c r="D25" s="55"/>
      <c r="E25" s="55"/>
      <c r="F25" s="140"/>
      <c r="G25" s="140"/>
      <c r="H25" s="140"/>
      <c r="I25" s="149"/>
    </row>
    <row r="26" spans="1:9" x14ac:dyDescent="0.2">
      <c r="A26" s="124"/>
      <c r="B26" s="167" t="s">
        <v>240</v>
      </c>
      <c r="C26" s="168"/>
      <c r="D26" s="101"/>
      <c r="E26" s="100" t="s">
        <v>258</v>
      </c>
      <c r="F26" s="155"/>
      <c r="G26" s="101"/>
      <c r="H26" s="101"/>
      <c r="I26" s="124"/>
    </row>
    <row r="27" spans="1:9" x14ac:dyDescent="0.2">
      <c r="A27" s="124"/>
      <c r="B27" s="167" t="s">
        <v>239</v>
      </c>
      <c r="C27" s="168"/>
      <c r="D27" s="101"/>
      <c r="E27" s="100" t="s">
        <v>258</v>
      </c>
      <c r="F27" s="155"/>
      <c r="G27" s="101"/>
      <c r="H27" s="101"/>
      <c r="I27" s="124"/>
    </row>
    <row r="28" spans="1:9" x14ac:dyDescent="0.2">
      <c r="A28" s="124"/>
      <c r="B28" s="167" t="s">
        <v>245</v>
      </c>
      <c r="C28" s="168"/>
      <c r="D28" s="101"/>
      <c r="E28" s="100" t="s">
        <v>259</v>
      </c>
      <c r="F28" s="155"/>
      <c r="G28" s="101"/>
      <c r="H28" s="101"/>
      <c r="I28" s="124"/>
    </row>
    <row r="29" spans="1:9" x14ac:dyDescent="0.2">
      <c r="A29" s="124"/>
      <c r="B29" s="167" t="s">
        <v>238</v>
      </c>
      <c r="C29" s="168"/>
      <c r="D29" s="101"/>
      <c r="E29" s="100" t="s">
        <v>260</v>
      </c>
      <c r="F29" s="155"/>
      <c r="G29" s="101"/>
      <c r="H29" s="101"/>
      <c r="I29" s="124"/>
    </row>
    <row r="30" spans="1:9" x14ac:dyDescent="0.2">
      <c r="A30" s="55"/>
      <c r="B30" s="169" t="s">
        <v>249</v>
      </c>
      <c r="C30" s="169"/>
      <c r="D30" s="55"/>
      <c r="E30" s="55"/>
      <c r="F30" s="140"/>
      <c r="G30" s="140"/>
      <c r="H30" s="140"/>
      <c r="I30" s="149"/>
    </row>
    <row r="31" spans="1:9" x14ac:dyDescent="0.2">
      <c r="A31" s="124"/>
      <c r="B31" s="167" t="s">
        <v>240</v>
      </c>
      <c r="C31" s="168"/>
      <c r="D31" s="101"/>
      <c r="E31" s="100" t="s">
        <v>258</v>
      </c>
      <c r="F31" s="155"/>
      <c r="G31" s="101"/>
      <c r="H31" s="101"/>
      <c r="I31" s="124"/>
    </row>
    <row r="32" spans="1:9" x14ac:dyDescent="0.2">
      <c r="A32" s="124"/>
      <c r="B32" s="167" t="s">
        <v>239</v>
      </c>
      <c r="C32" s="168"/>
      <c r="D32" s="101"/>
      <c r="E32" s="100" t="s">
        <v>258</v>
      </c>
      <c r="F32" s="155"/>
      <c r="G32" s="101"/>
      <c r="H32" s="101"/>
      <c r="I32" s="124"/>
    </row>
    <row r="33" spans="1:9" x14ac:dyDescent="0.2">
      <c r="A33" s="124"/>
      <c r="B33" s="167" t="s">
        <v>245</v>
      </c>
      <c r="C33" s="168"/>
      <c r="D33" s="101"/>
      <c r="E33" s="100" t="s">
        <v>259</v>
      </c>
      <c r="F33" s="155"/>
      <c r="G33" s="101"/>
      <c r="H33" s="101"/>
      <c r="I33" s="124"/>
    </row>
    <row r="34" spans="1:9" x14ac:dyDescent="0.2">
      <c r="A34" s="124"/>
      <c r="B34" s="167" t="s">
        <v>238</v>
      </c>
      <c r="C34" s="168"/>
      <c r="D34" s="101"/>
      <c r="E34" s="100" t="s">
        <v>260</v>
      </c>
      <c r="F34" s="155"/>
      <c r="G34" s="101"/>
      <c r="H34" s="101"/>
      <c r="I34" s="124"/>
    </row>
    <row r="35" spans="1:9" x14ac:dyDescent="0.2">
      <c r="A35" s="55"/>
      <c r="B35" s="169" t="s">
        <v>248</v>
      </c>
      <c r="C35" s="169"/>
      <c r="D35" s="55"/>
      <c r="E35" s="55"/>
      <c r="F35" s="140"/>
      <c r="G35" s="140"/>
      <c r="H35" s="140"/>
      <c r="I35" s="149"/>
    </row>
    <row r="36" spans="1:9" x14ac:dyDescent="0.2">
      <c r="A36" s="124"/>
      <c r="B36" s="167" t="s">
        <v>240</v>
      </c>
      <c r="C36" s="168"/>
      <c r="D36" s="101"/>
      <c r="E36" s="100" t="s">
        <v>258</v>
      </c>
      <c r="F36" s="155"/>
      <c r="G36" s="101"/>
      <c r="H36" s="101"/>
      <c r="I36" s="124"/>
    </row>
    <row r="37" spans="1:9" x14ac:dyDescent="0.2">
      <c r="A37" s="124"/>
      <c r="B37" s="167" t="s">
        <v>239</v>
      </c>
      <c r="C37" s="168"/>
      <c r="D37" s="101"/>
      <c r="E37" s="100" t="s">
        <v>258</v>
      </c>
      <c r="F37" s="155"/>
      <c r="G37" s="101"/>
      <c r="H37" s="101"/>
      <c r="I37" s="124"/>
    </row>
    <row r="38" spans="1:9" x14ac:dyDescent="0.2">
      <c r="A38" s="124"/>
      <c r="B38" s="167" t="s">
        <v>245</v>
      </c>
      <c r="C38" s="168"/>
      <c r="D38" s="101"/>
      <c r="E38" s="100" t="s">
        <v>259</v>
      </c>
      <c r="F38" s="155"/>
      <c r="G38" s="101"/>
      <c r="H38" s="101"/>
      <c r="I38" s="124"/>
    </row>
    <row r="39" spans="1:9" x14ac:dyDescent="0.2">
      <c r="A39" s="124"/>
      <c r="B39" s="167" t="s">
        <v>238</v>
      </c>
      <c r="C39" s="168"/>
      <c r="D39" s="101"/>
      <c r="E39" s="100" t="s">
        <v>260</v>
      </c>
      <c r="F39" s="155"/>
      <c r="G39" s="101"/>
      <c r="H39" s="101"/>
      <c r="I39" s="124"/>
    </row>
    <row r="40" spans="1:9" x14ac:dyDescent="0.2">
      <c r="A40" s="156"/>
      <c r="B40" s="157"/>
      <c r="C40" s="157"/>
      <c r="D40" s="158"/>
      <c r="E40" s="159"/>
      <c r="F40" s="159"/>
      <c r="G40" s="158"/>
      <c r="H40" s="158"/>
      <c r="I40" s="156"/>
    </row>
    <row r="41" spans="1:9" ht="13.5" customHeight="1" x14ac:dyDescent="0.2">
      <c r="A41" s="51"/>
      <c r="B41" s="171" t="s">
        <v>275</v>
      </c>
      <c r="C41" s="171"/>
      <c r="D41" s="171"/>
      <c r="E41" s="171"/>
      <c r="F41" s="171"/>
      <c r="G41" s="137"/>
      <c r="H41" s="137"/>
      <c r="I41" s="147"/>
    </row>
    <row r="42" spans="1:9" ht="25.5" x14ac:dyDescent="0.2">
      <c r="A42" s="53" t="s">
        <v>146</v>
      </c>
      <c r="B42" s="53" t="s">
        <v>147</v>
      </c>
      <c r="C42" s="53" t="s">
        <v>148</v>
      </c>
      <c r="D42" s="144" t="s">
        <v>242</v>
      </c>
      <c r="E42" s="144" t="s">
        <v>149</v>
      </c>
      <c r="F42" s="53" t="s">
        <v>119</v>
      </c>
      <c r="G42" s="53" t="s">
        <v>150</v>
      </c>
      <c r="H42" s="53" t="s">
        <v>151</v>
      </c>
      <c r="I42" s="53" t="s">
        <v>152</v>
      </c>
    </row>
    <row r="43" spans="1:9" ht="19.5" customHeight="1" x14ac:dyDescent="0.2">
      <c r="A43" s="172" t="s">
        <v>241</v>
      </c>
      <c r="B43" s="173"/>
      <c r="C43" s="173"/>
      <c r="D43" s="173"/>
      <c r="E43" s="173"/>
      <c r="F43" s="173"/>
      <c r="G43" s="138"/>
      <c r="H43" s="138"/>
      <c r="I43" s="148"/>
    </row>
    <row r="44" spans="1:9" x14ac:dyDescent="0.2">
      <c r="A44" s="55"/>
      <c r="B44" s="169" t="s">
        <v>243</v>
      </c>
      <c r="C44" s="169"/>
      <c r="D44" s="55"/>
      <c r="E44" s="55"/>
      <c r="F44" s="160"/>
      <c r="G44" s="160"/>
      <c r="H44" s="160"/>
      <c r="I44" s="149">
        <f>SUM(H45:H48)</f>
        <v>0</v>
      </c>
    </row>
    <row r="45" spans="1:9" x14ac:dyDescent="0.2">
      <c r="A45" s="124"/>
      <c r="B45" s="167" t="s">
        <v>263</v>
      </c>
      <c r="C45" s="168"/>
      <c r="D45" s="101"/>
      <c r="E45" s="100" t="s">
        <v>257</v>
      </c>
      <c r="F45" s="102">
        <v>3</v>
      </c>
      <c r="G45" s="161"/>
      <c r="H45" s="102">
        <f>F45*G45</f>
        <v>0</v>
      </c>
      <c r="I45" s="162"/>
    </row>
    <row r="46" spans="1:9" x14ac:dyDescent="0.2">
      <c r="A46" s="124"/>
      <c r="B46" s="141" t="s">
        <v>251</v>
      </c>
      <c r="C46" s="142"/>
      <c r="D46" s="101"/>
      <c r="E46" s="100" t="s">
        <v>257</v>
      </c>
      <c r="F46" s="102">
        <v>2</v>
      </c>
      <c r="G46" s="161"/>
      <c r="H46" s="102">
        <f>F46*G46</f>
        <v>0</v>
      </c>
      <c r="I46" s="162"/>
    </row>
    <row r="47" spans="1:9" x14ac:dyDescent="0.2">
      <c r="A47" s="124"/>
      <c r="B47" s="141" t="s">
        <v>252</v>
      </c>
      <c r="C47" s="142"/>
      <c r="D47" s="101"/>
      <c r="E47" s="100" t="s">
        <v>257</v>
      </c>
      <c r="F47" s="102">
        <v>2</v>
      </c>
      <c r="G47" s="161"/>
      <c r="H47" s="102">
        <f>F47*G47</f>
        <v>0</v>
      </c>
      <c r="I47" s="162"/>
    </row>
    <row r="48" spans="1:9" x14ac:dyDescent="0.2">
      <c r="A48" s="124"/>
      <c r="B48" s="141" t="s">
        <v>253</v>
      </c>
      <c r="C48" s="142"/>
      <c r="D48" s="101"/>
      <c r="E48" s="100" t="s">
        <v>257</v>
      </c>
      <c r="F48" s="102">
        <v>2</v>
      </c>
      <c r="G48" s="161"/>
      <c r="H48" s="102">
        <f>F48*G48</f>
        <v>0</v>
      </c>
      <c r="I48" s="162"/>
    </row>
    <row r="49" spans="1:9" x14ac:dyDescent="0.2">
      <c r="A49" s="55"/>
      <c r="B49" s="169" t="s">
        <v>237</v>
      </c>
      <c r="C49" s="169"/>
      <c r="D49" s="55"/>
      <c r="E49" s="55"/>
      <c r="F49" s="160"/>
      <c r="G49" s="160"/>
      <c r="H49" s="160"/>
      <c r="I49" s="149">
        <f>SUM(H50:H52)</f>
        <v>0</v>
      </c>
    </row>
    <row r="50" spans="1:9" x14ac:dyDescent="0.2">
      <c r="A50" s="124"/>
      <c r="B50" s="141" t="s">
        <v>254</v>
      </c>
      <c r="C50" s="142"/>
      <c r="D50" s="101"/>
      <c r="E50" s="100" t="s">
        <v>226</v>
      </c>
      <c r="F50" s="102">
        <v>1</v>
      </c>
      <c r="G50" s="161"/>
      <c r="H50" s="102">
        <f t="shared" ref="H50:H52" si="1">F50*G50</f>
        <v>0</v>
      </c>
      <c r="I50" s="162"/>
    </row>
    <row r="51" spans="1:9" x14ac:dyDescent="0.2">
      <c r="A51" s="124"/>
      <c r="B51" s="141" t="s">
        <v>255</v>
      </c>
      <c r="C51" s="142"/>
      <c r="D51" s="101"/>
      <c r="E51" s="100" t="s">
        <v>226</v>
      </c>
      <c r="F51" s="102">
        <v>1</v>
      </c>
      <c r="G51" s="161"/>
      <c r="H51" s="102">
        <f t="shared" si="1"/>
        <v>0</v>
      </c>
      <c r="I51" s="162"/>
    </row>
    <row r="52" spans="1:9" x14ac:dyDescent="0.2">
      <c r="A52" s="124"/>
      <c r="B52" s="141" t="s">
        <v>256</v>
      </c>
      <c r="C52" s="142"/>
      <c r="D52" s="101"/>
      <c r="E52" s="100" t="s">
        <v>226</v>
      </c>
      <c r="F52" s="102">
        <v>1</v>
      </c>
      <c r="G52" s="161"/>
      <c r="H52" s="102">
        <f t="shared" si="1"/>
        <v>0</v>
      </c>
      <c r="I52" s="162"/>
    </row>
    <row r="53" spans="1:9" ht="15.75" x14ac:dyDescent="0.2">
      <c r="A53" s="170" t="s">
        <v>244</v>
      </c>
      <c r="B53" s="170"/>
      <c r="C53" s="170"/>
      <c r="D53" s="170"/>
      <c r="E53" s="170"/>
      <c r="F53" s="170"/>
      <c r="G53" s="139"/>
      <c r="H53" s="139"/>
      <c r="I53" s="150">
        <f>I49+I44</f>
        <v>0</v>
      </c>
    </row>
    <row r="54" spans="1:9" x14ac:dyDescent="0.2">
      <c r="A54" s="51"/>
      <c r="B54" s="171" t="s">
        <v>262</v>
      </c>
      <c r="C54" s="171"/>
      <c r="D54" s="171"/>
      <c r="E54" s="171"/>
      <c r="F54" s="171"/>
      <c r="G54" s="51"/>
      <c r="H54" s="51"/>
      <c r="I54" s="51"/>
    </row>
    <row r="55" spans="1:9" x14ac:dyDescent="0.2">
      <c r="A55" s="172" t="s">
        <v>246</v>
      </c>
      <c r="B55" s="173"/>
      <c r="C55" s="173"/>
      <c r="D55" s="173"/>
      <c r="E55" s="173"/>
      <c r="F55" s="173"/>
      <c r="G55" s="138"/>
      <c r="H55" s="138"/>
      <c r="I55" s="148"/>
    </row>
    <row r="56" spans="1:9" x14ac:dyDescent="0.2">
      <c r="A56" s="55"/>
      <c r="B56" s="169" t="s">
        <v>247</v>
      </c>
      <c r="C56" s="169"/>
      <c r="D56" s="55"/>
      <c r="E56" s="55"/>
      <c r="F56" s="140"/>
      <c r="G56" s="140"/>
      <c r="H56" s="140"/>
      <c r="I56" s="149"/>
    </row>
    <row r="57" spans="1:9" x14ac:dyDescent="0.2">
      <c r="A57" s="124"/>
      <c r="B57" s="167" t="s">
        <v>240</v>
      </c>
      <c r="C57" s="168"/>
      <c r="D57" s="101"/>
      <c r="E57" s="100" t="s">
        <v>258</v>
      </c>
      <c r="F57" s="155"/>
      <c r="G57" s="101"/>
      <c r="H57" s="101"/>
      <c r="I57" s="124"/>
    </row>
    <row r="58" spans="1:9" x14ac:dyDescent="0.2">
      <c r="A58" s="124"/>
      <c r="B58" s="167" t="s">
        <v>239</v>
      </c>
      <c r="C58" s="168"/>
      <c r="D58" s="101"/>
      <c r="E58" s="100" t="s">
        <v>258</v>
      </c>
      <c r="F58" s="155"/>
      <c r="G58" s="101"/>
      <c r="H58" s="101"/>
      <c r="I58" s="124"/>
    </row>
    <row r="59" spans="1:9" x14ac:dyDescent="0.2">
      <c r="A59" s="124"/>
      <c r="B59" s="167" t="s">
        <v>245</v>
      </c>
      <c r="C59" s="168"/>
      <c r="D59" s="101"/>
      <c r="E59" s="100" t="s">
        <v>259</v>
      </c>
      <c r="F59" s="155"/>
      <c r="G59" s="101"/>
      <c r="H59" s="101"/>
      <c r="I59" s="124"/>
    </row>
    <row r="60" spans="1:9" x14ac:dyDescent="0.2">
      <c r="A60" s="124"/>
      <c r="B60" s="167" t="s">
        <v>238</v>
      </c>
      <c r="C60" s="168"/>
      <c r="D60" s="101"/>
      <c r="E60" s="100" t="s">
        <v>260</v>
      </c>
      <c r="F60" s="155"/>
      <c r="G60" s="101"/>
      <c r="H60" s="101"/>
      <c r="I60" s="124"/>
    </row>
    <row r="61" spans="1:9" x14ac:dyDescent="0.2">
      <c r="A61" s="55"/>
      <c r="B61" s="169" t="s">
        <v>249</v>
      </c>
      <c r="C61" s="169"/>
      <c r="D61" s="55"/>
      <c r="E61" s="55"/>
      <c r="F61" s="140"/>
      <c r="G61" s="140"/>
      <c r="H61" s="140"/>
      <c r="I61" s="149"/>
    </row>
    <row r="62" spans="1:9" x14ac:dyDescent="0.2">
      <c r="A62" s="124"/>
      <c r="B62" s="167" t="s">
        <v>240</v>
      </c>
      <c r="C62" s="168"/>
      <c r="D62" s="101"/>
      <c r="E62" s="100" t="s">
        <v>258</v>
      </c>
      <c r="F62" s="155"/>
      <c r="G62" s="101"/>
      <c r="H62" s="101"/>
      <c r="I62" s="124"/>
    </row>
    <row r="63" spans="1:9" x14ac:dyDescent="0.2">
      <c r="A63" s="124"/>
      <c r="B63" s="167" t="s">
        <v>239</v>
      </c>
      <c r="C63" s="168"/>
      <c r="D63" s="101"/>
      <c r="E63" s="100" t="s">
        <v>258</v>
      </c>
      <c r="F63" s="155"/>
      <c r="G63" s="101"/>
      <c r="H63" s="101"/>
      <c r="I63" s="124"/>
    </row>
    <row r="64" spans="1:9" x14ac:dyDescent="0.2">
      <c r="A64" s="124"/>
      <c r="B64" s="167" t="s">
        <v>245</v>
      </c>
      <c r="C64" s="168"/>
      <c r="D64" s="101"/>
      <c r="E64" s="100" t="s">
        <v>259</v>
      </c>
      <c r="F64" s="155"/>
      <c r="G64" s="101"/>
      <c r="H64" s="101"/>
      <c r="I64" s="124"/>
    </row>
    <row r="65" spans="1:9" x14ac:dyDescent="0.2">
      <c r="A65" s="124"/>
      <c r="B65" s="167" t="s">
        <v>238</v>
      </c>
      <c r="C65" s="168"/>
      <c r="D65" s="101"/>
      <c r="E65" s="100" t="s">
        <v>260</v>
      </c>
      <c r="F65" s="155"/>
      <c r="G65" s="101"/>
      <c r="H65" s="101"/>
      <c r="I65" s="124"/>
    </row>
    <row r="66" spans="1:9" x14ac:dyDescent="0.2">
      <c r="A66" s="55"/>
      <c r="B66" s="169" t="s">
        <v>248</v>
      </c>
      <c r="C66" s="169"/>
      <c r="D66" s="55"/>
      <c r="E66" s="55"/>
      <c r="F66" s="140"/>
      <c r="G66" s="140"/>
      <c r="H66" s="140"/>
      <c r="I66" s="149"/>
    </row>
    <row r="67" spans="1:9" x14ac:dyDescent="0.2">
      <c r="A67" s="124"/>
      <c r="B67" s="167" t="s">
        <v>240</v>
      </c>
      <c r="C67" s="168"/>
      <c r="D67" s="101"/>
      <c r="E67" s="100" t="s">
        <v>258</v>
      </c>
      <c r="F67" s="155"/>
      <c r="G67" s="101"/>
      <c r="H67" s="101"/>
      <c r="I67" s="124"/>
    </row>
    <row r="68" spans="1:9" x14ac:dyDescent="0.2">
      <c r="A68" s="124"/>
      <c r="B68" s="167" t="s">
        <v>239</v>
      </c>
      <c r="C68" s="168"/>
      <c r="D68" s="101"/>
      <c r="E68" s="100" t="s">
        <v>258</v>
      </c>
      <c r="F68" s="155"/>
      <c r="G68" s="101"/>
      <c r="H68" s="101"/>
      <c r="I68" s="124"/>
    </row>
    <row r="69" spans="1:9" x14ac:dyDescent="0.2">
      <c r="A69" s="124"/>
      <c r="B69" s="167" t="s">
        <v>245</v>
      </c>
      <c r="C69" s="168"/>
      <c r="D69" s="101"/>
      <c r="E69" s="100" t="s">
        <v>259</v>
      </c>
      <c r="F69" s="155"/>
      <c r="G69" s="101"/>
      <c r="H69" s="101"/>
      <c r="I69" s="124"/>
    </row>
    <row r="70" spans="1:9" x14ac:dyDescent="0.2">
      <c r="A70" s="124"/>
      <c r="B70" s="167" t="s">
        <v>238</v>
      </c>
      <c r="C70" s="168"/>
      <c r="D70" s="101"/>
      <c r="E70" s="100" t="s">
        <v>260</v>
      </c>
      <c r="F70" s="155"/>
      <c r="G70" s="101"/>
      <c r="H70" s="101"/>
      <c r="I70" s="124"/>
    </row>
    <row r="71" spans="1:9" x14ac:dyDescent="0.2">
      <c r="A71" s="156"/>
      <c r="B71" s="157"/>
      <c r="C71" s="157"/>
      <c r="D71" s="158"/>
      <c r="E71" s="159"/>
      <c r="F71" s="159"/>
      <c r="G71" s="158"/>
      <c r="H71" s="158"/>
      <c r="I71" s="156"/>
    </row>
    <row r="72" spans="1:9" ht="13.5" customHeight="1" x14ac:dyDescent="0.2">
      <c r="A72" s="51"/>
      <c r="B72" s="171" t="s">
        <v>276</v>
      </c>
      <c r="C72" s="171"/>
      <c r="D72" s="171"/>
      <c r="E72" s="171"/>
      <c r="F72" s="171"/>
      <c r="G72" s="137"/>
      <c r="H72" s="137"/>
      <c r="I72" s="147"/>
    </row>
    <row r="73" spans="1:9" ht="25.5" x14ac:dyDescent="0.2">
      <c r="A73" s="53" t="s">
        <v>146</v>
      </c>
      <c r="B73" s="53" t="s">
        <v>147</v>
      </c>
      <c r="C73" s="53" t="s">
        <v>148</v>
      </c>
      <c r="D73" s="144" t="s">
        <v>242</v>
      </c>
      <c r="E73" s="144" t="s">
        <v>149</v>
      </c>
      <c r="F73" s="53" t="s">
        <v>119</v>
      </c>
      <c r="G73" s="53" t="s">
        <v>150</v>
      </c>
      <c r="H73" s="53" t="s">
        <v>151</v>
      </c>
      <c r="I73" s="53" t="s">
        <v>152</v>
      </c>
    </row>
    <row r="74" spans="1:9" ht="19.5" customHeight="1" x14ac:dyDescent="0.2">
      <c r="A74" s="172" t="s">
        <v>241</v>
      </c>
      <c r="B74" s="173"/>
      <c r="C74" s="173"/>
      <c r="D74" s="173"/>
      <c r="E74" s="173"/>
      <c r="F74" s="173"/>
      <c r="G74" s="138"/>
      <c r="H74" s="138"/>
      <c r="I74" s="148"/>
    </row>
    <row r="75" spans="1:9" x14ac:dyDescent="0.2">
      <c r="A75" s="55"/>
      <c r="B75" s="169" t="s">
        <v>243</v>
      </c>
      <c r="C75" s="169"/>
      <c r="D75" s="55"/>
      <c r="E75" s="55"/>
      <c r="F75" s="160"/>
      <c r="G75" s="160"/>
      <c r="H75" s="160"/>
      <c r="I75" s="149">
        <f>SUM(H76:H79)</f>
        <v>0</v>
      </c>
    </row>
    <row r="76" spans="1:9" x14ac:dyDescent="0.2">
      <c r="A76" s="124"/>
      <c r="B76" s="167" t="s">
        <v>265</v>
      </c>
      <c r="C76" s="168"/>
      <c r="D76" s="101"/>
      <c r="E76" s="100" t="s">
        <v>257</v>
      </c>
      <c r="F76" s="102">
        <v>3</v>
      </c>
      <c r="G76" s="161"/>
      <c r="H76" s="102">
        <f>F76*G76</f>
        <v>0</v>
      </c>
      <c r="I76" s="162"/>
    </row>
    <row r="77" spans="1:9" x14ac:dyDescent="0.2">
      <c r="A77" s="124"/>
      <c r="B77" s="141" t="s">
        <v>251</v>
      </c>
      <c r="C77" s="142"/>
      <c r="D77" s="101"/>
      <c r="E77" s="100" t="s">
        <v>257</v>
      </c>
      <c r="F77" s="102">
        <v>2</v>
      </c>
      <c r="G77" s="161"/>
      <c r="H77" s="102">
        <f>F77*G77</f>
        <v>0</v>
      </c>
      <c r="I77" s="162"/>
    </row>
    <row r="78" spans="1:9" x14ac:dyDescent="0.2">
      <c r="A78" s="124"/>
      <c r="B78" s="141" t="s">
        <v>252</v>
      </c>
      <c r="C78" s="142"/>
      <c r="D78" s="101"/>
      <c r="E78" s="100" t="s">
        <v>257</v>
      </c>
      <c r="F78" s="102">
        <v>2</v>
      </c>
      <c r="G78" s="161"/>
      <c r="H78" s="102">
        <f>F78*G78</f>
        <v>0</v>
      </c>
      <c r="I78" s="162"/>
    </row>
    <row r="79" spans="1:9" x14ac:dyDescent="0.2">
      <c r="A79" s="124"/>
      <c r="B79" s="141" t="s">
        <v>253</v>
      </c>
      <c r="C79" s="142"/>
      <c r="D79" s="101"/>
      <c r="E79" s="100" t="s">
        <v>257</v>
      </c>
      <c r="F79" s="102">
        <v>2</v>
      </c>
      <c r="G79" s="161"/>
      <c r="H79" s="102">
        <f>F79*G79</f>
        <v>0</v>
      </c>
      <c r="I79" s="162"/>
    </row>
    <row r="80" spans="1:9" x14ac:dyDescent="0.2">
      <c r="A80" s="55"/>
      <c r="B80" s="169" t="s">
        <v>237</v>
      </c>
      <c r="C80" s="169"/>
      <c r="D80" s="55"/>
      <c r="E80" s="55"/>
      <c r="F80" s="160"/>
      <c r="G80" s="160"/>
      <c r="H80" s="160"/>
      <c r="I80" s="149">
        <f>SUM(H81:H83)</f>
        <v>0</v>
      </c>
    </row>
    <row r="81" spans="1:9" x14ac:dyDescent="0.2">
      <c r="A81" s="124"/>
      <c r="B81" s="141" t="s">
        <v>254</v>
      </c>
      <c r="C81" s="142"/>
      <c r="D81" s="101"/>
      <c r="E81" s="100" t="s">
        <v>226</v>
      </c>
      <c r="F81" s="102">
        <v>1</v>
      </c>
      <c r="G81" s="161"/>
      <c r="H81" s="102">
        <f t="shared" ref="H81:H83" si="2">F81*G81</f>
        <v>0</v>
      </c>
      <c r="I81" s="162"/>
    </row>
    <row r="82" spans="1:9" x14ac:dyDescent="0.2">
      <c r="A82" s="124"/>
      <c r="B82" s="141" t="s">
        <v>255</v>
      </c>
      <c r="C82" s="142"/>
      <c r="D82" s="101"/>
      <c r="E82" s="100" t="s">
        <v>226</v>
      </c>
      <c r="F82" s="102">
        <v>1</v>
      </c>
      <c r="G82" s="161"/>
      <c r="H82" s="102">
        <f t="shared" si="2"/>
        <v>0</v>
      </c>
      <c r="I82" s="162"/>
    </row>
    <row r="83" spans="1:9" x14ac:dyDescent="0.2">
      <c r="A83" s="124"/>
      <c r="B83" s="141" t="s">
        <v>256</v>
      </c>
      <c r="C83" s="142"/>
      <c r="D83" s="101"/>
      <c r="E83" s="100" t="s">
        <v>226</v>
      </c>
      <c r="F83" s="102">
        <v>1</v>
      </c>
      <c r="G83" s="161"/>
      <c r="H83" s="102">
        <f t="shared" si="2"/>
        <v>0</v>
      </c>
      <c r="I83" s="162"/>
    </row>
    <row r="84" spans="1:9" ht="15.75" x14ac:dyDescent="0.2">
      <c r="A84" s="170" t="s">
        <v>244</v>
      </c>
      <c r="B84" s="170"/>
      <c r="C84" s="170"/>
      <c r="D84" s="170"/>
      <c r="E84" s="170"/>
      <c r="F84" s="170"/>
      <c r="G84" s="139"/>
      <c r="H84" s="139"/>
      <c r="I84" s="150">
        <f>I80+I75</f>
        <v>0</v>
      </c>
    </row>
    <row r="85" spans="1:9" x14ac:dyDescent="0.2">
      <c r="A85" s="51"/>
      <c r="B85" s="171" t="s">
        <v>264</v>
      </c>
      <c r="C85" s="171"/>
      <c r="D85" s="171"/>
      <c r="E85" s="171"/>
      <c r="F85" s="171"/>
      <c r="G85" s="51"/>
      <c r="H85" s="51"/>
      <c r="I85" s="51"/>
    </row>
    <row r="86" spans="1:9" x14ac:dyDescent="0.2">
      <c r="A86" s="172" t="s">
        <v>246</v>
      </c>
      <c r="B86" s="173"/>
      <c r="C86" s="173"/>
      <c r="D86" s="173"/>
      <c r="E86" s="173"/>
      <c r="F86" s="173"/>
      <c r="G86" s="138"/>
      <c r="H86" s="138"/>
      <c r="I86" s="148"/>
    </row>
    <row r="87" spans="1:9" x14ac:dyDescent="0.2">
      <c r="A87" s="55"/>
      <c r="B87" s="169" t="s">
        <v>247</v>
      </c>
      <c r="C87" s="169"/>
      <c r="D87" s="55"/>
      <c r="E87" s="55"/>
      <c r="F87" s="140"/>
      <c r="G87" s="140"/>
      <c r="H87" s="140"/>
      <c r="I87" s="149"/>
    </row>
    <row r="88" spans="1:9" x14ac:dyDescent="0.2">
      <c r="A88" s="124"/>
      <c r="B88" s="167" t="s">
        <v>240</v>
      </c>
      <c r="C88" s="168"/>
      <c r="D88" s="101"/>
      <c r="E88" s="100" t="s">
        <v>258</v>
      </c>
      <c r="F88" s="155"/>
      <c r="G88" s="101"/>
      <c r="H88" s="101"/>
      <c r="I88" s="124"/>
    </row>
    <row r="89" spans="1:9" x14ac:dyDescent="0.2">
      <c r="A89" s="124"/>
      <c r="B89" s="167" t="s">
        <v>239</v>
      </c>
      <c r="C89" s="168"/>
      <c r="D89" s="101"/>
      <c r="E89" s="100" t="s">
        <v>258</v>
      </c>
      <c r="F89" s="155"/>
      <c r="G89" s="101"/>
      <c r="H89" s="101"/>
      <c r="I89" s="124"/>
    </row>
    <row r="90" spans="1:9" x14ac:dyDescent="0.2">
      <c r="A90" s="124"/>
      <c r="B90" s="167" t="s">
        <v>245</v>
      </c>
      <c r="C90" s="168"/>
      <c r="D90" s="101"/>
      <c r="E90" s="100" t="s">
        <v>259</v>
      </c>
      <c r="F90" s="155"/>
      <c r="G90" s="101"/>
      <c r="H90" s="101"/>
      <c r="I90" s="124"/>
    </row>
    <row r="91" spans="1:9" x14ac:dyDescent="0.2">
      <c r="A91" s="124"/>
      <c r="B91" s="167" t="s">
        <v>238</v>
      </c>
      <c r="C91" s="168"/>
      <c r="D91" s="101"/>
      <c r="E91" s="100" t="s">
        <v>260</v>
      </c>
      <c r="F91" s="155"/>
      <c r="G91" s="101"/>
      <c r="H91" s="101"/>
      <c r="I91" s="124"/>
    </row>
    <row r="92" spans="1:9" x14ac:dyDescent="0.2">
      <c r="A92" s="55"/>
      <c r="B92" s="169" t="s">
        <v>249</v>
      </c>
      <c r="C92" s="169"/>
      <c r="D92" s="55"/>
      <c r="E92" s="55"/>
      <c r="F92" s="140"/>
      <c r="G92" s="140"/>
      <c r="H92" s="140"/>
      <c r="I92" s="149"/>
    </row>
    <row r="93" spans="1:9" x14ac:dyDescent="0.2">
      <c r="A93" s="124"/>
      <c r="B93" s="167" t="s">
        <v>240</v>
      </c>
      <c r="C93" s="168"/>
      <c r="D93" s="101"/>
      <c r="E93" s="100" t="s">
        <v>258</v>
      </c>
      <c r="F93" s="155"/>
      <c r="G93" s="101"/>
      <c r="H93" s="101"/>
      <c r="I93" s="124"/>
    </row>
    <row r="94" spans="1:9" x14ac:dyDescent="0.2">
      <c r="A94" s="124"/>
      <c r="B94" s="167" t="s">
        <v>239</v>
      </c>
      <c r="C94" s="168"/>
      <c r="D94" s="101"/>
      <c r="E94" s="100" t="s">
        <v>258</v>
      </c>
      <c r="F94" s="155"/>
      <c r="G94" s="101"/>
      <c r="H94" s="101"/>
      <c r="I94" s="124"/>
    </row>
    <row r="95" spans="1:9" x14ac:dyDescent="0.2">
      <c r="A95" s="124"/>
      <c r="B95" s="167" t="s">
        <v>245</v>
      </c>
      <c r="C95" s="168"/>
      <c r="D95" s="101"/>
      <c r="E95" s="100" t="s">
        <v>259</v>
      </c>
      <c r="F95" s="155"/>
      <c r="G95" s="101"/>
      <c r="H95" s="101"/>
      <c r="I95" s="124"/>
    </row>
    <row r="96" spans="1:9" x14ac:dyDescent="0.2">
      <c r="A96" s="124"/>
      <c r="B96" s="167" t="s">
        <v>238</v>
      </c>
      <c r="C96" s="168"/>
      <c r="D96" s="101"/>
      <c r="E96" s="100" t="s">
        <v>260</v>
      </c>
      <c r="F96" s="155"/>
      <c r="G96" s="101"/>
      <c r="H96" s="101"/>
      <c r="I96" s="124"/>
    </row>
    <row r="97" spans="1:9" x14ac:dyDescent="0.2">
      <c r="A97" s="55"/>
      <c r="B97" s="169" t="s">
        <v>248</v>
      </c>
      <c r="C97" s="169"/>
      <c r="D97" s="55"/>
      <c r="E97" s="55"/>
      <c r="F97" s="140"/>
      <c r="G97" s="140"/>
      <c r="H97" s="140"/>
      <c r="I97" s="149"/>
    </row>
    <row r="98" spans="1:9" x14ac:dyDescent="0.2">
      <c r="A98" s="124"/>
      <c r="B98" s="167" t="s">
        <v>240</v>
      </c>
      <c r="C98" s="168"/>
      <c r="D98" s="101"/>
      <c r="E98" s="100" t="s">
        <v>258</v>
      </c>
      <c r="F98" s="155"/>
      <c r="G98" s="101"/>
      <c r="H98" s="101"/>
      <c r="I98" s="124"/>
    </row>
    <row r="99" spans="1:9" x14ac:dyDescent="0.2">
      <c r="A99" s="124"/>
      <c r="B99" s="167" t="s">
        <v>239</v>
      </c>
      <c r="C99" s="168"/>
      <c r="D99" s="101"/>
      <c r="E99" s="100" t="s">
        <v>258</v>
      </c>
      <c r="F99" s="155"/>
      <c r="G99" s="101"/>
      <c r="H99" s="101"/>
      <c r="I99" s="124"/>
    </row>
    <row r="100" spans="1:9" x14ac:dyDescent="0.2">
      <c r="A100" s="124"/>
      <c r="B100" s="167" t="s">
        <v>245</v>
      </c>
      <c r="C100" s="168"/>
      <c r="D100" s="101"/>
      <c r="E100" s="100" t="s">
        <v>259</v>
      </c>
      <c r="F100" s="155"/>
      <c r="G100" s="101"/>
      <c r="H100" s="101"/>
      <c r="I100" s="124"/>
    </row>
    <row r="101" spans="1:9" x14ac:dyDescent="0.2">
      <c r="A101" s="124"/>
      <c r="B101" s="167" t="s">
        <v>238</v>
      </c>
      <c r="C101" s="168"/>
      <c r="D101" s="101"/>
      <c r="E101" s="100" t="s">
        <v>260</v>
      </c>
      <c r="F101" s="155"/>
      <c r="G101" s="101"/>
      <c r="H101" s="101"/>
      <c r="I101" s="124"/>
    </row>
    <row r="102" spans="1:9" x14ac:dyDescent="0.2">
      <c r="A102" s="156"/>
      <c r="B102" s="157"/>
      <c r="C102" s="157"/>
      <c r="D102" s="158"/>
      <c r="E102" s="159"/>
      <c r="F102" s="159"/>
      <c r="G102" s="158"/>
      <c r="H102" s="158"/>
      <c r="I102" s="156"/>
    </row>
    <row r="103" spans="1:9" ht="13.5" customHeight="1" x14ac:dyDescent="0.2">
      <c r="A103" s="51"/>
      <c r="B103" s="171" t="s">
        <v>277</v>
      </c>
      <c r="C103" s="171"/>
      <c r="D103" s="171"/>
      <c r="E103" s="171"/>
      <c r="F103" s="171"/>
      <c r="G103" s="137"/>
      <c r="H103" s="137"/>
      <c r="I103" s="147"/>
    </row>
    <row r="104" spans="1:9" ht="25.5" x14ac:dyDescent="0.2">
      <c r="A104" s="53" t="s">
        <v>146</v>
      </c>
      <c r="B104" s="53" t="s">
        <v>147</v>
      </c>
      <c r="C104" s="53" t="s">
        <v>148</v>
      </c>
      <c r="D104" s="144" t="s">
        <v>242</v>
      </c>
      <c r="E104" s="144" t="s">
        <v>149</v>
      </c>
      <c r="F104" s="53" t="s">
        <v>119</v>
      </c>
      <c r="G104" s="53" t="s">
        <v>150</v>
      </c>
      <c r="H104" s="53" t="s">
        <v>151</v>
      </c>
      <c r="I104" s="53" t="s">
        <v>152</v>
      </c>
    </row>
    <row r="105" spans="1:9" ht="19.5" customHeight="1" x14ac:dyDescent="0.2">
      <c r="A105" s="172" t="s">
        <v>241</v>
      </c>
      <c r="B105" s="173"/>
      <c r="C105" s="173"/>
      <c r="D105" s="173"/>
      <c r="E105" s="173"/>
      <c r="F105" s="173"/>
      <c r="G105" s="138"/>
      <c r="H105" s="138"/>
      <c r="I105" s="148"/>
    </row>
    <row r="106" spans="1:9" x14ac:dyDescent="0.2">
      <c r="A106" s="55"/>
      <c r="B106" s="169" t="s">
        <v>243</v>
      </c>
      <c r="C106" s="169"/>
      <c r="D106" s="55"/>
      <c r="E106" s="55"/>
      <c r="F106" s="160"/>
      <c r="G106" s="160"/>
      <c r="H106" s="160"/>
      <c r="I106" s="149">
        <f>SUM(H107:H110)</f>
        <v>0</v>
      </c>
    </row>
    <row r="107" spans="1:9" x14ac:dyDescent="0.2">
      <c r="A107" s="124"/>
      <c r="B107" s="167" t="s">
        <v>267</v>
      </c>
      <c r="C107" s="168"/>
      <c r="D107" s="101"/>
      <c r="E107" s="100" t="s">
        <v>257</v>
      </c>
      <c r="F107" s="102">
        <v>3</v>
      </c>
      <c r="G107" s="161"/>
      <c r="H107" s="102">
        <f>F107*G107</f>
        <v>0</v>
      </c>
      <c r="I107" s="162"/>
    </row>
    <row r="108" spans="1:9" x14ac:dyDescent="0.2">
      <c r="A108" s="124"/>
      <c r="B108" s="141" t="s">
        <v>251</v>
      </c>
      <c r="C108" s="142"/>
      <c r="D108" s="101"/>
      <c r="E108" s="100" t="s">
        <v>257</v>
      </c>
      <c r="F108" s="102">
        <v>2</v>
      </c>
      <c r="G108" s="161"/>
      <c r="H108" s="102">
        <f>F108*G108</f>
        <v>0</v>
      </c>
      <c r="I108" s="162"/>
    </row>
    <row r="109" spans="1:9" x14ac:dyDescent="0.2">
      <c r="A109" s="124"/>
      <c r="B109" s="141" t="s">
        <v>252</v>
      </c>
      <c r="C109" s="142"/>
      <c r="D109" s="101"/>
      <c r="E109" s="100" t="s">
        <v>257</v>
      </c>
      <c r="F109" s="102">
        <v>2</v>
      </c>
      <c r="G109" s="161"/>
      <c r="H109" s="102">
        <f>F109*G109</f>
        <v>0</v>
      </c>
      <c r="I109" s="162"/>
    </row>
    <row r="110" spans="1:9" x14ac:dyDescent="0.2">
      <c r="A110" s="124"/>
      <c r="B110" s="141" t="s">
        <v>253</v>
      </c>
      <c r="C110" s="142"/>
      <c r="D110" s="101"/>
      <c r="E110" s="100" t="s">
        <v>257</v>
      </c>
      <c r="F110" s="102">
        <v>2</v>
      </c>
      <c r="G110" s="161"/>
      <c r="H110" s="102">
        <f>F110*G110</f>
        <v>0</v>
      </c>
      <c r="I110" s="162"/>
    </row>
    <row r="111" spans="1:9" x14ac:dyDescent="0.2">
      <c r="A111" s="55"/>
      <c r="B111" s="169" t="s">
        <v>237</v>
      </c>
      <c r="C111" s="169"/>
      <c r="D111" s="55"/>
      <c r="E111" s="55"/>
      <c r="F111" s="160"/>
      <c r="G111" s="160"/>
      <c r="H111" s="160"/>
      <c r="I111" s="149">
        <f>SUM(H112:H114)</f>
        <v>0</v>
      </c>
    </row>
    <row r="112" spans="1:9" x14ac:dyDescent="0.2">
      <c r="A112" s="124"/>
      <c r="B112" s="141" t="s">
        <v>254</v>
      </c>
      <c r="C112" s="142"/>
      <c r="D112" s="101"/>
      <c r="E112" s="100" t="s">
        <v>226</v>
      </c>
      <c r="F112" s="102">
        <v>1</v>
      </c>
      <c r="G112" s="161"/>
      <c r="H112" s="102">
        <f t="shared" ref="H112:H114" si="3">F112*G112</f>
        <v>0</v>
      </c>
      <c r="I112" s="162"/>
    </row>
    <row r="113" spans="1:9" x14ac:dyDescent="0.2">
      <c r="A113" s="124"/>
      <c r="B113" s="141" t="s">
        <v>255</v>
      </c>
      <c r="C113" s="142"/>
      <c r="D113" s="101"/>
      <c r="E113" s="100" t="s">
        <v>226</v>
      </c>
      <c r="F113" s="102">
        <v>1</v>
      </c>
      <c r="G113" s="161"/>
      <c r="H113" s="102">
        <f t="shared" si="3"/>
        <v>0</v>
      </c>
      <c r="I113" s="162"/>
    </row>
    <row r="114" spans="1:9" x14ac:dyDescent="0.2">
      <c r="A114" s="124"/>
      <c r="B114" s="141" t="s">
        <v>256</v>
      </c>
      <c r="C114" s="142"/>
      <c r="D114" s="101"/>
      <c r="E114" s="100" t="s">
        <v>226</v>
      </c>
      <c r="F114" s="102">
        <v>1</v>
      </c>
      <c r="G114" s="161"/>
      <c r="H114" s="102">
        <f t="shared" si="3"/>
        <v>0</v>
      </c>
      <c r="I114" s="162"/>
    </row>
    <row r="115" spans="1:9" ht="15.75" x14ac:dyDescent="0.2">
      <c r="A115" s="170" t="s">
        <v>244</v>
      </c>
      <c r="B115" s="170"/>
      <c r="C115" s="170"/>
      <c r="D115" s="170"/>
      <c r="E115" s="170"/>
      <c r="F115" s="170"/>
      <c r="G115" s="139"/>
      <c r="H115" s="139"/>
      <c r="I115" s="150">
        <f>I111+I106</f>
        <v>0</v>
      </c>
    </row>
    <row r="116" spans="1:9" x14ac:dyDescent="0.2">
      <c r="A116" s="51"/>
      <c r="B116" s="171" t="s">
        <v>266</v>
      </c>
      <c r="C116" s="171"/>
      <c r="D116" s="171"/>
      <c r="E116" s="171"/>
      <c r="F116" s="171"/>
      <c r="G116" s="51"/>
      <c r="H116" s="51"/>
      <c r="I116" s="51"/>
    </row>
    <row r="117" spans="1:9" x14ac:dyDescent="0.2">
      <c r="A117" s="172" t="s">
        <v>246</v>
      </c>
      <c r="B117" s="173"/>
      <c r="C117" s="173"/>
      <c r="D117" s="173"/>
      <c r="E117" s="173"/>
      <c r="F117" s="173"/>
      <c r="G117" s="138"/>
      <c r="H117" s="138"/>
      <c r="I117" s="148"/>
    </row>
    <row r="118" spans="1:9" x14ac:dyDescent="0.2">
      <c r="A118" s="55"/>
      <c r="B118" s="169" t="s">
        <v>247</v>
      </c>
      <c r="C118" s="169"/>
      <c r="D118" s="55"/>
      <c r="E118" s="55"/>
      <c r="F118" s="140"/>
      <c r="G118" s="140"/>
      <c r="H118" s="140"/>
      <c r="I118" s="149"/>
    </row>
    <row r="119" spans="1:9" x14ac:dyDescent="0.2">
      <c r="A119" s="124"/>
      <c r="B119" s="167" t="s">
        <v>240</v>
      </c>
      <c r="C119" s="168"/>
      <c r="D119" s="101"/>
      <c r="E119" s="100" t="s">
        <v>258</v>
      </c>
      <c r="F119" s="155"/>
      <c r="G119" s="101"/>
      <c r="H119" s="101"/>
      <c r="I119" s="124"/>
    </row>
    <row r="120" spans="1:9" x14ac:dyDescent="0.2">
      <c r="A120" s="124"/>
      <c r="B120" s="167" t="s">
        <v>239</v>
      </c>
      <c r="C120" s="168"/>
      <c r="D120" s="101"/>
      <c r="E120" s="100" t="s">
        <v>258</v>
      </c>
      <c r="F120" s="155"/>
      <c r="G120" s="101"/>
      <c r="H120" s="101"/>
      <c r="I120" s="124"/>
    </row>
    <row r="121" spans="1:9" x14ac:dyDescent="0.2">
      <c r="A121" s="124"/>
      <c r="B121" s="167" t="s">
        <v>245</v>
      </c>
      <c r="C121" s="168"/>
      <c r="D121" s="101"/>
      <c r="E121" s="100" t="s">
        <v>259</v>
      </c>
      <c r="F121" s="155"/>
      <c r="G121" s="101"/>
      <c r="H121" s="101"/>
      <c r="I121" s="124"/>
    </row>
    <row r="122" spans="1:9" x14ac:dyDescent="0.2">
      <c r="A122" s="124"/>
      <c r="B122" s="167" t="s">
        <v>238</v>
      </c>
      <c r="C122" s="168"/>
      <c r="D122" s="101"/>
      <c r="E122" s="100" t="s">
        <v>260</v>
      </c>
      <c r="F122" s="155"/>
      <c r="G122" s="101"/>
      <c r="H122" s="101"/>
      <c r="I122" s="124"/>
    </row>
    <row r="123" spans="1:9" x14ac:dyDescent="0.2">
      <c r="A123" s="55"/>
      <c r="B123" s="169" t="s">
        <v>249</v>
      </c>
      <c r="C123" s="169"/>
      <c r="D123" s="55"/>
      <c r="E123" s="55"/>
      <c r="F123" s="140"/>
      <c r="G123" s="140"/>
      <c r="H123" s="140"/>
      <c r="I123" s="149"/>
    </row>
    <row r="124" spans="1:9" x14ac:dyDescent="0.2">
      <c r="A124" s="124"/>
      <c r="B124" s="167" t="s">
        <v>240</v>
      </c>
      <c r="C124" s="168"/>
      <c r="D124" s="101"/>
      <c r="E124" s="100" t="s">
        <v>258</v>
      </c>
      <c r="F124" s="155"/>
      <c r="G124" s="101"/>
      <c r="H124" s="101"/>
      <c r="I124" s="124"/>
    </row>
    <row r="125" spans="1:9" x14ac:dyDescent="0.2">
      <c r="A125" s="124"/>
      <c r="B125" s="167" t="s">
        <v>239</v>
      </c>
      <c r="C125" s="168"/>
      <c r="D125" s="101"/>
      <c r="E125" s="100" t="s">
        <v>258</v>
      </c>
      <c r="F125" s="155"/>
      <c r="G125" s="101"/>
      <c r="H125" s="101"/>
      <c r="I125" s="124"/>
    </row>
    <row r="126" spans="1:9" x14ac:dyDescent="0.2">
      <c r="A126" s="124"/>
      <c r="B126" s="167" t="s">
        <v>245</v>
      </c>
      <c r="C126" s="168"/>
      <c r="D126" s="101"/>
      <c r="E126" s="100" t="s">
        <v>259</v>
      </c>
      <c r="F126" s="155"/>
      <c r="G126" s="101"/>
      <c r="H126" s="101"/>
      <c r="I126" s="124"/>
    </row>
    <row r="127" spans="1:9" x14ac:dyDescent="0.2">
      <c r="A127" s="124"/>
      <c r="B127" s="167" t="s">
        <v>238</v>
      </c>
      <c r="C127" s="168"/>
      <c r="D127" s="101"/>
      <c r="E127" s="100" t="s">
        <v>260</v>
      </c>
      <c r="F127" s="155"/>
      <c r="G127" s="101"/>
      <c r="H127" s="101"/>
      <c r="I127" s="124"/>
    </row>
    <row r="128" spans="1:9" x14ac:dyDescent="0.2">
      <c r="A128" s="55"/>
      <c r="B128" s="169" t="s">
        <v>248</v>
      </c>
      <c r="C128" s="169"/>
      <c r="D128" s="55"/>
      <c r="E128" s="55"/>
      <c r="F128" s="140"/>
      <c r="G128" s="140"/>
      <c r="H128" s="140"/>
      <c r="I128" s="149"/>
    </row>
    <row r="129" spans="1:9" x14ac:dyDescent="0.2">
      <c r="A129" s="124"/>
      <c r="B129" s="167" t="s">
        <v>240</v>
      </c>
      <c r="C129" s="168"/>
      <c r="D129" s="101"/>
      <c r="E129" s="100" t="s">
        <v>258</v>
      </c>
      <c r="F129" s="155"/>
      <c r="G129" s="101"/>
      <c r="H129" s="101"/>
      <c r="I129" s="124"/>
    </row>
    <row r="130" spans="1:9" x14ac:dyDescent="0.2">
      <c r="A130" s="124"/>
      <c r="B130" s="167" t="s">
        <v>239</v>
      </c>
      <c r="C130" s="168"/>
      <c r="D130" s="101"/>
      <c r="E130" s="100" t="s">
        <v>258</v>
      </c>
      <c r="F130" s="155"/>
      <c r="G130" s="101"/>
      <c r="H130" s="101"/>
      <c r="I130" s="124"/>
    </row>
    <row r="131" spans="1:9" x14ac:dyDescent="0.2">
      <c r="A131" s="124"/>
      <c r="B131" s="167" t="s">
        <v>245</v>
      </c>
      <c r="C131" s="168"/>
      <c r="D131" s="101"/>
      <c r="E131" s="100" t="s">
        <v>259</v>
      </c>
      <c r="F131" s="155"/>
      <c r="G131" s="101"/>
      <c r="H131" s="101"/>
      <c r="I131" s="124"/>
    </row>
    <row r="132" spans="1:9" x14ac:dyDescent="0.2">
      <c r="A132" s="124"/>
      <c r="B132" s="167" t="s">
        <v>238</v>
      </c>
      <c r="C132" s="168"/>
      <c r="D132" s="101"/>
      <c r="E132" s="100" t="s">
        <v>260</v>
      </c>
      <c r="F132" s="155"/>
      <c r="G132" s="101"/>
      <c r="H132" s="101"/>
      <c r="I132" s="124"/>
    </row>
    <row r="133" spans="1:9" x14ac:dyDescent="0.2">
      <c r="A133" s="156"/>
      <c r="B133" s="157"/>
      <c r="C133" s="157"/>
      <c r="D133" s="158"/>
      <c r="E133" s="159"/>
      <c r="F133" s="159"/>
      <c r="G133" s="158"/>
      <c r="H133" s="158"/>
      <c r="I133" s="156"/>
    </row>
    <row r="134" spans="1:9" ht="13.5" customHeight="1" x14ac:dyDescent="0.2">
      <c r="A134" s="51"/>
      <c r="B134" s="171" t="s">
        <v>279</v>
      </c>
      <c r="C134" s="171"/>
      <c r="D134" s="171"/>
      <c r="E134" s="171"/>
      <c r="F134" s="171"/>
      <c r="G134" s="137"/>
      <c r="H134" s="137"/>
      <c r="I134" s="147"/>
    </row>
    <row r="135" spans="1:9" ht="25.5" x14ac:dyDescent="0.2">
      <c r="A135" s="53" t="s">
        <v>146</v>
      </c>
      <c r="B135" s="53" t="s">
        <v>147</v>
      </c>
      <c r="C135" s="53" t="s">
        <v>148</v>
      </c>
      <c r="D135" s="144" t="s">
        <v>242</v>
      </c>
      <c r="E135" s="144" t="s">
        <v>149</v>
      </c>
      <c r="F135" s="53" t="s">
        <v>119</v>
      </c>
      <c r="G135" s="53" t="s">
        <v>150</v>
      </c>
      <c r="H135" s="53" t="s">
        <v>151</v>
      </c>
      <c r="I135" s="53" t="s">
        <v>152</v>
      </c>
    </row>
    <row r="136" spans="1:9" ht="19.5" customHeight="1" x14ac:dyDescent="0.2">
      <c r="A136" s="172" t="s">
        <v>241</v>
      </c>
      <c r="B136" s="173"/>
      <c r="C136" s="173"/>
      <c r="D136" s="173"/>
      <c r="E136" s="173"/>
      <c r="F136" s="173"/>
      <c r="G136" s="138"/>
      <c r="H136" s="138"/>
      <c r="I136" s="148"/>
    </row>
    <row r="137" spans="1:9" x14ac:dyDescent="0.2">
      <c r="A137" s="55"/>
      <c r="B137" s="169" t="s">
        <v>243</v>
      </c>
      <c r="C137" s="169"/>
      <c r="D137" s="55"/>
      <c r="E137" s="55"/>
      <c r="F137" s="160"/>
      <c r="G137" s="160"/>
      <c r="H137" s="160"/>
      <c r="I137" s="149">
        <f>SUM(H138:H141)</f>
        <v>0</v>
      </c>
    </row>
    <row r="138" spans="1:9" x14ac:dyDescent="0.2">
      <c r="A138" s="124"/>
      <c r="B138" s="167" t="s">
        <v>268</v>
      </c>
      <c r="C138" s="168"/>
      <c r="D138" s="101"/>
      <c r="E138" s="100" t="s">
        <v>257</v>
      </c>
      <c r="F138" s="102">
        <v>6</v>
      </c>
      <c r="G138" s="161"/>
      <c r="H138" s="102">
        <f>F138*G138</f>
        <v>0</v>
      </c>
      <c r="I138" s="162"/>
    </row>
    <row r="139" spans="1:9" x14ac:dyDescent="0.2">
      <c r="A139" s="124"/>
      <c r="B139" s="141" t="s">
        <v>251</v>
      </c>
      <c r="C139" s="142"/>
      <c r="D139" s="101"/>
      <c r="E139" s="100" t="s">
        <v>257</v>
      </c>
      <c r="F139" s="102">
        <v>4</v>
      </c>
      <c r="G139" s="161"/>
      <c r="H139" s="102">
        <f>F139*G139</f>
        <v>0</v>
      </c>
      <c r="I139" s="162"/>
    </row>
    <row r="140" spans="1:9" x14ac:dyDescent="0.2">
      <c r="A140" s="124"/>
      <c r="B140" s="141" t="s">
        <v>252</v>
      </c>
      <c r="C140" s="142"/>
      <c r="D140" s="101"/>
      <c r="E140" s="100" t="s">
        <v>257</v>
      </c>
      <c r="F140" s="102">
        <v>4</v>
      </c>
      <c r="G140" s="161"/>
      <c r="H140" s="102">
        <f>F140*G140</f>
        <v>0</v>
      </c>
      <c r="I140" s="162"/>
    </row>
    <row r="141" spans="1:9" x14ac:dyDescent="0.2">
      <c r="A141" s="124"/>
      <c r="B141" s="141" t="s">
        <v>253</v>
      </c>
      <c r="C141" s="142"/>
      <c r="D141" s="101"/>
      <c r="E141" s="100" t="s">
        <v>257</v>
      </c>
      <c r="F141" s="102">
        <v>4</v>
      </c>
      <c r="G141" s="161"/>
      <c r="H141" s="102">
        <f>F141*G141</f>
        <v>0</v>
      </c>
      <c r="I141" s="162"/>
    </row>
    <row r="142" spans="1:9" x14ac:dyDescent="0.2">
      <c r="A142" s="55"/>
      <c r="B142" s="169" t="s">
        <v>237</v>
      </c>
      <c r="C142" s="169"/>
      <c r="D142" s="55"/>
      <c r="E142" s="55"/>
      <c r="F142" s="160"/>
      <c r="G142" s="160"/>
      <c r="H142" s="160"/>
      <c r="I142" s="149">
        <f>SUM(H143:H145)</f>
        <v>0</v>
      </c>
    </row>
    <row r="143" spans="1:9" x14ac:dyDescent="0.2">
      <c r="A143" s="124"/>
      <c r="B143" s="141" t="s">
        <v>254</v>
      </c>
      <c r="C143" s="142"/>
      <c r="D143" s="101"/>
      <c r="E143" s="100" t="s">
        <v>226</v>
      </c>
      <c r="F143" s="102">
        <v>1</v>
      </c>
      <c r="G143" s="161"/>
      <c r="H143" s="102">
        <f t="shared" ref="H143:H145" si="4">F143*G143</f>
        <v>0</v>
      </c>
      <c r="I143" s="162"/>
    </row>
    <row r="144" spans="1:9" x14ac:dyDescent="0.2">
      <c r="A144" s="124"/>
      <c r="B144" s="141" t="s">
        <v>255</v>
      </c>
      <c r="C144" s="142"/>
      <c r="D144" s="101"/>
      <c r="E144" s="100" t="s">
        <v>226</v>
      </c>
      <c r="F144" s="102">
        <v>1</v>
      </c>
      <c r="G144" s="161"/>
      <c r="H144" s="102">
        <f t="shared" si="4"/>
        <v>0</v>
      </c>
      <c r="I144" s="162"/>
    </row>
    <row r="145" spans="1:9" x14ac:dyDescent="0.2">
      <c r="A145" s="124"/>
      <c r="B145" s="141" t="s">
        <v>256</v>
      </c>
      <c r="C145" s="142"/>
      <c r="D145" s="101"/>
      <c r="E145" s="100" t="s">
        <v>226</v>
      </c>
      <c r="F145" s="102">
        <v>1</v>
      </c>
      <c r="G145" s="161"/>
      <c r="H145" s="102">
        <f t="shared" si="4"/>
        <v>0</v>
      </c>
      <c r="I145" s="162"/>
    </row>
    <row r="146" spans="1:9" ht="15.75" x14ac:dyDescent="0.2">
      <c r="A146" s="170" t="s">
        <v>244</v>
      </c>
      <c r="B146" s="170"/>
      <c r="C146" s="170"/>
      <c r="D146" s="170"/>
      <c r="E146" s="170"/>
      <c r="F146" s="170"/>
      <c r="G146" s="139"/>
      <c r="H146" s="139"/>
      <c r="I146" s="150">
        <f>I142+I137</f>
        <v>0</v>
      </c>
    </row>
    <row r="147" spans="1:9" x14ac:dyDescent="0.2">
      <c r="A147" s="51"/>
      <c r="B147" s="171" t="s">
        <v>269</v>
      </c>
      <c r="C147" s="171"/>
      <c r="D147" s="171"/>
      <c r="E147" s="171"/>
      <c r="F147" s="171"/>
      <c r="G147" s="51"/>
      <c r="H147" s="51"/>
      <c r="I147" s="51"/>
    </row>
    <row r="148" spans="1:9" x14ac:dyDescent="0.2">
      <c r="A148" s="172" t="s">
        <v>246</v>
      </c>
      <c r="B148" s="173"/>
      <c r="C148" s="173"/>
      <c r="D148" s="173"/>
      <c r="E148" s="173"/>
      <c r="F148" s="173"/>
      <c r="G148" s="138"/>
      <c r="H148" s="138"/>
      <c r="I148" s="148"/>
    </row>
    <row r="149" spans="1:9" x14ac:dyDescent="0.2">
      <c r="A149" s="55"/>
      <c r="B149" s="169" t="s">
        <v>247</v>
      </c>
      <c r="C149" s="169"/>
      <c r="D149" s="55"/>
      <c r="E149" s="55"/>
      <c r="F149" s="140"/>
      <c r="G149" s="140"/>
      <c r="H149" s="140"/>
      <c r="I149" s="149"/>
    </row>
    <row r="150" spans="1:9" x14ac:dyDescent="0.2">
      <c r="A150" s="124"/>
      <c r="B150" s="167" t="s">
        <v>240</v>
      </c>
      <c r="C150" s="168"/>
      <c r="D150" s="101"/>
      <c r="E150" s="100" t="s">
        <v>258</v>
      </c>
      <c r="F150" s="155"/>
      <c r="G150" s="101"/>
      <c r="H150" s="101"/>
      <c r="I150" s="124"/>
    </row>
    <row r="151" spans="1:9" x14ac:dyDescent="0.2">
      <c r="A151" s="124"/>
      <c r="B151" s="167" t="s">
        <v>239</v>
      </c>
      <c r="C151" s="168"/>
      <c r="D151" s="101"/>
      <c r="E151" s="100" t="s">
        <v>258</v>
      </c>
      <c r="F151" s="155"/>
      <c r="G151" s="101"/>
      <c r="H151" s="101"/>
      <c r="I151" s="124"/>
    </row>
    <row r="152" spans="1:9" x14ac:dyDescent="0.2">
      <c r="A152" s="124"/>
      <c r="B152" s="167" t="s">
        <v>245</v>
      </c>
      <c r="C152" s="168"/>
      <c r="D152" s="101"/>
      <c r="E152" s="100" t="s">
        <v>259</v>
      </c>
      <c r="F152" s="155"/>
      <c r="G152" s="101"/>
      <c r="H152" s="101"/>
      <c r="I152" s="124"/>
    </row>
    <row r="153" spans="1:9" x14ac:dyDescent="0.2">
      <c r="A153" s="124"/>
      <c r="B153" s="167" t="s">
        <v>238</v>
      </c>
      <c r="C153" s="168"/>
      <c r="D153" s="101"/>
      <c r="E153" s="100" t="s">
        <v>260</v>
      </c>
      <c r="F153" s="155"/>
      <c r="G153" s="101"/>
      <c r="H153" s="101"/>
      <c r="I153" s="124"/>
    </row>
    <row r="154" spans="1:9" x14ac:dyDescent="0.2">
      <c r="A154" s="55"/>
      <c r="B154" s="169" t="s">
        <v>249</v>
      </c>
      <c r="C154" s="169"/>
      <c r="D154" s="55"/>
      <c r="E154" s="55"/>
      <c r="F154" s="140"/>
      <c r="G154" s="140"/>
      <c r="H154" s="140"/>
      <c r="I154" s="149"/>
    </row>
    <row r="155" spans="1:9" x14ac:dyDescent="0.2">
      <c r="A155" s="124"/>
      <c r="B155" s="167" t="s">
        <v>240</v>
      </c>
      <c r="C155" s="168"/>
      <c r="D155" s="101"/>
      <c r="E155" s="100" t="s">
        <v>258</v>
      </c>
      <c r="F155" s="155"/>
      <c r="G155" s="101"/>
      <c r="H155" s="101"/>
      <c r="I155" s="124"/>
    </row>
    <row r="156" spans="1:9" x14ac:dyDescent="0.2">
      <c r="A156" s="124"/>
      <c r="B156" s="167" t="s">
        <v>239</v>
      </c>
      <c r="C156" s="168"/>
      <c r="D156" s="101"/>
      <c r="E156" s="100" t="s">
        <v>258</v>
      </c>
      <c r="F156" s="155"/>
      <c r="G156" s="101"/>
      <c r="H156" s="101"/>
      <c r="I156" s="124"/>
    </row>
    <row r="157" spans="1:9" x14ac:dyDescent="0.2">
      <c r="A157" s="124"/>
      <c r="B157" s="167" t="s">
        <v>245</v>
      </c>
      <c r="C157" s="168"/>
      <c r="D157" s="101"/>
      <c r="E157" s="100" t="s">
        <v>259</v>
      </c>
      <c r="F157" s="155"/>
      <c r="G157" s="101"/>
      <c r="H157" s="101"/>
      <c r="I157" s="124"/>
    </row>
    <row r="158" spans="1:9" x14ac:dyDescent="0.2">
      <c r="A158" s="124"/>
      <c r="B158" s="167" t="s">
        <v>238</v>
      </c>
      <c r="C158" s="168"/>
      <c r="D158" s="101"/>
      <c r="E158" s="100" t="s">
        <v>260</v>
      </c>
      <c r="F158" s="155"/>
      <c r="G158" s="101"/>
      <c r="H158" s="101"/>
      <c r="I158" s="124"/>
    </row>
    <row r="159" spans="1:9" x14ac:dyDescent="0.2">
      <c r="A159" s="55"/>
      <c r="B159" s="169" t="s">
        <v>248</v>
      </c>
      <c r="C159" s="169"/>
      <c r="D159" s="55"/>
      <c r="E159" s="55"/>
      <c r="F159" s="140"/>
      <c r="G159" s="140"/>
      <c r="H159" s="140"/>
      <c r="I159" s="149"/>
    </row>
    <row r="160" spans="1:9" x14ac:dyDescent="0.2">
      <c r="A160" s="124"/>
      <c r="B160" s="167" t="s">
        <v>240</v>
      </c>
      <c r="C160" s="168"/>
      <c r="D160" s="101"/>
      <c r="E160" s="100" t="s">
        <v>258</v>
      </c>
      <c r="F160" s="155"/>
      <c r="G160" s="101"/>
      <c r="H160" s="101"/>
      <c r="I160" s="124"/>
    </row>
    <row r="161" spans="1:9" x14ac:dyDescent="0.2">
      <c r="A161" s="124"/>
      <c r="B161" s="167" t="s">
        <v>239</v>
      </c>
      <c r="C161" s="168"/>
      <c r="D161" s="101"/>
      <c r="E161" s="100" t="s">
        <v>258</v>
      </c>
      <c r="F161" s="155"/>
      <c r="G161" s="101"/>
      <c r="H161" s="101"/>
      <c r="I161" s="124"/>
    </row>
    <row r="162" spans="1:9" x14ac:dyDescent="0.2">
      <c r="A162" s="124"/>
      <c r="B162" s="167" t="s">
        <v>245</v>
      </c>
      <c r="C162" s="168"/>
      <c r="D162" s="101"/>
      <c r="E162" s="100" t="s">
        <v>259</v>
      </c>
      <c r="F162" s="155"/>
      <c r="G162" s="101"/>
      <c r="H162" s="101"/>
      <c r="I162" s="124"/>
    </row>
    <row r="163" spans="1:9" x14ac:dyDescent="0.2">
      <c r="A163" s="124"/>
      <c r="B163" s="167" t="s">
        <v>238</v>
      </c>
      <c r="C163" s="168"/>
      <c r="D163" s="101"/>
      <c r="E163" s="100" t="s">
        <v>260</v>
      </c>
      <c r="F163" s="155"/>
      <c r="G163" s="101"/>
      <c r="H163" s="101"/>
      <c r="I163" s="124"/>
    </row>
    <row r="164" spans="1:9" x14ac:dyDescent="0.2">
      <c r="A164" s="156"/>
      <c r="B164" s="157"/>
      <c r="C164" s="157"/>
      <c r="D164" s="158"/>
      <c r="E164" s="159"/>
      <c r="F164" s="159"/>
      <c r="G164" s="158"/>
      <c r="H164" s="158"/>
      <c r="I164" s="156"/>
    </row>
    <row r="165" spans="1:9" ht="13.5" customHeight="1" x14ac:dyDescent="0.2">
      <c r="A165" s="51"/>
      <c r="B165" s="171" t="s">
        <v>278</v>
      </c>
      <c r="C165" s="171"/>
      <c r="D165" s="171"/>
      <c r="E165" s="171"/>
      <c r="F165" s="171"/>
      <c r="G165" s="137"/>
      <c r="H165" s="137"/>
      <c r="I165" s="147"/>
    </row>
    <row r="166" spans="1:9" ht="25.5" x14ac:dyDescent="0.2">
      <c r="A166" s="53" t="s">
        <v>146</v>
      </c>
      <c r="B166" s="53" t="s">
        <v>147</v>
      </c>
      <c r="C166" s="53" t="s">
        <v>148</v>
      </c>
      <c r="D166" s="144" t="s">
        <v>242</v>
      </c>
      <c r="E166" s="144" t="s">
        <v>149</v>
      </c>
      <c r="F166" s="53" t="s">
        <v>119</v>
      </c>
      <c r="G166" s="53" t="s">
        <v>150</v>
      </c>
      <c r="H166" s="53" t="s">
        <v>151</v>
      </c>
      <c r="I166" s="53" t="s">
        <v>152</v>
      </c>
    </row>
    <row r="167" spans="1:9" ht="19.5" customHeight="1" x14ac:dyDescent="0.2">
      <c r="A167" s="172" t="s">
        <v>241</v>
      </c>
      <c r="B167" s="173"/>
      <c r="C167" s="173"/>
      <c r="D167" s="173"/>
      <c r="E167" s="173"/>
      <c r="F167" s="173"/>
      <c r="G167" s="138"/>
      <c r="H167" s="138"/>
      <c r="I167" s="148"/>
    </row>
    <row r="168" spans="1:9" x14ac:dyDescent="0.2">
      <c r="A168" s="55"/>
      <c r="B168" s="169" t="s">
        <v>243</v>
      </c>
      <c r="C168" s="169"/>
      <c r="D168" s="55"/>
      <c r="E168" s="55"/>
      <c r="F168" s="160"/>
      <c r="G168" s="160"/>
      <c r="H168" s="160"/>
      <c r="I168" s="149">
        <f>SUM(H169:H172)</f>
        <v>0</v>
      </c>
    </row>
    <row r="169" spans="1:9" x14ac:dyDescent="0.2">
      <c r="A169" s="124"/>
      <c r="B169" s="167" t="s">
        <v>271</v>
      </c>
      <c r="C169" s="168"/>
      <c r="D169" s="101"/>
      <c r="E169" s="100" t="s">
        <v>257</v>
      </c>
      <c r="F169" s="102">
        <v>3</v>
      </c>
      <c r="G169" s="161"/>
      <c r="H169" s="102">
        <f>F169*G169</f>
        <v>0</v>
      </c>
      <c r="I169" s="162"/>
    </row>
    <row r="170" spans="1:9" x14ac:dyDescent="0.2">
      <c r="A170" s="124"/>
      <c r="B170" s="141" t="s">
        <v>251</v>
      </c>
      <c r="C170" s="142"/>
      <c r="D170" s="101"/>
      <c r="E170" s="100" t="s">
        <v>257</v>
      </c>
      <c r="F170" s="102">
        <v>2</v>
      </c>
      <c r="G170" s="161"/>
      <c r="H170" s="102">
        <f>F170*G170</f>
        <v>0</v>
      </c>
      <c r="I170" s="162"/>
    </row>
    <row r="171" spans="1:9" x14ac:dyDescent="0.2">
      <c r="A171" s="124"/>
      <c r="B171" s="141" t="s">
        <v>252</v>
      </c>
      <c r="C171" s="142"/>
      <c r="D171" s="101"/>
      <c r="E171" s="100" t="s">
        <v>257</v>
      </c>
      <c r="F171" s="102">
        <v>2</v>
      </c>
      <c r="G171" s="161"/>
      <c r="H171" s="102">
        <f>F171*G171</f>
        <v>0</v>
      </c>
      <c r="I171" s="162"/>
    </row>
    <row r="172" spans="1:9" x14ac:dyDescent="0.2">
      <c r="A172" s="124"/>
      <c r="B172" s="141" t="s">
        <v>253</v>
      </c>
      <c r="C172" s="142"/>
      <c r="D172" s="101"/>
      <c r="E172" s="100" t="s">
        <v>257</v>
      </c>
      <c r="F172" s="102">
        <v>2</v>
      </c>
      <c r="G172" s="161"/>
      <c r="H172" s="102">
        <f>F172*G172</f>
        <v>0</v>
      </c>
      <c r="I172" s="162"/>
    </row>
    <row r="173" spans="1:9" x14ac:dyDescent="0.2">
      <c r="A173" s="55"/>
      <c r="B173" s="169" t="s">
        <v>237</v>
      </c>
      <c r="C173" s="169"/>
      <c r="D173" s="55"/>
      <c r="E173" s="55"/>
      <c r="F173" s="160"/>
      <c r="G173" s="160"/>
      <c r="H173" s="160"/>
      <c r="I173" s="149">
        <f>SUM(H174:H176)</f>
        <v>0</v>
      </c>
    </row>
    <row r="174" spans="1:9" x14ac:dyDescent="0.2">
      <c r="A174" s="124"/>
      <c r="B174" s="141" t="s">
        <v>254</v>
      </c>
      <c r="C174" s="142"/>
      <c r="D174" s="101"/>
      <c r="E174" s="100" t="s">
        <v>226</v>
      </c>
      <c r="F174" s="102">
        <v>1</v>
      </c>
      <c r="G174" s="161"/>
      <c r="H174" s="102">
        <f t="shared" ref="H174:H176" si="5">F174*G174</f>
        <v>0</v>
      </c>
      <c r="I174" s="162"/>
    </row>
    <row r="175" spans="1:9" x14ac:dyDescent="0.2">
      <c r="A175" s="124"/>
      <c r="B175" s="141" t="s">
        <v>255</v>
      </c>
      <c r="C175" s="142"/>
      <c r="D175" s="101"/>
      <c r="E175" s="100" t="s">
        <v>226</v>
      </c>
      <c r="F175" s="102">
        <v>1</v>
      </c>
      <c r="G175" s="161"/>
      <c r="H175" s="102">
        <f t="shared" si="5"/>
        <v>0</v>
      </c>
      <c r="I175" s="162"/>
    </row>
    <row r="176" spans="1:9" x14ac:dyDescent="0.2">
      <c r="A176" s="124"/>
      <c r="B176" s="141" t="s">
        <v>256</v>
      </c>
      <c r="C176" s="142"/>
      <c r="D176" s="101"/>
      <c r="E176" s="100" t="s">
        <v>226</v>
      </c>
      <c r="F176" s="102">
        <v>1</v>
      </c>
      <c r="G176" s="161"/>
      <c r="H176" s="102">
        <f t="shared" si="5"/>
        <v>0</v>
      </c>
      <c r="I176" s="162"/>
    </row>
    <row r="177" spans="1:9" ht="15.75" x14ac:dyDescent="0.2">
      <c r="A177" s="170" t="s">
        <v>244</v>
      </c>
      <c r="B177" s="170"/>
      <c r="C177" s="170"/>
      <c r="D177" s="170"/>
      <c r="E177" s="170"/>
      <c r="F177" s="170"/>
      <c r="G177" s="139"/>
      <c r="H177" s="139"/>
      <c r="I177" s="150">
        <f>I173+I168</f>
        <v>0</v>
      </c>
    </row>
    <row r="178" spans="1:9" x14ac:dyDescent="0.2">
      <c r="A178" s="51"/>
      <c r="B178" s="171" t="s">
        <v>270</v>
      </c>
      <c r="C178" s="171"/>
      <c r="D178" s="171"/>
      <c r="E178" s="171"/>
      <c r="F178" s="171"/>
      <c r="G178" s="51"/>
      <c r="H178" s="51"/>
      <c r="I178" s="51"/>
    </row>
    <row r="179" spans="1:9" x14ac:dyDescent="0.2">
      <c r="A179" s="172" t="s">
        <v>246</v>
      </c>
      <c r="B179" s="173"/>
      <c r="C179" s="173"/>
      <c r="D179" s="173"/>
      <c r="E179" s="173"/>
      <c r="F179" s="173"/>
      <c r="G179" s="138"/>
      <c r="H179" s="138"/>
      <c r="I179" s="148"/>
    </row>
    <row r="180" spans="1:9" x14ac:dyDescent="0.2">
      <c r="A180" s="55"/>
      <c r="B180" s="169" t="s">
        <v>247</v>
      </c>
      <c r="C180" s="169"/>
      <c r="D180" s="55"/>
      <c r="E180" s="55"/>
      <c r="F180" s="140"/>
      <c r="G180" s="140"/>
      <c r="H180" s="140"/>
      <c r="I180" s="149"/>
    </row>
    <row r="181" spans="1:9" x14ac:dyDescent="0.2">
      <c r="A181" s="124"/>
      <c r="B181" s="167" t="s">
        <v>240</v>
      </c>
      <c r="C181" s="168"/>
      <c r="D181" s="101"/>
      <c r="E181" s="100" t="s">
        <v>258</v>
      </c>
      <c r="F181" s="155"/>
      <c r="G181" s="101"/>
      <c r="H181" s="101"/>
      <c r="I181" s="124"/>
    </row>
    <row r="182" spans="1:9" x14ac:dyDescent="0.2">
      <c r="A182" s="124"/>
      <c r="B182" s="167" t="s">
        <v>239</v>
      </c>
      <c r="C182" s="168"/>
      <c r="D182" s="101"/>
      <c r="E182" s="100" t="s">
        <v>258</v>
      </c>
      <c r="F182" s="155"/>
      <c r="G182" s="101"/>
      <c r="H182" s="101"/>
      <c r="I182" s="124"/>
    </row>
    <row r="183" spans="1:9" x14ac:dyDescent="0.2">
      <c r="A183" s="124"/>
      <c r="B183" s="167" t="s">
        <v>245</v>
      </c>
      <c r="C183" s="168"/>
      <c r="D183" s="101"/>
      <c r="E183" s="100" t="s">
        <v>259</v>
      </c>
      <c r="F183" s="155"/>
      <c r="G183" s="101"/>
      <c r="H183" s="101"/>
      <c r="I183" s="124"/>
    </row>
    <row r="184" spans="1:9" x14ac:dyDescent="0.2">
      <c r="A184" s="124"/>
      <c r="B184" s="167" t="s">
        <v>238</v>
      </c>
      <c r="C184" s="168"/>
      <c r="D184" s="101"/>
      <c r="E184" s="100" t="s">
        <v>260</v>
      </c>
      <c r="F184" s="155"/>
      <c r="G184" s="101"/>
      <c r="H184" s="101"/>
      <c r="I184" s="124"/>
    </row>
    <row r="185" spans="1:9" x14ac:dyDescent="0.2">
      <c r="A185" s="55"/>
      <c r="B185" s="169" t="s">
        <v>249</v>
      </c>
      <c r="C185" s="169"/>
      <c r="D185" s="55"/>
      <c r="E185" s="55"/>
      <c r="F185" s="140"/>
      <c r="G185" s="140"/>
      <c r="H185" s="140"/>
      <c r="I185" s="149"/>
    </row>
    <row r="186" spans="1:9" x14ac:dyDescent="0.2">
      <c r="A186" s="124"/>
      <c r="B186" s="167" t="s">
        <v>240</v>
      </c>
      <c r="C186" s="168"/>
      <c r="D186" s="101"/>
      <c r="E186" s="100" t="s">
        <v>258</v>
      </c>
      <c r="F186" s="155"/>
      <c r="G186" s="101"/>
      <c r="H186" s="101"/>
      <c r="I186" s="124"/>
    </row>
    <row r="187" spans="1:9" x14ac:dyDescent="0.2">
      <c r="A187" s="124"/>
      <c r="B187" s="167" t="s">
        <v>239</v>
      </c>
      <c r="C187" s="168"/>
      <c r="D187" s="101"/>
      <c r="E187" s="100" t="s">
        <v>258</v>
      </c>
      <c r="F187" s="155"/>
      <c r="G187" s="101"/>
      <c r="H187" s="101"/>
      <c r="I187" s="124"/>
    </row>
    <row r="188" spans="1:9" x14ac:dyDescent="0.2">
      <c r="A188" s="124"/>
      <c r="B188" s="167" t="s">
        <v>245</v>
      </c>
      <c r="C188" s="168"/>
      <c r="D188" s="101"/>
      <c r="E188" s="100" t="s">
        <v>259</v>
      </c>
      <c r="F188" s="155"/>
      <c r="G188" s="101"/>
      <c r="H188" s="101"/>
      <c r="I188" s="124"/>
    </row>
    <row r="189" spans="1:9" x14ac:dyDescent="0.2">
      <c r="A189" s="124"/>
      <c r="B189" s="167" t="s">
        <v>238</v>
      </c>
      <c r="C189" s="168"/>
      <c r="D189" s="101"/>
      <c r="E189" s="100" t="s">
        <v>260</v>
      </c>
      <c r="F189" s="155"/>
      <c r="G189" s="101"/>
      <c r="H189" s="101"/>
      <c r="I189" s="124"/>
    </row>
    <row r="190" spans="1:9" x14ac:dyDescent="0.2">
      <c r="A190" s="55"/>
      <c r="B190" s="169" t="s">
        <v>248</v>
      </c>
      <c r="C190" s="169"/>
      <c r="D190" s="55"/>
      <c r="E190" s="55"/>
      <c r="F190" s="140"/>
      <c r="G190" s="140"/>
      <c r="H190" s="140"/>
      <c r="I190" s="149"/>
    </row>
    <row r="191" spans="1:9" x14ac:dyDescent="0.2">
      <c r="A191" s="124"/>
      <c r="B191" s="167" t="s">
        <v>240</v>
      </c>
      <c r="C191" s="168"/>
      <c r="D191" s="101"/>
      <c r="E191" s="100" t="s">
        <v>258</v>
      </c>
      <c r="F191" s="155"/>
      <c r="G191" s="101"/>
      <c r="H191" s="101"/>
      <c r="I191" s="124"/>
    </row>
    <row r="192" spans="1:9" x14ac:dyDescent="0.2">
      <c r="A192" s="124"/>
      <c r="B192" s="167" t="s">
        <v>239</v>
      </c>
      <c r="C192" s="168"/>
      <c r="D192" s="101"/>
      <c r="E192" s="100" t="s">
        <v>258</v>
      </c>
      <c r="F192" s="155"/>
      <c r="G192" s="101"/>
      <c r="H192" s="101"/>
      <c r="I192" s="124"/>
    </row>
    <row r="193" spans="1:9" x14ac:dyDescent="0.2">
      <c r="A193" s="124"/>
      <c r="B193" s="167" t="s">
        <v>245</v>
      </c>
      <c r="C193" s="168"/>
      <c r="D193" s="101"/>
      <c r="E193" s="100" t="s">
        <v>259</v>
      </c>
      <c r="F193" s="155"/>
      <c r="G193" s="101"/>
      <c r="H193" s="101"/>
      <c r="I193" s="124"/>
    </row>
    <row r="194" spans="1:9" x14ac:dyDescent="0.2">
      <c r="A194" s="124"/>
      <c r="B194" s="167" t="s">
        <v>238</v>
      </c>
      <c r="C194" s="168"/>
      <c r="D194" s="101"/>
      <c r="E194" s="100" t="s">
        <v>260</v>
      </c>
      <c r="F194" s="155"/>
      <c r="G194" s="101"/>
      <c r="H194" s="101"/>
      <c r="I194" s="124"/>
    </row>
    <row r="195" spans="1:9" x14ac:dyDescent="0.2">
      <c r="A195" s="156"/>
      <c r="B195" s="157"/>
      <c r="C195" s="157"/>
      <c r="D195" s="158"/>
      <c r="E195" s="159"/>
      <c r="F195" s="159"/>
      <c r="G195" s="158"/>
      <c r="H195" s="158"/>
      <c r="I195" s="156"/>
    </row>
    <row r="196" spans="1:9" ht="13.5" customHeight="1" x14ac:dyDescent="0.2">
      <c r="A196" s="51"/>
      <c r="B196" s="171" t="s">
        <v>280</v>
      </c>
      <c r="C196" s="171"/>
      <c r="D196" s="171"/>
      <c r="E196" s="171"/>
      <c r="F196" s="171"/>
      <c r="G196" s="137"/>
      <c r="H196" s="137"/>
      <c r="I196" s="147"/>
    </row>
    <row r="197" spans="1:9" ht="25.5" x14ac:dyDescent="0.2">
      <c r="A197" s="53" t="s">
        <v>146</v>
      </c>
      <c r="B197" s="53" t="s">
        <v>147</v>
      </c>
      <c r="C197" s="53" t="s">
        <v>148</v>
      </c>
      <c r="D197" s="144" t="s">
        <v>242</v>
      </c>
      <c r="E197" s="144" t="s">
        <v>149</v>
      </c>
      <c r="F197" s="53" t="s">
        <v>119</v>
      </c>
      <c r="G197" s="53" t="s">
        <v>150</v>
      </c>
      <c r="H197" s="53" t="s">
        <v>151</v>
      </c>
      <c r="I197" s="53" t="s">
        <v>152</v>
      </c>
    </row>
    <row r="198" spans="1:9" ht="19.5" customHeight="1" x14ac:dyDescent="0.2">
      <c r="A198" s="172" t="s">
        <v>241</v>
      </c>
      <c r="B198" s="173"/>
      <c r="C198" s="173"/>
      <c r="D198" s="173"/>
      <c r="E198" s="173"/>
      <c r="F198" s="173"/>
      <c r="G198" s="138"/>
      <c r="H198" s="138"/>
      <c r="I198" s="148"/>
    </row>
    <row r="199" spans="1:9" x14ac:dyDescent="0.2">
      <c r="A199" s="55"/>
      <c r="B199" s="169" t="s">
        <v>243</v>
      </c>
      <c r="C199" s="169"/>
      <c r="D199" s="55"/>
      <c r="E199" s="55"/>
      <c r="F199" s="160"/>
      <c r="G199" s="160"/>
      <c r="H199" s="160"/>
      <c r="I199" s="149">
        <f>SUM(H200:H202)</f>
        <v>0</v>
      </c>
    </row>
    <row r="200" spans="1:9" x14ac:dyDescent="0.2">
      <c r="A200" s="124"/>
      <c r="B200" s="167" t="s">
        <v>272</v>
      </c>
      <c r="C200" s="168"/>
      <c r="D200" s="101"/>
      <c r="E200" s="100" t="s">
        <v>257</v>
      </c>
      <c r="F200" s="102">
        <v>2</v>
      </c>
      <c r="G200" s="161"/>
      <c r="H200" s="102">
        <f>F200*G200</f>
        <v>0</v>
      </c>
      <c r="I200" s="162"/>
    </row>
    <row r="201" spans="1:9" x14ac:dyDescent="0.2">
      <c r="A201" s="124"/>
      <c r="B201" s="141" t="s">
        <v>251</v>
      </c>
      <c r="C201" s="142"/>
      <c r="D201" s="101"/>
      <c r="E201" s="100" t="s">
        <v>257</v>
      </c>
      <c r="F201" s="102">
        <v>2</v>
      </c>
      <c r="G201" s="161"/>
      <c r="H201" s="102">
        <f>F201*G201</f>
        <v>0</v>
      </c>
      <c r="I201" s="162"/>
    </row>
    <row r="202" spans="1:9" x14ac:dyDescent="0.2">
      <c r="A202" s="124"/>
      <c r="B202" s="141" t="s">
        <v>252</v>
      </c>
      <c r="C202" s="142"/>
      <c r="D202" s="101"/>
      <c r="E202" s="100" t="s">
        <v>257</v>
      </c>
      <c r="F202" s="102">
        <v>2</v>
      </c>
      <c r="G202" s="161"/>
      <c r="H202" s="102">
        <f>F202*G202</f>
        <v>0</v>
      </c>
      <c r="I202" s="162"/>
    </row>
    <row r="203" spans="1:9" x14ac:dyDescent="0.2">
      <c r="A203" s="55"/>
      <c r="B203" s="169" t="s">
        <v>237</v>
      </c>
      <c r="C203" s="169"/>
      <c r="D203" s="55"/>
      <c r="E203" s="55"/>
      <c r="F203" s="160"/>
      <c r="G203" s="160"/>
      <c r="H203" s="160"/>
      <c r="I203" s="149">
        <f>SUM(H204:H205)</f>
        <v>0</v>
      </c>
    </row>
    <row r="204" spans="1:9" x14ac:dyDescent="0.2">
      <c r="A204" s="124"/>
      <c r="B204" s="141" t="s">
        <v>254</v>
      </c>
      <c r="C204" s="142"/>
      <c r="D204" s="101"/>
      <c r="E204" s="100" t="s">
        <v>226</v>
      </c>
      <c r="F204" s="102">
        <v>1</v>
      </c>
      <c r="G204" s="161"/>
      <c r="H204" s="102">
        <f t="shared" ref="H204:H205" si="6">F204*G204</f>
        <v>0</v>
      </c>
      <c r="I204" s="162"/>
    </row>
    <row r="205" spans="1:9" x14ac:dyDescent="0.2">
      <c r="A205" s="124"/>
      <c r="B205" s="141" t="s">
        <v>255</v>
      </c>
      <c r="C205" s="142"/>
      <c r="D205" s="101"/>
      <c r="E205" s="100" t="s">
        <v>226</v>
      </c>
      <c r="F205" s="102">
        <v>1</v>
      </c>
      <c r="G205" s="161"/>
      <c r="H205" s="102">
        <f t="shared" si="6"/>
        <v>0</v>
      </c>
      <c r="I205" s="162"/>
    </row>
    <row r="206" spans="1:9" ht="15.75" x14ac:dyDescent="0.2">
      <c r="A206" s="170" t="s">
        <v>244</v>
      </c>
      <c r="B206" s="170"/>
      <c r="C206" s="170"/>
      <c r="D206" s="170"/>
      <c r="E206" s="170"/>
      <c r="F206" s="170"/>
      <c r="G206" s="139"/>
      <c r="H206" s="139"/>
      <c r="I206" s="150">
        <f>I203+I199</f>
        <v>0</v>
      </c>
    </row>
    <row r="207" spans="1:9" x14ac:dyDescent="0.2">
      <c r="A207" s="51"/>
      <c r="B207" s="171" t="s">
        <v>273</v>
      </c>
      <c r="C207" s="171"/>
      <c r="D207" s="171"/>
      <c r="E207" s="171"/>
      <c r="F207" s="171"/>
      <c r="G207" s="51"/>
      <c r="H207" s="51"/>
      <c r="I207" s="51"/>
    </row>
    <row r="208" spans="1:9" x14ac:dyDescent="0.2">
      <c r="A208" s="172" t="s">
        <v>246</v>
      </c>
      <c r="B208" s="173"/>
      <c r="C208" s="173"/>
      <c r="D208" s="173"/>
      <c r="E208" s="173"/>
      <c r="F208" s="173"/>
      <c r="G208" s="138"/>
      <c r="H208" s="138"/>
      <c r="I208" s="148"/>
    </row>
    <row r="209" spans="1:9" x14ac:dyDescent="0.2">
      <c r="A209" s="55"/>
      <c r="B209" s="169" t="s">
        <v>247</v>
      </c>
      <c r="C209" s="169"/>
      <c r="D209" s="55"/>
      <c r="E209" s="55"/>
      <c r="F209" s="140"/>
      <c r="G209" s="140"/>
      <c r="H209" s="140"/>
      <c r="I209" s="149"/>
    </row>
    <row r="210" spans="1:9" x14ac:dyDescent="0.2">
      <c r="A210" s="124"/>
      <c r="B210" s="167" t="s">
        <v>240</v>
      </c>
      <c r="C210" s="168"/>
      <c r="D210" s="101"/>
      <c r="E210" s="100" t="s">
        <v>258</v>
      </c>
      <c r="F210" s="155"/>
      <c r="G210" s="101"/>
      <c r="H210" s="101"/>
      <c r="I210" s="124"/>
    </row>
    <row r="211" spans="1:9" x14ac:dyDescent="0.2">
      <c r="A211" s="124"/>
      <c r="B211" s="167" t="s">
        <v>239</v>
      </c>
      <c r="C211" s="168"/>
      <c r="D211" s="101"/>
      <c r="E211" s="100" t="s">
        <v>258</v>
      </c>
      <c r="F211" s="155"/>
      <c r="G211" s="101"/>
      <c r="H211" s="101"/>
      <c r="I211" s="124"/>
    </row>
    <row r="212" spans="1:9" x14ac:dyDescent="0.2">
      <c r="A212" s="124"/>
      <c r="B212" s="167" t="s">
        <v>245</v>
      </c>
      <c r="C212" s="168"/>
      <c r="D212" s="101"/>
      <c r="E212" s="100" t="s">
        <v>259</v>
      </c>
      <c r="F212" s="155"/>
      <c r="G212" s="101"/>
      <c r="H212" s="101"/>
      <c r="I212" s="124"/>
    </row>
    <row r="213" spans="1:9" x14ac:dyDescent="0.2">
      <c r="A213" s="124"/>
      <c r="B213" s="167" t="s">
        <v>238</v>
      </c>
      <c r="C213" s="168"/>
      <c r="D213" s="101"/>
      <c r="E213" s="100" t="s">
        <v>260</v>
      </c>
      <c r="F213" s="155"/>
      <c r="G213" s="101"/>
      <c r="H213" s="101"/>
      <c r="I213" s="124"/>
    </row>
    <row r="214" spans="1:9" x14ac:dyDescent="0.2">
      <c r="A214" s="55"/>
      <c r="B214" s="169" t="s">
        <v>249</v>
      </c>
      <c r="C214" s="169"/>
      <c r="D214" s="55"/>
      <c r="E214" s="55"/>
      <c r="F214" s="140"/>
      <c r="G214" s="140"/>
      <c r="H214" s="140"/>
      <c r="I214" s="149"/>
    </row>
    <row r="215" spans="1:9" x14ac:dyDescent="0.2">
      <c r="A215" s="124"/>
      <c r="B215" s="167" t="s">
        <v>240</v>
      </c>
      <c r="C215" s="168"/>
      <c r="D215" s="101"/>
      <c r="E215" s="100" t="s">
        <v>258</v>
      </c>
      <c r="F215" s="155"/>
      <c r="G215" s="101"/>
      <c r="H215" s="101"/>
      <c r="I215" s="124"/>
    </row>
    <row r="216" spans="1:9" x14ac:dyDescent="0.2">
      <c r="A216" s="124"/>
      <c r="B216" s="167" t="s">
        <v>239</v>
      </c>
      <c r="C216" s="168"/>
      <c r="D216" s="101"/>
      <c r="E216" s="100" t="s">
        <v>258</v>
      </c>
      <c r="F216" s="155"/>
      <c r="G216" s="101"/>
      <c r="H216" s="101"/>
      <c r="I216" s="124"/>
    </row>
    <row r="217" spans="1:9" x14ac:dyDescent="0.2">
      <c r="A217" s="124"/>
      <c r="B217" s="167" t="s">
        <v>245</v>
      </c>
      <c r="C217" s="168"/>
      <c r="D217" s="101"/>
      <c r="E217" s="100" t="s">
        <v>259</v>
      </c>
      <c r="F217" s="155"/>
      <c r="G217" s="101"/>
      <c r="H217" s="101"/>
      <c r="I217" s="124"/>
    </row>
    <row r="218" spans="1:9" x14ac:dyDescent="0.2">
      <c r="A218" s="124"/>
      <c r="B218" s="167" t="s">
        <v>238</v>
      </c>
      <c r="C218" s="168"/>
      <c r="D218" s="101"/>
      <c r="E218" s="100" t="s">
        <v>260</v>
      </c>
      <c r="F218" s="155"/>
      <c r="G218" s="101"/>
      <c r="H218" s="101"/>
      <c r="I218" s="124"/>
    </row>
    <row r="219" spans="1:9" x14ac:dyDescent="0.2">
      <c r="A219" s="156"/>
      <c r="B219" s="157"/>
      <c r="C219" s="157"/>
      <c r="D219" s="158"/>
      <c r="E219" s="159"/>
      <c r="F219" s="159"/>
      <c r="G219" s="158"/>
      <c r="H219" s="158"/>
      <c r="I219" s="156"/>
    </row>
    <row r="220" spans="1:9" ht="15.75" customHeight="1" x14ac:dyDescent="0.2"/>
    <row r="221" spans="1:9" ht="18.600000000000001" customHeight="1" x14ac:dyDescent="0.2">
      <c r="A221" s="117"/>
      <c r="B221" s="117"/>
      <c r="C221" s="117"/>
      <c r="D221" s="117"/>
      <c r="E221" s="117"/>
      <c r="F221" s="117"/>
      <c r="G221" s="117"/>
      <c r="H221" s="117"/>
      <c r="I221" s="151"/>
    </row>
    <row r="223" spans="1:9" x14ac:dyDescent="0.2">
      <c r="I223" s="152"/>
    </row>
    <row r="225" spans="9:9" x14ac:dyDescent="0.2">
      <c r="I225" s="153"/>
    </row>
  </sheetData>
  <mergeCells count="163">
    <mergeCell ref="B39:C39"/>
    <mergeCell ref="A22:F22"/>
    <mergeCell ref="B27:C27"/>
    <mergeCell ref="B29:C29"/>
    <mergeCell ref="A8:F8"/>
    <mergeCell ref="B28:C28"/>
    <mergeCell ref="B26:C26"/>
    <mergeCell ref="B30:C30"/>
    <mergeCell ref="B31:C31"/>
    <mergeCell ref="B32:C32"/>
    <mergeCell ref="B33:C33"/>
    <mergeCell ref="B34:C34"/>
    <mergeCell ref="B35:C35"/>
    <mergeCell ref="B36:C36"/>
    <mergeCell ref="B37:C37"/>
    <mergeCell ref="B38:C38"/>
    <mergeCell ref="A3:I3"/>
    <mergeCell ref="C4:I4"/>
    <mergeCell ref="A4:B4"/>
    <mergeCell ref="A5:B5"/>
    <mergeCell ref="A6:B6"/>
    <mergeCell ref="B25:C25"/>
    <mergeCell ref="B9:F9"/>
    <mergeCell ref="B10:F10"/>
    <mergeCell ref="A12:F12"/>
    <mergeCell ref="B13:C13"/>
    <mergeCell ref="B18:C18"/>
    <mergeCell ref="A24:F24"/>
    <mergeCell ref="B14:C14"/>
    <mergeCell ref="B23:F23"/>
    <mergeCell ref="B70:C70"/>
    <mergeCell ref="B67:C67"/>
    <mergeCell ref="B68:C68"/>
    <mergeCell ref="B69:C69"/>
    <mergeCell ref="B41:F41"/>
    <mergeCell ref="A43:F43"/>
    <mergeCell ref="B45:C45"/>
    <mergeCell ref="B49:C49"/>
    <mergeCell ref="A53:F53"/>
    <mergeCell ref="B54:F54"/>
    <mergeCell ref="A55:F55"/>
    <mergeCell ref="B62:C62"/>
    <mergeCell ref="B63:C63"/>
    <mergeCell ref="B64:C64"/>
    <mergeCell ref="B65:C65"/>
    <mergeCell ref="B66:C66"/>
    <mergeCell ref="B57:C57"/>
    <mergeCell ref="B58:C58"/>
    <mergeCell ref="B59:C59"/>
    <mergeCell ref="B60:C60"/>
    <mergeCell ref="B61:C61"/>
    <mergeCell ref="B56:C56"/>
    <mergeCell ref="B44:C44"/>
    <mergeCell ref="B72:F72"/>
    <mergeCell ref="A74:F74"/>
    <mergeCell ref="B75:C75"/>
    <mergeCell ref="B76:C76"/>
    <mergeCell ref="B93:C93"/>
    <mergeCell ref="B94:C94"/>
    <mergeCell ref="B95:C95"/>
    <mergeCell ref="B96:C96"/>
    <mergeCell ref="B97:C97"/>
    <mergeCell ref="B88:C88"/>
    <mergeCell ref="B89:C89"/>
    <mergeCell ref="B90:C90"/>
    <mergeCell ref="B91:C91"/>
    <mergeCell ref="B92:C92"/>
    <mergeCell ref="B80:C80"/>
    <mergeCell ref="A84:F84"/>
    <mergeCell ref="B85:F85"/>
    <mergeCell ref="A86:F86"/>
    <mergeCell ref="B87:C87"/>
    <mergeCell ref="B103:F103"/>
    <mergeCell ref="A105:F105"/>
    <mergeCell ref="B106:C106"/>
    <mergeCell ref="B107:C107"/>
    <mergeCell ref="B111:C111"/>
    <mergeCell ref="B98:C98"/>
    <mergeCell ref="B99:C99"/>
    <mergeCell ref="B100:C100"/>
    <mergeCell ref="B101:C101"/>
    <mergeCell ref="B120:C120"/>
    <mergeCell ref="B121:C121"/>
    <mergeCell ref="B122:C122"/>
    <mergeCell ref="B123:C123"/>
    <mergeCell ref="B124:C124"/>
    <mergeCell ref="A115:F115"/>
    <mergeCell ref="B116:F116"/>
    <mergeCell ref="A117:F117"/>
    <mergeCell ref="B118:C118"/>
    <mergeCell ref="B119:C119"/>
    <mergeCell ref="B130:C130"/>
    <mergeCell ref="B131:C131"/>
    <mergeCell ref="B132:C132"/>
    <mergeCell ref="B125:C125"/>
    <mergeCell ref="B126:C126"/>
    <mergeCell ref="B127:C127"/>
    <mergeCell ref="B128:C128"/>
    <mergeCell ref="B129:C129"/>
    <mergeCell ref="B134:F134"/>
    <mergeCell ref="A136:F136"/>
    <mergeCell ref="B137:C137"/>
    <mergeCell ref="B149:C149"/>
    <mergeCell ref="B150:C150"/>
    <mergeCell ref="B151:C151"/>
    <mergeCell ref="B152:C152"/>
    <mergeCell ref="B153:C153"/>
    <mergeCell ref="B138:C138"/>
    <mergeCell ref="B142:C142"/>
    <mergeCell ref="A146:F146"/>
    <mergeCell ref="B147:F147"/>
    <mergeCell ref="A148:F148"/>
    <mergeCell ref="B159:C159"/>
    <mergeCell ref="B160:C160"/>
    <mergeCell ref="B161:C161"/>
    <mergeCell ref="B162:C162"/>
    <mergeCell ref="B163:C163"/>
    <mergeCell ref="B154:C154"/>
    <mergeCell ref="B155:C155"/>
    <mergeCell ref="B156:C156"/>
    <mergeCell ref="B157:C157"/>
    <mergeCell ref="B158:C158"/>
    <mergeCell ref="A177:F177"/>
    <mergeCell ref="B178:F178"/>
    <mergeCell ref="A179:F179"/>
    <mergeCell ref="B180:C180"/>
    <mergeCell ref="B181:C181"/>
    <mergeCell ref="B165:F165"/>
    <mergeCell ref="A167:F167"/>
    <mergeCell ref="B168:C168"/>
    <mergeCell ref="B169:C169"/>
    <mergeCell ref="B173:C173"/>
    <mergeCell ref="B187:C187"/>
    <mergeCell ref="B188:C188"/>
    <mergeCell ref="B189:C189"/>
    <mergeCell ref="B190:C190"/>
    <mergeCell ref="B191:C191"/>
    <mergeCell ref="B182:C182"/>
    <mergeCell ref="B183:C183"/>
    <mergeCell ref="B184:C184"/>
    <mergeCell ref="B185:C185"/>
    <mergeCell ref="B186:C186"/>
    <mergeCell ref="B192:C192"/>
    <mergeCell ref="B193:C193"/>
    <mergeCell ref="B194:C194"/>
    <mergeCell ref="B200:C200"/>
    <mergeCell ref="B203:C203"/>
    <mergeCell ref="A206:F206"/>
    <mergeCell ref="B207:F207"/>
    <mergeCell ref="A208:F208"/>
    <mergeCell ref="B196:F196"/>
    <mergeCell ref="A198:F198"/>
    <mergeCell ref="B199:C199"/>
    <mergeCell ref="B214:C214"/>
    <mergeCell ref="B215:C215"/>
    <mergeCell ref="B216:C216"/>
    <mergeCell ref="B217:C217"/>
    <mergeCell ref="B218:C218"/>
    <mergeCell ref="B209:C209"/>
    <mergeCell ref="B210:C210"/>
    <mergeCell ref="B211:C211"/>
    <mergeCell ref="B212:C212"/>
    <mergeCell ref="B213:C213"/>
  </mergeCells>
  <phoneticPr fontId="27" type="noConversion"/>
  <printOptions horizontalCentered="1" verticalCentered="1"/>
  <pageMargins left="0.19685039370078741" right="0" top="0.39370078740157483" bottom="0.43307086614173229" header="0.31496062992125984" footer="0.31496062992125984"/>
  <pageSetup paperSize="9" scale="5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O136"/>
  <sheetViews>
    <sheetView view="pageBreakPreview" topLeftCell="A60" zoomScaleNormal="100" zoomScaleSheetLayoutView="100" workbookViewId="0">
      <selection activeCell="C89" sqref="C89"/>
    </sheetView>
  </sheetViews>
  <sheetFormatPr baseColWidth="10" defaultColWidth="11.42578125" defaultRowHeight="12.75" x14ac:dyDescent="0.2"/>
  <cols>
    <col min="1" max="1" width="5.85546875" style="50" customWidth="1"/>
    <col min="2" max="2" width="8.28515625" style="50" customWidth="1"/>
    <col min="3" max="3" width="50.7109375" style="50" customWidth="1"/>
    <col min="4" max="9" width="14.5703125" style="50" customWidth="1"/>
    <col min="10" max="10" width="14.85546875" style="50" customWidth="1"/>
    <col min="11" max="11" width="11.42578125" style="50" customWidth="1"/>
    <col min="12" max="12" width="15" style="50" customWidth="1"/>
    <col min="13" max="16" width="11.42578125" style="50" customWidth="1"/>
    <col min="17" max="16384" width="11.42578125" style="50"/>
  </cols>
  <sheetData>
    <row r="1" spans="1:14" ht="39" customHeight="1" x14ac:dyDescent="0.2"/>
    <row r="2" spans="1:14" ht="31.5" customHeight="1" x14ac:dyDescent="0.2"/>
    <row r="3" spans="1:14" ht="17.25" customHeight="1" x14ac:dyDescent="0.2">
      <c r="A3" s="195" t="s">
        <v>154</v>
      </c>
      <c r="B3" s="195"/>
      <c r="C3" s="195"/>
      <c r="D3" s="195"/>
      <c r="E3" s="195"/>
      <c r="F3" s="195"/>
      <c r="G3" s="195"/>
      <c r="H3" s="195"/>
      <c r="I3" s="195"/>
    </row>
    <row r="4" spans="1:14" ht="18.75" customHeight="1" x14ac:dyDescent="0.2">
      <c r="A4" s="177" t="s">
        <v>218</v>
      </c>
      <c r="B4" s="177"/>
      <c r="C4" s="176" t="s">
        <v>219</v>
      </c>
      <c r="D4" s="176"/>
      <c r="E4" s="176"/>
      <c r="F4" s="176"/>
      <c r="G4" s="176"/>
      <c r="H4" s="176"/>
      <c r="I4" s="176"/>
    </row>
    <row r="5" spans="1:14" ht="15" customHeight="1" x14ac:dyDescent="0.2">
      <c r="A5" s="171" t="s">
        <v>220</v>
      </c>
      <c r="B5" s="171"/>
      <c r="C5" s="50" t="s">
        <v>221</v>
      </c>
    </row>
    <row r="6" spans="1:14" ht="18" x14ac:dyDescent="0.25">
      <c r="A6" s="171" t="s">
        <v>222</v>
      </c>
      <c r="B6" s="171"/>
      <c r="C6" s="50" t="s">
        <v>223</v>
      </c>
      <c r="D6" s="132"/>
      <c r="E6" s="132"/>
      <c r="F6" s="132"/>
      <c r="G6" s="132"/>
      <c r="H6" s="132"/>
      <c r="J6" s="97" t="s">
        <v>182</v>
      </c>
      <c r="K6" s="98">
        <v>5</v>
      </c>
      <c r="L6" s="98" t="s">
        <v>183</v>
      </c>
    </row>
    <row r="7" spans="1:14" ht="18" x14ac:dyDescent="0.25">
      <c r="A7" s="171" t="s">
        <v>224</v>
      </c>
      <c r="B7" s="171"/>
      <c r="C7" s="50" t="s">
        <v>225</v>
      </c>
      <c r="J7" s="99">
        <v>5314967.8</v>
      </c>
      <c r="K7" s="98"/>
      <c r="L7" s="98"/>
    </row>
    <row r="8" spans="1:14" ht="15" customHeight="1" x14ac:dyDescent="0.2">
      <c r="A8" s="192">
        <v>4047086.14</v>
      </c>
      <c r="B8" s="192"/>
      <c r="C8" s="192"/>
      <c r="D8" s="192"/>
      <c r="E8" s="192"/>
      <c r="F8" s="192"/>
      <c r="G8" s="192"/>
      <c r="H8" s="192"/>
      <c r="I8" s="192"/>
    </row>
    <row r="9" spans="1:14" hidden="1" x14ac:dyDescent="0.2">
      <c r="B9" s="171" t="s">
        <v>184</v>
      </c>
      <c r="C9" s="178"/>
      <c r="D9" s="178"/>
      <c r="E9" s="178"/>
      <c r="F9" s="178"/>
      <c r="G9" s="178"/>
      <c r="H9" s="178"/>
    </row>
    <row r="10" spans="1:14" hidden="1" x14ac:dyDescent="0.2">
      <c r="A10" s="51"/>
      <c r="B10" s="193" t="s">
        <v>185</v>
      </c>
      <c r="C10" s="193"/>
      <c r="D10" s="193"/>
      <c r="E10" s="193"/>
      <c r="F10" s="193"/>
      <c r="G10" s="193"/>
      <c r="H10" s="193"/>
    </row>
    <row r="11" spans="1:14" x14ac:dyDescent="0.2">
      <c r="A11" s="51"/>
      <c r="B11" s="171"/>
      <c r="C11" s="171"/>
      <c r="D11" s="171"/>
      <c r="E11" s="171"/>
      <c r="F11" s="171"/>
      <c r="G11" s="171"/>
      <c r="H11" s="171"/>
      <c r="I11" s="92"/>
    </row>
    <row r="12" spans="1:14" ht="20.25" customHeight="1" x14ac:dyDescent="0.2">
      <c r="A12" s="53" t="s">
        <v>146</v>
      </c>
      <c r="B12" s="53" t="s">
        <v>147</v>
      </c>
      <c r="C12" s="53" t="s">
        <v>148</v>
      </c>
      <c r="D12" s="53" t="s">
        <v>149</v>
      </c>
      <c r="E12" s="53" t="s">
        <v>119</v>
      </c>
      <c r="F12" s="53" t="s">
        <v>122</v>
      </c>
      <c r="G12" s="53" t="s">
        <v>150</v>
      </c>
      <c r="H12" s="53" t="s">
        <v>151</v>
      </c>
      <c r="I12" s="53" t="s">
        <v>152</v>
      </c>
    </row>
    <row r="13" spans="1:14" ht="19.5" customHeight="1" x14ac:dyDescent="0.2">
      <c r="A13" s="172" t="s">
        <v>187</v>
      </c>
      <c r="B13" s="173"/>
      <c r="C13" s="173"/>
      <c r="D13" s="173"/>
      <c r="E13" s="173"/>
      <c r="F13" s="173"/>
      <c r="G13" s="173"/>
      <c r="H13" s="187"/>
      <c r="I13" s="54">
        <f>+SUM(I76:I77)</f>
        <v>347905.31530000002</v>
      </c>
      <c r="L13" s="95"/>
    </row>
    <row r="14" spans="1:14" ht="19.5" customHeight="1" x14ac:dyDescent="0.2">
      <c r="A14" s="55"/>
      <c r="B14" s="169" t="s">
        <v>10</v>
      </c>
      <c r="C14" s="169"/>
      <c r="D14" s="55"/>
      <c r="E14" s="55"/>
      <c r="F14" s="55"/>
      <c r="G14" s="55"/>
      <c r="H14" s="55"/>
      <c r="I14" s="56">
        <f>SUM(H17:H38)</f>
        <v>217266</v>
      </c>
      <c r="J14" s="50">
        <f>I125/A8</f>
        <v>9.2758044260456488E-2</v>
      </c>
    </row>
    <row r="15" spans="1:14" s="105" customFormat="1" x14ac:dyDescent="0.2">
      <c r="A15" s="124" t="s">
        <v>11</v>
      </c>
      <c r="B15" s="125"/>
      <c r="C15" s="116" t="s">
        <v>194</v>
      </c>
      <c r="D15" s="101"/>
      <c r="E15" s="101"/>
      <c r="F15" s="101"/>
      <c r="G15" s="104"/>
      <c r="H15" s="104"/>
      <c r="I15" s="126"/>
    </row>
    <row r="16" spans="1:14" s="105" customFormat="1" x14ac:dyDescent="0.2">
      <c r="A16" s="100"/>
      <c r="B16" s="127" t="s">
        <v>13</v>
      </c>
      <c r="C16" s="128" t="s">
        <v>196</v>
      </c>
      <c r="D16" s="101"/>
      <c r="E16" s="101"/>
      <c r="F16" s="101"/>
      <c r="G16" s="104"/>
      <c r="H16" s="104"/>
      <c r="I16" s="104"/>
      <c r="K16" s="129"/>
      <c r="L16" s="129"/>
      <c r="M16" s="129"/>
      <c r="N16" s="129"/>
    </row>
    <row r="17" spans="1:14" s="105" customFormat="1" hidden="1" x14ac:dyDescent="0.2">
      <c r="A17" s="100"/>
      <c r="B17" s="100" t="s">
        <v>15</v>
      </c>
      <c r="C17" s="101" t="s">
        <v>179</v>
      </c>
      <c r="D17" s="100" t="s">
        <v>17</v>
      </c>
      <c r="E17" s="102">
        <v>0</v>
      </c>
      <c r="F17" s="102">
        <v>4.5</v>
      </c>
      <c r="G17" s="102">
        <v>16000</v>
      </c>
      <c r="H17" s="103">
        <f>+E17*F17*G17</f>
        <v>0</v>
      </c>
      <c r="I17" s="104"/>
      <c r="J17" s="129"/>
      <c r="K17" s="129"/>
      <c r="L17" s="129"/>
      <c r="M17" s="129"/>
      <c r="N17" s="129"/>
    </row>
    <row r="18" spans="1:14" s="105" customFormat="1" x14ac:dyDescent="0.2">
      <c r="A18" s="100"/>
      <c r="B18" s="100" t="s">
        <v>15</v>
      </c>
      <c r="C18" s="101" t="s">
        <v>193</v>
      </c>
      <c r="D18" s="100" t="s">
        <v>17</v>
      </c>
      <c r="E18" s="102">
        <v>1</v>
      </c>
      <c r="F18" s="102">
        <v>4.5</v>
      </c>
      <c r="G18" s="102">
        <v>10000</v>
      </c>
      <c r="H18" s="103">
        <f>+E18*F18*G18</f>
        <v>45000</v>
      </c>
      <c r="I18" s="104"/>
      <c r="J18" s="129"/>
      <c r="K18" s="129"/>
      <c r="L18" s="129"/>
      <c r="M18" s="129"/>
      <c r="N18" s="129"/>
    </row>
    <row r="19" spans="1:14" s="105" customFormat="1" x14ac:dyDescent="0.2">
      <c r="A19" s="100"/>
      <c r="B19" s="127" t="s">
        <v>34</v>
      </c>
      <c r="C19" s="128" t="s">
        <v>197</v>
      </c>
      <c r="D19" s="100"/>
      <c r="E19" s="102"/>
      <c r="F19" s="102"/>
      <c r="G19" s="102"/>
      <c r="H19" s="103"/>
      <c r="I19" s="104"/>
      <c r="J19" s="129"/>
      <c r="K19" s="129"/>
      <c r="L19" s="129"/>
      <c r="M19" s="129"/>
      <c r="N19" s="129"/>
    </row>
    <row r="20" spans="1:14" s="105" customFormat="1" x14ac:dyDescent="0.2">
      <c r="A20" s="100"/>
      <c r="B20" s="131" t="s">
        <v>36</v>
      </c>
      <c r="C20" s="101" t="s">
        <v>195</v>
      </c>
      <c r="D20" s="100" t="s">
        <v>17</v>
      </c>
      <c r="E20" s="102">
        <v>1</v>
      </c>
      <c r="F20" s="102">
        <v>4.5</v>
      </c>
      <c r="G20" s="102">
        <v>5000</v>
      </c>
      <c r="H20" s="103">
        <f t="shared" ref="H20" si="0">+PRODUCT(E20:G20)</f>
        <v>22500</v>
      </c>
      <c r="I20" s="104"/>
      <c r="K20" s="129"/>
    </row>
    <row r="21" spans="1:14" s="105" customFormat="1" x14ac:dyDescent="0.2">
      <c r="A21" s="100"/>
      <c r="B21" s="100" t="s">
        <v>38</v>
      </c>
      <c r="C21" s="101" t="s">
        <v>198</v>
      </c>
      <c r="D21" s="100" t="s">
        <v>17</v>
      </c>
      <c r="E21" s="102">
        <v>1</v>
      </c>
      <c r="F21" s="102">
        <v>4.5</v>
      </c>
      <c r="G21" s="102">
        <v>5000</v>
      </c>
      <c r="H21" s="103">
        <f>+E21*F21*G21</f>
        <v>22500</v>
      </c>
      <c r="I21" s="104"/>
      <c r="K21" s="129"/>
      <c r="L21" s="129"/>
      <c r="M21" s="129"/>
      <c r="N21" s="129"/>
    </row>
    <row r="22" spans="1:14" s="105" customFormat="1" x14ac:dyDescent="0.2">
      <c r="A22" s="100"/>
      <c r="B22" s="124" t="s">
        <v>40</v>
      </c>
      <c r="C22" s="116" t="s">
        <v>199</v>
      </c>
      <c r="D22" s="100"/>
      <c r="E22" s="102"/>
      <c r="F22" s="102"/>
      <c r="G22" s="102"/>
      <c r="H22" s="103"/>
      <c r="I22" s="104"/>
      <c r="J22" s="129">
        <f>+H18+H20+H21+H23+H25+H26+H27+H28+H30+H36</f>
        <v>217250</v>
      </c>
      <c r="K22" s="129"/>
      <c r="L22" s="129"/>
      <c r="M22" s="129"/>
      <c r="N22" s="129"/>
    </row>
    <row r="23" spans="1:14" s="105" customFormat="1" x14ac:dyDescent="0.2">
      <c r="A23" s="100"/>
      <c r="B23" s="100" t="s">
        <v>206</v>
      </c>
      <c r="C23" s="101" t="s">
        <v>200</v>
      </c>
      <c r="D23" s="100" t="s">
        <v>17</v>
      </c>
      <c r="E23" s="102">
        <v>1</v>
      </c>
      <c r="F23" s="102">
        <f>+ROUND((F17*0.4),0)</f>
        <v>2</v>
      </c>
      <c r="G23" s="102">
        <v>8000</v>
      </c>
      <c r="H23" s="103">
        <f t="shared" ref="H23:H28" si="1">+E23*F23*G23</f>
        <v>16000</v>
      </c>
      <c r="I23" s="104"/>
      <c r="K23" s="129"/>
      <c r="L23" s="129">
        <v>576776.30355722667</v>
      </c>
      <c r="M23" s="129"/>
      <c r="N23" s="129"/>
    </row>
    <row r="24" spans="1:14" s="105" customFormat="1" hidden="1" x14ac:dyDescent="0.2">
      <c r="A24" s="100"/>
      <c r="B24" s="100" t="s">
        <v>207</v>
      </c>
      <c r="C24" s="101" t="s">
        <v>181</v>
      </c>
      <c r="D24" s="100" t="s">
        <v>17</v>
      </c>
      <c r="E24" s="102">
        <v>0</v>
      </c>
      <c r="F24" s="102">
        <f>+ROUND((F17*0.4),0)</f>
        <v>2</v>
      </c>
      <c r="G24" s="102">
        <v>9000</v>
      </c>
      <c r="H24" s="103">
        <f t="shared" si="1"/>
        <v>0</v>
      </c>
      <c r="I24" s="104"/>
      <c r="K24" s="129"/>
      <c r="L24" s="129"/>
      <c r="M24" s="129"/>
      <c r="N24" s="129"/>
    </row>
    <row r="25" spans="1:14" s="105" customFormat="1" x14ac:dyDescent="0.2">
      <c r="A25" s="100"/>
      <c r="B25" s="100" t="s">
        <v>207</v>
      </c>
      <c r="C25" s="101" t="s">
        <v>201</v>
      </c>
      <c r="D25" s="100" t="s">
        <v>17</v>
      </c>
      <c r="E25" s="102">
        <v>1</v>
      </c>
      <c r="F25" s="102">
        <f>+ROUND((F17*0.4),0)</f>
        <v>2</v>
      </c>
      <c r="G25" s="102">
        <v>8000</v>
      </c>
      <c r="H25" s="103">
        <f t="shared" si="1"/>
        <v>16000</v>
      </c>
      <c r="I25" s="104"/>
      <c r="K25" s="129"/>
      <c r="L25" s="129"/>
      <c r="M25" s="129"/>
      <c r="N25" s="129"/>
    </row>
    <row r="26" spans="1:14" s="105" customFormat="1" x14ac:dyDescent="0.2">
      <c r="A26" s="100"/>
      <c r="B26" s="100" t="s">
        <v>208</v>
      </c>
      <c r="C26" s="101" t="s">
        <v>202</v>
      </c>
      <c r="D26" s="100" t="s">
        <v>17</v>
      </c>
      <c r="E26" s="102">
        <v>1</v>
      </c>
      <c r="F26" s="102">
        <f>+F25</f>
        <v>2</v>
      </c>
      <c r="G26" s="102">
        <v>8000</v>
      </c>
      <c r="H26" s="103">
        <f t="shared" si="1"/>
        <v>16000</v>
      </c>
      <c r="I26" s="104"/>
      <c r="K26" s="129"/>
      <c r="L26" s="129"/>
      <c r="M26" s="129"/>
      <c r="N26" s="129"/>
    </row>
    <row r="27" spans="1:14" s="105" customFormat="1" x14ac:dyDescent="0.2">
      <c r="A27" s="100"/>
      <c r="B27" s="100" t="s">
        <v>209</v>
      </c>
      <c r="C27" s="101" t="s">
        <v>203</v>
      </c>
      <c r="D27" s="100" t="s">
        <v>17</v>
      </c>
      <c r="E27" s="102">
        <v>1</v>
      </c>
      <c r="F27" s="102">
        <v>2</v>
      </c>
      <c r="G27" s="102">
        <v>8000</v>
      </c>
      <c r="H27" s="103">
        <f t="shared" si="1"/>
        <v>16000</v>
      </c>
      <c r="I27" s="104"/>
      <c r="K27" s="129"/>
      <c r="L27" s="129"/>
      <c r="M27" s="129"/>
      <c r="N27" s="129"/>
    </row>
    <row r="28" spans="1:14" s="105" customFormat="1" x14ac:dyDescent="0.2">
      <c r="A28" s="100"/>
      <c r="B28" s="100" t="s">
        <v>210</v>
      </c>
      <c r="C28" s="101" t="s">
        <v>204</v>
      </c>
      <c r="D28" s="100" t="s">
        <v>17</v>
      </c>
      <c r="E28" s="102">
        <v>1</v>
      </c>
      <c r="F28" s="102">
        <v>2</v>
      </c>
      <c r="G28" s="102">
        <v>8000</v>
      </c>
      <c r="H28" s="103">
        <f t="shared" si="1"/>
        <v>16000</v>
      </c>
      <c r="I28" s="104"/>
      <c r="K28" s="129"/>
      <c r="L28" s="129"/>
      <c r="M28" s="129"/>
      <c r="N28" s="129"/>
    </row>
    <row r="29" spans="1:14" s="105" customFormat="1" hidden="1" x14ac:dyDescent="0.2">
      <c r="B29" s="100" t="s">
        <v>212</v>
      </c>
    </row>
    <row r="30" spans="1:14" s="105" customFormat="1" hidden="1" x14ac:dyDescent="0.2">
      <c r="A30" s="100"/>
      <c r="B30" s="100" t="s">
        <v>211</v>
      </c>
      <c r="C30" s="130" t="s">
        <v>205</v>
      </c>
      <c r="D30" s="100" t="s">
        <v>17</v>
      </c>
      <c r="E30" s="102">
        <v>1</v>
      </c>
      <c r="F30" s="102">
        <f>+F17</f>
        <v>4.5</v>
      </c>
      <c r="G30" s="102">
        <v>7000</v>
      </c>
      <c r="H30" s="103">
        <f t="shared" ref="H30:H33" si="2">+E30*F30*G30</f>
        <v>31500</v>
      </c>
      <c r="I30" s="104"/>
      <c r="K30" s="129"/>
      <c r="L30" s="129"/>
      <c r="M30" s="129"/>
      <c r="N30" s="129"/>
    </row>
    <row r="31" spans="1:14" s="105" customFormat="1" hidden="1" x14ac:dyDescent="0.2">
      <c r="A31" s="100"/>
      <c r="B31" s="100" t="s">
        <v>102</v>
      </c>
      <c r="C31" s="101" t="s">
        <v>180</v>
      </c>
      <c r="D31" s="100" t="s">
        <v>17</v>
      </c>
      <c r="E31" s="102">
        <v>0</v>
      </c>
      <c r="F31" s="102">
        <f>+F17</f>
        <v>4.5</v>
      </c>
      <c r="G31" s="102">
        <v>8000</v>
      </c>
      <c r="H31" s="103">
        <f t="shared" si="2"/>
        <v>0</v>
      </c>
      <c r="I31" s="104"/>
      <c r="K31" s="129"/>
      <c r="L31" s="129"/>
      <c r="M31" s="129"/>
      <c r="N31" s="129"/>
    </row>
    <row r="32" spans="1:14" s="105" customFormat="1" hidden="1" x14ac:dyDescent="0.2">
      <c r="A32" s="100"/>
      <c r="B32" s="100" t="s">
        <v>103</v>
      </c>
      <c r="C32" s="101" t="s">
        <v>156</v>
      </c>
      <c r="D32" s="100" t="s">
        <v>17</v>
      </c>
      <c r="E32" s="102">
        <v>0</v>
      </c>
      <c r="F32" s="102">
        <f>+ROUND((F17*0.2),0)</f>
        <v>1</v>
      </c>
      <c r="G32" s="102">
        <v>9000</v>
      </c>
      <c r="H32" s="103">
        <f t="shared" si="2"/>
        <v>0</v>
      </c>
      <c r="I32" s="104"/>
      <c r="K32" s="129"/>
      <c r="L32" s="129"/>
      <c r="M32" s="129"/>
      <c r="N32" s="129"/>
    </row>
    <row r="33" spans="1:14" s="105" customFormat="1" x14ac:dyDescent="0.2">
      <c r="A33" s="100"/>
      <c r="B33" s="100" t="s">
        <v>211</v>
      </c>
      <c r="C33" s="101" t="s">
        <v>228</v>
      </c>
      <c r="D33" s="100" t="s">
        <v>17</v>
      </c>
      <c r="E33" s="102">
        <v>1</v>
      </c>
      <c r="F33" s="102">
        <v>2</v>
      </c>
      <c r="G33" s="102">
        <v>8</v>
      </c>
      <c r="H33" s="103">
        <f t="shared" si="2"/>
        <v>16</v>
      </c>
      <c r="I33" s="104"/>
      <c r="K33" s="129"/>
      <c r="L33" s="129"/>
      <c r="M33" s="129"/>
      <c r="N33" s="129"/>
    </row>
    <row r="34" spans="1:14" s="105" customFormat="1" x14ac:dyDescent="0.2">
      <c r="A34" s="100"/>
      <c r="B34" s="127" t="s">
        <v>112</v>
      </c>
      <c r="C34" s="128" t="s">
        <v>213</v>
      </c>
      <c r="D34" s="100"/>
      <c r="E34" s="102"/>
      <c r="F34" s="102"/>
      <c r="G34" s="102"/>
      <c r="H34" s="103"/>
      <c r="I34" s="104"/>
      <c r="J34" s="129"/>
      <c r="K34" s="129"/>
    </row>
    <row r="35" spans="1:14" s="105" customFormat="1" hidden="1" x14ac:dyDescent="0.2"/>
    <row r="36" spans="1:14" s="105" customFormat="1" ht="24" customHeight="1" x14ac:dyDescent="0.2">
      <c r="A36" s="100"/>
      <c r="B36" s="131" t="s">
        <v>214</v>
      </c>
      <c r="C36" s="111" t="s">
        <v>163</v>
      </c>
      <c r="D36" s="100" t="s">
        <v>17</v>
      </c>
      <c r="E36" s="102">
        <v>1</v>
      </c>
      <c r="F36" s="102">
        <f>+F17</f>
        <v>4.5</v>
      </c>
      <c r="G36" s="102">
        <v>3500</v>
      </c>
      <c r="H36" s="103">
        <f t="shared" ref="H36" si="3">+PRODUCT(E36:G36)</f>
        <v>15750</v>
      </c>
      <c r="I36" s="104"/>
      <c r="K36" s="129"/>
    </row>
    <row r="37" spans="1:14" hidden="1" x14ac:dyDescent="0.2">
      <c r="A37" s="63"/>
      <c r="B37" s="64" t="s">
        <v>42</v>
      </c>
      <c r="C37" s="65" t="s">
        <v>137</v>
      </c>
      <c r="D37" s="63"/>
      <c r="E37" s="67"/>
      <c r="F37" s="102"/>
      <c r="G37" s="68"/>
      <c r="H37" s="68"/>
      <c r="I37" s="61"/>
      <c r="K37" s="66"/>
    </row>
    <row r="38" spans="1:14" hidden="1" x14ac:dyDescent="0.2">
      <c r="A38" s="63"/>
      <c r="B38" s="63" t="s">
        <v>44</v>
      </c>
      <c r="C38" s="60" t="s">
        <v>138</v>
      </c>
      <c r="D38" s="63" t="s">
        <v>135</v>
      </c>
      <c r="E38" s="67">
        <v>0</v>
      </c>
      <c r="F38" s="102">
        <f>+F17</f>
        <v>4.5</v>
      </c>
      <c r="G38" s="69">
        <v>2500</v>
      </c>
      <c r="H38" s="68">
        <f t="shared" ref="H38" si="4">+PRODUCT(E38:G38)</f>
        <v>0</v>
      </c>
      <c r="I38" s="61"/>
      <c r="K38" s="70">
        <v>15000</v>
      </c>
    </row>
    <row r="39" spans="1:14" ht="19.5" customHeight="1" x14ac:dyDescent="0.2">
      <c r="A39" s="55"/>
      <c r="B39" s="169" t="s">
        <v>49</v>
      </c>
      <c r="C39" s="169"/>
      <c r="D39" s="55"/>
      <c r="E39" s="55"/>
      <c r="F39" s="55"/>
      <c r="G39" s="55"/>
      <c r="H39" s="55"/>
      <c r="I39" s="56">
        <f>+H40+H56</f>
        <v>62360.392966101695</v>
      </c>
      <c r="J39" s="66"/>
      <c r="K39" s="66"/>
    </row>
    <row r="40" spans="1:14" ht="25.5" x14ac:dyDescent="0.2">
      <c r="A40" s="71"/>
      <c r="B40" s="188" t="s">
        <v>50</v>
      </c>
      <c r="C40" s="188"/>
      <c r="D40" s="71"/>
      <c r="E40" s="72" t="s">
        <v>119</v>
      </c>
      <c r="F40" s="72" t="s">
        <v>122</v>
      </c>
      <c r="G40" s="72" t="s">
        <v>120</v>
      </c>
      <c r="H40" s="73">
        <f>SUM(H43:H55)</f>
        <v>47001.342118644068</v>
      </c>
      <c r="I40" s="74"/>
      <c r="J40" s="66"/>
      <c r="K40" s="66"/>
    </row>
    <row r="41" spans="1:14" x14ac:dyDescent="0.2">
      <c r="A41" s="57" t="s">
        <v>51</v>
      </c>
      <c r="B41" s="60"/>
      <c r="C41" s="59" t="s">
        <v>52</v>
      </c>
      <c r="D41" s="63"/>
      <c r="E41" s="67"/>
      <c r="F41" s="102"/>
      <c r="G41" s="68"/>
      <c r="H41" s="61"/>
      <c r="I41" s="62"/>
      <c r="J41" s="66"/>
      <c r="K41" s="66"/>
    </row>
    <row r="42" spans="1:14" x14ac:dyDescent="0.2">
      <c r="A42" s="63"/>
      <c r="B42" s="64" t="s">
        <v>53</v>
      </c>
      <c r="C42" s="65" t="s">
        <v>54</v>
      </c>
      <c r="D42" s="63"/>
      <c r="E42" s="67"/>
      <c r="F42" s="105"/>
      <c r="G42" s="68"/>
      <c r="H42" s="62"/>
      <c r="I42" s="61"/>
      <c r="J42" s="66"/>
      <c r="K42" s="66"/>
    </row>
    <row r="43" spans="1:14" x14ac:dyDescent="0.2">
      <c r="A43" s="63"/>
      <c r="B43" s="63" t="s">
        <v>55</v>
      </c>
      <c r="C43" s="60" t="s">
        <v>56</v>
      </c>
      <c r="D43" s="63" t="s">
        <v>226</v>
      </c>
      <c r="E43" s="67">
        <v>1</v>
      </c>
      <c r="F43" s="102">
        <f>+F17</f>
        <v>4.5</v>
      </c>
      <c r="G43" s="67">
        <f>K43/1.18</f>
        <v>847.45762711864415</v>
      </c>
      <c r="H43" s="68">
        <f t="shared" ref="H43:H46" si="5">+PRODUCT(E43:G43)</f>
        <v>3813.5593220338988</v>
      </c>
      <c r="I43" s="61"/>
      <c r="J43" s="66"/>
      <c r="K43" s="68">
        <v>1000</v>
      </c>
    </row>
    <row r="44" spans="1:14" x14ac:dyDescent="0.2">
      <c r="A44" s="63"/>
      <c r="B44" s="63" t="s">
        <v>57</v>
      </c>
      <c r="C44" s="60" t="s">
        <v>140</v>
      </c>
      <c r="D44" s="63" t="s">
        <v>226</v>
      </c>
      <c r="E44" s="67">
        <v>1</v>
      </c>
      <c r="F44" s="102">
        <f>+F17</f>
        <v>4.5</v>
      </c>
      <c r="G44" s="67">
        <f>K44/1.18</f>
        <v>169.49152542372883</v>
      </c>
      <c r="H44" s="68">
        <f t="shared" si="5"/>
        <v>762.7118644067798</v>
      </c>
      <c r="I44" s="61"/>
      <c r="J44" s="66"/>
      <c r="K44" s="68">
        <v>200</v>
      </c>
    </row>
    <row r="45" spans="1:14" x14ac:dyDescent="0.2">
      <c r="A45" s="63"/>
      <c r="B45" s="63" t="s">
        <v>93</v>
      </c>
      <c r="C45" s="60" t="s">
        <v>139</v>
      </c>
      <c r="D45" s="63" t="s">
        <v>226</v>
      </c>
      <c r="E45" s="67">
        <v>1</v>
      </c>
      <c r="F45" s="102">
        <f>+F17</f>
        <v>4.5</v>
      </c>
      <c r="G45" s="67">
        <f>K45/1.18</f>
        <v>169.49152542372883</v>
      </c>
      <c r="H45" s="68">
        <f t="shared" si="5"/>
        <v>762.7118644067798</v>
      </c>
      <c r="I45" s="61"/>
      <c r="J45" s="66"/>
      <c r="K45" s="68">
        <v>200</v>
      </c>
    </row>
    <row r="46" spans="1:14" x14ac:dyDescent="0.2">
      <c r="A46" s="63"/>
      <c r="B46" s="63" t="s">
        <v>132</v>
      </c>
      <c r="C46" s="60" t="s">
        <v>94</v>
      </c>
      <c r="D46" s="63" t="s">
        <v>226</v>
      </c>
      <c r="E46" s="67">
        <v>4</v>
      </c>
      <c r="F46" s="102">
        <f>+F17</f>
        <v>4.5</v>
      </c>
      <c r="G46" s="67">
        <f>K46/1.18</f>
        <v>338.98305084745766</v>
      </c>
      <c r="H46" s="68">
        <f t="shared" si="5"/>
        <v>6101.6949152542384</v>
      </c>
      <c r="I46" s="61"/>
      <c r="J46" s="66"/>
      <c r="K46" s="68">
        <v>400</v>
      </c>
    </row>
    <row r="47" spans="1:14" x14ac:dyDescent="0.2">
      <c r="A47" s="63"/>
      <c r="B47" s="63" t="s">
        <v>162</v>
      </c>
      <c r="C47" s="60" t="s">
        <v>133</v>
      </c>
      <c r="D47" s="63" t="s">
        <v>226</v>
      </c>
      <c r="E47" s="67">
        <v>1</v>
      </c>
      <c r="F47" s="102">
        <v>1</v>
      </c>
      <c r="G47" s="67">
        <f>K47/1.18</f>
        <v>7794.9152542372885</v>
      </c>
      <c r="H47" s="68">
        <f>+PRODUCT(E47:G47)</f>
        <v>7794.9152542372885</v>
      </c>
      <c r="I47" s="61"/>
      <c r="J47" s="66"/>
      <c r="K47" s="68">
        <f>306.6*30</f>
        <v>9198</v>
      </c>
      <c r="L47" s="50">
        <f>500/1.18*30</f>
        <v>12711.864406779663</v>
      </c>
    </row>
    <row r="48" spans="1:14" x14ac:dyDescent="0.2">
      <c r="A48" s="57" t="s">
        <v>60</v>
      </c>
      <c r="B48" s="60"/>
      <c r="C48" s="75" t="s">
        <v>61</v>
      </c>
      <c r="D48" s="63"/>
      <c r="E48" s="67"/>
      <c r="F48" s="102"/>
      <c r="G48" s="68"/>
      <c r="H48" s="68"/>
      <c r="I48" s="62"/>
    </row>
    <row r="49" spans="1:15" x14ac:dyDescent="0.2">
      <c r="A49" s="63"/>
      <c r="B49" s="64" t="s">
        <v>62</v>
      </c>
      <c r="C49" s="65" t="s">
        <v>63</v>
      </c>
      <c r="D49" s="63"/>
      <c r="E49" s="67"/>
      <c r="F49" s="102" t="s">
        <v>123</v>
      </c>
      <c r="G49" s="68"/>
      <c r="H49" s="68"/>
      <c r="I49" s="61"/>
    </row>
    <row r="50" spans="1:15" x14ac:dyDescent="0.2">
      <c r="A50" s="63"/>
      <c r="B50" s="63" t="s">
        <v>64</v>
      </c>
      <c r="C50" s="60" t="s">
        <v>227</v>
      </c>
      <c r="D50" s="63" t="s">
        <v>66</v>
      </c>
      <c r="E50" s="67">
        <v>1</v>
      </c>
      <c r="F50" s="102">
        <f>SUM(E18:E36)</f>
        <v>11</v>
      </c>
      <c r="G50" s="67">
        <f t="shared" ref="G50" si="6">K50/1.18</f>
        <v>423.72881355932208</v>
      </c>
      <c r="H50" s="68">
        <f t="shared" ref="H50" si="7">+PRODUCT(E50:G50)</f>
        <v>4661.016949152543</v>
      </c>
      <c r="I50" s="61"/>
      <c r="K50" s="68">
        <v>500</v>
      </c>
      <c r="N50" s="106" t="s">
        <v>191</v>
      </c>
      <c r="O50" s="106"/>
    </row>
    <row r="51" spans="1:15" x14ac:dyDescent="0.2">
      <c r="A51" s="63"/>
      <c r="B51" s="64" t="s">
        <v>67</v>
      </c>
      <c r="C51" s="65" t="s">
        <v>229</v>
      </c>
      <c r="D51" s="63"/>
      <c r="E51" s="67" t="s">
        <v>134</v>
      </c>
      <c r="F51" s="102"/>
      <c r="G51" s="68"/>
      <c r="H51" s="68"/>
      <c r="I51" s="61"/>
      <c r="K51" s="68"/>
      <c r="N51" s="107">
        <v>220676.45</v>
      </c>
      <c r="O51" s="108">
        <f>1692.59/1.18</f>
        <v>1434.3983050847457</v>
      </c>
    </row>
    <row r="52" spans="1:15" s="105" customFormat="1" x14ac:dyDescent="0.2">
      <c r="A52" s="100"/>
      <c r="B52" s="100" t="s">
        <v>69</v>
      </c>
      <c r="C52" s="101" t="s">
        <v>230</v>
      </c>
      <c r="D52" s="100" t="s">
        <v>134</v>
      </c>
      <c r="E52" s="102">
        <f>F18*30</f>
        <v>135</v>
      </c>
      <c r="F52" s="102">
        <v>1</v>
      </c>
      <c r="G52" s="102">
        <f>150/1.18</f>
        <v>127.11864406779662</v>
      </c>
      <c r="H52" s="103">
        <f>+PRODUCT(E52:G52)</f>
        <v>17161.016949152545</v>
      </c>
      <c r="I52" s="104"/>
      <c r="K52" s="103">
        <v>320</v>
      </c>
      <c r="N52" s="113">
        <f>(I14)/27</f>
        <v>8046.8888888888887</v>
      </c>
      <c r="O52" s="114" t="s">
        <v>192</v>
      </c>
    </row>
    <row r="53" spans="1:15" ht="15" x14ac:dyDescent="0.25">
      <c r="A53" s="63"/>
      <c r="B53" s="64" t="s">
        <v>72</v>
      </c>
      <c r="C53" s="65" t="s">
        <v>73</v>
      </c>
      <c r="D53" s="63"/>
      <c r="E53" s="67"/>
      <c r="F53" s="102"/>
      <c r="G53" s="68"/>
      <c r="H53" s="68"/>
      <c r="I53" s="61"/>
      <c r="K53" s="68"/>
      <c r="N53" s="109">
        <f>(N52*O51)/N51</f>
        <v>52.304828102081103</v>
      </c>
      <c r="O53"/>
    </row>
    <row r="54" spans="1:15" x14ac:dyDescent="0.2">
      <c r="A54" s="63"/>
      <c r="B54" s="63" t="s">
        <v>159</v>
      </c>
      <c r="C54" s="60" t="s">
        <v>74</v>
      </c>
      <c r="D54" s="63" t="s">
        <v>118</v>
      </c>
      <c r="E54" s="67">
        <v>1</v>
      </c>
      <c r="F54" s="93"/>
      <c r="G54" s="67">
        <v>2500</v>
      </c>
      <c r="H54" s="68">
        <f>+PRODUCT(E54:G54)</f>
        <v>2500</v>
      </c>
      <c r="I54" s="61"/>
      <c r="K54" s="68">
        <v>400</v>
      </c>
    </row>
    <row r="55" spans="1:15" x14ac:dyDescent="0.2">
      <c r="A55" s="63"/>
      <c r="B55" s="63" t="s">
        <v>160</v>
      </c>
      <c r="C55" s="60" t="s">
        <v>157</v>
      </c>
      <c r="D55" s="63" t="s">
        <v>158</v>
      </c>
      <c r="E55" s="102">
        <f>SUM(E18:E36)</f>
        <v>11</v>
      </c>
      <c r="F55" s="112">
        <f>F18</f>
        <v>4.5</v>
      </c>
      <c r="G55" s="102">
        <v>69.569999999999993</v>
      </c>
      <c r="H55" s="68">
        <f>+PRODUCT(E55:G55)</f>
        <v>3443.7149999999997</v>
      </c>
      <c r="I55" s="61"/>
    </row>
    <row r="56" spans="1:15" ht="25.5" x14ac:dyDescent="0.2">
      <c r="A56" s="71"/>
      <c r="B56" s="188" t="s">
        <v>75</v>
      </c>
      <c r="C56" s="188"/>
      <c r="D56" s="71"/>
      <c r="E56" s="72" t="s">
        <v>119</v>
      </c>
      <c r="F56" s="72" t="s">
        <v>121</v>
      </c>
      <c r="G56" s="72" t="s">
        <v>120</v>
      </c>
      <c r="H56" s="73">
        <f>SUM(H58:H72)</f>
        <v>15359.050847457627</v>
      </c>
      <c r="I56" s="74"/>
      <c r="N56" s="50">
        <f>+F55*G55</f>
        <v>313.06499999999994</v>
      </c>
    </row>
    <row r="57" spans="1:15" x14ac:dyDescent="0.2">
      <c r="A57" s="57" t="s">
        <v>76</v>
      </c>
      <c r="B57" s="58"/>
      <c r="C57" s="75" t="s">
        <v>177</v>
      </c>
      <c r="D57" s="63"/>
      <c r="E57" s="67"/>
      <c r="F57" s="67"/>
      <c r="G57" s="68"/>
      <c r="H57" s="68"/>
      <c r="I57" s="61"/>
    </row>
    <row r="58" spans="1:15" x14ac:dyDescent="0.2">
      <c r="A58" s="63"/>
      <c r="B58" s="63" t="s">
        <v>80</v>
      </c>
      <c r="C58" s="60" t="s">
        <v>164</v>
      </c>
      <c r="D58" s="63" t="s">
        <v>66</v>
      </c>
      <c r="E58" s="67">
        <f>SUM(E18:E36)</f>
        <v>11</v>
      </c>
      <c r="F58" s="67">
        <v>1</v>
      </c>
      <c r="G58" s="67">
        <v>150</v>
      </c>
      <c r="H58" s="68">
        <f t="shared" ref="H58:H72" si="8">+PRODUCT(E58:G58)</f>
        <v>1650</v>
      </c>
      <c r="I58" s="61"/>
      <c r="K58" s="68">
        <v>5</v>
      </c>
    </row>
    <row r="59" spans="1:15" x14ac:dyDescent="0.2">
      <c r="A59" s="100"/>
      <c r="B59" s="100" t="s">
        <v>82</v>
      </c>
      <c r="C59" s="101" t="s">
        <v>165</v>
      </c>
      <c r="D59" s="100" t="s">
        <v>66</v>
      </c>
      <c r="E59" s="102">
        <f>+E58</f>
        <v>11</v>
      </c>
      <c r="F59" s="102">
        <v>1</v>
      </c>
      <c r="G59" s="102">
        <v>35</v>
      </c>
      <c r="H59" s="103">
        <f t="shared" si="8"/>
        <v>385</v>
      </c>
      <c r="I59" s="61"/>
      <c r="K59" s="68"/>
    </row>
    <row r="60" spans="1:15" x14ac:dyDescent="0.2">
      <c r="A60" s="100"/>
      <c r="B60" s="100" t="s">
        <v>82</v>
      </c>
      <c r="C60" s="101" t="s">
        <v>166</v>
      </c>
      <c r="D60" s="100" t="s">
        <v>66</v>
      </c>
      <c r="E60" s="102">
        <f>+E58</f>
        <v>11</v>
      </c>
      <c r="F60" s="102">
        <v>1</v>
      </c>
      <c r="G60" s="102">
        <v>50</v>
      </c>
      <c r="H60" s="103">
        <f t="shared" si="8"/>
        <v>550</v>
      </c>
      <c r="I60" s="61"/>
      <c r="K60" s="68"/>
    </row>
    <row r="61" spans="1:15" ht="25.5" x14ac:dyDescent="0.2">
      <c r="A61" s="100"/>
      <c r="B61" s="100"/>
      <c r="C61" s="110" t="s">
        <v>167</v>
      </c>
      <c r="D61" s="100"/>
      <c r="E61" s="102"/>
      <c r="F61" s="102"/>
      <c r="G61" s="102"/>
      <c r="H61" s="103"/>
      <c r="I61" s="61"/>
      <c r="K61" s="68"/>
      <c r="M61" s="50">
        <f>+E55*12*35</f>
        <v>4620</v>
      </c>
    </row>
    <row r="62" spans="1:15" x14ac:dyDescent="0.2">
      <c r="A62" s="100"/>
      <c r="B62" s="100" t="s">
        <v>84</v>
      </c>
      <c r="C62" s="101" t="s">
        <v>178</v>
      </c>
      <c r="D62" s="100" t="s">
        <v>66</v>
      </c>
      <c r="E62" s="102">
        <f>+E58</f>
        <v>11</v>
      </c>
      <c r="F62" s="102">
        <v>10</v>
      </c>
      <c r="G62" s="102">
        <v>15</v>
      </c>
      <c r="H62" s="103">
        <f t="shared" ref="H62:H65" si="9">+PRODUCT(E62:G62)</f>
        <v>1650</v>
      </c>
      <c r="I62" s="61"/>
      <c r="K62" s="68"/>
    </row>
    <row r="63" spans="1:15" x14ac:dyDescent="0.2">
      <c r="A63" s="100"/>
      <c r="B63" s="100" t="s">
        <v>86</v>
      </c>
      <c r="C63" s="101" t="s">
        <v>174</v>
      </c>
      <c r="D63" s="100" t="s">
        <v>66</v>
      </c>
      <c r="E63" s="102">
        <f>+E58</f>
        <v>11</v>
      </c>
      <c r="F63" s="102">
        <v>20</v>
      </c>
      <c r="G63" s="102">
        <v>11.25</v>
      </c>
      <c r="H63" s="103">
        <f t="shared" si="9"/>
        <v>2475</v>
      </c>
      <c r="I63" s="61"/>
      <c r="K63" s="68"/>
    </row>
    <row r="64" spans="1:15" x14ac:dyDescent="0.2">
      <c r="A64" s="100"/>
      <c r="B64" s="100" t="s">
        <v>127</v>
      </c>
      <c r="C64" s="111" t="s">
        <v>176</v>
      </c>
      <c r="D64" s="100" t="s">
        <v>66</v>
      </c>
      <c r="E64" s="102">
        <f>+E58</f>
        <v>11</v>
      </c>
      <c r="F64" s="102">
        <v>3</v>
      </c>
      <c r="G64" s="102">
        <v>100</v>
      </c>
      <c r="H64" s="103">
        <f t="shared" si="9"/>
        <v>3300</v>
      </c>
      <c r="I64" s="61"/>
      <c r="K64" s="68"/>
    </row>
    <row r="65" spans="1:11" ht="25.5" x14ac:dyDescent="0.2">
      <c r="A65" s="100"/>
      <c r="B65" s="100" t="s">
        <v>130</v>
      </c>
      <c r="C65" s="111" t="s">
        <v>175</v>
      </c>
      <c r="D65" s="100" t="s">
        <v>66</v>
      </c>
      <c r="E65" s="102">
        <f>+E58</f>
        <v>11</v>
      </c>
      <c r="F65" s="102">
        <v>3</v>
      </c>
      <c r="G65" s="102">
        <v>35</v>
      </c>
      <c r="H65" s="103">
        <f t="shared" si="9"/>
        <v>1155</v>
      </c>
      <c r="I65" s="61"/>
      <c r="K65" s="68"/>
    </row>
    <row r="66" spans="1:11" x14ac:dyDescent="0.2">
      <c r="A66" s="100"/>
      <c r="B66" s="100" t="s">
        <v>168</v>
      </c>
      <c r="C66" s="110" t="s">
        <v>77</v>
      </c>
      <c r="D66" s="100"/>
      <c r="E66" s="102"/>
      <c r="F66" s="102"/>
      <c r="G66" s="102"/>
      <c r="H66" s="103"/>
      <c r="I66" s="61"/>
      <c r="K66" s="68"/>
    </row>
    <row r="67" spans="1:11" x14ac:dyDescent="0.2">
      <c r="A67" s="100"/>
      <c r="B67" s="100" t="s">
        <v>169</v>
      </c>
      <c r="C67" s="101" t="s">
        <v>126</v>
      </c>
      <c r="D67" s="100" t="s">
        <v>66</v>
      </c>
      <c r="E67" s="102">
        <v>125</v>
      </c>
      <c r="F67" s="102">
        <v>3</v>
      </c>
      <c r="G67" s="102">
        <f t="shared" ref="G67" si="10">K67/1.18</f>
        <v>4.2372881355932206</v>
      </c>
      <c r="H67" s="103">
        <f t="shared" ref="H67" si="11">+PRODUCT(E67:G67)</f>
        <v>1588.9830508474577</v>
      </c>
      <c r="I67" s="61"/>
      <c r="K67" s="68">
        <v>5</v>
      </c>
    </row>
    <row r="68" spans="1:11" x14ac:dyDescent="0.2">
      <c r="A68" s="100"/>
      <c r="B68" s="100" t="s">
        <v>170</v>
      </c>
      <c r="C68" s="101" t="s">
        <v>129</v>
      </c>
      <c r="D68" s="100" t="s">
        <v>66</v>
      </c>
      <c r="E68" s="102">
        <v>500</v>
      </c>
      <c r="F68" s="102">
        <v>3</v>
      </c>
      <c r="G68" s="102">
        <v>0.05</v>
      </c>
      <c r="H68" s="103">
        <f t="shared" si="8"/>
        <v>75</v>
      </c>
      <c r="I68" s="61"/>
      <c r="K68" s="68">
        <v>0.1</v>
      </c>
    </row>
    <row r="69" spans="1:11" x14ac:dyDescent="0.2">
      <c r="A69" s="63"/>
      <c r="B69" s="63" t="s">
        <v>171</v>
      </c>
      <c r="C69" s="60" t="s">
        <v>125</v>
      </c>
      <c r="D69" s="63" t="s">
        <v>66</v>
      </c>
      <c r="E69" s="67">
        <v>25</v>
      </c>
      <c r="F69" s="67">
        <v>3</v>
      </c>
      <c r="G69" s="69">
        <f t="shared" ref="G69:G72" si="12">K69/1.18</f>
        <v>4.2372881355932206</v>
      </c>
      <c r="H69" s="68">
        <f t="shared" si="8"/>
        <v>317.79661016949154</v>
      </c>
      <c r="I69" s="61"/>
      <c r="K69" s="68">
        <v>5</v>
      </c>
    </row>
    <row r="70" spans="1:11" x14ac:dyDescent="0.2">
      <c r="A70" s="63"/>
      <c r="B70" s="63" t="s">
        <v>172</v>
      </c>
      <c r="C70" s="60" t="s">
        <v>128</v>
      </c>
      <c r="D70" s="63" t="s">
        <v>66</v>
      </c>
      <c r="E70" s="67">
        <v>2000</v>
      </c>
      <c r="F70" s="67">
        <v>3</v>
      </c>
      <c r="G70" s="69">
        <f t="shared" si="12"/>
        <v>8.4745762711864417E-2</v>
      </c>
      <c r="H70" s="68">
        <f>+PRODUCT(E70:G70)</f>
        <v>508.47457627118649</v>
      </c>
      <c r="I70" s="61"/>
      <c r="K70" s="68">
        <v>0.1</v>
      </c>
    </row>
    <row r="71" spans="1:11" x14ac:dyDescent="0.2">
      <c r="A71" s="63"/>
      <c r="B71" s="63" t="s">
        <v>173</v>
      </c>
      <c r="C71" s="60" t="s">
        <v>83</v>
      </c>
      <c r="D71" s="63" t="s">
        <v>66</v>
      </c>
      <c r="E71" s="67">
        <v>150</v>
      </c>
      <c r="F71" s="67">
        <v>3</v>
      </c>
      <c r="G71" s="69">
        <f t="shared" si="12"/>
        <v>2.1186440677966103</v>
      </c>
      <c r="H71" s="68">
        <f t="shared" si="8"/>
        <v>953.38983050847469</v>
      </c>
      <c r="I71" s="61"/>
      <c r="K71" s="68">
        <v>2.5</v>
      </c>
    </row>
    <row r="72" spans="1:11" x14ac:dyDescent="0.2">
      <c r="A72" s="63"/>
      <c r="B72" s="63" t="s">
        <v>130</v>
      </c>
      <c r="C72" s="76" t="s">
        <v>87</v>
      </c>
      <c r="D72" s="63" t="s">
        <v>66</v>
      </c>
      <c r="E72" s="77">
        <v>1</v>
      </c>
      <c r="F72" s="67">
        <v>3</v>
      </c>
      <c r="G72" s="69">
        <f t="shared" si="12"/>
        <v>250.13559322033902</v>
      </c>
      <c r="H72" s="68">
        <f t="shared" si="8"/>
        <v>750.40677966101703</v>
      </c>
      <c r="I72" s="78"/>
      <c r="K72" s="68">
        <f>+K117</f>
        <v>295.16000000000003</v>
      </c>
    </row>
    <row r="73" spans="1:11" x14ac:dyDescent="0.2">
      <c r="A73" s="63"/>
      <c r="B73" s="63"/>
      <c r="C73" s="79" t="s">
        <v>10</v>
      </c>
      <c r="D73" s="63"/>
      <c r="E73" s="77"/>
      <c r="F73" s="67"/>
      <c r="G73" s="68"/>
      <c r="H73" s="68"/>
      <c r="I73" s="80">
        <f>+I14</f>
        <v>217266</v>
      </c>
    </row>
    <row r="74" spans="1:11" x14ac:dyDescent="0.2">
      <c r="A74" s="63"/>
      <c r="B74" s="63"/>
      <c r="C74" s="76" t="s">
        <v>91</v>
      </c>
      <c r="D74" s="63"/>
      <c r="E74" s="77"/>
      <c r="F74" s="67"/>
      <c r="G74" s="68"/>
      <c r="H74" s="96">
        <f>+I74/I73</f>
        <v>0.28702324784412514</v>
      </c>
      <c r="I74" s="81">
        <f>+I39</f>
        <v>62360.392966101695</v>
      </c>
      <c r="K74" s="82">
        <f>I74/I73</f>
        <v>0.28702324784412514</v>
      </c>
    </row>
    <row r="75" spans="1:11" x14ac:dyDescent="0.2">
      <c r="A75" s="63"/>
      <c r="B75" s="63"/>
      <c r="C75" s="60" t="s">
        <v>190</v>
      </c>
      <c r="D75" s="63"/>
      <c r="E75" s="83">
        <v>0.1</v>
      </c>
      <c r="F75" s="60"/>
      <c r="G75" s="61"/>
      <c r="H75" s="96">
        <v>7.0000000000000007E-2</v>
      </c>
      <c r="I75" s="68">
        <f>I73*0.07</f>
        <v>15208.62</v>
      </c>
    </row>
    <row r="76" spans="1:11" x14ac:dyDescent="0.2">
      <c r="A76" s="60"/>
      <c r="B76" s="63"/>
      <c r="C76" s="59" t="s">
        <v>88</v>
      </c>
      <c r="D76" s="63"/>
      <c r="E76" s="84"/>
      <c r="F76" s="60"/>
      <c r="G76" s="61"/>
      <c r="H76" s="61"/>
      <c r="I76" s="85">
        <f>+I73+I74+I75</f>
        <v>294835.0129661017</v>
      </c>
    </row>
    <row r="77" spans="1:11" x14ac:dyDescent="0.2">
      <c r="A77" s="60"/>
      <c r="B77" s="63"/>
      <c r="C77" s="60" t="s">
        <v>89</v>
      </c>
      <c r="D77" s="63"/>
      <c r="E77" s="83">
        <v>0.18</v>
      </c>
      <c r="F77" s="60"/>
      <c r="G77" s="61"/>
      <c r="H77" s="61"/>
      <c r="I77" s="68">
        <f>I76*0.18</f>
        <v>53070.302333898304</v>
      </c>
    </row>
    <row r="78" spans="1:11" ht="16.5" x14ac:dyDescent="0.2">
      <c r="A78" s="170" t="s">
        <v>188</v>
      </c>
      <c r="B78" s="170"/>
      <c r="C78" s="170"/>
      <c r="D78" s="170"/>
      <c r="E78" s="170"/>
      <c r="F78" s="170"/>
      <c r="G78" s="170"/>
      <c r="H78" s="170"/>
      <c r="I78" s="115">
        <f>+I76+I77</f>
        <v>347905.31530000002</v>
      </c>
      <c r="J78" s="87"/>
    </row>
    <row r="79" spans="1:11" hidden="1" x14ac:dyDescent="0.2">
      <c r="A79" s="88"/>
    </row>
    <row r="80" spans="1:11" hidden="1" x14ac:dyDescent="0.2">
      <c r="A80" s="88"/>
    </row>
    <row r="81" spans="1:9" hidden="1" x14ac:dyDescent="0.2">
      <c r="A81" s="88"/>
      <c r="C81" s="194" t="s">
        <v>144</v>
      </c>
      <c r="D81" s="194"/>
      <c r="E81" s="194"/>
      <c r="F81" s="194"/>
      <c r="G81" s="194"/>
      <c r="H81" s="194"/>
    </row>
    <row r="82" spans="1:9" hidden="1" x14ac:dyDescent="0.2">
      <c r="A82" s="88"/>
    </row>
    <row r="83" spans="1:9" hidden="1" x14ac:dyDescent="0.2">
      <c r="A83" s="88"/>
    </row>
    <row r="84" spans="1:9" ht="15" hidden="1" customHeight="1" thickBot="1" x14ac:dyDescent="0.25">
      <c r="A84" s="51"/>
      <c r="B84" s="189" t="s">
        <v>145</v>
      </c>
      <c r="C84" s="190"/>
      <c r="D84" s="190"/>
      <c r="E84" s="191"/>
      <c r="F84" s="52"/>
      <c r="G84" s="52"/>
      <c r="H84" s="52"/>
    </row>
    <row r="85" spans="1:9" x14ac:dyDescent="0.2">
      <c r="A85" s="51"/>
      <c r="B85" s="52"/>
      <c r="C85" s="52"/>
      <c r="D85" s="52"/>
      <c r="E85" s="52"/>
      <c r="F85" s="52"/>
      <c r="G85" s="52"/>
      <c r="H85" s="52"/>
    </row>
    <row r="86" spans="1:9" x14ac:dyDescent="0.2">
      <c r="A86" s="89" t="s">
        <v>0</v>
      </c>
      <c r="B86" s="89" t="s">
        <v>1</v>
      </c>
      <c r="C86" s="89" t="s">
        <v>2</v>
      </c>
      <c r="D86" s="89" t="s">
        <v>3</v>
      </c>
      <c r="E86" s="89" t="s">
        <v>4</v>
      </c>
      <c r="F86" s="89" t="s">
        <v>5</v>
      </c>
      <c r="G86" s="89" t="s">
        <v>6</v>
      </c>
      <c r="H86" s="89" t="s">
        <v>8</v>
      </c>
      <c r="I86" s="89" t="s">
        <v>9</v>
      </c>
    </row>
    <row r="87" spans="1:9" ht="20.25" customHeight="1" x14ac:dyDescent="0.2">
      <c r="A87" s="172" t="s">
        <v>153</v>
      </c>
      <c r="B87" s="173"/>
      <c r="C87" s="173"/>
      <c r="D87" s="173"/>
      <c r="E87" s="173"/>
      <c r="F87" s="173"/>
      <c r="G87" s="173"/>
      <c r="H87" s="187"/>
      <c r="I87" s="54">
        <f>+SUM(I121:I122)</f>
        <v>27494.480000000003</v>
      </c>
    </row>
    <row r="88" spans="1:9" ht="14.45" customHeight="1" x14ac:dyDescent="0.2">
      <c r="A88" s="55"/>
      <c r="B88" s="169" t="s">
        <v>10</v>
      </c>
      <c r="C88" s="169"/>
      <c r="D88" s="55"/>
      <c r="E88" s="55"/>
      <c r="F88" s="55"/>
      <c r="G88" s="55"/>
      <c r="H88" s="55"/>
      <c r="I88" s="56">
        <f>SUM(H91:H96)</f>
        <v>15000</v>
      </c>
    </row>
    <row r="89" spans="1:9" ht="15" customHeight="1" x14ac:dyDescent="0.2">
      <c r="A89" s="57" t="s">
        <v>11</v>
      </c>
      <c r="B89" s="58"/>
      <c r="C89" s="59" t="s">
        <v>136</v>
      </c>
      <c r="D89" s="60"/>
      <c r="E89" s="60"/>
      <c r="F89" s="60"/>
      <c r="G89" s="61"/>
      <c r="H89" s="61"/>
      <c r="I89" s="62"/>
    </row>
    <row r="90" spans="1:9" ht="14.45" customHeight="1" x14ac:dyDescent="0.2">
      <c r="A90" s="63"/>
      <c r="B90" s="64" t="s">
        <v>13</v>
      </c>
      <c r="C90" s="65" t="s">
        <v>116</v>
      </c>
      <c r="D90" s="60"/>
      <c r="E90" s="60"/>
      <c r="F90" s="60"/>
      <c r="G90" s="61"/>
      <c r="H90" s="61"/>
      <c r="I90" s="61"/>
    </row>
    <row r="91" spans="1:9" ht="15" customHeight="1" x14ac:dyDescent="0.2">
      <c r="A91" s="63"/>
      <c r="B91" s="63" t="s">
        <v>15</v>
      </c>
      <c r="C91" s="60" t="s">
        <v>161</v>
      </c>
      <c r="D91" s="63" t="s">
        <v>17</v>
      </c>
      <c r="E91" s="67">
        <v>1</v>
      </c>
      <c r="F91" s="67">
        <v>1</v>
      </c>
      <c r="G91" s="67">
        <f>G18</f>
        <v>10000</v>
      </c>
      <c r="H91" s="68">
        <f t="shared" ref="H91:H92" si="13">+PRODUCT(E91:G91)</f>
        <v>10000</v>
      </c>
      <c r="I91" s="61"/>
    </row>
    <row r="92" spans="1:9" ht="14.45" hidden="1" customHeight="1" x14ac:dyDescent="0.2">
      <c r="A92" s="63"/>
      <c r="B92" s="63" t="s">
        <v>18</v>
      </c>
      <c r="C92" s="60" t="s">
        <v>142</v>
      </c>
      <c r="D92" s="63" t="s">
        <v>17</v>
      </c>
      <c r="E92" s="67">
        <v>0</v>
      </c>
      <c r="F92" s="67">
        <v>1</v>
      </c>
      <c r="G92" s="67">
        <v>9000</v>
      </c>
      <c r="H92" s="68">
        <f t="shared" si="13"/>
        <v>0</v>
      </c>
      <c r="I92" s="61"/>
    </row>
    <row r="93" spans="1:9" x14ac:dyDescent="0.2">
      <c r="A93" s="63"/>
      <c r="B93" s="64" t="s">
        <v>34</v>
      </c>
      <c r="C93" s="65" t="s">
        <v>35</v>
      </c>
      <c r="D93" s="63"/>
      <c r="E93" s="67"/>
      <c r="F93" s="67"/>
      <c r="G93" s="67"/>
      <c r="H93" s="68"/>
      <c r="I93" s="61"/>
    </row>
    <row r="94" spans="1:9" ht="25.5" x14ac:dyDescent="0.2">
      <c r="A94" s="63"/>
      <c r="B94" s="63" t="s">
        <v>36</v>
      </c>
      <c r="C94" s="90" t="s">
        <v>215</v>
      </c>
      <c r="D94" s="63" t="s">
        <v>17</v>
      </c>
      <c r="E94" s="67">
        <v>1</v>
      </c>
      <c r="F94" s="67">
        <v>1</v>
      </c>
      <c r="G94" s="67">
        <v>5000</v>
      </c>
      <c r="H94" s="68">
        <f t="shared" ref="H94" si="14">+PRODUCT(E94:G94)</f>
        <v>5000</v>
      </c>
      <c r="I94" s="61"/>
    </row>
    <row r="95" spans="1:9" hidden="1" x14ac:dyDescent="0.2">
      <c r="A95" s="63"/>
      <c r="B95" s="64" t="s">
        <v>42</v>
      </c>
      <c r="C95" s="65" t="s">
        <v>137</v>
      </c>
      <c r="D95" s="63"/>
      <c r="E95" s="67"/>
      <c r="F95" s="67"/>
      <c r="G95" s="68"/>
      <c r="H95" s="68"/>
      <c r="I95" s="61"/>
    </row>
    <row r="96" spans="1:9" hidden="1" x14ac:dyDescent="0.2">
      <c r="A96" s="63"/>
      <c r="B96" s="63" t="s">
        <v>44</v>
      </c>
      <c r="C96" s="60" t="s">
        <v>138</v>
      </c>
      <c r="D96" s="63" t="s">
        <v>135</v>
      </c>
      <c r="E96" s="67">
        <v>0</v>
      </c>
      <c r="F96" s="67">
        <v>1</v>
      </c>
      <c r="G96" s="69">
        <v>2500</v>
      </c>
      <c r="H96" s="68">
        <f t="shared" ref="H96" si="15">+PRODUCT(E96:G96)</f>
        <v>0</v>
      </c>
      <c r="I96" s="61"/>
    </row>
    <row r="97" spans="1:11" ht="19.5" customHeight="1" x14ac:dyDescent="0.2">
      <c r="A97" s="55"/>
      <c r="B97" s="169" t="s">
        <v>49</v>
      </c>
      <c r="C97" s="169"/>
      <c r="D97" s="55"/>
      <c r="E97" s="55"/>
      <c r="F97" s="55"/>
      <c r="G97" s="55"/>
      <c r="H97" s="55"/>
      <c r="I97" s="56">
        <f>+H98+H110</f>
        <v>7250.4067796610179</v>
      </c>
    </row>
    <row r="98" spans="1:11" ht="25.5" x14ac:dyDescent="0.2">
      <c r="A98" s="71"/>
      <c r="B98" s="188" t="s">
        <v>50</v>
      </c>
      <c r="C98" s="188"/>
      <c r="D98" s="71"/>
      <c r="E98" s="72" t="s">
        <v>119</v>
      </c>
      <c r="F98" s="72" t="s">
        <v>122</v>
      </c>
      <c r="G98" s="72" t="s">
        <v>120</v>
      </c>
      <c r="H98" s="73">
        <f>SUM(H101:H109)</f>
        <v>3957.6271186440681</v>
      </c>
      <c r="I98" s="74"/>
    </row>
    <row r="99" spans="1:11" x14ac:dyDescent="0.2">
      <c r="A99" s="57" t="s">
        <v>51</v>
      </c>
      <c r="B99" s="60"/>
      <c r="C99" s="59" t="s">
        <v>52</v>
      </c>
      <c r="D99" s="63"/>
      <c r="E99" s="67"/>
      <c r="F99" s="67"/>
      <c r="G99" s="68"/>
      <c r="H99" s="61"/>
      <c r="I99" s="62"/>
    </row>
    <row r="100" spans="1:11" x14ac:dyDescent="0.2">
      <c r="A100" s="63"/>
      <c r="B100" s="64" t="s">
        <v>53</v>
      </c>
      <c r="C100" s="65" t="s">
        <v>54</v>
      </c>
      <c r="D100" s="63"/>
      <c r="E100" s="67"/>
      <c r="G100" s="68"/>
      <c r="H100" s="62"/>
      <c r="I100" s="61"/>
    </row>
    <row r="101" spans="1:11" x14ac:dyDescent="0.2">
      <c r="A101" s="63"/>
      <c r="B101" s="63" t="s">
        <v>55</v>
      </c>
      <c r="C101" s="60" t="s">
        <v>56</v>
      </c>
      <c r="D101" s="63" t="s">
        <v>17</v>
      </c>
      <c r="E101" s="67">
        <v>1</v>
      </c>
      <c r="F101" s="67">
        <v>1</v>
      </c>
      <c r="G101" s="69">
        <f>K101/1.18</f>
        <v>847.45762711864415</v>
      </c>
      <c r="H101" s="68">
        <f t="shared" ref="H101:H103" si="16">+PRODUCT(E101:G101)</f>
        <v>847.45762711864415</v>
      </c>
      <c r="I101" s="61"/>
      <c r="K101" s="68">
        <v>1000</v>
      </c>
    </row>
    <row r="102" spans="1:11" x14ac:dyDescent="0.2">
      <c r="A102" s="63"/>
      <c r="B102" s="63" t="s">
        <v>57</v>
      </c>
      <c r="C102" s="60" t="s">
        <v>140</v>
      </c>
      <c r="D102" s="63" t="s">
        <v>17</v>
      </c>
      <c r="E102" s="67">
        <v>1</v>
      </c>
      <c r="F102" s="67">
        <v>1</v>
      </c>
      <c r="G102" s="69">
        <f>K102/1.18</f>
        <v>169.49152542372883</v>
      </c>
      <c r="H102" s="68">
        <f t="shared" si="16"/>
        <v>169.49152542372883</v>
      </c>
      <c r="I102" s="61"/>
      <c r="K102" s="68">
        <v>200</v>
      </c>
    </row>
    <row r="103" spans="1:11" x14ac:dyDescent="0.2">
      <c r="A103" s="63"/>
      <c r="B103" s="63" t="s">
        <v>57</v>
      </c>
      <c r="C103" s="60" t="s">
        <v>139</v>
      </c>
      <c r="D103" s="63" t="s">
        <v>17</v>
      </c>
      <c r="E103" s="67">
        <v>1</v>
      </c>
      <c r="F103" s="67">
        <v>1</v>
      </c>
      <c r="G103" s="69">
        <f>K103/1.18</f>
        <v>169.49152542372883</v>
      </c>
      <c r="H103" s="68">
        <f t="shared" si="16"/>
        <v>169.49152542372883</v>
      </c>
      <c r="I103" s="61"/>
      <c r="K103" s="68">
        <v>200</v>
      </c>
    </row>
    <row r="104" spans="1:11" x14ac:dyDescent="0.2">
      <c r="A104" s="63"/>
      <c r="B104" s="63" t="s">
        <v>93</v>
      </c>
      <c r="C104" s="60" t="s">
        <v>94</v>
      </c>
      <c r="D104" s="63" t="s">
        <v>17</v>
      </c>
      <c r="E104" s="67">
        <v>1</v>
      </c>
      <c r="F104" s="67">
        <v>1</v>
      </c>
      <c r="G104" s="69">
        <f t="shared" ref="G104" si="17">K104/1.18</f>
        <v>423.72881355932208</v>
      </c>
      <c r="H104" s="68">
        <f>+PRODUCT(E104:G104)</f>
        <v>423.72881355932208</v>
      </c>
      <c r="I104" s="61"/>
      <c r="K104" s="68">
        <v>500</v>
      </c>
    </row>
    <row r="105" spans="1:11" x14ac:dyDescent="0.2">
      <c r="A105" s="57" t="s">
        <v>60</v>
      </c>
      <c r="B105" s="60"/>
      <c r="C105" s="75" t="s">
        <v>61</v>
      </c>
      <c r="D105" s="63"/>
      <c r="E105" s="67"/>
      <c r="F105" s="67"/>
      <c r="G105" s="68"/>
      <c r="H105" s="68"/>
      <c r="I105" s="62"/>
    </row>
    <row r="106" spans="1:11" x14ac:dyDescent="0.2">
      <c r="A106" s="63"/>
      <c r="B106" s="64" t="s">
        <v>62</v>
      </c>
      <c r="C106" s="65" t="s">
        <v>63</v>
      </c>
      <c r="D106" s="63"/>
      <c r="E106" s="67"/>
      <c r="F106" s="67" t="s">
        <v>123</v>
      </c>
      <c r="G106" s="68"/>
      <c r="H106" s="68"/>
      <c r="I106" s="61"/>
    </row>
    <row r="107" spans="1:11" x14ac:dyDescent="0.2">
      <c r="A107" s="63"/>
      <c r="B107" s="63" t="s">
        <v>64</v>
      </c>
      <c r="C107" s="60" t="s">
        <v>141</v>
      </c>
      <c r="D107" s="63" t="s">
        <v>66</v>
      </c>
      <c r="E107" s="67">
        <v>1</v>
      </c>
      <c r="F107" s="67">
        <v>2</v>
      </c>
      <c r="G107" s="69">
        <f t="shared" ref="G107" si="18">K107/1.18</f>
        <v>423.72881355932208</v>
      </c>
      <c r="H107" s="68">
        <f t="shared" ref="H107" si="19">+PRODUCT(E107:G107)</f>
        <v>847.45762711864415</v>
      </c>
      <c r="I107" s="61"/>
      <c r="K107" s="68">
        <v>500</v>
      </c>
    </row>
    <row r="108" spans="1:11" x14ac:dyDescent="0.2">
      <c r="A108" s="63"/>
      <c r="B108" s="64" t="s">
        <v>67</v>
      </c>
      <c r="C108" s="65" t="s">
        <v>68</v>
      </c>
      <c r="D108" s="63"/>
      <c r="E108" s="67" t="s">
        <v>134</v>
      </c>
      <c r="F108" s="67"/>
      <c r="G108" s="68"/>
      <c r="H108" s="68"/>
      <c r="I108" s="61"/>
      <c r="K108" s="68"/>
    </row>
    <row r="109" spans="1:11" s="105" customFormat="1" x14ac:dyDescent="0.2">
      <c r="A109" s="100"/>
      <c r="B109" s="100" t="s">
        <v>69</v>
      </c>
      <c r="C109" s="101" t="s">
        <v>70</v>
      </c>
      <c r="D109" s="100" t="s">
        <v>134</v>
      </c>
      <c r="E109" s="102">
        <v>30</v>
      </c>
      <c r="F109" s="102">
        <v>2</v>
      </c>
      <c r="G109" s="102">
        <v>25</v>
      </c>
      <c r="H109" s="103">
        <f>+PRODUCT(E109:G109)</f>
        <v>1500</v>
      </c>
      <c r="I109" s="104"/>
      <c r="K109" s="103">
        <v>320</v>
      </c>
    </row>
    <row r="110" spans="1:11" ht="25.5" x14ac:dyDescent="0.2">
      <c r="A110" s="71"/>
      <c r="B110" s="188" t="s">
        <v>75</v>
      </c>
      <c r="C110" s="188"/>
      <c r="D110" s="71"/>
      <c r="E110" s="72" t="s">
        <v>119</v>
      </c>
      <c r="F110" s="72" t="s">
        <v>121</v>
      </c>
      <c r="G110" s="72" t="s">
        <v>120</v>
      </c>
      <c r="H110" s="73">
        <f>SUM(H112:H117)</f>
        <v>3292.7796610169494</v>
      </c>
      <c r="I110" s="74"/>
    </row>
    <row r="111" spans="1:11" x14ac:dyDescent="0.2">
      <c r="A111" s="57" t="s">
        <v>76</v>
      </c>
      <c r="B111" s="58"/>
      <c r="C111" s="75" t="s">
        <v>77</v>
      </c>
      <c r="D111" s="63"/>
      <c r="E111" s="67"/>
      <c r="F111" s="67"/>
      <c r="G111" s="68"/>
      <c r="H111" s="68"/>
      <c r="I111" s="61"/>
    </row>
    <row r="112" spans="1:11" x14ac:dyDescent="0.2">
      <c r="A112" s="63"/>
      <c r="B112" s="63" t="s">
        <v>80</v>
      </c>
      <c r="C112" s="60" t="s">
        <v>126</v>
      </c>
      <c r="D112" s="63" t="s">
        <v>66</v>
      </c>
      <c r="E112" s="67">
        <v>100</v>
      </c>
      <c r="F112" s="67">
        <v>3</v>
      </c>
      <c r="G112" s="69">
        <f t="shared" ref="G112:G117" si="20">K112/1.18</f>
        <v>4.2372881355932206</v>
      </c>
      <c r="H112" s="68">
        <f t="shared" ref="H112:H117" si="21">+PRODUCT(E112:G112)</f>
        <v>1271.1864406779662</v>
      </c>
      <c r="I112" s="61"/>
      <c r="K112" s="68">
        <v>5</v>
      </c>
    </row>
    <row r="113" spans="1:11" x14ac:dyDescent="0.2">
      <c r="A113" s="63"/>
      <c r="B113" s="63" t="s">
        <v>82</v>
      </c>
      <c r="C113" s="60" t="s">
        <v>129</v>
      </c>
      <c r="D113" s="63" t="s">
        <v>66</v>
      </c>
      <c r="E113" s="67">
        <v>500</v>
      </c>
      <c r="F113" s="67">
        <v>3</v>
      </c>
      <c r="G113" s="69">
        <f t="shared" si="20"/>
        <v>8.4745762711864417E-2</v>
      </c>
      <c r="H113" s="68">
        <f t="shared" si="21"/>
        <v>127.11864406779662</v>
      </c>
      <c r="I113" s="61"/>
      <c r="K113" s="68">
        <v>0.1</v>
      </c>
    </row>
    <row r="114" spans="1:11" x14ac:dyDescent="0.2">
      <c r="A114" s="63"/>
      <c r="B114" s="63" t="s">
        <v>84</v>
      </c>
      <c r="C114" s="60" t="s">
        <v>125</v>
      </c>
      <c r="D114" s="63" t="s">
        <v>66</v>
      </c>
      <c r="E114" s="67">
        <v>25</v>
      </c>
      <c r="F114" s="67">
        <v>3</v>
      </c>
      <c r="G114" s="69">
        <f t="shared" si="20"/>
        <v>4.2372881355932206</v>
      </c>
      <c r="H114" s="68">
        <f t="shared" si="21"/>
        <v>317.79661016949154</v>
      </c>
      <c r="I114" s="61"/>
      <c r="K114" s="68">
        <v>5</v>
      </c>
    </row>
    <row r="115" spans="1:11" x14ac:dyDescent="0.2">
      <c r="A115" s="63"/>
      <c r="B115" s="63" t="s">
        <v>86</v>
      </c>
      <c r="C115" s="60" t="s">
        <v>128</v>
      </c>
      <c r="D115" s="63" t="s">
        <v>66</v>
      </c>
      <c r="E115" s="67">
        <v>750</v>
      </c>
      <c r="F115" s="67">
        <v>3</v>
      </c>
      <c r="G115" s="69">
        <f t="shared" si="20"/>
        <v>8.4745762711864417E-2</v>
      </c>
      <c r="H115" s="68">
        <f t="shared" si="21"/>
        <v>190.67796610169495</v>
      </c>
      <c r="I115" s="61"/>
      <c r="K115" s="68">
        <v>0.1</v>
      </c>
    </row>
    <row r="116" spans="1:11" x14ac:dyDescent="0.2">
      <c r="A116" s="63"/>
      <c r="B116" s="63" t="s">
        <v>127</v>
      </c>
      <c r="C116" s="60" t="s">
        <v>83</v>
      </c>
      <c r="D116" s="63" t="s">
        <v>66</v>
      </c>
      <c r="E116" s="67">
        <v>100</v>
      </c>
      <c r="F116" s="67">
        <v>3</v>
      </c>
      <c r="G116" s="69">
        <f t="shared" si="20"/>
        <v>2.1186440677966103</v>
      </c>
      <c r="H116" s="68">
        <f t="shared" si="21"/>
        <v>635.59322033898309</v>
      </c>
      <c r="I116" s="61"/>
      <c r="K116" s="68">
        <v>2.5</v>
      </c>
    </row>
    <row r="117" spans="1:11" x14ac:dyDescent="0.2">
      <c r="A117" s="63"/>
      <c r="B117" s="63" t="s">
        <v>130</v>
      </c>
      <c r="C117" s="76" t="s">
        <v>143</v>
      </c>
      <c r="D117" s="63" t="s">
        <v>66</v>
      </c>
      <c r="E117" s="77">
        <v>1</v>
      </c>
      <c r="F117" s="67">
        <v>3</v>
      </c>
      <c r="G117" s="69">
        <f t="shared" si="20"/>
        <v>250.13559322033902</v>
      </c>
      <c r="H117" s="68">
        <f t="shared" si="21"/>
        <v>750.40677966101703</v>
      </c>
      <c r="I117" s="78"/>
      <c r="K117" s="68">
        <v>295.16000000000003</v>
      </c>
    </row>
    <row r="118" spans="1:11" x14ac:dyDescent="0.2">
      <c r="A118" s="63"/>
      <c r="B118" s="63"/>
      <c r="C118" s="79" t="s">
        <v>10</v>
      </c>
      <c r="D118" s="63"/>
      <c r="E118" s="77"/>
      <c r="F118" s="67"/>
      <c r="G118" s="68"/>
      <c r="H118" s="68"/>
      <c r="I118" s="80">
        <f>+I88</f>
        <v>15000</v>
      </c>
    </row>
    <row r="119" spans="1:11" x14ac:dyDescent="0.2">
      <c r="A119" s="63"/>
      <c r="B119" s="63"/>
      <c r="C119" s="76" t="s">
        <v>91</v>
      </c>
      <c r="D119" s="63"/>
      <c r="E119" s="77"/>
      <c r="F119" s="67"/>
      <c r="G119" s="68"/>
      <c r="H119" s="96">
        <f>+I119/I118</f>
        <v>0.48336045197740118</v>
      </c>
      <c r="I119" s="81">
        <f>+I97</f>
        <v>7250.4067796610179</v>
      </c>
    </row>
    <row r="120" spans="1:11" x14ac:dyDescent="0.2">
      <c r="A120" s="63"/>
      <c r="B120" s="63"/>
      <c r="C120" s="60" t="s">
        <v>190</v>
      </c>
      <c r="D120" s="63"/>
      <c r="E120" s="83">
        <v>0.1</v>
      </c>
      <c r="F120" s="60"/>
      <c r="G120" s="61"/>
      <c r="H120" s="96">
        <v>7.0000000000000007E-2</v>
      </c>
      <c r="I120" s="68">
        <f>I118*0.07</f>
        <v>1050</v>
      </c>
      <c r="K120" s="123">
        <f>+G136</f>
        <v>7.0630681017484251E-2</v>
      </c>
    </row>
    <row r="121" spans="1:11" x14ac:dyDescent="0.2">
      <c r="A121" s="60"/>
      <c r="B121" s="63"/>
      <c r="C121" s="59" t="s">
        <v>88</v>
      </c>
      <c r="D121" s="63"/>
      <c r="E121" s="84"/>
      <c r="F121" s="60"/>
      <c r="G121" s="61"/>
      <c r="H121" s="61"/>
      <c r="I121" s="85">
        <f>+I118+I119+I120</f>
        <v>23300.406779661018</v>
      </c>
    </row>
    <row r="122" spans="1:11" x14ac:dyDescent="0.2">
      <c r="A122" s="60"/>
      <c r="B122" s="63"/>
      <c r="C122" s="60" t="s">
        <v>89</v>
      </c>
      <c r="D122" s="63"/>
      <c r="E122" s="83">
        <v>0.18</v>
      </c>
      <c r="F122" s="60"/>
      <c r="G122" s="61"/>
      <c r="H122" s="61"/>
      <c r="I122" s="68">
        <f>I121*0.18</f>
        <v>4194.0732203389834</v>
      </c>
    </row>
    <row r="123" spans="1:11" x14ac:dyDescent="0.2">
      <c r="A123" s="170" t="s">
        <v>186</v>
      </c>
      <c r="B123" s="170"/>
      <c r="C123" s="170"/>
      <c r="D123" s="170"/>
      <c r="E123" s="170"/>
      <c r="F123" s="170"/>
      <c r="G123" s="170"/>
      <c r="H123" s="170"/>
      <c r="I123" s="86">
        <f>+I121+I122</f>
        <v>27494.480000000003</v>
      </c>
    </row>
    <row r="124" spans="1:11" ht="4.5" customHeight="1" x14ac:dyDescent="0.2"/>
    <row r="125" spans="1:11" ht="21" customHeight="1" thickBot="1" x14ac:dyDescent="0.25">
      <c r="A125" s="181" t="s">
        <v>155</v>
      </c>
      <c r="B125" s="181"/>
      <c r="C125" s="181"/>
      <c r="D125" s="181"/>
      <c r="E125" s="181"/>
      <c r="F125" s="181"/>
      <c r="G125" s="181"/>
      <c r="H125" s="181"/>
      <c r="I125" s="118">
        <f>+SUM(I13,I87)</f>
        <v>375399.7953</v>
      </c>
      <c r="K125" s="66">
        <f>+I87+I13</f>
        <v>375399.7953</v>
      </c>
    </row>
    <row r="126" spans="1:11" ht="18.600000000000001" customHeight="1" x14ac:dyDescent="0.3">
      <c r="A126" s="182" t="s">
        <v>189</v>
      </c>
      <c r="B126" s="183"/>
      <c r="C126" s="183"/>
      <c r="D126" s="183"/>
      <c r="E126" s="183"/>
      <c r="F126" s="183"/>
      <c r="G126" s="183"/>
      <c r="H126" s="183"/>
      <c r="I126" s="121">
        <f>+I125/A8</f>
        <v>9.2758044260456488E-2</v>
      </c>
      <c r="K126" s="50">
        <f>I125*0.015</f>
        <v>5630.9969295000001</v>
      </c>
    </row>
    <row r="127" spans="1:11" ht="213.6" customHeight="1" x14ac:dyDescent="0.2">
      <c r="A127" s="119"/>
      <c r="B127" s="120" t="s">
        <v>216</v>
      </c>
      <c r="C127" s="184" t="s">
        <v>217</v>
      </c>
      <c r="D127" s="185"/>
      <c r="E127" s="185"/>
      <c r="F127" s="185"/>
      <c r="G127" s="185"/>
      <c r="H127" s="185"/>
      <c r="I127" s="186"/>
    </row>
    <row r="128" spans="1:11" ht="18.600000000000001" customHeight="1" x14ac:dyDescent="0.2">
      <c r="A128" s="117"/>
      <c r="B128" s="117"/>
      <c r="C128" s="117"/>
      <c r="D128" s="117"/>
      <c r="E128" s="117"/>
      <c r="F128" s="117"/>
      <c r="G128" s="117"/>
      <c r="H128" s="117"/>
      <c r="I128" s="91"/>
    </row>
    <row r="130" spans="5:10" x14ac:dyDescent="0.2">
      <c r="I130" s="94">
        <v>5892401.4800000004</v>
      </c>
    </row>
    <row r="131" spans="5:10" x14ac:dyDescent="0.2">
      <c r="F131" s="66">
        <f>+I125</f>
        <v>375399.7953</v>
      </c>
    </row>
    <row r="132" spans="5:10" x14ac:dyDescent="0.2">
      <c r="I132" s="82">
        <f>+I125/I130</f>
        <v>6.3709133970959494E-2</v>
      </c>
    </row>
    <row r="134" spans="5:10" x14ac:dyDescent="0.2">
      <c r="F134" s="66">
        <f>+J7</f>
        <v>5314967.8</v>
      </c>
    </row>
    <row r="136" spans="5:10" ht="20.25" x14ac:dyDescent="0.3">
      <c r="E136" s="50">
        <v>8.5</v>
      </c>
      <c r="G136" s="122">
        <f>+F131/F134</f>
        <v>7.0630681017484251E-2</v>
      </c>
      <c r="H136" s="50">
        <v>100</v>
      </c>
      <c r="I136" s="50">
        <f>+G136*H136</f>
        <v>7.0630681017484251</v>
      </c>
      <c r="J136" s="91">
        <v>4.5999999999999999E-2</v>
      </c>
    </row>
  </sheetData>
  <mergeCells count="27">
    <mergeCell ref="A7:B7"/>
    <mergeCell ref="A3:I3"/>
    <mergeCell ref="A4:B4"/>
    <mergeCell ref="C4:I4"/>
    <mergeCell ref="A5:B5"/>
    <mergeCell ref="A6:B6"/>
    <mergeCell ref="B84:E84"/>
    <mergeCell ref="A8:I8"/>
    <mergeCell ref="B9:H9"/>
    <mergeCell ref="B10:H10"/>
    <mergeCell ref="B11:H11"/>
    <mergeCell ref="A13:H13"/>
    <mergeCell ref="B14:C14"/>
    <mergeCell ref="B39:C39"/>
    <mergeCell ref="B40:C40"/>
    <mergeCell ref="B56:C56"/>
    <mergeCell ref="A78:H78"/>
    <mergeCell ref="C81:H81"/>
    <mergeCell ref="A125:H125"/>
    <mergeCell ref="A126:H126"/>
    <mergeCell ref="C127:I127"/>
    <mergeCell ref="A87:H87"/>
    <mergeCell ref="B88:C88"/>
    <mergeCell ref="B97:C97"/>
    <mergeCell ref="B98:C98"/>
    <mergeCell ref="B110:C110"/>
    <mergeCell ref="A123:H123"/>
  </mergeCells>
  <printOptions horizontalCentered="1"/>
  <pageMargins left="0" right="0" top="0.78740157480314965" bottom="0.43307086614173229" header="0.31496062992125984" footer="0.31496062992125984"/>
  <pageSetup paperSize="8" scale="6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P58"/>
  <sheetViews>
    <sheetView topLeftCell="A4" zoomScaleNormal="100" workbookViewId="0">
      <selection activeCell="A18" sqref="A18:XFD19"/>
    </sheetView>
  </sheetViews>
  <sheetFormatPr baseColWidth="10" defaultColWidth="11.42578125" defaultRowHeight="15" x14ac:dyDescent="0.25"/>
  <cols>
    <col min="1" max="1" width="1.5703125" customWidth="1"/>
    <col min="2" max="2" width="7.42578125" customWidth="1"/>
    <col min="4" max="4" width="50.140625" customWidth="1"/>
    <col min="5" max="5" width="7.85546875" customWidth="1"/>
    <col min="10" max="10" width="14.5703125" customWidth="1"/>
    <col min="13" max="13" width="15" customWidth="1"/>
  </cols>
  <sheetData>
    <row r="3" spans="2:15" x14ac:dyDescent="0.25">
      <c r="B3" s="3" t="s">
        <v>99</v>
      </c>
    </row>
    <row r="4" spans="2:15" x14ac:dyDescent="0.25">
      <c r="B4" s="4" t="s">
        <v>0</v>
      </c>
      <c r="C4" s="4" t="s">
        <v>1</v>
      </c>
      <c r="D4" s="4" t="s">
        <v>2</v>
      </c>
      <c r="E4" s="4" t="s">
        <v>3</v>
      </c>
      <c r="F4" s="4" t="s">
        <v>4</v>
      </c>
      <c r="G4" s="4" t="s">
        <v>5</v>
      </c>
      <c r="H4" s="4" t="s">
        <v>6</v>
      </c>
      <c r="I4" s="4" t="s">
        <v>8</v>
      </c>
      <c r="J4" s="4" t="s">
        <v>9</v>
      </c>
    </row>
    <row r="5" spans="2:15" x14ac:dyDescent="0.25">
      <c r="B5" s="5"/>
      <c r="C5" s="163" t="s">
        <v>10</v>
      </c>
      <c r="D5" s="163"/>
      <c r="E5" s="5"/>
      <c r="F5" s="5"/>
      <c r="G5" s="5"/>
      <c r="H5" s="5"/>
      <c r="I5" s="5"/>
      <c r="J5" s="31">
        <f>SUM(I8:I25)</f>
        <v>261027.11864406778</v>
      </c>
    </row>
    <row r="6" spans="2:15" x14ac:dyDescent="0.25">
      <c r="B6" s="6" t="s">
        <v>11</v>
      </c>
      <c r="C6" s="7"/>
      <c r="D6" s="8" t="s">
        <v>12</v>
      </c>
      <c r="E6" s="2"/>
      <c r="F6" s="2"/>
      <c r="G6" s="2"/>
      <c r="H6" s="9"/>
      <c r="I6" s="9"/>
      <c r="J6" s="10"/>
    </row>
    <row r="7" spans="2:15" x14ac:dyDescent="0.25">
      <c r="B7" s="11"/>
      <c r="C7" s="12" t="s">
        <v>13</v>
      </c>
      <c r="D7" s="13" t="s">
        <v>116</v>
      </c>
      <c r="E7" s="2"/>
      <c r="F7" s="2"/>
      <c r="G7" s="2"/>
      <c r="H7" s="9"/>
      <c r="I7" s="9"/>
      <c r="J7" s="9"/>
      <c r="L7" s="1"/>
      <c r="M7" s="1"/>
      <c r="N7" s="1"/>
      <c r="O7" s="1"/>
    </row>
    <row r="8" spans="2:15" x14ac:dyDescent="0.25">
      <c r="B8" s="11"/>
      <c r="C8" s="11" t="s">
        <v>15</v>
      </c>
      <c r="D8" s="2" t="s">
        <v>16</v>
      </c>
      <c r="E8" s="11" t="s">
        <v>17</v>
      </c>
      <c r="F8" s="14">
        <v>1</v>
      </c>
      <c r="G8" s="14">
        <v>2.5</v>
      </c>
      <c r="H8" s="14">
        <v>12000</v>
      </c>
      <c r="I8" s="16">
        <f>+PRODUCT(F8:H8)</f>
        <v>30000</v>
      </c>
      <c r="J8" s="9"/>
      <c r="K8" s="1"/>
      <c r="L8" s="1"/>
      <c r="M8" s="1"/>
      <c r="N8" s="1"/>
      <c r="O8" s="1"/>
    </row>
    <row r="9" spans="2:15" x14ac:dyDescent="0.25">
      <c r="B9" s="11"/>
      <c r="C9" s="11" t="s">
        <v>18</v>
      </c>
      <c r="D9" s="2" t="s">
        <v>19</v>
      </c>
      <c r="E9" s="11" t="s">
        <v>17</v>
      </c>
      <c r="F9" s="14">
        <v>1</v>
      </c>
      <c r="G9" s="14">
        <v>2</v>
      </c>
      <c r="H9" s="14">
        <v>10000</v>
      </c>
      <c r="I9" s="16">
        <f>+PRODUCT(F9:H9)</f>
        <v>20000</v>
      </c>
      <c r="J9" s="9"/>
      <c r="L9" s="1"/>
      <c r="M9" s="1">
        <v>576776.30355722667</v>
      </c>
      <c r="N9" s="1"/>
      <c r="O9" s="1"/>
    </row>
    <row r="10" spans="2:15" x14ac:dyDescent="0.25">
      <c r="B10" s="11"/>
      <c r="C10" s="11" t="s">
        <v>20</v>
      </c>
      <c r="D10" s="2" t="s">
        <v>21</v>
      </c>
      <c r="E10" s="11" t="s">
        <v>17</v>
      </c>
      <c r="F10" s="14">
        <v>1</v>
      </c>
      <c r="G10" s="14">
        <v>2</v>
      </c>
      <c r="H10" s="14">
        <v>10000</v>
      </c>
      <c r="I10" s="16">
        <f>+PRODUCT(F10:H10)</f>
        <v>20000</v>
      </c>
      <c r="J10" s="9"/>
      <c r="L10" s="1"/>
      <c r="M10" s="1"/>
      <c r="N10" s="1"/>
      <c r="O10" s="1"/>
    </row>
    <row r="11" spans="2:15" x14ac:dyDescent="0.25">
      <c r="B11" s="11"/>
      <c r="C11" s="11"/>
      <c r="D11" s="2"/>
      <c r="E11" s="11"/>
      <c r="F11" s="14"/>
      <c r="G11" s="14"/>
      <c r="H11" s="14"/>
      <c r="I11" s="16"/>
      <c r="J11" s="9"/>
      <c r="L11" s="1"/>
      <c r="M11" s="1"/>
      <c r="N11" s="1"/>
      <c r="O11" s="1"/>
    </row>
    <row r="12" spans="2:15" x14ac:dyDescent="0.25">
      <c r="B12" s="11"/>
      <c r="C12" s="12" t="s">
        <v>34</v>
      </c>
      <c r="D12" s="13" t="s">
        <v>35</v>
      </c>
      <c r="E12" s="11"/>
      <c r="F12" s="14"/>
      <c r="G12" s="14"/>
      <c r="H12" s="14"/>
      <c r="I12" s="16"/>
      <c r="J12" s="9"/>
      <c r="L12" s="1"/>
    </row>
    <row r="13" spans="2:15" x14ac:dyDescent="0.25">
      <c r="B13" s="11"/>
      <c r="C13" s="11" t="s">
        <v>36</v>
      </c>
      <c r="D13" s="2" t="s">
        <v>23</v>
      </c>
      <c r="E13" s="11" t="s">
        <v>17</v>
      </c>
      <c r="F13" s="14">
        <v>1</v>
      </c>
      <c r="G13" s="14">
        <v>2</v>
      </c>
      <c r="H13" s="14">
        <v>10000</v>
      </c>
      <c r="I13" s="16">
        <f t="shared" ref="I13:I17" si="0">+PRODUCT(F13:H13)</f>
        <v>20000</v>
      </c>
      <c r="J13" s="9"/>
      <c r="L13" s="1"/>
      <c r="M13" s="1"/>
      <c r="N13" s="1"/>
      <c r="O13" s="47">
        <v>626334.08370000008</v>
      </c>
    </row>
    <row r="14" spans="2:15" x14ac:dyDescent="0.25">
      <c r="B14" s="11"/>
      <c r="C14" s="11" t="s">
        <v>38</v>
      </c>
      <c r="D14" s="2" t="s">
        <v>131</v>
      </c>
      <c r="E14" s="11" t="s">
        <v>17</v>
      </c>
      <c r="F14" s="14">
        <v>1</v>
      </c>
      <c r="G14" s="14">
        <v>2</v>
      </c>
      <c r="H14" s="14">
        <v>10000</v>
      </c>
      <c r="I14" s="16">
        <f t="shared" si="0"/>
        <v>20000</v>
      </c>
      <c r="J14" s="9"/>
      <c r="L14" s="1"/>
      <c r="M14" s="1"/>
      <c r="N14" s="1"/>
      <c r="O14" s="1"/>
    </row>
    <row r="15" spans="2:15" x14ac:dyDescent="0.25">
      <c r="B15" s="11"/>
      <c r="C15" s="11" t="s">
        <v>40</v>
      </c>
      <c r="D15" s="2" t="s">
        <v>27</v>
      </c>
      <c r="E15" s="11" t="s">
        <v>17</v>
      </c>
      <c r="F15" s="14">
        <v>1</v>
      </c>
      <c r="G15" s="14">
        <v>1.5</v>
      </c>
      <c r="H15" s="14">
        <v>10000</v>
      </c>
      <c r="I15" s="16">
        <f t="shared" si="0"/>
        <v>15000</v>
      </c>
      <c r="J15" s="9"/>
      <c r="L15" s="1"/>
      <c r="M15" s="1"/>
      <c r="N15" s="1"/>
      <c r="O15" s="1"/>
    </row>
    <row r="16" spans="2:15" x14ac:dyDescent="0.25">
      <c r="B16" s="11"/>
      <c r="C16" s="11" t="s">
        <v>112</v>
      </c>
      <c r="D16" s="2" t="s">
        <v>31</v>
      </c>
      <c r="E16" s="11" t="s">
        <v>17</v>
      </c>
      <c r="F16" s="14">
        <v>1</v>
      </c>
      <c r="G16" s="14">
        <v>1</v>
      </c>
      <c r="H16" s="14">
        <v>10000</v>
      </c>
      <c r="I16" s="16">
        <f t="shared" si="0"/>
        <v>10000</v>
      </c>
      <c r="J16" s="9"/>
      <c r="L16" s="1"/>
      <c r="M16" s="1"/>
      <c r="N16" s="1"/>
      <c r="O16" s="1"/>
    </row>
    <row r="17" spans="2:16" x14ac:dyDescent="0.25">
      <c r="B17" s="11"/>
      <c r="C17" s="11" t="s">
        <v>113</v>
      </c>
      <c r="D17" s="2" t="s">
        <v>37</v>
      </c>
      <c r="E17" s="11" t="s">
        <v>17</v>
      </c>
      <c r="F17" s="14">
        <v>4</v>
      </c>
      <c r="G17" s="14">
        <v>2.5</v>
      </c>
      <c r="H17" s="14">
        <v>4000</v>
      </c>
      <c r="I17" s="16">
        <f t="shared" si="0"/>
        <v>40000</v>
      </c>
      <c r="J17" s="9"/>
      <c r="L17" s="1"/>
      <c r="M17" s="1"/>
      <c r="N17" s="1"/>
      <c r="O17" s="1"/>
    </row>
    <row r="18" spans="2:16" x14ac:dyDescent="0.25">
      <c r="B18" s="11"/>
      <c r="C18" s="11" t="s">
        <v>114</v>
      </c>
      <c r="D18" s="2" t="s">
        <v>31</v>
      </c>
      <c r="E18" s="11" t="s">
        <v>17</v>
      </c>
      <c r="F18" s="14">
        <v>1</v>
      </c>
      <c r="G18" s="14">
        <v>1.2</v>
      </c>
      <c r="H18" s="14">
        <v>7000</v>
      </c>
      <c r="I18" s="16">
        <f t="shared" ref="I18:I19" si="1">+PRODUCT(F18:H18)</f>
        <v>8400</v>
      </c>
      <c r="J18" s="9"/>
      <c r="L18" s="1"/>
      <c r="M18" s="1"/>
      <c r="N18" s="1"/>
      <c r="O18" s="47">
        <v>493260.9646666667</v>
      </c>
    </row>
    <row r="19" spans="2:16" x14ac:dyDescent="0.25">
      <c r="B19" s="11"/>
      <c r="C19" s="11" t="s">
        <v>115</v>
      </c>
      <c r="D19" s="2" t="s">
        <v>37</v>
      </c>
      <c r="E19" s="11" t="s">
        <v>17</v>
      </c>
      <c r="F19" s="14">
        <v>2</v>
      </c>
      <c r="G19" s="14">
        <v>2.5</v>
      </c>
      <c r="H19" s="14">
        <v>4000</v>
      </c>
      <c r="I19" s="16">
        <f t="shared" si="1"/>
        <v>20000</v>
      </c>
      <c r="J19" s="9"/>
      <c r="L19" s="1"/>
    </row>
    <row r="20" spans="2:16" x14ac:dyDescent="0.25">
      <c r="B20" s="11"/>
      <c r="C20" s="11"/>
      <c r="D20" s="2"/>
      <c r="E20" s="11"/>
      <c r="F20" s="14"/>
      <c r="G20" s="14"/>
      <c r="H20" s="14"/>
      <c r="I20" s="16"/>
      <c r="J20" s="9"/>
      <c r="L20" s="1"/>
      <c r="O20" s="48">
        <v>285905.0516666667</v>
      </c>
      <c r="P20" s="1">
        <f>J56</f>
        <v>361097.19999999995</v>
      </c>
    </row>
    <row r="21" spans="2:16" x14ac:dyDescent="0.25">
      <c r="B21" s="11"/>
      <c r="C21" s="12" t="s">
        <v>42</v>
      </c>
      <c r="D21" s="13" t="s">
        <v>43</v>
      </c>
      <c r="E21" s="11"/>
      <c r="F21" s="14"/>
      <c r="G21" s="14"/>
      <c r="H21" s="16"/>
      <c r="I21" s="16"/>
      <c r="J21" s="9"/>
      <c r="L21" s="1"/>
    </row>
    <row r="22" spans="2:16" x14ac:dyDescent="0.25">
      <c r="B22" s="11"/>
      <c r="C22" s="11" t="s">
        <v>44</v>
      </c>
      <c r="D22" s="2" t="s">
        <v>117</v>
      </c>
      <c r="E22" s="11" t="s">
        <v>46</v>
      </c>
      <c r="F22" s="14">
        <v>2</v>
      </c>
      <c r="G22" s="14"/>
      <c r="H22" s="19">
        <f>L22/1.18</f>
        <v>12711.864406779661</v>
      </c>
      <c r="I22" s="16">
        <f t="shared" ref="I22:I27" si="2">+PRODUCT(F22:H22)</f>
        <v>25423.728813559323</v>
      </c>
      <c r="J22" s="9"/>
      <c r="L22" s="49">
        <v>15000</v>
      </c>
    </row>
    <row r="23" spans="2:16" x14ac:dyDescent="0.25">
      <c r="B23" s="17"/>
      <c r="C23" s="11" t="s">
        <v>47</v>
      </c>
      <c r="D23" s="18" t="s">
        <v>48</v>
      </c>
      <c r="E23" s="11" t="s">
        <v>46</v>
      </c>
      <c r="F23" s="19">
        <v>2</v>
      </c>
      <c r="G23" s="19"/>
      <c r="H23" s="19">
        <f t="shared" ref="H23:H27" si="3">L23/1.18</f>
        <v>10169.491525423729</v>
      </c>
      <c r="I23" s="16">
        <f t="shared" si="2"/>
        <v>20338.983050847459</v>
      </c>
      <c r="J23" s="20"/>
      <c r="L23" s="49">
        <v>12000</v>
      </c>
    </row>
    <row r="24" spans="2:16" x14ac:dyDescent="0.25">
      <c r="B24" s="17"/>
      <c r="C24" s="11" t="s">
        <v>104</v>
      </c>
      <c r="D24" s="18" t="s">
        <v>105</v>
      </c>
      <c r="E24" s="11" t="s">
        <v>46</v>
      </c>
      <c r="F24" s="19">
        <v>2</v>
      </c>
      <c r="G24" s="19"/>
      <c r="H24" s="19">
        <f t="shared" si="3"/>
        <v>5084.7457627118647</v>
      </c>
      <c r="I24" s="16">
        <f t="shared" si="2"/>
        <v>10169.491525423729</v>
      </c>
      <c r="J24" s="20"/>
      <c r="K24" s="1"/>
      <c r="L24" s="49">
        <v>6000</v>
      </c>
    </row>
    <row r="25" spans="2:16" x14ac:dyDescent="0.25">
      <c r="B25" s="17"/>
      <c r="C25" s="11" t="s">
        <v>106</v>
      </c>
      <c r="D25" s="18" t="s">
        <v>107</v>
      </c>
      <c r="E25" s="11" t="s">
        <v>46</v>
      </c>
      <c r="F25" s="19">
        <v>2</v>
      </c>
      <c r="G25" s="19"/>
      <c r="H25" s="19">
        <f t="shared" si="3"/>
        <v>847.45762711864415</v>
      </c>
      <c r="I25" s="16">
        <f t="shared" si="2"/>
        <v>1694.9152542372883</v>
      </c>
      <c r="J25" s="20"/>
      <c r="K25" s="1"/>
      <c r="L25" s="49">
        <v>1000</v>
      </c>
    </row>
    <row r="26" spans="2:16" x14ac:dyDescent="0.25">
      <c r="B26" s="17"/>
      <c r="C26" s="11" t="s">
        <v>110</v>
      </c>
      <c r="D26" s="18" t="s">
        <v>108</v>
      </c>
      <c r="E26" s="11" t="s">
        <v>46</v>
      </c>
      <c r="F26" s="19">
        <v>2</v>
      </c>
      <c r="G26" s="19"/>
      <c r="H26" s="19">
        <f t="shared" si="3"/>
        <v>4237.2881355932204</v>
      </c>
      <c r="I26" s="16">
        <f t="shared" si="2"/>
        <v>8474.5762711864409</v>
      </c>
      <c r="J26" s="20"/>
      <c r="K26" s="1"/>
      <c r="L26" s="49">
        <v>5000</v>
      </c>
    </row>
    <row r="27" spans="2:16" x14ac:dyDescent="0.25">
      <c r="B27" s="17"/>
      <c r="C27" s="11" t="s">
        <v>111</v>
      </c>
      <c r="D27" s="18" t="s">
        <v>109</v>
      </c>
      <c r="E27" s="11" t="s">
        <v>46</v>
      </c>
      <c r="F27" s="19">
        <v>2</v>
      </c>
      <c r="G27" s="19"/>
      <c r="H27" s="19">
        <f t="shared" si="3"/>
        <v>4237.2881355932204</v>
      </c>
      <c r="I27" s="16">
        <f t="shared" si="2"/>
        <v>8474.5762711864409</v>
      </c>
      <c r="J27" s="20"/>
      <c r="K27" s="1"/>
      <c r="L27" s="49">
        <v>5000</v>
      </c>
    </row>
    <row r="28" spans="2:16" x14ac:dyDescent="0.25">
      <c r="B28" s="5"/>
      <c r="C28" s="163" t="s">
        <v>49</v>
      </c>
      <c r="D28" s="163"/>
      <c r="E28" s="5"/>
      <c r="F28" s="21">
        <v>1</v>
      </c>
      <c r="G28" s="21"/>
      <c r="H28" s="21"/>
      <c r="I28" s="5"/>
      <c r="J28" s="31">
        <f>+I29+I43</f>
        <v>18884.745762711864</v>
      </c>
      <c r="K28" s="1"/>
      <c r="L28" s="1"/>
    </row>
    <row r="29" spans="2:16" ht="25.5" x14ac:dyDescent="0.25">
      <c r="B29" s="22"/>
      <c r="C29" s="164" t="s">
        <v>50</v>
      </c>
      <c r="D29" s="164"/>
      <c r="E29" s="22"/>
      <c r="F29" s="45" t="s">
        <v>119</v>
      </c>
      <c r="G29" s="45" t="s">
        <v>122</v>
      </c>
      <c r="H29" s="45" t="s">
        <v>120</v>
      </c>
      <c r="I29" s="32">
        <f>SUM(I32:I42)</f>
        <v>12774.576271186441</v>
      </c>
      <c r="J29" s="25"/>
      <c r="K29" s="1"/>
      <c r="L29" s="1"/>
    </row>
    <row r="30" spans="2:16" x14ac:dyDescent="0.25">
      <c r="B30" s="6" t="s">
        <v>51</v>
      </c>
      <c r="C30" s="2"/>
      <c r="D30" s="8" t="s">
        <v>52</v>
      </c>
      <c r="E30" s="11"/>
      <c r="F30" s="14"/>
      <c r="G30" s="14"/>
      <c r="H30" s="16"/>
      <c r="I30" s="9"/>
      <c r="J30" s="10"/>
      <c r="K30" s="1"/>
      <c r="L30" s="1"/>
    </row>
    <row r="31" spans="2:16" x14ac:dyDescent="0.25">
      <c r="B31" s="11"/>
      <c r="C31" s="12" t="s">
        <v>53</v>
      </c>
      <c r="D31" s="13" t="s">
        <v>54</v>
      </c>
      <c r="E31" s="11"/>
      <c r="F31" s="14"/>
      <c r="H31" s="16"/>
      <c r="I31" s="10"/>
      <c r="J31" s="9"/>
      <c r="K31" s="1"/>
      <c r="L31" s="1"/>
    </row>
    <row r="32" spans="2:16" x14ac:dyDescent="0.25">
      <c r="B32" s="11"/>
      <c r="C32" s="11" t="s">
        <v>55</v>
      </c>
      <c r="D32" s="2" t="s">
        <v>56</v>
      </c>
      <c r="E32" s="11" t="s">
        <v>17</v>
      </c>
      <c r="F32" s="14">
        <v>1</v>
      </c>
      <c r="G32" s="14">
        <v>2</v>
      </c>
      <c r="H32" s="19">
        <f>L32/1.18</f>
        <v>1525.4237288135594</v>
      </c>
      <c r="I32" s="16">
        <f>+PRODUCT(F32:H32)</f>
        <v>3050.8474576271187</v>
      </c>
      <c r="J32" s="9"/>
      <c r="K32" s="1"/>
      <c r="L32" s="16">
        <v>1800</v>
      </c>
    </row>
    <row r="33" spans="2:12" x14ac:dyDescent="0.25">
      <c r="B33" s="11"/>
      <c r="C33" s="11" t="s">
        <v>57</v>
      </c>
      <c r="D33" s="2" t="s">
        <v>94</v>
      </c>
      <c r="E33" s="11" t="s">
        <v>17</v>
      </c>
      <c r="F33" s="14">
        <v>4</v>
      </c>
      <c r="G33" s="14">
        <v>2</v>
      </c>
      <c r="H33" s="19">
        <f t="shared" ref="H33:H34" si="4">L33/1.18</f>
        <v>593.22033898305085</v>
      </c>
      <c r="I33" s="16">
        <f>+PRODUCT(F33:H33)</f>
        <v>4745.7627118644068</v>
      </c>
      <c r="J33" s="9"/>
      <c r="K33" s="1"/>
      <c r="L33" s="16">
        <v>700</v>
      </c>
    </row>
    <row r="34" spans="2:12" x14ac:dyDescent="0.25">
      <c r="B34" s="11"/>
      <c r="C34" s="11" t="s">
        <v>93</v>
      </c>
      <c r="D34" s="2" t="s">
        <v>58</v>
      </c>
      <c r="E34" s="11" t="s">
        <v>17</v>
      </c>
      <c r="F34" s="14">
        <v>1</v>
      </c>
      <c r="G34" s="14">
        <v>2</v>
      </c>
      <c r="H34" s="19">
        <f t="shared" si="4"/>
        <v>338.98305084745766</v>
      </c>
      <c r="I34" s="16">
        <f>+PRODUCT(F34:H34)</f>
        <v>677.96610169491532</v>
      </c>
      <c r="J34" s="9"/>
      <c r="K34" s="1"/>
      <c r="L34" s="16">
        <v>400</v>
      </c>
    </row>
    <row r="35" spans="2:12" x14ac:dyDescent="0.25">
      <c r="B35" s="6" t="s">
        <v>60</v>
      </c>
      <c r="C35" s="2"/>
      <c r="D35" s="26" t="s">
        <v>61</v>
      </c>
      <c r="E35" s="11"/>
      <c r="F35" s="14"/>
      <c r="G35" s="14"/>
      <c r="H35" s="16"/>
      <c r="I35" s="16"/>
      <c r="J35" s="10"/>
      <c r="L35" s="16">
        <v>4500</v>
      </c>
    </row>
    <row r="36" spans="2:12" x14ac:dyDescent="0.25">
      <c r="B36" s="11"/>
      <c r="C36" s="12" t="s">
        <v>62</v>
      </c>
      <c r="D36" s="13" t="s">
        <v>63</v>
      </c>
      <c r="E36" s="11"/>
      <c r="F36" s="14"/>
      <c r="G36" s="14" t="s">
        <v>123</v>
      </c>
      <c r="H36" s="16"/>
      <c r="I36" s="16"/>
      <c r="J36" s="9"/>
    </row>
    <row r="37" spans="2:12" x14ac:dyDescent="0.25">
      <c r="B37" s="11"/>
      <c r="C37" s="11" t="s">
        <v>64</v>
      </c>
      <c r="D37" s="2" t="s">
        <v>65</v>
      </c>
      <c r="E37" s="11" t="s">
        <v>66</v>
      </c>
      <c r="F37" s="14">
        <v>1</v>
      </c>
      <c r="G37" s="14">
        <v>9</v>
      </c>
      <c r="H37" s="19">
        <f t="shared" ref="H37" si="5">L37/1.18</f>
        <v>0</v>
      </c>
      <c r="I37" s="16">
        <f>+PRODUCT(F37:H37)</f>
        <v>0</v>
      </c>
      <c r="J37" s="9"/>
    </row>
    <row r="38" spans="2:12" x14ac:dyDescent="0.25">
      <c r="B38" s="11"/>
      <c r="C38" s="12" t="s">
        <v>67</v>
      </c>
      <c r="D38" s="13" t="s">
        <v>68</v>
      </c>
      <c r="E38" s="11"/>
      <c r="F38" s="14" t="s">
        <v>124</v>
      </c>
      <c r="G38" s="14"/>
      <c r="H38" s="16"/>
      <c r="I38" s="16"/>
      <c r="J38" s="9"/>
      <c r="L38" s="16">
        <v>500</v>
      </c>
    </row>
    <row r="39" spans="2:12" x14ac:dyDescent="0.25">
      <c r="B39" s="11"/>
      <c r="C39" s="11" t="s">
        <v>69</v>
      </c>
      <c r="D39" s="2" t="s">
        <v>70</v>
      </c>
      <c r="E39" s="11" t="s">
        <v>71</v>
      </c>
      <c r="F39" s="14">
        <v>4</v>
      </c>
      <c r="G39" s="14">
        <v>9</v>
      </c>
      <c r="H39" s="19">
        <f t="shared" ref="H39" si="6">L39/1.18</f>
        <v>0</v>
      </c>
      <c r="I39" s="16">
        <f>+PRODUCT(F39:H39)</f>
        <v>0</v>
      </c>
      <c r="J39" s="9"/>
      <c r="L39" s="16"/>
    </row>
    <row r="40" spans="2:12" x14ac:dyDescent="0.25">
      <c r="B40" s="11"/>
      <c r="C40" s="12" t="s">
        <v>72</v>
      </c>
      <c r="D40" s="13" t="s">
        <v>73</v>
      </c>
      <c r="E40" s="11"/>
      <c r="F40" s="14"/>
      <c r="G40" s="14"/>
      <c r="H40" s="16"/>
      <c r="I40" s="16"/>
      <c r="J40" s="9"/>
      <c r="L40" s="16">
        <v>320</v>
      </c>
    </row>
    <row r="41" spans="2:12" x14ac:dyDescent="0.25">
      <c r="B41" s="11"/>
      <c r="C41" s="11"/>
      <c r="D41" s="2" t="s">
        <v>74</v>
      </c>
      <c r="E41" s="11" t="s">
        <v>118</v>
      </c>
      <c r="F41" s="14">
        <v>1</v>
      </c>
      <c r="G41" s="44"/>
      <c r="H41" s="19">
        <v>4300</v>
      </c>
      <c r="I41" s="16">
        <f>+PRODUCT(F41:H41)</f>
        <v>4300</v>
      </c>
      <c r="J41" s="9"/>
      <c r="L41" s="16">
        <v>400</v>
      </c>
    </row>
    <row r="42" spans="2:12" x14ac:dyDescent="0.25">
      <c r="B42" s="11"/>
      <c r="C42" s="11"/>
      <c r="D42" s="2"/>
      <c r="E42" s="11"/>
      <c r="F42" s="14"/>
      <c r="H42" s="16"/>
      <c r="I42" s="16"/>
      <c r="J42" s="9"/>
    </row>
    <row r="43" spans="2:12" ht="25.5" x14ac:dyDescent="0.25">
      <c r="B43" s="34"/>
      <c r="C43" s="165" t="s">
        <v>75</v>
      </c>
      <c r="D43" s="165"/>
      <c r="E43" s="34"/>
      <c r="F43" s="45" t="s">
        <v>119</v>
      </c>
      <c r="G43" s="45" t="s">
        <v>121</v>
      </c>
      <c r="H43" s="45" t="s">
        <v>120</v>
      </c>
      <c r="I43" s="38">
        <f>SUM(I45:I50)</f>
        <v>6110.1694915254247</v>
      </c>
      <c r="J43" s="37"/>
    </row>
    <row r="44" spans="2:12" x14ac:dyDescent="0.25">
      <c r="B44" s="6" t="s">
        <v>76</v>
      </c>
      <c r="C44" s="7"/>
      <c r="D44" s="26" t="s">
        <v>77</v>
      </c>
      <c r="E44" s="11"/>
      <c r="F44" s="14"/>
      <c r="G44" s="14"/>
      <c r="H44" s="16"/>
      <c r="I44" s="16"/>
      <c r="J44" s="9"/>
    </row>
    <row r="45" spans="2:12" x14ac:dyDescent="0.25">
      <c r="B45" s="11"/>
      <c r="C45" s="11" t="s">
        <v>80</v>
      </c>
      <c r="D45" s="2" t="s">
        <v>126</v>
      </c>
      <c r="E45" s="11" t="s">
        <v>66</v>
      </c>
      <c r="F45" s="14">
        <v>150</v>
      </c>
      <c r="G45" s="14">
        <v>2</v>
      </c>
      <c r="H45" s="19">
        <f t="shared" ref="H45:H50" si="7">L45/1.18</f>
        <v>4.2372881355932206</v>
      </c>
      <c r="I45" s="16">
        <f t="shared" ref="I45:I50" si="8">+PRODUCT(F45:H45)</f>
        <v>1271.1864406779662</v>
      </c>
      <c r="J45" s="9"/>
      <c r="L45" s="16">
        <v>5</v>
      </c>
    </row>
    <row r="46" spans="2:12" x14ac:dyDescent="0.25">
      <c r="B46" s="11"/>
      <c r="C46" s="11" t="s">
        <v>82</v>
      </c>
      <c r="D46" s="2" t="s">
        <v>129</v>
      </c>
      <c r="E46" s="11" t="s">
        <v>66</v>
      </c>
      <c r="F46" s="14">
        <v>3000</v>
      </c>
      <c r="G46" s="14">
        <v>2</v>
      </c>
      <c r="H46" s="19">
        <f t="shared" si="7"/>
        <v>8.4745762711864417E-2</v>
      </c>
      <c r="I46" s="16">
        <f t="shared" si="8"/>
        <v>508.47457627118649</v>
      </c>
      <c r="J46" s="9"/>
      <c r="L46" s="16">
        <v>0.1</v>
      </c>
    </row>
    <row r="47" spans="2:12" x14ac:dyDescent="0.25">
      <c r="B47" s="11"/>
      <c r="C47" s="11" t="s">
        <v>84</v>
      </c>
      <c r="D47" s="2" t="s">
        <v>125</v>
      </c>
      <c r="E47" s="11" t="s">
        <v>66</v>
      </c>
      <c r="F47" s="14">
        <v>6</v>
      </c>
      <c r="G47" s="14">
        <v>2</v>
      </c>
      <c r="H47" s="19">
        <f t="shared" si="7"/>
        <v>4.2372881355932206</v>
      </c>
      <c r="I47" s="16">
        <f t="shared" si="8"/>
        <v>50.847457627118644</v>
      </c>
      <c r="J47" s="9"/>
      <c r="L47" s="16">
        <v>5</v>
      </c>
    </row>
    <row r="48" spans="2:12" x14ac:dyDescent="0.25">
      <c r="B48" s="11"/>
      <c r="C48" s="11" t="s">
        <v>86</v>
      </c>
      <c r="D48" s="2" t="s">
        <v>128</v>
      </c>
      <c r="E48" s="11" t="s">
        <v>66</v>
      </c>
      <c r="F48" s="14">
        <v>9000</v>
      </c>
      <c r="G48" s="14">
        <v>2</v>
      </c>
      <c r="H48" s="19">
        <f t="shared" si="7"/>
        <v>8.4745762711864417E-2</v>
      </c>
      <c r="I48" s="16">
        <f t="shared" si="8"/>
        <v>1525.4237288135596</v>
      </c>
      <c r="J48" s="9"/>
      <c r="L48" s="16">
        <v>0.1</v>
      </c>
    </row>
    <row r="49" spans="2:12" x14ac:dyDescent="0.25">
      <c r="B49" s="11"/>
      <c r="C49" s="11" t="s">
        <v>127</v>
      </c>
      <c r="D49" s="2" t="s">
        <v>83</v>
      </c>
      <c r="E49" s="11" t="s">
        <v>66</v>
      </c>
      <c r="F49" s="14">
        <v>450</v>
      </c>
      <c r="G49" s="14">
        <v>2</v>
      </c>
      <c r="H49" s="19">
        <f t="shared" si="7"/>
        <v>2.1186440677966103</v>
      </c>
      <c r="I49" s="16">
        <f t="shared" si="8"/>
        <v>1906.7796610169494</v>
      </c>
      <c r="J49" s="9"/>
      <c r="L49" s="16">
        <v>2.5</v>
      </c>
    </row>
    <row r="50" spans="2:12" x14ac:dyDescent="0.25">
      <c r="B50" s="11"/>
      <c r="C50" s="11" t="s">
        <v>130</v>
      </c>
      <c r="D50" s="27" t="s">
        <v>87</v>
      </c>
      <c r="E50" s="11" t="s">
        <v>66</v>
      </c>
      <c r="F50" s="28">
        <v>1</v>
      </c>
      <c r="G50" s="14">
        <v>2</v>
      </c>
      <c r="H50" s="19">
        <f t="shared" si="7"/>
        <v>423.72881355932208</v>
      </c>
      <c r="I50" s="16">
        <f t="shared" si="8"/>
        <v>847.45762711864415</v>
      </c>
      <c r="J50" s="29"/>
      <c r="L50" s="16">
        <v>500</v>
      </c>
    </row>
    <row r="51" spans="2:12" x14ac:dyDescent="0.25">
      <c r="B51" s="11"/>
      <c r="C51" s="11"/>
      <c r="D51" s="41" t="s">
        <v>10</v>
      </c>
      <c r="E51" s="11"/>
      <c r="F51" s="28"/>
      <c r="G51" s="14"/>
      <c r="H51" s="16"/>
      <c r="I51" s="16"/>
      <c r="J51" s="43">
        <f>+J5</f>
        <v>261027.11864406778</v>
      </c>
    </row>
    <row r="52" spans="2:12" x14ac:dyDescent="0.25">
      <c r="B52" s="11"/>
      <c r="C52" s="11"/>
      <c r="D52" s="27" t="s">
        <v>91</v>
      </c>
      <c r="E52" s="11"/>
      <c r="F52" s="28"/>
      <c r="G52" s="14"/>
      <c r="H52" s="16"/>
      <c r="I52" s="16"/>
      <c r="J52" s="42">
        <f>+J28</f>
        <v>18884.745762711864</v>
      </c>
    </row>
    <row r="53" spans="2:12" x14ac:dyDescent="0.25">
      <c r="B53" s="11"/>
      <c r="C53" s="11"/>
      <c r="D53" s="2" t="s">
        <v>90</v>
      </c>
      <c r="E53" s="11"/>
      <c r="F53" s="39">
        <v>0.1</v>
      </c>
      <c r="G53" s="2"/>
      <c r="H53" s="9"/>
      <c r="I53" s="9"/>
      <c r="J53" s="16">
        <f>J51*0.1</f>
        <v>26102.711864406781</v>
      </c>
    </row>
    <row r="54" spans="2:12" x14ac:dyDescent="0.25">
      <c r="B54" s="2"/>
      <c r="C54" s="11"/>
      <c r="D54" s="8" t="s">
        <v>88</v>
      </c>
      <c r="E54" s="11"/>
      <c r="F54" s="40"/>
      <c r="G54" s="2"/>
      <c r="H54" s="9"/>
      <c r="I54" s="9"/>
      <c r="J54" s="33">
        <f>+J51+J52+J53</f>
        <v>306014.57627118641</v>
      </c>
    </row>
    <row r="55" spans="2:12" x14ac:dyDescent="0.25">
      <c r="B55" s="2"/>
      <c r="C55" s="11"/>
      <c r="D55" s="2" t="s">
        <v>89</v>
      </c>
      <c r="E55" s="11"/>
      <c r="F55" s="39">
        <v>0.18</v>
      </c>
      <c r="G55" s="2"/>
      <c r="H55" s="9"/>
      <c r="I55" s="9"/>
      <c r="J55" s="16">
        <f>J54*0.18</f>
        <v>55082.623728813553</v>
      </c>
    </row>
    <row r="56" spans="2:12" x14ac:dyDescent="0.25">
      <c r="B56" s="166" t="s">
        <v>92</v>
      </c>
      <c r="C56" s="166"/>
      <c r="D56" s="166"/>
      <c r="E56" s="166"/>
      <c r="F56" s="166"/>
      <c r="G56" s="166"/>
      <c r="H56" s="166"/>
      <c r="I56" s="166"/>
      <c r="J56" s="31">
        <f>+J54+J55</f>
        <v>361097.19999999995</v>
      </c>
    </row>
    <row r="57" spans="2:12" x14ac:dyDescent="0.25">
      <c r="B57" s="30"/>
    </row>
    <row r="58" spans="2:12" x14ac:dyDescent="0.25">
      <c r="B58" s="30"/>
    </row>
  </sheetData>
  <mergeCells count="5">
    <mergeCell ref="C5:D5"/>
    <mergeCell ref="C28:D28"/>
    <mergeCell ref="C29:D29"/>
    <mergeCell ref="C43:D43"/>
    <mergeCell ref="B56:I5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Samne</vt:lpstr>
      <vt:lpstr>Ramon Castilla</vt:lpstr>
      <vt:lpstr>Gran Chimu</vt:lpstr>
      <vt:lpstr>Alto Peru</vt:lpstr>
      <vt:lpstr>4 samnne ramon cas </vt:lpstr>
      <vt:lpstr>COMP 1.4</vt:lpstr>
      <vt:lpstr>Hoja1</vt:lpstr>
      <vt:lpstr>EST.COSTOS SAN MRTIN (2)</vt:lpstr>
      <vt:lpstr>2 sitabamba anga</vt:lpstr>
      <vt:lpstr>'COMP 1.4'!Área_de_impresión</vt:lpstr>
      <vt:lpstr>'EST.COSTOS SAN MRTIN (2)'!Área_de_impresión</vt:lpstr>
      <vt:lpstr>'COMP 1.4'!Títulos_a_imprimir</vt:lpstr>
      <vt:lpstr>'EST.COSTOS SAN MRTIN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Mamani Apaza</dc:creator>
  <cp:lastModifiedBy>FN</cp:lastModifiedBy>
  <cp:lastPrinted>2023-05-31T22:42:16Z</cp:lastPrinted>
  <dcterms:created xsi:type="dcterms:W3CDTF">2019-01-22T21:53:46Z</dcterms:created>
  <dcterms:modified xsi:type="dcterms:W3CDTF">2023-06-22T17:23:16Z</dcterms:modified>
</cp:coreProperties>
</file>