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ALLCCA\Desktop\FISSAL 2024\LIQUIDACION DE PRESTACIONES HASTA PROD SET 2023\"/>
    </mc:Choice>
  </mc:AlternateContent>
  <xr:revisionPtr revIDLastSave="0" documentId="8_{5E26D8B5-8C09-4736-AFB2-EDF2B4355D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T SET-23" sheetId="1" r:id="rId1"/>
    <sheet name="PNT" sheetId="2" r:id="rId2"/>
    <sheet name="GENERAL SET 2023" sheetId="3" r:id="rId3"/>
  </sheets>
  <definedNames>
    <definedName name="_xlnm._FilterDatabase" localSheetId="2" hidden="1">'GENERAL SET 2023'!$A$4:$J$94</definedName>
    <definedName name="_xlnm._FilterDatabase" localSheetId="1" hidden="1">PNT!$A$5:$N$93</definedName>
    <definedName name="_xlnm._FilterDatabase" localSheetId="0" hidden="1">'PT SET-23'!$A$5:$N$86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H77" i="1"/>
  <c r="H76" i="1"/>
  <c r="H75" i="1"/>
  <c r="H71" i="1"/>
  <c r="H70" i="1"/>
  <c r="H69" i="1"/>
  <c r="H64" i="1"/>
  <c r="H63" i="1"/>
  <c r="H61" i="1"/>
  <c r="H60" i="1"/>
  <c r="H59" i="1"/>
  <c r="H58" i="1"/>
  <c r="H57" i="1"/>
  <c r="H56" i="1"/>
  <c r="H52" i="1"/>
  <c r="H51" i="1"/>
  <c r="H50" i="1"/>
  <c r="H49" i="1"/>
  <c r="H48" i="1"/>
  <c r="H45" i="1"/>
  <c r="H44" i="1"/>
  <c r="H43" i="1"/>
  <c r="H38" i="1"/>
  <c r="H37" i="1"/>
  <c r="H36" i="1"/>
  <c r="H29" i="1"/>
  <c r="H28" i="1"/>
  <c r="H27" i="1"/>
  <c r="H26" i="1"/>
  <c r="H25" i="1"/>
  <c r="H24" i="1"/>
  <c r="H23" i="1"/>
  <c r="H20" i="1"/>
  <c r="H19" i="1"/>
  <c r="H18" i="1"/>
  <c r="H17" i="1"/>
  <c r="H16" i="1"/>
  <c r="H15" i="1"/>
  <c r="H14" i="1"/>
  <c r="H13" i="1"/>
  <c r="H12" i="1"/>
  <c r="H11" i="1"/>
  <c r="H10" i="1"/>
  <c r="H9" i="1"/>
  <c r="H73" i="1"/>
  <c r="H72" i="1"/>
  <c r="H68" i="1"/>
  <c r="H67" i="1"/>
  <c r="H66" i="1"/>
  <c r="H65" i="1"/>
  <c r="H53" i="1"/>
  <c r="H47" i="1"/>
  <c r="H46" i="1"/>
  <c r="H34" i="1"/>
  <c r="H33" i="1"/>
  <c r="H32" i="1"/>
  <c r="H31" i="1"/>
  <c r="H30" i="1"/>
  <c r="H8" i="1"/>
  <c r="H7" i="1"/>
  <c r="H6" i="1"/>
  <c r="H82" i="1"/>
  <c r="H81" i="1"/>
  <c r="H80" i="1"/>
  <c r="H79" i="1"/>
  <c r="H78" i="1"/>
  <c r="H74" i="1"/>
  <c r="H62" i="1"/>
  <c r="H55" i="1"/>
  <c r="H54" i="1"/>
  <c r="H42" i="1"/>
  <c r="H41" i="1"/>
  <c r="H40" i="1"/>
  <c r="H39" i="1"/>
  <c r="H35" i="1"/>
  <c r="H22" i="1"/>
  <c r="H21" i="1"/>
  <c r="F64" i="1"/>
  <c r="F63" i="1"/>
  <c r="F44" i="1"/>
  <c r="F24" i="1"/>
  <c r="F82" i="1"/>
  <c r="F81" i="1"/>
  <c r="F80" i="1"/>
  <c r="F79" i="1"/>
  <c r="F78" i="1"/>
  <c r="F77" i="1"/>
  <c r="F76" i="1"/>
  <c r="F74" i="1"/>
  <c r="F73" i="1"/>
  <c r="F72" i="1"/>
  <c r="F70" i="1"/>
  <c r="F69" i="1"/>
  <c r="F68" i="1"/>
  <c r="F67" i="1"/>
  <c r="F66" i="1"/>
  <c r="F62" i="1"/>
  <c r="F61" i="1"/>
  <c r="F60" i="1"/>
  <c r="F59" i="1"/>
  <c r="F58" i="1"/>
  <c r="F57" i="1"/>
  <c r="F56" i="1"/>
  <c r="F54" i="1"/>
  <c r="F53" i="1"/>
  <c r="F52" i="1"/>
  <c r="F50" i="1"/>
  <c r="F49" i="1"/>
  <c r="F48" i="1"/>
  <c r="F47" i="1"/>
  <c r="F46" i="1"/>
  <c r="F43" i="1"/>
  <c r="F42" i="1"/>
  <c r="F41" i="1"/>
  <c r="F40" i="1"/>
  <c r="F39" i="1"/>
  <c r="F38" i="1"/>
  <c r="F37" i="1"/>
  <c r="F36" i="1"/>
  <c r="F34" i="1"/>
  <c r="F33" i="1"/>
  <c r="F32" i="1"/>
  <c r="F30" i="1"/>
  <c r="F29" i="1"/>
  <c r="F28" i="1"/>
  <c r="F27" i="1"/>
  <c r="F26" i="1"/>
  <c r="F23" i="1"/>
  <c r="F22" i="1"/>
  <c r="F21" i="1"/>
  <c r="F20" i="1"/>
  <c r="F19" i="1"/>
  <c r="F18" i="1"/>
  <c r="F17" i="1"/>
  <c r="F16" i="1"/>
  <c r="F14" i="1"/>
  <c r="F13" i="1"/>
  <c r="F12" i="1"/>
  <c r="F10" i="1"/>
  <c r="F9" i="1"/>
  <c r="F8" i="1"/>
  <c r="F7" i="1"/>
  <c r="F6" i="1"/>
  <c r="F25" i="1" l="1"/>
  <c r="F35" i="1"/>
  <c r="F45" i="1"/>
  <c r="F55" i="1"/>
  <c r="F65" i="1"/>
  <c r="F75" i="1"/>
  <c r="F11" i="1"/>
  <c r="F31" i="1"/>
  <c r="F51" i="1"/>
  <c r="F71" i="1"/>
  <c r="F15" i="1"/>
  <c r="E87" i="3" l="1"/>
  <c r="E84" i="3"/>
  <c r="G87" i="3"/>
  <c r="G88" i="3"/>
  <c r="G89" i="3"/>
  <c r="G90" i="3"/>
  <c r="D84" i="3"/>
  <c r="D85" i="3"/>
  <c r="D86" i="3"/>
  <c r="D87" i="3"/>
  <c r="D88" i="3"/>
  <c r="D89" i="3"/>
  <c r="D90" i="3"/>
  <c r="G84" i="3"/>
  <c r="G93" i="3" l="1"/>
  <c r="G92" i="3"/>
  <c r="J74" i="1"/>
  <c r="L74" i="1" s="1"/>
  <c r="J76" i="1"/>
  <c r="L76" i="1" s="1"/>
  <c r="N76" i="1" s="1"/>
  <c r="J75" i="1"/>
  <c r="L75" i="1" s="1"/>
  <c r="M75" i="1" s="1"/>
  <c r="G85" i="3"/>
  <c r="G86" i="3"/>
  <c r="G91" i="3"/>
  <c r="K83" i="1"/>
  <c r="F84" i="3" l="1"/>
  <c r="H84" i="3" s="1"/>
  <c r="I84" i="3" s="1"/>
  <c r="M74" i="1"/>
  <c r="N74" i="1"/>
  <c r="N75" i="1"/>
  <c r="M76" i="1"/>
  <c r="E85" i="3"/>
  <c r="E86" i="3"/>
  <c r="E88" i="3"/>
  <c r="E89" i="3"/>
  <c r="E90" i="3"/>
  <c r="E91" i="3"/>
  <c r="E92" i="3"/>
  <c r="E93" i="3"/>
  <c r="J84" i="3" l="1"/>
  <c r="F83" i="1"/>
  <c r="J73" i="1" l="1"/>
  <c r="L73" i="1" s="1"/>
  <c r="J22" i="1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H93" i="2"/>
  <c r="F93" i="2"/>
  <c r="L22" i="1" l="1"/>
  <c r="N22" i="1" s="1"/>
  <c r="M22" i="1" l="1"/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F87" i="3" s="1"/>
  <c r="H87" i="3" s="1"/>
  <c r="J86" i="2"/>
  <c r="J87" i="2"/>
  <c r="J88" i="2"/>
  <c r="J89" i="2"/>
  <c r="J90" i="2"/>
  <c r="J91" i="2"/>
  <c r="J92" i="2"/>
  <c r="J6" i="2"/>
  <c r="I87" i="3" l="1"/>
  <c r="J87" i="3"/>
  <c r="I93" i="2" l="1"/>
  <c r="J93" i="2" l="1"/>
  <c r="G93" i="2"/>
  <c r="D42" i="3" l="1"/>
  <c r="D43" i="3"/>
  <c r="J36" i="1" l="1"/>
  <c r="F42" i="3" s="1"/>
  <c r="E42" i="3"/>
  <c r="G42" i="3"/>
  <c r="H42" i="3" l="1"/>
  <c r="I42" i="3" s="1"/>
  <c r="L36" i="1"/>
  <c r="N36" i="1" s="1"/>
  <c r="J42" i="3" l="1"/>
  <c r="M36" i="1"/>
  <c r="J77" i="1" l="1"/>
  <c r="J78" i="1"/>
  <c r="J79" i="1"/>
  <c r="J80" i="1"/>
  <c r="J81" i="1"/>
  <c r="J82" i="1"/>
  <c r="J6" i="1" l="1"/>
  <c r="I83" i="1"/>
  <c r="H83" i="1"/>
  <c r="J13" i="1"/>
  <c r="F14" i="3" s="1"/>
  <c r="J39" i="1"/>
  <c r="J63" i="1"/>
  <c r="J51" i="1"/>
  <c r="F58" i="3" s="1"/>
  <c r="J12" i="1"/>
  <c r="F13" i="3" s="1"/>
  <c r="J62" i="1"/>
  <c r="F69" i="3" s="1"/>
  <c r="J16" i="1"/>
  <c r="F17" i="3" s="1"/>
  <c r="J29" i="1"/>
  <c r="F33" i="3" s="1"/>
  <c r="J42" i="1"/>
  <c r="J54" i="1"/>
  <c r="F61" i="3" s="1"/>
  <c r="J50" i="1"/>
  <c r="F57" i="3" s="1"/>
  <c r="J44" i="1"/>
  <c r="F51" i="3" s="1"/>
  <c r="J9" i="1"/>
  <c r="F9" i="3" s="1"/>
  <c r="J21" i="1"/>
  <c r="J33" i="1"/>
  <c r="F38" i="3" s="1"/>
  <c r="J11" i="1"/>
  <c r="F12" i="3" s="1"/>
  <c r="J24" i="1"/>
  <c r="F27" i="3" s="1"/>
  <c r="J35" i="1"/>
  <c r="F40" i="3" s="1"/>
  <c r="J49" i="1"/>
  <c r="F56" i="3" s="1"/>
  <c r="J61" i="1"/>
  <c r="F68" i="3" s="1"/>
  <c r="F83" i="3"/>
  <c r="J18" i="1"/>
  <c r="F19" i="3" s="1"/>
  <c r="J31" i="1"/>
  <c r="F36" i="3" s="1"/>
  <c r="J56" i="1"/>
  <c r="F63" i="3" s="1"/>
  <c r="J68" i="1"/>
  <c r="F75" i="3" s="1"/>
  <c r="F92" i="3"/>
  <c r="J47" i="1"/>
  <c r="J59" i="1"/>
  <c r="F66" i="3" s="1"/>
  <c r="J71" i="1"/>
  <c r="J25" i="1"/>
  <c r="F28" i="3" s="1"/>
  <c r="J38" i="1"/>
  <c r="F44" i="3" s="1"/>
  <c r="F85" i="3"/>
  <c r="H85" i="3" s="1"/>
  <c r="J26" i="1"/>
  <c r="F29" i="3" s="1"/>
  <c r="F86" i="3"/>
  <c r="H86" i="3" s="1"/>
  <c r="J66" i="1"/>
  <c r="F90" i="3"/>
  <c r="H90" i="3" s="1"/>
  <c r="J55" i="1"/>
  <c r="J45" i="1"/>
  <c r="F52" i="3" s="1"/>
  <c r="J57" i="1"/>
  <c r="F64" i="3" s="1"/>
  <c r="J69" i="1"/>
  <c r="F76" i="3" s="1"/>
  <c r="F93" i="3"/>
  <c r="J43" i="1"/>
  <c r="F50" i="3" s="1"/>
  <c r="J8" i="1"/>
  <c r="F8" i="3" s="1"/>
  <c r="J20" i="1"/>
  <c r="F21" i="3" s="1"/>
  <c r="J37" i="1"/>
  <c r="F43" i="3" s="1"/>
  <c r="J46" i="1"/>
  <c r="F53" i="3" s="1"/>
  <c r="J58" i="1"/>
  <c r="J70" i="1"/>
  <c r="F78" i="3" s="1"/>
  <c r="J19" i="1"/>
  <c r="J67" i="1"/>
  <c r="F74" i="3" s="1"/>
  <c r="J17" i="1"/>
  <c r="F18" i="3" s="1"/>
  <c r="J30" i="1"/>
  <c r="F91" i="3"/>
  <c r="J7" i="1"/>
  <c r="F7" i="3" s="1"/>
  <c r="J72" i="1"/>
  <c r="F82" i="3" s="1"/>
  <c r="J60" i="1"/>
  <c r="F67" i="3" s="1"/>
  <c r="J48" i="1"/>
  <c r="F55" i="3" s="1"/>
  <c r="J34" i="1"/>
  <c r="F39" i="3" s="1"/>
  <c r="J23" i="1"/>
  <c r="F26" i="3" s="1"/>
  <c r="J10" i="1"/>
  <c r="F11" i="3" s="1"/>
  <c r="J14" i="1"/>
  <c r="F15" i="3" s="1"/>
  <c r="J27" i="1"/>
  <c r="F30" i="3" s="1"/>
  <c r="J40" i="1"/>
  <c r="F46" i="3" s="1"/>
  <c r="J52" i="1"/>
  <c r="F59" i="3" s="1"/>
  <c r="J64" i="1"/>
  <c r="F71" i="3" s="1"/>
  <c r="F88" i="3"/>
  <c r="H88" i="3" s="1"/>
  <c r="J32" i="1"/>
  <c r="F37" i="3" s="1"/>
  <c r="J15" i="1"/>
  <c r="F16" i="3" s="1"/>
  <c r="J28" i="1"/>
  <c r="F32" i="3" s="1"/>
  <c r="J41" i="1"/>
  <c r="F48" i="3" s="1"/>
  <c r="J53" i="1"/>
  <c r="F60" i="3" s="1"/>
  <c r="J65" i="1"/>
  <c r="F72" i="3" s="1"/>
  <c r="F89" i="3"/>
  <c r="H89" i="3" s="1"/>
  <c r="F20" i="3"/>
  <c r="D93" i="3"/>
  <c r="D92" i="3"/>
  <c r="D91" i="3"/>
  <c r="D83" i="3"/>
  <c r="D82" i="3"/>
  <c r="F81" i="3"/>
  <c r="D81" i="3"/>
  <c r="F80" i="3"/>
  <c r="D80" i="3"/>
  <c r="D79" i="3"/>
  <c r="D78" i="3"/>
  <c r="F77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F47" i="3"/>
  <c r="D47" i="3"/>
  <c r="D46" i="3"/>
  <c r="D45" i="3"/>
  <c r="D44" i="3"/>
  <c r="F41" i="3"/>
  <c r="D41" i="3"/>
  <c r="D40" i="3"/>
  <c r="D39" i="3"/>
  <c r="D38" i="3"/>
  <c r="D37" i="3"/>
  <c r="D36" i="3"/>
  <c r="D35" i="3"/>
  <c r="F34" i="3"/>
  <c r="D34" i="3"/>
  <c r="D33" i="3"/>
  <c r="D32" i="3"/>
  <c r="F31" i="3"/>
  <c r="D31" i="3"/>
  <c r="D30" i="3"/>
  <c r="D29" i="3"/>
  <c r="D28" i="3"/>
  <c r="D27" i="3"/>
  <c r="D26" i="3"/>
  <c r="F25" i="3"/>
  <c r="D25" i="3"/>
  <c r="F24" i="3"/>
  <c r="D24" i="3"/>
  <c r="F23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F10" i="3"/>
  <c r="D10" i="3"/>
  <c r="D9" i="3"/>
  <c r="D8" i="3"/>
  <c r="D7" i="3"/>
  <c r="F6" i="3"/>
  <c r="D6" i="3"/>
  <c r="D5" i="3"/>
  <c r="D93" i="2"/>
  <c r="G81" i="3"/>
  <c r="E81" i="3"/>
  <c r="E80" i="3"/>
  <c r="G77" i="3"/>
  <c r="G47" i="3"/>
  <c r="E47" i="3"/>
  <c r="G41" i="3"/>
  <c r="G34" i="3"/>
  <c r="G31" i="3"/>
  <c r="E31" i="3"/>
  <c r="G25" i="3"/>
  <c r="E25" i="3"/>
  <c r="G24" i="3"/>
  <c r="E24" i="3"/>
  <c r="G23" i="3"/>
  <c r="G10" i="3"/>
  <c r="G6" i="3"/>
  <c r="E6" i="3"/>
  <c r="E83" i="1"/>
  <c r="D83" i="1"/>
  <c r="G64" i="3"/>
  <c r="G52" i="3"/>
  <c r="G45" i="3"/>
  <c r="G40" i="3"/>
  <c r="G43" i="3"/>
  <c r="E43" i="3"/>
  <c r="G36" i="3"/>
  <c r="E36" i="3"/>
  <c r="G35" i="3"/>
  <c r="H91" i="3" l="1"/>
  <c r="I91" i="3" s="1"/>
  <c r="H92" i="3"/>
  <c r="I92" i="3" s="1"/>
  <c r="H93" i="3"/>
  <c r="J93" i="3" s="1"/>
  <c r="J83" i="1"/>
  <c r="I86" i="3"/>
  <c r="J86" i="3"/>
  <c r="J89" i="3"/>
  <c r="I89" i="3"/>
  <c r="J85" i="3"/>
  <c r="I85" i="3"/>
  <c r="I88" i="3"/>
  <c r="J88" i="3"/>
  <c r="I90" i="3"/>
  <c r="J90" i="3"/>
  <c r="G8" i="3"/>
  <c r="G69" i="3"/>
  <c r="E7" i="3"/>
  <c r="E93" i="2"/>
  <c r="E9" i="3"/>
  <c r="G15" i="3"/>
  <c r="G51" i="3"/>
  <c r="E5" i="3"/>
  <c r="G21" i="3"/>
  <c r="E14" i="3"/>
  <c r="G58" i="3"/>
  <c r="G9" i="3"/>
  <c r="G46" i="3"/>
  <c r="E20" i="3"/>
  <c r="E8" i="3"/>
  <c r="E45" i="3"/>
  <c r="G50" i="3"/>
  <c r="G56" i="3"/>
  <c r="G68" i="3"/>
  <c r="E13" i="3"/>
  <c r="E19" i="3"/>
  <c r="E44" i="3"/>
  <c r="E51" i="3"/>
  <c r="E57" i="3"/>
  <c r="E63" i="3"/>
  <c r="E69" i="3"/>
  <c r="G74" i="3"/>
  <c r="E28" i="3"/>
  <c r="E83" i="3"/>
  <c r="L65" i="2"/>
  <c r="M65" i="2" s="1"/>
  <c r="L89" i="2"/>
  <c r="M89" i="2" s="1"/>
  <c r="E65" i="3"/>
  <c r="E71" i="3"/>
  <c r="L41" i="2"/>
  <c r="N41" i="2" s="1"/>
  <c r="E16" i="3"/>
  <c r="E74" i="3"/>
  <c r="E22" i="3"/>
  <c r="E26" i="3"/>
  <c r="L13" i="2"/>
  <c r="N13" i="2" s="1"/>
  <c r="E32" i="3"/>
  <c r="E50" i="3"/>
  <c r="E56" i="3"/>
  <c r="E62" i="3"/>
  <c r="L18" i="2"/>
  <c r="M18" i="2" s="1"/>
  <c r="G53" i="3"/>
  <c r="G16" i="3"/>
  <c r="E61" i="3"/>
  <c r="E11" i="3"/>
  <c r="E17" i="3"/>
  <c r="E67" i="3"/>
  <c r="E79" i="3"/>
  <c r="G39" i="3"/>
  <c r="G73" i="3"/>
  <c r="G19" i="3"/>
  <c r="G28" i="3"/>
  <c r="G61" i="3"/>
  <c r="G67" i="3"/>
  <c r="G75" i="3"/>
  <c r="G26" i="3"/>
  <c r="G79" i="3"/>
  <c r="G7" i="3"/>
  <c r="G14" i="3"/>
  <c r="G20" i="3"/>
  <c r="L38" i="2"/>
  <c r="M38" i="2" s="1"/>
  <c r="G37" i="3"/>
  <c r="G57" i="3"/>
  <c r="G63" i="3"/>
  <c r="E64" i="3"/>
  <c r="H64" i="3" s="1"/>
  <c r="L33" i="2"/>
  <c r="M33" i="2" s="1"/>
  <c r="L45" i="2"/>
  <c r="N45" i="2" s="1"/>
  <c r="E76" i="3"/>
  <c r="L64" i="2"/>
  <c r="M64" i="2" s="1"/>
  <c r="G76" i="3"/>
  <c r="E38" i="3"/>
  <c r="E33" i="3"/>
  <c r="E27" i="3"/>
  <c r="G38" i="3"/>
  <c r="G33" i="3"/>
  <c r="G27" i="3"/>
  <c r="E82" i="3"/>
  <c r="E15" i="3"/>
  <c r="E21" i="3"/>
  <c r="E52" i="3"/>
  <c r="H52" i="3" s="1"/>
  <c r="G12" i="3"/>
  <c r="E35" i="3"/>
  <c r="E49" i="3"/>
  <c r="E72" i="3"/>
  <c r="E40" i="3"/>
  <c r="H40" i="3" s="1"/>
  <c r="E73" i="3"/>
  <c r="L60" i="2"/>
  <c r="M60" i="2" s="1"/>
  <c r="L72" i="2"/>
  <c r="N72" i="2" s="1"/>
  <c r="L84" i="2"/>
  <c r="N84" i="2" s="1"/>
  <c r="L49" i="2"/>
  <c r="M49" i="2" s="1"/>
  <c r="E30" i="3"/>
  <c r="E29" i="3"/>
  <c r="G30" i="3"/>
  <c r="L50" i="2"/>
  <c r="N50" i="2" s="1"/>
  <c r="L92" i="2"/>
  <c r="M92" i="2" s="1"/>
  <c r="L9" i="2"/>
  <c r="N9" i="2" s="1"/>
  <c r="L21" i="2"/>
  <c r="N21" i="2" s="1"/>
  <c r="L27" i="2"/>
  <c r="M27" i="2" s="1"/>
  <c r="L10" i="2"/>
  <c r="M10" i="2" s="1"/>
  <c r="G11" i="3"/>
  <c r="E48" i="3"/>
  <c r="E54" i="3"/>
  <c r="E12" i="3"/>
  <c r="E18" i="3"/>
  <c r="E60" i="3"/>
  <c r="E66" i="3"/>
  <c r="E78" i="3"/>
  <c r="L17" i="2"/>
  <c r="N17" i="2" s="1"/>
  <c r="G29" i="3"/>
  <c r="L8" i="2"/>
  <c r="L14" i="2"/>
  <c r="N14" i="2" s="1"/>
  <c r="L61" i="2"/>
  <c r="M61" i="2" s="1"/>
  <c r="L67" i="2"/>
  <c r="M67" i="2" s="1"/>
  <c r="L73" i="2"/>
  <c r="N73" i="2" s="1"/>
  <c r="L79" i="2"/>
  <c r="M79" i="2" s="1"/>
  <c r="L85" i="2"/>
  <c r="N85" i="2" s="1"/>
  <c r="L56" i="2"/>
  <c r="M56" i="2" s="1"/>
  <c r="L68" i="2"/>
  <c r="N68" i="2" s="1"/>
  <c r="L74" i="2"/>
  <c r="N74" i="2" s="1"/>
  <c r="G17" i="3"/>
  <c r="G59" i="3"/>
  <c r="G71" i="3"/>
  <c r="L42" i="2"/>
  <c r="N42" i="2" s="1"/>
  <c r="L43" i="2"/>
  <c r="M43" i="2" s="1"/>
  <c r="L90" i="2"/>
  <c r="N90" i="2" s="1"/>
  <c r="L44" i="2"/>
  <c r="M44" i="2" s="1"/>
  <c r="L16" i="2"/>
  <c r="M16" i="2" s="1"/>
  <c r="G48" i="3"/>
  <c r="G54" i="3"/>
  <c r="L11" i="2"/>
  <c r="N11" i="2" s="1"/>
  <c r="L22" i="2"/>
  <c r="M22" i="2" s="1"/>
  <c r="L34" i="2"/>
  <c r="N34" i="2" s="1"/>
  <c r="L40" i="2"/>
  <c r="L51" i="2"/>
  <c r="N51" i="2" s="1"/>
  <c r="L69" i="2"/>
  <c r="N69" i="2" s="1"/>
  <c r="L75" i="2"/>
  <c r="M75" i="2" s="1"/>
  <c r="G78" i="3"/>
  <c r="G18" i="3"/>
  <c r="G66" i="3"/>
  <c r="G49" i="3"/>
  <c r="L29" i="2"/>
  <c r="N29" i="2" s="1"/>
  <c r="L35" i="2"/>
  <c r="M35" i="2" s="1"/>
  <c r="L46" i="2"/>
  <c r="N46" i="2" s="1"/>
  <c r="L52" i="2"/>
  <c r="M52" i="2" s="1"/>
  <c r="L58" i="2"/>
  <c r="N58" i="2" s="1"/>
  <c r="L76" i="2"/>
  <c r="N76" i="2" s="1"/>
  <c r="G13" i="3"/>
  <c r="L24" i="2"/>
  <c r="M24" i="2" s="1"/>
  <c r="L36" i="2"/>
  <c r="N36" i="2" s="1"/>
  <c r="L53" i="2"/>
  <c r="N53" i="2" s="1"/>
  <c r="L71" i="2"/>
  <c r="M71" i="2" s="1"/>
  <c r="L77" i="2"/>
  <c r="N77" i="2" s="1"/>
  <c r="G44" i="3"/>
  <c r="L37" i="2"/>
  <c r="N37" i="2" s="1"/>
  <c r="L48" i="2"/>
  <c r="M48" i="2" s="1"/>
  <c r="L54" i="2"/>
  <c r="N54" i="2" s="1"/>
  <c r="L66" i="2"/>
  <c r="M66" i="2" s="1"/>
  <c r="L78" i="2"/>
  <c r="N78" i="2" s="1"/>
  <c r="G65" i="3"/>
  <c r="E70" i="3"/>
  <c r="L19" i="2"/>
  <c r="N19" i="2" s="1"/>
  <c r="L63" i="2"/>
  <c r="M63" i="2" s="1"/>
  <c r="L83" i="2"/>
  <c r="M83" i="2" s="1"/>
  <c r="E55" i="3"/>
  <c r="G60" i="3"/>
  <c r="L20" i="2"/>
  <c r="N20" i="2" s="1"/>
  <c r="L88" i="2"/>
  <c r="N88" i="2" s="1"/>
  <c r="E37" i="3"/>
  <c r="L30" i="2"/>
  <c r="N30" i="2" s="1"/>
  <c r="G72" i="3"/>
  <c r="G62" i="3"/>
  <c r="L80" i="2"/>
  <c r="N80" i="2" s="1"/>
  <c r="E23" i="3"/>
  <c r="H23" i="3" s="1"/>
  <c r="E68" i="3"/>
  <c r="L12" i="2"/>
  <c r="N12" i="2" s="1"/>
  <c r="L26" i="2"/>
  <c r="N26" i="2" s="1"/>
  <c r="G82" i="3"/>
  <c r="L91" i="2"/>
  <c r="N91" i="2" s="1"/>
  <c r="E77" i="3"/>
  <c r="H77" i="3" s="1"/>
  <c r="G32" i="3"/>
  <c r="E58" i="3"/>
  <c r="L81" i="2"/>
  <c r="N81" i="2" s="1"/>
  <c r="E53" i="3"/>
  <c r="E75" i="3"/>
  <c r="G83" i="3"/>
  <c r="L28" i="2"/>
  <c r="N28" i="2" s="1"/>
  <c r="L57" i="2"/>
  <c r="N57" i="2" s="1"/>
  <c r="L62" i="2"/>
  <c r="N62" i="2" s="1"/>
  <c r="L82" i="2"/>
  <c r="N82" i="2" s="1"/>
  <c r="L87" i="2"/>
  <c r="L6" i="1"/>
  <c r="H36" i="3"/>
  <c r="L50" i="1"/>
  <c r="L25" i="1"/>
  <c r="L77" i="1"/>
  <c r="N77" i="1" s="1"/>
  <c r="L17" i="1"/>
  <c r="F73" i="3"/>
  <c r="L66" i="1"/>
  <c r="F65" i="3"/>
  <c r="L58" i="1"/>
  <c r="F49" i="3"/>
  <c r="L42" i="1"/>
  <c r="L79" i="1"/>
  <c r="L26" i="1"/>
  <c r="L33" i="1"/>
  <c r="L43" i="1"/>
  <c r="L37" i="1"/>
  <c r="F22" i="3"/>
  <c r="L21" i="1"/>
  <c r="F70" i="3"/>
  <c r="L63" i="1"/>
  <c r="F79" i="3"/>
  <c r="L71" i="1"/>
  <c r="F54" i="3"/>
  <c r="L47" i="1"/>
  <c r="F62" i="3"/>
  <c r="L55" i="1"/>
  <c r="F45" i="3"/>
  <c r="L39" i="1"/>
  <c r="F35" i="3"/>
  <c r="L30" i="1"/>
  <c r="L8" i="1"/>
  <c r="L13" i="1"/>
  <c r="L34" i="1"/>
  <c r="L41" i="1"/>
  <c r="L49" i="1"/>
  <c r="L40" i="1"/>
  <c r="L59" i="1"/>
  <c r="L67" i="1"/>
  <c r="H25" i="3"/>
  <c r="L9" i="1"/>
  <c r="L16" i="1"/>
  <c r="L52" i="1"/>
  <c r="L57" i="1"/>
  <c r="L65" i="1"/>
  <c r="L51" i="1"/>
  <c r="G5" i="3"/>
  <c r="L7" i="1"/>
  <c r="L15" i="1"/>
  <c r="L32" i="1"/>
  <c r="G55" i="3"/>
  <c r="K93" i="2"/>
  <c r="E39" i="3"/>
  <c r="E46" i="3"/>
  <c r="L24" i="1"/>
  <c r="L14" i="1"/>
  <c r="G22" i="3"/>
  <c r="L23" i="1"/>
  <c r="L31" i="1"/>
  <c r="L48" i="1"/>
  <c r="L56" i="1"/>
  <c r="G70" i="3"/>
  <c r="L64" i="1"/>
  <c r="L72" i="1"/>
  <c r="L78" i="1"/>
  <c r="L80" i="1"/>
  <c r="L81" i="1"/>
  <c r="L23" i="2"/>
  <c r="L39" i="2"/>
  <c r="L55" i="2"/>
  <c r="H47" i="3"/>
  <c r="L12" i="1"/>
  <c r="L20" i="1"/>
  <c r="L29" i="1"/>
  <c r="L38" i="1"/>
  <c r="L46" i="1"/>
  <c r="L54" i="1"/>
  <c r="L62" i="1"/>
  <c r="L70" i="1"/>
  <c r="L11" i="1"/>
  <c r="L19" i="1"/>
  <c r="L28" i="1"/>
  <c r="L35" i="1"/>
  <c r="L45" i="1"/>
  <c r="L53" i="1"/>
  <c r="L61" i="1"/>
  <c r="L69" i="1"/>
  <c r="L82" i="1"/>
  <c r="H24" i="3"/>
  <c r="H43" i="3"/>
  <c r="H81" i="3"/>
  <c r="L10" i="1"/>
  <c r="L18" i="1"/>
  <c r="L27" i="1"/>
  <c r="L44" i="1"/>
  <c r="L60" i="1"/>
  <c r="L68" i="1"/>
  <c r="L15" i="2"/>
  <c r="L31" i="2"/>
  <c r="D94" i="3"/>
  <c r="H6" i="3"/>
  <c r="H31" i="3"/>
  <c r="L70" i="2"/>
  <c r="L86" i="2"/>
  <c r="L7" i="2"/>
  <c r="L47" i="2"/>
  <c r="E10" i="3"/>
  <c r="H10" i="3" s="1"/>
  <c r="E41" i="3"/>
  <c r="H41" i="3" s="1"/>
  <c r="G80" i="3"/>
  <c r="H80" i="3" s="1"/>
  <c r="L25" i="2"/>
  <c r="E59" i="3"/>
  <c r="E34" i="3"/>
  <c r="H34" i="3" s="1"/>
  <c r="L6" i="2"/>
  <c r="L32" i="2"/>
  <c r="L59" i="2"/>
  <c r="I93" i="3" l="1"/>
  <c r="J92" i="3"/>
  <c r="J91" i="3"/>
  <c r="H58" i="3"/>
  <c r="J58" i="3" s="1"/>
  <c r="L83" i="1"/>
  <c r="H69" i="3"/>
  <c r="J69" i="3" s="1"/>
  <c r="H56" i="3"/>
  <c r="I56" i="3" s="1"/>
  <c r="H50" i="3"/>
  <c r="I50" i="3" s="1"/>
  <c r="N65" i="2"/>
  <c r="N89" i="2"/>
  <c r="H83" i="3"/>
  <c r="I83" i="3" s="1"/>
  <c r="M41" i="2"/>
  <c r="H7" i="3"/>
  <c r="I7" i="3" s="1"/>
  <c r="H9" i="3"/>
  <c r="J9" i="3" s="1"/>
  <c r="H46" i="3"/>
  <c r="J46" i="3" s="1"/>
  <c r="H68" i="3"/>
  <c r="I68" i="3" s="1"/>
  <c r="H8" i="3"/>
  <c r="I8" i="3" s="1"/>
  <c r="H15" i="3"/>
  <c r="I15" i="3" s="1"/>
  <c r="H44" i="3"/>
  <c r="I44" i="3" s="1"/>
  <c r="H45" i="3"/>
  <c r="I45" i="3" s="1"/>
  <c r="H51" i="3"/>
  <c r="J51" i="3" s="1"/>
  <c r="H21" i="3"/>
  <c r="J21" i="3" s="1"/>
  <c r="H14" i="3"/>
  <c r="J14" i="3" s="1"/>
  <c r="H20" i="3"/>
  <c r="J20" i="3" s="1"/>
  <c r="H39" i="3"/>
  <c r="J39" i="3" s="1"/>
  <c r="H13" i="3"/>
  <c r="J13" i="3" s="1"/>
  <c r="H53" i="3"/>
  <c r="I53" i="3" s="1"/>
  <c r="N33" i="2"/>
  <c r="H71" i="3"/>
  <c r="J71" i="3" s="1"/>
  <c r="H63" i="3"/>
  <c r="I63" i="3" s="1"/>
  <c r="H57" i="3"/>
  <c r="I57" i="3" s="1"/>
  <c r="H19" i="3"/>
  <c r="I19" i="3" s="1"/>
  <c r="H11" i="3"/>
  <c r="I11" i="3" s="1"/>
  <c r="H74" i="3"/>
  <c r="I74" i="3" s="1"/>
  <c r="H28" i="3"/>
  <c r="I28" i="3" s="1"/>
  <c r="N64" i="2"/>
  <c r="H82" i="3"/>
  <c r="I82" i="3" s="1"/>
  <c r="M13" i="2"/>
  <c r="N18" i="2"/>
  <c r="H16" i="3"/>
  <c r="I16" i="3" s="1"/>
  <c r="M12" i="2"/>
  <c r="H26" i="3"/>
  <c r="I26" i="3" s="1"/>
  <c r="H32" i="3"/>
  <c r="I32" i="3" s="1"/>
  <c r="H67" i="3"/>
  <c r="I67" i="3" s="1"/>
  <c r="H61" i="3"/>
  <c r="I61" i="3" s="1"/>
  <c r="M17" i="2"/>
  <c r="H17" i="3"/>
  <c r="I17" i="3" s="1"/>
  <c r="H72" i="3"/>
  <c r="I72" i="3" s="1"/>
  <c r="H30" i="3"/>
  <c r="I30" i="3" s="1"/>
  <c r="H73" i="3"/>
  <c r="I73" i="3" s="1"/>
  <c r="H66" i="3"/>
  <c r="I66" i="3" s="1"/>
  <c r="H48" i="3"/>
  <c r="I48" i="3" s="1"/>
  <c r="H75" i="3"/>
  <c r="I75" i="3" s="1"/>
  <c r="H59" i="3"/>
  <c r="I59" i="3" s="1"/>
  <c r="H18" i="3"/>
  <c r="I18" i="3" s="1"/>
  <c r="H35" i="3"/>
  <c r="I35" i="3" s="1"/>
  <c r="N75" i="2"/>
  <c r="H38" i="3"/>
  <c r="J38" i="3" s="1"/>
  <c r="H12" i="3"/>
  <c r="I12" i="3" s="1"/>
  <c r="H76" i="3"/>
  <c r="J76" i="3" s="1"/>
  <c r="H27" i="3"/>
  <c r="J27" i="3" s="1"/>
  <c r="H33" i="3"/>
  <c r="J33" i="3" s="1"/>
  <c r="M50" i="2"/>
  <c r="N67" i="2"/>
  <c r="N92" i="2"/>
  <c r="N38" i="2"/>
  <c r="M80" i="2"/>
  <c r="M91" i="2"/>
  <c r="H79" i="3"/>
  <c r="I79" i="3" s="1"/>
  <c r="M45" i="2"/>
  <c r="H37" i="3"/>
  <c r="J37" i="3" s="1"/>
  <c r="M21" i="2"/>
  <c r="M85" i="2"/>
  <c r="N43" i="2"/>
  <c r="M20" i="2"/>
  <c r="M90" i="2"/>
  <c r="N27" i="2"/>
  <c r="N56" i="2"/>
  <c r="H78" i="3"/>
  <c r="J78" i="3" s="1"/>
  <c r="H29" i="3"/>
  <c r="I29" i="3" s="1"/>
  <c r="M28" i="2"/>
  <c r="H60" i="3"/>
  <c r="I60" i="3" s="1"/>
  <c r="M9" i="2"/>
  <c r="N10" i="2"/>
  <c r="N60" i="2"/>
  <c r="N35" i="2"/>
  <c r="M19" i="2"/>
  <c r="N52" i="2"/>
  <c r="M54" i="2"/>
  <c r="N66" i="2"/>
  <c r="M58" i="2"/>
  <c r="M14" i="2"/>
  <c r="M82" i="2"/>
  <c r="M84" i="2"/>
  <c r="N22" i="2"/>
  <c r="N16" i="2"/>
  <c r="M72" i="2"/>
  <c r="N49" i="2"/>
  <c r="M68" i="2"/>
  <c r="M34" i="2"/>
  <c r="N79" i="2"/>
  <c r="M46" i="2"/>
  <c r="M42" i="2"/>
  <c r="N71" i="2"/>
  <c r="N63" i="2"/>
  <c r="M30" i="2"/>
  <c r="M69" i="2"/>
  <c r="M51" i="2"/>
  <c r="M78" i="2"/>
  <c r="N24" i="2"/>
  <c r="N61" i="2"/>
  <c r="N44" i="2"/>
  <c r="M36" i="2"/>
  <c r="H54" i="3"/>
  <c r="I54" i="3" s="1"/>
  <c r="M77" i="2"/>
  <c r="M74" i="2"/>
  <c r="M11" i="2"/>
  <c r="M73" i="2"/>
  <c r="M37" i="2"/>
  <c r="M8" i="2"/>
  <c r="N8" i="2"/>
  <c r="N83" i="2"/>
  <c r="M81" i="2"/>
  <c r="M40" i="2"/>
  <c r="N40" i="2"/>
  <c r="M76" i="2"/>
  <c r="M29" i="2"/>
  <c r="M88" i="2"/>
  <c r="H49" i="3"/>
  <c r="J49" i="3" s="1"/>
  <c r="M53" i="2"/>
  <c r="N48" i="2"/>
  <c r="H55" i="3"/>
  <c r="J55" i="3" s="1"/>
  <c r="M62" i="2"/>
  <c r="M26" i="2"/>
  <c r="H62" i="3"/>
  <c r="I62" i="3" s="1"/>
  <c r="M87" i="2"/>
  <c r="N87" i="2"/>
  <c r="M57" i="2"/>
  <c r="H65" i="3"/>
  <c r="I65" i="3" s="1"/>
  <c r="N28" i="1"/>
  <c r="M28" i="1"/>
  <c r="M46" i="1"/>
  <c r="N46" i="1"/>
  <c r="N81" i="1"/>
  <c r="M81" i="1"/>
  <c r="N15" i="1"/>
  <c r="M15" i="1"/>
  <c r="M40" i="1"/>
  <c r="N40" i="1"/>
  <c r="N47" i="1"/>
  <c r="M47" i="1"/>
  <c r="N79" i="1"/>
  <c r="M79" i="1"/>
  <c r="N25" i="1"/>
  <c r="M25" i="1"/>
  <c r="N19" i="1"/>
  <c r="M19" i="1"/>
  <c r="N80" i="1"/>
  <c r="M80" i="1"/>
  <c r="N31" i="1"/>
  <c r="M31" i="1"/>
  <c r="N7" i="1"/>
  <c r="M7" i="1"/>
  <c r="N49" i="1"/>
  <c r="M49" i="1"/>
  <c r="N50" i="1"/>
  <c r="M50" i="1"/>
  <c r="N26" i="1"/>
  <c r="M26" i="1"/>
  <c r="M77" i="1"/>
  <c r="M27" i="1"/>
  <c r="N27" i="1"/>
  <c r="N38" i="1"/>
  <c r="M38" i="1"/>
  <c r="N73" i="1"/>
  <c r="M73" i="1"/>
  <c r="N41" i="1"/>
  <c r="M41" i="1"/>
  <c r="N71" i="1"/>
  <c r="M71" i="1"/>
  <c r="N42" i="1"/>
  <c r="M42" i="1"/>
  <c r="N65" i="1"/>
  <c r="M65" i="1"/>
  <c r="N59" i="1"/>
  <c r="M59" i="1"/>
  <c r="N11" i="1"/>
  <c r="M11" i="1"/>
  <c r="N78" i="1"/>
  <c r="M78" i="1"/>
  <c r="N23" i="1"/>
  <c r="M23" i="1"/>
  <c r="N34" i="1"/>
  <c r="M34" i="1"/>
  <c r="N10" i="1"/>
  <c r="M10" i="1"/>
  <c r="N82" i="1"/>
  <c r="M82" i="1"/>
  <c r="N29" i="1"/>
  <c r="M29" i="1"/>
  <c r="N72" i="1"/>
  <c r="M72" i="1"/>
  <c r="N57" i="1"/>
  <c r="M57" i="1"/>
  <c r="N13" i="1"/>
  <c r="M13" i="1"/>
  <c r="N63" i="1"/>
  <c r="M63" i="1"/>
  <c r="M58" i="1"/>
  <c r="N58" i="1"/>
  <c r="H70" i="3"/>
  <c r="J70" i="3" s="1"/>
  <c r="M14" i="1"/>
  <c r="N14" i="1"/>
  <c r="M52" i="1"/>
  <c r="N52" i="1"/>
  <c r="M8" i="1"/>
  <c r="N8" i="1"/>
  <c r="N68" i="1"/>
  <c r="M68" i="1"/>
  <c r="N69" i="1"/>
  <c r="M69" i="1"/>
  <c r="M70" i="1"/>
  <c r="N70" i="1"/>
  <c r="M20" i="1"/>
  <c r="N20" i="1"/>
  <c r="M64" i="1"/>
  <c r="N64" i="1"/>
  <c r="N16" i="1"/>
  <c r="M16" i="1"/>
  <c r="N30" i="1"/>
  <c r="M30" i="1"/>
  <c r="N21" i="1"/>
  <c r="M21" i="1"/>
  <c r="N66" i="1"/>
  <c r="M66" i="1"/>
  <c r="N24" i="1"/>
  <c r="M24" i="1"/>
  <c r="N9" i="1"/>
  <c r="M9" i="1"/>
  <c r="N60" i="1"/>
  <c r="M60" i="1"/>
  <c r="N53" i="1"/>
  <c r="M53" i="1"/>
  <c r="N62" i="1"/>
  <c r="M62" i="1"/>
  <c r="N39" i="1"/>
  <c r="M39" i="1"/>
  <c r="M37" i="1"/>
  <c r="N37" i="1"/>
  <c r="N61" i="1"/>
  <c r="M61" i="1"/>
  <c r="N12" i="1"/>
  <c r="M12" i="1"/>
  <c r="N56" i="1"/>
  <c r="M56" i="1"/>
  <c r="N35" i="1"/>
  <c r="M35" i="1"/>
  <c r="N51" i="1"/>
  <c r="M51" i="1"/>
  <c r="N18" i="1"/>
  <c r="M18" i="1"/>
  <c r="N43" i="1"/>
  <c r="M43" i="1"/>
  <c r="N44" i="1"/>
  <c r="M44" i="1"/>
  <c r="N45" i="1"/>
  <c r="M45" i="1"/>
  <c r="N54" i="1"/>
  <c r="M54" i="1"/>
  <c r="N48" i="1"/>
  <c r="M48" i="1"/>
  <c r="N32" i="1"/>
  <c r="M32" i="1"/>
  <c r="N67" i="1"/>
  <c r="M67" i="1"/>
  <c r="N55" i="1"/>
  <c r="M55" i="1"/>
  <c r="N33" i="1"/>
  <c r="M33" i="1"/>
  <c r="N17" i="1"/>
  <c r="M17" i="1"/>
  <c r="I81" i="3"/>
  <c r="J81" i="3"/>
  <c r="I43" i="3"/>
  <c r="J43" i="3"/>
  <c r="I23" i="3"/>
  <c r="J23" i="3"/>
  <c r="I36" i="3"/>
  <c r="J36" i="3"/>
  <c r="I41" i="3"/>
  <c r="J41" i="3"/>
  <c r="J64" i="3"/>
  <c r="I64" i="3"/>
  <c r="I6" i="3"/>
  <c r="J6" i="3"/>
  <c r="J47" i="3"/>
  <c r="I47" i="3"/>
  <c r="I40" i="3"/>
  <c r="J40" i="3"/>
  <c r="I80" i="3"/>
  <c r="J80" i="3"/>
  <c r="I24" i="3"/>
  <c r="J24" i="3"/>
  <c r="J10" i="3"/>
  <c r="I10" i="3"/>
  <c r="I25" i="3"/>
  <c r="J25" i="3"/>
  <c r="I31" i="3"/>
  <c r="J31" i="3"/>
  <c r="J52" i="3"/>
  <c r="I52" i="3"/>
  <c r="J34" i="3"/>
  <c r="I34" i="3"/>
  <c r="J77" i="3"/>
  <c r="I77" i="3"/>
  <c r="F5" i="3"/>
  <c r="F94" i="3" s="1"/>
  <c r="H22" i="3"/>
  <c r="N55" i="2"/>
  <c r="M55" i="2"/>
  <c r="N15" i="2"/>
  <c r="M15" i="2"/>
  <c r="N31" i="2"/>
  <c r="M31" i="2"/>
  <c r="N47" i="2"/>
  <c r="M47" i="2"/>
  <c r="N39" i="2"/>
  <c r="M39" i="2"/>
  <c r="G94" i="3"/>
  <c r="N23" i="2"/>
  <c r="M23" i="2"/>
  <c r="N7" i="2"/>
  <c r="M7" i="2"/>
  <c r="E94" i="3"/>
  <c r="M32" i="2"/>
  <c r="N32" i="2"/>
  <c r="N25" i="2"/>
  <c r="M25" i="2"/>
  <c r="N70" i="2"/>
  <c r="M70" i="2"/>
  <c r="N86" i="2"/>
  <c r="M86" i="2"/>
  <c r="N6" i="2"/>
  <c r="M6" i="2"/>
  <c r="M6" i="1"/>
  <c r="N6" i="1"/>
  <c r="N59" i="2"/>
  <c r="M59" i="2"/>
  <c r="L93" i="2"/>
  <c r="I69" i="3" l="1"/>
  <c r="I58" i="3"/>
  <c r="J56" i="3"/>
  <c r="J50" i="3"/>
  <c r="J83" i="3"/>
  <c r="J53" i="3"/>
  <c r="I9" i="3"/>
  <c r="J7" i="3"/>
  <c r="I46" i="3"/>
  <c r="J8" i="3"/>
  <c r="J15" i="3"/>
  <c r="J68" i="3"/>
  <c r="I51" i="3"/>
  <c r="I14" i="3"/>
  <c r="J45" i="3"/>
  <c r="J44" i="3"/>
  <c r="I21" i="3"/>
  <c r="I13" i="3"/>
  <c r="I20" i="3"/>
  <c r="I39" i="3"/>
  <c r="I71" i="3"/>
  <c r="J28" i="3"/>
  <c r="J74" i="3"/>
  <c r="J63" i="3"/>
  <c r="J57" i="3"/>
  <c r="J19" i="3"/>
  <c r="J11" i="3"/>
  <c r="J82" i="3"/>
  <c r="J61" i="3"/>
  <c r="J67" i="3"/>
  <c r="J26" i="3"/>
  <c r="J16" i="3"/>
  <c r="J32" i="3"/>
  <c r="J17" i="3"/>
  <c r="J72" i="3"/>
  <c r="J30" i="3"/>
  <c r="J73" i="3"/>
  <c r="J75" i="3"/>
  <c r="J66" i="3"/>
  <c r="J59" i="3"/>
  <c r="J48" i="3"/>
  <c r="J12" i="3"/>
  <c r="I38" i="3"/>
  <c r="I76" i="3"/>
  <c r="I27" i="3"/>
  <c r="I33" i="3"/>
  <c r="I49" i="3"/>
  <c r="J35" i="3"/>
  <c r="J18" i="3"/>
  <c r="J79" i="3"/>
  <c r="J29" i="3"/>
  <c r="I37" i="3"/>
  <c r="J60" i="3"/>
  <c r="I78" i="3"/>
  <c r="J65" i="3"/>
  <c r="J54" i="3"/>
  <c r="I55" i="3"/>
  <c r="J62" i="3"/>
  <c r="I70" i="3"/>
  <c r="J22" i="3"/>
  <c r="I22" i="3"/>
  <c r="H5" i="3"/>
  <c r="H94" i="3" s="1"/>
  <c r="N83" i="1"/>
  <c r="M83" i="1"/>
  <c r="M93" i="2"/>
  <c r="N93" i="2"/>
  <c r="I5" i="3" l="1"/>
  <c r="I94" i="3" s="1"/>
  <c r="J5" i="3"/>
  <c r="J94" i="3" s="1"/>
</calcChain>
</file>

<file path=xl/sharedStrings.xml><?xml version="1.0" encoding="utf-8"?>
<sst xmlns="http://schemas.openxmlformats.org/spreadsheetml/2006/main" count="562" uniqueCount="156">
  <si>
    <t>REGIÓN</t>
  </si>
  <si>
    <t>DNTP</t>
  </si>
  <si>
    <t>UNIDAD EJECUTORA</t>
  </si>
  <si>
    <t xml:space="preserve">AJUSTES
(c) </t>
  </si>
  <si>
    <t>AMAZONAS</t>
  </si>
  <si>
    <t>REGION AMAZONAS - HOSPITAL DE APOYO CHACHAPOYAS</t>
  </si>
  <si>
    <t>ANCASH</t>
  </si>
  <si>
    <t>REGION ANCASH - SALUD HUARAZ</t>
  </si>
  <si>
    <t>REGION ANCASH - SALUD ELEAZAR GUZMAN BARRON</t>
  </si>
  <si>
    <t>REGION ANCASH - SALUD LA CALETA</t>
  </si>
  <si>
    <t>APURIMAC</t>
  </si>
  <si>
    <t>REGION APURIMAC - HOSPITAL GUILLERMO DIAZ DE LA VEGA - ABANCAY</t>
  </si>
  <si>
    <t>REGION APURIMAC - HOSPITAL SUBREGIONAL DE ANDAHUAYLAS</t>
  </si>
  <si>
    <t>AREQUIPA</t>
  </si>
  <si>
    <t>REGION AREQUIPA - HOSPITAL GOYENECHE</t>
  </si>
  <si>
    <t>REGION AREQUIPA - HOSPITAL REGIONAL HONORIO DELGADO</t>
  </si>
  <si>
    <t>REGION AREQUIPA-SALUD CAMANA</t>
  </si>
  <si>
    <t>REGION AREQUIPA-SALUD APLAO</t>
  </si>
  <si>
    <t>REGION AREQUIPA - INSTITUTO REGIONAL DE ENFERMEDADES NEOPLASICAS DEL SUR</t>
  </si>
  <si>
    <t>REG. AREQUIPA - HOSPITAL CENTRAL DE MAJES ING. ANGEL GABRIEL CHURA GALLEGOS</t>
  </si>
  <si>
    <t>AYACUCHO</t>
  </si>
  <si>
    <t>REGION AYACUCHO - HOSPITAL HUAMANGA</t>
  </si>
  <si>
    <t>GOB. REG. DE AYACUCHO- RED DE SALUD HUAMANGA</t>
  </si>
  <si>
    <t>GOB. REG. DE AYACUCHO - RED DE SALUD SAN MIGUEL</t>
  </si>
  <si>
    <t>CAJAMARCA</t>
  </si>
  <si>
    <t>REGION CAJAMARCA - HOSPITAL CAJAMARCA</t>
  </si>
  <si>
    <t>CALLAO</t>
  </si>
  <si>
    <t>REGION CALLAO - DIRECCIÓN DE SALUD I CALLAO (ADAMO)</t>
  </si>
  <si>
    <t>REGION CALLAO - HOSPITAL DANIEL ALCIDES CARRION</t>
  </si>
  <si>
    <t>REGION CALLAO - HOSPITAL DE APOYO SAN JOSE</t>
  </si>
  <si>
    <t>CUSCO</t>
  </si>
  <si>
    <t>REGION CUSCO - HOSPITAL DE APOYO DEPARTAMENTAL CUSCO</t>
  </si>
  <si>
    <t>REGION CUSCO - HOSPITAL ANTONIO LORENA</t>
  </si>
  <si>
    <t>HUANCAVELICA</t>
  </si>
  <si>
    <t>REGION HUANCAVELICA - HOSP. DEP. DE HUANCAVELICA</t>
  </si>
  <si>
    <t>HUANUCO</t>
  </si>
  <si>
    <t>REGION HUANUCO - HOSPITAL DE HUANUCO HERMILIO VALDIZAN</t>
  </si>
  <si>
    <t>ICA</t>
  </si>
  <si>
    <t>REGION ICA- HOSPITAL SAN JOSE DE CHINCHA</t>
  </si>
  <si>
    <t>REGION ICA - HOSPITAL REGIONAL DE ICA</t>
  </si>
  <si>
    <t>REGION ICA - HOSPITAL DE APOYO SANTA MARIA DEL SOCORRO</t>
  </si>
  <si>
    <t>JUNIN</t>
  </si>
  <si>
    <t>REGION JUNIN - SALUD DANIEL ALCIDES CARRION</t>
  </si>
  <si>
    <t>REGION JUNIN - SALUD EL CARMEN</t>
  </si>
  <si>
    <t>REGION JUNIN - SALUD TARMA</t>
  </si>
  <si>
    <t>LA LIBERTAD</t>
  </si>
  <si>
    <t>REGION LA LIBERTAD - SALUD NORTE ASCOPE</t>
  </si>
  <si>
    <t>REGION LA LIBERTAD - SALUD TRUJILLO SUR OESTE (BELEN)</t>
  </si>
  <si>
    <t>INSTITUTO REGIONAL DE ENFERMEDADES NEOPLASICAS LUIS PINILLOS GANOZA - INREN-NORTE</t>
  </si>
  <si>
    <t>LAMBAYEQUE</t>
  </si>
  <si>
    <t>REGION LAMBAYEQUE - HOSPITAL REGIONAL DOCENTE LAS MERCEDES-CHICLAYO</t>
  </si>
  <si>
    <t>REGION LAMBAYEQUE - HOSPITAL REGIONAL DE LAMBAYEQUE</t>
  </si>
  <si>
    <t>LIMA</t>
  </si>
  <si>
    <t>INSTITUTO NACIONAL DE  CIENCIAS NEUROLOGICAS</t>
  </si>
  <si>
    <t>INSTITUTO NACIONAL DE SALUD DEL NIÑO - BREÑA</t>
  </si>
  <si>
    <t>INSTITUTO NACIONAL MATERNO PERINATAL</t>
  </si>
  <si>
    <t>HOSPITAL NACIONAL HIPOLITO UNANUE</t>
  </si>
  <si>
    <t>HOSPITAL SERGIO BERNALES</t>
  </si>
  <si>
    <t>HOSPITAL CAYETANO HEREDIA</t>
  </si>
  <si>
    <t>HOSPITAL DE APOYO DEPARTAMENTAL MARIA AUXILIADORA</t>
  </si>
  <si>
    <t>HOSPITAL NACIONAL ARZOBISPO LOAYZA</t>
  </si>
  <si>
    <t>HOSPITAL NACIONAL DOS DE MAYO</t>
  </si>
  <si>
    <t>HOSPITAL DE APOYO SANTA ROSA</t>
  </si>
  <si>
    <t>HOSPITAL DE EMERGENCIAS CASIMIRO ULLOA</t>
  </si>
  <si>
    <t>HOSPITAL DE EMERGENCIAS PEDIATRICAS</t>
  </si>
  <si>
    <t>HOSPITAL NACIONAL DOCENTE MADRE NIÑO - SAN BARTOLOMÉ</t>
  </si>
  <si>
    <t>HOSPITAL CARLOS LANFRANCO LA HOZ</t>
  </si>
  <si>
    <t>HOSPITAL "JOSE  AGURTO TELLO DE CHOSICA"</t>
  </si>
  <si>
    <t>HOSPITAL SAN JUAN DE LURIGANCHO</t>
  </si>
  <si>
    <t>INSTITUTO NACIONAL DE ENFERMEDADES NEOPLÁSICAS</t>
  </si>
  <si>
    <t>INSTITUTO NACIONAL DE SALUD DEL NIÑO - SAN BORJA</t>
  </si>
  <si>
    <t>HOSPITAL DE EMERGENCIAS VILLA EL SALVADOR</t>
  </si>
  <si>
    <t>LIMA REGION</t>
  </si>
  <si>
    <t>REGION LIMA - HOSPITAL HUACHO - HUAURA - OYÓN Y SERVICIOS BÁSICOS DE SALUD</t>
  </si>
  <si>
    <t>REGION LIMA - HOSPITAL DE APOYO REZOLA</t>
  </si>
  <si>
    <t>REGION LIMA - HOSPITAL BARRANCA-CAJATAMBO Y SERVICIOS BÁSICOS DE SALUD</t>
  </si>
  <si>
    <t>REGION LIMA - HOSPITAL CHANCAY SERVICIOS BÁSICOS DE SALUD</t>
  </si>
  <si>
    <t>REGION LIMA - HOSPITAL HUARAL Y SERVICIOS BÁSICOS DE SALUD</t>
  </si>
  <si>
    <t>LORETO</t>
  </si>
  <si>
    <t>REGION LORETO - SALUD HOSPITAL DE APOYO IQUITOS</t>
  </si>
  <si>
    <t>REGION LORETO - SALUD HOSPITAL REGIONAL DE LORETO</t>
  </si>
  <si>
    <t>MADRE DE DIOS</t>
  </si>
  <si>
    <t>REGION MADRE DE DIOS-HOSPITAL SANTA ROSA DE PUERTO MALDONADO</t>
  </si>
  <si>
    <t>MOQUEGUA</t>
  </si>
  <si>
    <t>REGION MOQUEGUA - HOSPITAL REGIONAL MOQUEGUA</t>
  </si>
  <si>
    <t>PIURA</t>
  </si>
  <si>
    <t>REGION PIURA - HOSPITAL DE APOYO III SULLANA</t>
  </si>
  <si>
    <t>REGION PIURA - HOSPITAL DE APOYO I SANTA ROSA</t>
  </si>
  <si>
    <t>PUNO</t>
  </si>
  <si>
    <t>REGION PUNO - SALUD SAN ROMAN (HOSPITAL CARLOS MONGE MEDRANO)</t>
  </si>
  <si>
    <t>REGION PUNO - HOSPITAL REGIONAL MANUEL NUÑEZ BUTRON</t>
  </si>
  <si>
    <t>SAN MARTIN</t>
  </si>
  <si>
    <t>GOB. REG. SAN MARTIN - HOSPITAL II - TARAPOTO</t>
  </si>
  <si>
    <t>TACNA</t>
  </si>
  <si>
    <t>REGION TACNA - HOSPITAL DE APOYO HIPOLITO UNANUE</t>
  </si>
  <si>
    <t>TUMBES</t>
  </si>
  <si>
    <t>GOB.REG.TUMBES-HOSP.REGIONAL JOSE ALFREDO MENDOZA OLAVARRIA-JAMO II-2 TUMBES</t>
  </si>
  <si>
    <t>UCAYALI</t>
  </si>
  <si>
    <t>REGION UCAYALI-HOSPITAL REGIONAL DE PUCALLPA</t>
  </si>
  <si>
    <t>REGION UCAYALI-HOSPITAL AMAZONICO</t>
  </si>
  <si>
    <t>Total general</t>
  </si>
  <si>
    <t>REGION CAJAMARCA-HOSPITAL GENERAL DE JAEN</t>
  </si>
  <si>
    <t>UNIDAD EJECUTORA 002 - 1423: FONDO INTANGIBLE SOLIDARIO DE SALUD</t>
  </si>
  <si>
    <t>PLIEGO 135 – SEGURO INTEGRAL DE SALUD</t>
  </si>
  <si>
    <t>SALDO A FAVOR DEL FISSAL</t>
  </si>
  <si>
    <t>SALDO A FAVOR DE LAS IPRESS</t>
  </si>
  <si>
    <t>REGION AMAZONAS - HOSPITAL DE APOYO BAGUA</t>
  </si>
  <si>
    <t>REGION CAJAMARCA - HOSPITAL GENERAL DE JAEN</t>
  </si>
  <si>
    <t>REGION UCAYALI - HOSPITAL AMAZONICO</t>
  </si>
  <si>
    <t>REGION UCAYALI - HOSPITAL REGIONAL DE PUCALLPA</t>
  </si>
  <si>
    <t>GOB.REG.TUMBES - HOSP.REGIONAL JOSE ALFREDO MENDOZA OLAVARRIA-JAMO II-2 TUMBES</t>
  </si>
  <si>
    <t>REGION JUNIN - DIRECCION REGIONAL DE SALUD JUNIN</t>
  </si>
  <si>
    <t>HOSPITAL DE EMERGENCIA ATE VITARTE</t>
  </si>
  <si>
    <t>REGION SAN MARTIN - SALUD ALTO MAYO</t>
  </si>
  <si>
    <t>REGION ANCASH - SALUD HUARI</t>
  </si>
  <si>
    <t>REGION CAJAMARCA - SALUD CUTERVO</t>
  </si>
  <si>
    <t>REGION HUANUCO-SALUD TINGO MARIA</t>
  </si>
  <si>
    <t>REGION JUNIN - SALUD SATIPO</t>
  </si>
  <si>
    <t>SALUD SANTIAGO DE CHUCO</t>
  </si>
  <si>
    <t>PASCO</t>
  </si>
  <si>
    <t>REGION PASCO - SALUD AIS HOSPITAL DANIEL A. CARRION</t>
  </si>
  <si>
    <t>REGION PASCO - SALUD AIS UTES OXAPAMPA</t>
  </si>
  <si>
    <t>SALUD MELGAR</t>
  </si>
  <si>
    <t>HOSPITAL SANTA GEMA DE YURIMAGUAS</t>
  </si>
  <si>
    <t>HOSPITAL JOSE H. SOTO CADENILLAS - CHOTA</t>
  </si>
  <si>
    <t>HOSPITAL DE QUILLABAMBA</t>
  </si>
  <si>
    <t>REGION CALLAO - HOSPITAL DANIEL A. CARRION</t>
  </si>
  <si>
    <t>PRODUCCIÓN</t>
  </si>
  <si>
    <t>Total Descuentos (m)</t>
  </si>
  <si>
    <t>Total Reembolsos 
(n)</t>
  </si>
  <si>
    <t>Total AJUSTES 
(c) = (m-n)</t>
  </si>
  <si>
    <t>GOB. REG. DE JUNIN - HOSPITAL REGIONAL DOCENTE DE MEDICINA TROPICAL DOCTOR JULIO CESAR DEMARINI CARO</t>
  </si>
  <si>
    <t>GOB. REG. DE JUNIN - INSTITUTO REGIONAL DE ENFERMEDADES NEOPLÁSICAS DEL CENTRO - IREN CENTRO</t>
  </si>
  <si>
    <t>Ajuste PNT Exp</t>
  </si>
  <si>
    <t>REGION PUNO - SALUD AZANGARO</t>
  </si>
  <si>
    <r>
      <t>SALDO HASTA PRODUCCIÓN JULIO 2023
(S</t>
    </r>
    <r>
      <rPr>
        <b/>
        <vertAlign val="subscript"/>
        <sz val="10"/>
        <color theme="0"/>
        <rFont val="Calibri"/>
        <family val="2"/>
        <scheme val="minor"/>
      </rPr>
      <t>1</t>
    </r>
    <r>
      <rPr>
        <b/>
        <sz val="10"/>
        <color theme="0"/>
        <rFont val="Calibri"/>
        <family val="2"/>
        <scheme val="minor"/>
      </rPr>
      <t>)=(a-b+c+d)</t>
    </r>
  </si>
  <si>
    <t>Producción
(b)</t>
  </si>
  <si>
    <t>Transferencia 
(d)</t>
  </si>
  <si>
    <t>LIQUIDACIÓN DE PRESTACIONES HASTA LA PRODUCCIÓN JULIO 2023 - PRESTACIONES NO TARIFADAS</t>
  </si>
  <si>
    <t>Total transferido  2023
(d)</t>
  </si>
  <si>
    <t>Total VPMN 2023
(b)</t>
  </si>
  <si>
    <t>SALDO HASTA PRODUCCIÓN JULIO 2023
(a)</t>
  </si>
  <si>
    <t xml:space="preserve">Total AJUSTES 
(c) </t>
  </si>
  <si>
    <t>SETIEMBRE 2023</t>
  </si>
  <si>
    <t>SUPERVISIÓN FINANCIERA</t>
  </si>
  <si>
    <t>LIQUIDACIÓN DE PRESTACIONES HASTA LA PRODUCCIÓN SETIEMBRE 2023 - PAGO POR PRESTACIÓN</t>
  </si>
  <si>
    <t>LIQUIDACIÓN DE PRESTACIONES HASTA LA PRODUCCIÓN SETIEMBRE 2023</t>
  </si>
  <si>
    <t>AJUSTES</t>
  </si>
  <si>
    <t>TRANSFERENCIA</t>
  </si>
  <si>
    <t>SALDO HASTA PRODUCCIÓN AGOSTO 2023
(a)</t>
  </si>
  <si>
    <r>
      <t>SALDO HASTA PRODUCCIÓN SETIEMBRE 2023
(S</t>
    </r>
    <r>
      <rPr>
        <b/>
        <vertAlign val="subscript"/>
        <sz val="10"/>
        <color theme="0"/>
        <rFont val="Calibri"/>
        <family val="2"/>
        <scheme val="minor"/>
      </rPr>
      <t>1</t>
    </r>
    <r>
      <rPr>
        <b/>
        <sz val="10"/>
        <color theme="0"/>
        <rFont val="Calibri"/>
        <family val="2"/>
        <scheme val="minor"/>
      </rPr>
      <t>)=(a-b+c+d)</t>
    </r>
  </si>
  <si>
    <t>TRANSFERENCIA DIC 2023
(d)</t>
  </si>
  <si>
    <t>VPMN SET 2023
(b)</t>
  </si>
  <si>
    <t>AJUSTES SET 2023
(c)</t>
  </si>
  <si>
    <t>Total Set 2023 VPMN
(b)</t>
  </si>
  <si>
    <t>Total transferido Dic 2023
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</si>
</sst>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39997558519241921"/>
        <bgColor theme="8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4" fontId="0" fillId="0" borderId="0" xfId="0" applyNumberFormat="1"/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164" fontId="0" fillId="0" borderId="0" xfId="1" applyFont="1"/>
    <xf numFmtId="0" fontId="3" fillId="2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27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4" fontId="8" fillId="0" borderId="27" xfId="1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" fontId="8" fillId="0" borderId="14" xfId="1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0" borderId="16" xfId="0" applyNumberFormat="1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4" fontId="8" fillId="0" borderId="34" xfId="1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4" fontId="8" fillId="0" borderId="37" xfId="0" applyNumberFormat="1" applyFont="1" applyBorder="1" applyAlignment="1">
      <alignment vertical="center"/>
    </xf>
    <xf numFmtId="4" fontId="9" fillId="0" borderId="43" xfId="1" applyNumberFormat="1" applyFont="1" applyBorder="1" applyAlignment="1">
      <alignment vertical="center"/>
    </xf>
    <xf numFmtId="4" fontId="9" fillId="0" borderId="41" xfId="1" applyNumberFormat="1" applyFont="1" applyBorder="1" applyAlignment="1">
      <alignment vertical="center"/>
    </xf>
    <xf numFmtId="4" fontId="9" fillId="0" borderId="42" xfId="1" applyNumberFormat="1" applyFont="1" applyBorder="1" applyAlignment="1">
      <alignment horizontal="right" vertical="center"/>
    </xf>
    <xf numFmtId="49" fontId="10" fillId="3" borderId="18" xfId="0" quotePrefix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" fontId="9" fillId="0" borderId="42" xfId="1" applyNumberFormat="1" applyFont="1" applyBorder="1" applyAlignment="1">
      <alignment vertical="center"/>
    </xf>
    <xf numFmtId="4" fontId="9" fillId="0" borderId="40" xfId="1" applyNumberFormat="1" applyFont="1" applyBorder="1" applyAlignment="1">
      <alignment vertical="center"/>
    </xf>
    <xf numFmtId="4" fontId="9" fillId="0" borderId="6" xfId="1" applyNumberFormat="1" applyFont="1" applyFill="1" applyBorder="1" applyAlignment="1">
      <alignment horizontal="right" vertical="center"/>
    </xf>
    <xf numFmtId="4" fontId="9" fillId="0" borderId="40" xfId="1" applyNumberFormat="1" applyFont="1" applyFill="1" applyBorder="1" applyAlignment="1">
      <alignment horizontal="right" vertical="center"/>
    </xf>
    <xf numFmtId="4" fontId="9" fillId="0" borderId="41" xfId="1" applyNumberFormat="1" applyFont="1" applyFill="1" applyBorder="1" applyAlignment="1">
      <alignment horizontal="right" vertical="center"/>
    </xf>
    <xf numFmtId="4" fontId="9" fillId="0" borderId="42" xfId="1" applyNumberFormat="1" applyFont="1" applyFill="1" applyBorder="1" applyAlignment="1">
      <alignment horizontal="right" vertical="center"/>
    </xf>
    <xf numFmtId="4" fontId="8" fillId="0" borderId="27" xfId="0" applyNumberFormat="1" applyFont="1" applyBorder="1" applyAlignment="1">
      <alignment vertical="center"/>
    </xf>
    <xf numFmtId="4" fontId="8" fillId="0" borderId="26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" fontId="8" fillId="0" borderId="36" xfId="0" applyNumberFormat="1" applyFont="1" applyBorder="1" applyAlignment="1">
      <alignment vertical="center"/>
    </xf>
    <xf numFmtId="0" fontId="10" fillId="3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9" fontId="10" fillId="3" borderId="17" xfId="0" quotePrefix="1" applyNumberFormat="1" applyFont="1" applyFill="1" applyBorder="1" applyAlignment="1">
      <alignment horizontal="center" vertical="center" wrapText="1"/>
    </xf>
    <xf numFmtId="49" fontId="10" fillId="3" borderId="24" xfId="0" quotePrefix="1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" fontId="8" fillId="0" borderId="29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N3"/>
    </sheetView>
  </sheetViews>
  <sheetFormatPr baseColWidth="10" defaultColWidth="11.5703125" defaultRowHeight="15" x14ac:dyDescent="0.25"/>
  <cols>
    <col min="1" max="1" width="17" customWidth="1"/>
    <col min="2" max="2" width="5.7109375" bestFit="1" customWidth="1"/>
    <col min="3" max="3" width="71.7109375" customWidth="1"/>
    <col min="4" max="4" width="16.42578125" customWidth="1"/>
    <col min="5" max="5" width="13" customWidth="1"/>
    <col min="6" max="6" width="14.140625" customWidth="1"/>
    <col min="7" max="7" width="12.7109375" customWidth="1"/>
    <col min="8" max="9" width="14.5703125" customWidth="1"/>
    <col min="10" max="10" width="16.140625" customWidth="1"/>
    <col min="11" max="11" width="14" customWidth="1"/>
    <col min="12" max="12" width="14.5703125" customWidth="1"/>
    <col min="13" max="13" width="14.7109375" customWidth="1"/>
    <col min="14" max="14" width="14.28515625" bestFit="1" customWidth="1"/>
  </cols>
  <sheetData>
    <row r="1" spans="1:14" ht="18.75" x14ac:dyDescent="0.3">
      <c r="A1" s="54" t="s">
        <v>103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8.75" x14ac:dyDescent="0.3">
      <c r="A2" s="54" t="s">
        <v>102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9.5" thickBot="1" x14ac:dyDescent="0.35">
      <c r="A3" s="54" t="s">
        <v>145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34.5" customHeight="1" x14ac:dyDescent="0.25">
      <c r="A4" s="65" t="s">
        <v>0</v>
      </c>
      <c r="B4" s="67" t="s">
        <v>1</v>
      </c>
      <c r="C4" s="69" t="s">
        <v>2</v>
      </c>
      <c r="D4" s="71" t="s">
        <v>149</v>
      </c>
      <c r="E4" s="55" t="s">
        <v>127</v>
      </c>
      <c r="F4" s="56"/>
      <c r="G4" s="55" t="s">
        <v>147</v>
      </c>
      <c r="H4" s="55"/>
      <c r="I4" s="55"/>
      <c r="J4" s="56"/>
      <c r="K4" s="50" t="s">
        <v>148</v>
      </c>
      <c r="L4" s="61" t="s">
        <v>150</v>
      </c>
      <c r="M4" s="59" t="s">
        <v>104</v>
      </c>
      <c r="N4" s="57" t="s">
        <v>105</v>
      </c>
    </row>
    <row r="5" spans="1:14" s="10" customFormat="1" ht="39" thickBot="1" x14ac:dyDescent="0.2">
      <c r="A5" s="66"/>
      <c r="B5" s="68"/>
      <c r="C5" s="70"/>
      <c r="D5" s="72"/>
      <c r="E5" s="51" t="s">
        <v>143</v>
      </c>
      <c r="F5" s="2" t="s">
        <v>154</v>
      </c>
      <c r="G5" s="47" t="s">
        <v>144</v>
      </c>
      <c r="H5" s="3" t="s">
        <v>128</v>
      </c>
      <c r="I5" s="3" t="s">
        <v>129</v>
      </c>
      <c r="J5" s="2" t="s">
        <v>130</v>
      </c>
      <c r="K5" s="2" t="s">
        <v>155</v>
      </c>
      <c r="L5" s="62"/>
      <c r="M5" s="60"/>
      <c r="N5" s="58"/>
    </row>
    <row r="6" spans="1:14" x14ac:dyDescent="0.25">
      <c r="A6" s="11" t="s">
        <v>4</v>
      </c>
      <c r="B6" s="12">
        <v>998</v>
      </c>
      <c r="C6" s="13" t="s">
        <v>5</v>
      </c>
      <c r="D6" s="79">
        <v>-54484.945299999927</v>
      </c>
      <c r="E6" s="43">
        <v>6248.2439999999997</v>
      </c>
      <c r="F6" s="16">
        <f t="shared" ref="F6:F37" si="0">SUM(E6:E6)</f>
        <v>6248.2439999999997</v>
      </c>
      <c r="G6" s="43">
        <v>0</v>
      </c>
      <c r="H6" s="15">
        <f t="shared" ref="H6:H37" si="1">SUM(G6:G6)</f>
        <v>0</v>
      </c>
      <c r="I6" s="15">
        <v>0</v>
      </c>
      <c r="J6" s="16">
        <f t="shared" ref="J6:J37" si="2">+H6-I6</f>
        <v>0</v>
      </c>
      <c r="K6" s="16">
        <v>0</v>
      </c>
      <c r="L6" s="43">
        <f t="shared" ref="L6:L37" si="3">D6-F6+J6+K6</f>
        <v>-60733.189299999925</v>
      </c>
      <c r="M6" s="15">
        <f>+IF(L6&gt;0,L6,0)</f>
        <v>0</v>
      </c>
      <c r="N6" s="16">
        <f>+IF(L6&lt;0,-L6,0)</f>
        <v>60733.189299999925</v>
      </c>
    </row>
    <row r="7" spans="1:14" x14ac:dyDescent="0.25">
      <c r="A7" s="17" t="s">
        <v>6</v>
      </c>
      <c r="B7" s="18">
        <v>741</v>
      </c>
      <c r="C7" s="19" t="s">
        <v>7</v>
      </c>
      <c r="D7" s="79">
        <v>-337909.00751199981</v>
      </c>
      <c r="E7" s="43">
        <v>10273.067999999999</v>
      </c>
      <c r="F7" s="16">
        <f t="shared" si="0"/>
        <v>10273.067999999999</v>
      </c>
      <c r="G7" s="43">
        <v>0</v>
      </c>
      <c r="H7" s="15">
        <f t="shared" si="1"/>
        <v>0</v>
      </c>
      <c r="I7" s="15">
        <v>0</v>
      </c>
      <c r="J7" s="22">
        <f t="shared" si="2"/>
        <v>0</v>
      </c>
      <c r="K7" s="16">
        <v>0</v>
      </c>
      <c r="L7" s="45">
        <f t="shared" si="3"/>
        <v>-348182.07551199978</v>
      </c>
      <c r="M7" s="21">
        <f t="shared" ref="M7:M72" si="4">+IF(L7&gt;0,L7,0)</f>
        <v>0</v>
      </c>
      <c r="N7" s="22">
        <f t="shared" ref="N7:N72" si="5">+IF(L7&lt;0,-L7,0)</f>
        <v>348182.07551199978</v>
      </c>
    </row>
    <row r="8" spans="1:14" x14ac:dyDescent="0.25">
      <c r="A8" s="17" t="s">
        <v>6</v>
      </c>
      <c r="B8" s="18">
        <v>742</v>
      </c>
      <c r="C8" s="19" t="s">
        <v>8</v>
      </c>
      <c r="D8" s="79">
        <v>-364832.04589999991</v>
      </c>
      <c r="E8" s="43">
        <v>64962.15</v>
      </c>
      <c r="F8" s="16">
        <f t="shared" si="0"/>
        <v>64962.15</v>
      </c>
      <c r="G8" s="43">
        <v>0</v>
      </c>
      <c r="H8" s="15">
        <f t="shared" si="1"/>
        <v>0</v>
      </c>
      <c r="I8" s="15">
        <v>0</v>
      </c>
      <c r="J8" s="22">
        <f t="shared" si="2"/>
        <v>0</v>
      </c>
      <c r="K8" s="16">
        <v>0</v>
      </c>
      <c r="L8" s="45">
        <f t="shared" si="3"/>
        <v>-429794.19589999993</v>
      </c>
      <c r="M8" s="21">
        <f t="shared" si="4"/>
        <v>0</v>
      </c>
      <c r="N8" s="22">
        <f t="shared" si="5"/>
        <v>429794.19589999993</v>
      </c>
    </row>
    <row r="9" spans="1:14" x14ac:dyDescent="0.25">
      <c r="A9" s="17" t="s">
        <v>6</v>
      </c>
      <c r="B9" s="18">
        <v>743</v>
      </c>
      <c r="C9" s="19" t="s">
        <v>9</v>
      </c>
      <c r="D9" s="79">
        <v>-63105.632399999813</v>
      </c>
      <c r="E9" s="43">
        <v>26547.843000000001</v>
      </c>
      <c r="F9" s="16">
        <f t="shared" si="0"/>
        <v>26547.843000000001</v>
      </c>
      <c r="G9" s="43">
        <v>0</v>
      </c>
      <c r="H9" s="15">
        <f t="shared" si="1"/>
        <v>0</v>
      </c>
      <c r="I9" s="15">
        <v>0</v>
      </c>
      <c r="J9" s="22">
        <f t="shared" si="2"/>
        <v>0</v>
      </c>
      <c r="K9" s="16">
        <v>0</v>
      </c>
      <c r="L9" s="45">
        <f t="shared" si="3"/>
        <v>-89653.475399999821</v>
      </c>
      <c r="M9" s="21">
        <f t="shared" si="4"/>
        <v>0</v>
      </c>
      <c r="N9" s="22">
        <f t="shared" si="5"/>
        <v>89653.475399999821</v>
      </c>
    </row>
    <row r="10" spans="1:14" x14ac:dyDescent="0.25">
      <c r="A10" s="17" t="s">
        <v>10</v>
      </c>
      <c r="B10" s="18">
        <v>1037</v>
      </c>
      <c r="C10" s="19" t="s">
        <v>11</v>
      </c>
      <c r="D10" s="79">
        <v>-568192.68189999985</v>
      </c>
      <c r="E10" s="43">
        <v>75889.034</v>
      </c>
      <c r="F10" s="16">
        <f t="shared" si="0"/>
        <v>75889.034</v>
      </c>
      <c r="G10" s="43">
        <v>0</v>
      </c>
      <c r="H10" s="15">
        <f t="shared" si="1"/>
        <v>0</v>
      </c>
      <c r="I10" s="15">
        <v>0</v>
      </c>
      <c r="J10" s="22">
        <f t="shared" si="2"/>
        <v>0</v>
      </c>
      <c r="K10" s="16">
        <v>0</v>
      </c>
      <c r="L10" s="45">
        <f t="shared" si="3"/>
        <v>-644081.71589999984</v>
      </c>
      <c r="M10" s="21">
        <f t="shared" si="4"/>
        <v>0</v>
      </c>
      <c r="N10" s="22">
        <f t="shared" si="5"/>
        <v>644081.71589999984</v>
      </c>
    </row>
    <row r="11" spans="1:14" x14ac:dyDescent="0.25">
      <c r="A11" s="17" t="s">
        <v>10</v>
      </c>
      <c r="B11" s="18">
        <v>1038</v>
      </c>
      <c r="C11" s="19" t="s">
        <v>12</v>
      </c>
      <c r="D11" s="79">
        <v>-69247.036299999803</v>
      </c>
      <c r="E11" s="43">
        <v>8844.0159999999996</v>
      </c>
      <c r="F11" s="16">
        <f t="shared" si="0"/>
        <v>8844.0159999999996</v>
      </c>
      <c r="G11" s="43">
        <v>0</v>
      </c>
      <c r="H11" s="15">
        <f t="shared" si="1"/>
        <v>0</v>
      </c>
      <c r="I11" s="15">
        <v>0</v>
      </c>
      <c r="J11" s="22">
        <f t="shared" si="2"/>
        <v>0</v>
      </c>
      <c r="K11" s="16">
        <v>0</v>
      </c>
      <c r="L11" s="45">
        <f t="shared" si="3"/>
        <v>-78091.052299999807</v>
      </c>
      <c r="M11" s="21">
        <f t="shared" si="4"/>
        <v>0</v>
      </c>
      <c r="N11" s="22">
        <f t="shared" si="5"/>
        <v>78091.052299999807</v>
      </c>
    </row>
    <row r="12" spans="1:14" x14ac:dyDescent="0.25">
      <c r="A12" s="17" t="s">
        <v>13</v>
      </c>
      <c r="B12" s="18">
        <v>766</v>
      </c>
      <c r="C12" s="19" t="s">
        <v>14</v>
      </c>
      <c r="D12" s="79">
        <v>-2518707.2814000132</v>
      </c>
      <c r="E12" s="43">
        <v>149133.34650000001</v>
      </c>
      <c r="F12" s="16">
        <f t="shared" si="0"/>
        <v>149133.34650000001</v>
      </c>
      <c r="G12" s="43">
        <v>0</v>
      </c>
      <c r="H12" s="15">
        <f t="shared" si="1"/>
        <v>0</v>
      </c>
      <c r="I12" s="15">
        <v>0</v>
      </c>
      <c r="J12" s="22">
        <f t="shared" si="2"/>
        <v>0</v>
      </c>
      <c r="K12" s="16">
        <v>0</v>
      </c>
      <c r="L12" s="45">
        <f t="shared" si="3"/>
        <v>-2667840.6279000132</v>
      </c>
      <c r="M12" s="21">
        <f t="shared" si="4"/>
        <v>0</v>
      </c>
      <c r="N12" s="22">
        <f t="shared" si="5"/>
        <v>2667840.6279000132</v>
      </c>
    </row>
    <row r="13" spans="1:14" x14ac:dyDescent="0.25">
      <c r="A13" s="17" t="s">
        <v>13</v>
      </c>
      <c r="B13" s="18">
        <v>767</v>
      </c>
      <c r="C13" s="19" t="s">
        <v>15</v>
      </c>
      <c r="D13" s="79">
        <v>-9070844.0982000232</v>
      </c>
      <c r="E13" s="43">
        <v>870145.78119999997</v>
      </c>
      <c r="F13" s="16">
        <f t="shared" si="0"/>
        <v>870145.78119999997</v>
      </c>
      <c r="G13" s="43">
        <v>1303115.54</v>
      </c>
      <c r="H13" s="15">
        <f t="shared" si="1"/>
        <v>1303115.54</v>
      </c>
      <c r="I13" s="15">
        <v>0</v>
      </c>
      <c r="J13" s="22">
        <f t="shared" si="2"/>
        <v>1303115.54</v>
      </c>
      <c r="K13" s="16">
        <v>0</v>
      </c>
      <c r="L13" s="45">
        <f t="shared" si="3"/>
        <v>-8637874.3394000232</v>
      </c>
      <c r="M13" s="21">
        <f t="shared" si="4"/>
        <v>0</v>
      </c>
      <c r="N13" s="22">
        <f t="shared" si="5"/>
        <v>8637874.3394000232</v>
      </c>
    </row>
    <row r="14" spans="1:14" x14ac:dyDescent="0.25">
      <c r="A14" s="17" t="s">
        <v>13</v>
      </c>
      <c r="B14" s="18">
        <v>768</v>
      </c>
      <c r="C14" s="19" t="s">
        <v>16</v>
      </c>
      <c r="D14" s="79">
        <v>-61680.846999999936</v>
      </c>
      <c r="E14" s="43">
        <v>2649.0279999999998</v>
      </c>
      <c r="F14" s="16">
        <f t="shared" si="0"/>
        <v>2649.0279999999998</v>
      </c>
      <c r="G14" s="43">
        <v>0</v>
      </c>
      <c r="H14" s="15">
        <f t="shared" si="1"/>
        <v>0</v>
      </c>
      <c r="I14" s="15">
        <v>0</v>
      </c>
      <c r="J14" s="22">
        <f t="shared" si="2"/>
        <v>0</v>
      </c>
      <c r="K14" s="16">
        <v>0</v>
      </c>
      <c r="L14" s="45">
        <f t="shared" si="3"/>
        <v>-64329.874999999935</v>
      </c>
      <c r="M14" s="21">
        <f t="shared" si="4"/>
        <v>0</v>
      </c>
      <c r="N14" s="22">
        <f t="shared" si="5"/>
        <v>64329.874999999935</v>
      </c>
    </row>
    <row r="15" spans="1:14" x14ac:dyDescent="0.25">
      <c r="A15" s="17" t="s">
        <v>13</v>
      </c>
      <c r="B15" s="18">
        <v>769</v>
      </c>
      <c r="C15" s="19" t="s">
        <v>17</v>
      </c>
      <c r="D15" s="79">
        <v>-4347.9509999999709</v>
      </c>
      <c r="E15" s="43">
        <v>1549.8409999999999</v>
      </c>
      <c r="F15" s="16">
        <f t="shared" si="0"/>
        <v>1549.8409999999999</v>
      </c>
      <c r="G15" s="43">
        <v>0</v>
      </c>
      <c r="H15" s="15">
        <f t="shared" si="1"/>
        <v>0</v>
      </c>
      <c r="I15" s="15">
        <v>0</v>
      </c>
      <c r="J15" s="22">
        <f t="shared" si="2"/>
        <v>0</v>
      </c>
      <c r="K15" s="16">
        <v>0</v>
      </c>
      <c r="L15" s="45">
        <f t="shared" si="3"/>
        <v>-5897.7919999999704</v>
      </c>
      <c r="M15" s="21">
        <f t="shared" si="4"/>
        <v>0</v>
      </c>
      <c r="N15" s="22">
        <f t="shared" si="5"/>
        <v>5897.7919999999704</v>
      </c>
    </row>
    <row r="16" spans="1:14" x14ac:dyDescent="0.25">
      <c r="A16" s="17" t="s">
        <v>13</v>
      </c>
      <c r="B16" s="18">
        <v>1320</v>
      </c>
      <c r="C16" s="19" t="s">
        <v>18</v>
      </c>
      <c r="D16" s="79">
        <v>-2742143.4836571235</v>
      </c>
      <c r="E16" s="43">
        <v>492302.64399999997</v>
      </c>
      <c r="F16" s="16">
        <f t="shared" si="0"/>
        <v>492302.64399999997</v>
      </c>
      <c r="G16" s="43">
        <v>811042.89</v>
      </c>
      <c r="H16" s="15">
        <f t="shared" si="1"/>
        <v>811042.89</v>
      </c>
      <c r="I16" s="15">
        <v>0</v>
      </c>
      <c r="J16" s="22">
        <f t="shared" si="2"/>
        <v>811042.89</v>
      </c>
      <c r="K16" s="16">
        <v>0</v>
      </c>
      <c r="L16" s="45">
        <f t="shared" si="3"/>
        <v>-2423403.2376571232</v>
      </c>
      <c r="M16" s="21">
        <f t="shared" si="4"/>
        <v>0</v>
      </c>
      <c r="N16" s="22">
        <f t="shared" si="5"/>
        <v>2423403.2376571232</v>
      </c>
    </row>
    <row r="17" spans="1:14" x14ac:dyDescent="0.25">
      <c r="A17" s="17" t="s">
        <v>13</v>
      </c>
      <c r="B17" s="18">
        <v>1657</v>
      </c>
      <c r="C17" s="19" t="s">
        <v>19</v>
      </c>
      <c r="D17" s="79">
        <v>-17155.947699999953</v>
      </c>
      <c r="E17" s="43">
        <v>4323.6289999999999</v>
      </c>
      <c r="F17" s="16">
        <f t="shared" si="0"/>
        <v>4323.6289999999999</v>
      </c>
      <c r="G17" s="43">
        <v>0</v>
      </c>
      <c r="H17" s="15">
        <f t="shared" si="1"/>
        <v>0</v>
      </c>
      <c r="I17" s="15">
        <v>0</v>
      </c>
      <c r="J17" s="22">
        <f t="shared" si="2"/>
        <v>0</v>
      </c>
      <c r="K17" s="16">
        <v>0</v>
      </c>
      <c r="L17" s="45">
        <f t="shared" si="3"/>
        <v>-21479.576699999954</v>
      </c>
      <c r="M17" s="21">
        <f t="shared" si="4"/>
        <v>0</v>
      </c>
      <c r="N17" s="22">
        <f t="shared" si="5"/>
        <v>21479.576699999954</v>
      </c>
    </row>
    <row r="18" spans="1:14" x14ac:dyDescent="0.25">
      <c r="A18" s="17" t="s">
        <v>20</v>
      </c>
      <c r="B18" s="18">
        <v>1024</v>
      </c>
      <c r="C18" s="19" t="s">
        <v>21</v>
      </c>
      <c r="D18" s="79">
        <v>-1678892.9815999875</v>
      </c>
      <c r="E18" s="43">
        <v>179413.14180000001</v>
      </c>
      <c r="F18" s="16">
        <f t="shared" si="0"/>
        <v>179413.14180000001</v>
      </c>
      <c r="G18" s="43">
        <v>26984.09</v>
      </c>
      <c r="H18" s="15">
        <f t="shared" si="1"/>
        <v>26984.09</v>
      </c>
      <c r="I18" s="15">
        <v>0</v>
      </c>
      <c r="J18" s="22">
        <f t="shared" si="2"/>
        <v>26984.09</v>
      </c>
      <c r="K18" s="16">
        <v>0</v>
      </c>
      <c r="L18" s="45">
        <f t="shared" si="3"/>
        <v>-1831322.0333999875</v>
      </c>
      <c r="M18" s="21">
        <f t="shared" si="4"/>
        <v>0</v>
      </c>
      <c r="N18" s="22">
        <f t="shared" si="5"/>
        <v>1831322.0333999875</v>
      </c>
    </row>
    <row r="19" spans="1:14" x14ac:dyDescent="0.25">
      <c r="A19" s="17" t="s">
        <v>20</v>
      </c>
      <c r="B19" s="18">
        <v>1362</v>
      </c>
      <c r="C19" s="19" t="s">
        <v>22</v>
      </c>
      <c r="D19" s="79">
        <v>37160.533799999997</v>
      </c>
      <c r="E19" s="43">
        <v>24.49</v>
      </c>
      <c r="F19" s="16">
        <f t="shared" si="0"/>
        <v>24.49</v>
      </c>
      <c r="G19" s="43">
        <v>0</v>
      </c>
      <c r="H19" s="15">
        <f t="shared" si="1"/>
        <v>0</v>
      </c>
      <c r="I19" s="15">
        <v>0</v>
      </c>
      <c r="J19" s="22">
        <f t="shared" si="2"/>
        <v>0</v>
      </c>
      <c r="K19" s="16">
        <v>0</v>
      </c>
      <c r="L19" s="45">
        <f t="shared" si="3"/>
        <v>37136.043799999999</v>
      </c>
      <c r="M19" s="21">
        <f t="shared" si="4"/>
        <v>37136.043799999999</v>
      </c>
      <c r="N19" s="22">
        <f t="shared" si="5"/>
        <v>0</v>
      </c>
    </row>
    <row r="20" spans="1:14" x14ac:dyDescent="0.25">
      <c r="A20" s="17" t="s">
        <v>20</v>
      </c>
      <c r="B20" s="18">
        <v>1489</v>
      </c>
      <c r="C20" s="19" t="s">
        <v>23</v>
      </c>
      <c r="D20" s="79">
        <v>-1452.0250999999973</v>
      </c>
      <c r="E20" s="43">
        <v>78.63</v>
      </c>
      <c r="F20" s="16">
        <f t="shared" si="0"/>
        <v>78.63</v>
      </c>
      <c r="G20" s="43">
        <v>0</v>
      </c>
      <c r="H20" s="15">
        <f t="shared" si="1"/>
        <v>0</v>
      </c>
      <c r="I20" s="15">
        <v>0</v>
      </c>
      <c r="J20" s="22">
        <f t="shared" si="2"/>
        <v>0</v>
      </c>
      <c r="K20" s="16">
        <v>0</v>
      </c>
      <c r="L20" s="45">
        <f t="shared" si="3"/>
        <v>-1530.6550999999972</v>
      </c>
      <c r="M20" s="21">
        <f t="shared" si="4"/>
        <v>0</v>
      </c>
      <c r="N20" s="22">
        <f t="shared" si="5"/>
        <v>1530.6550999999972</v>
      </c>
    </row>
    <row r="21" spans="1:14" x14ac:dyDescent="0.25">
      <c r="A21" s="17" t="s">
        <v>24</v>
      </c>
      <c r="B21" s="18">
        <v>999</v>
      </c>
      <c r="C21" s="19" t="s">
        <v>25</v>
      </c>
      <c r="D21" s="79">
        <v>-1972793.0354999974</v>
      </c>
      <c r="E21" s="43">
        <v>325942.56780000002</v>
      </c>
      <c r="F21" s="16">
        <f t="shared" si="0"/>
        <v>325942.56780000002</v>
      </c>
      <c r="G21" s="43">
        <v>72502.400000000009</v>
      </c>
      <c r="H21" s="15">
        <f t="shared" si="1"/>
        <v>72502.400000000009</v>
      </c>
      <c r="I21" s="15">
        <v>0</v>
      </c>
      <c r="J21" s="22">
        <f t="shared" si="2"/>
        <v>72502.400000000009</v>
      </c>
      <c r="K21" s="16">
        <v>0</v>
      </c>
      <c r="L21" s="45">
        <f t="shared" si="3"/>
        <v>-2226233.2032999974</v>
      </c>
      <c r="M21" s="21">
        <f t="shared" si="4"/>
        <v>0</v>
      </c>
      <c r="N21" s="22">
        <f t="shared" si="5"/>
        <v>2226233.2032999974</v>
      </c>
    </row>
    <row r="22" spans="1:14" x14ac:dyDescent="0.25">
      <c r="A22" s="17" t="s">
        <v>24</v>
      </c>
      <c r="B22" s="18">
        <v>1047</v>
      </c>
      <c r="C22" s="19" t="s">
        <v>107</v>
      </c>
      <c r="D22" s="79">
        <v>279378.8054000003</v>
      </c>
      <c r="E22" s="43">
        <v>44652.914400000001</v>
      </c>
      <c r="F22" s="16">
        <f t="shared" si="0"/>
        <v>44652.914400000001</v>
      </c>
      <c r="G22" s="43">
        <v>0</v>
      </c>
      <c r="H22" s="15">
        <f t="shared" si="1"/>
        <v>0</v>
      </c>
      <c r="I22" s="15">
        <v>0</v>
      </c>
      <c r="J22" s="22">
        <f t="shared" si="2"/>
        <v>0</v>
      </c>
      <c r="K22" s="16">
        <v>0</v>
      </c>
      <c r="L22" s="45">
        <f t="shared" si="3"/>
        <v>234725.89100000029</v>
      </c>
      <c r="M22" s="21">
        <f t="shared" ref="M22" si="6">+IF(L22&gt;0,L22,0)</f>
        <v>234725.89100000029</v>
      </c>
      <c r="N22" s="22">
        <f t="shared" ref="N22" si="7">+IF(L22&lt;0,-L22,0)</f>
        <v>0</v>
      </c>
    </row>
    <row r="23" spans="1:14" x14ac:dyDescent="0.25">
      <c r="A23" s="17" t="s">
        <v>26</v>
      </c>
      <c r="B23" s="18">
        <v>1316</v>
      </c>
      <c r="C23" s="19" t="s">
        <v>27</v>
      </c>
      <c r="D23" s="79">
        <v>232763.45799999998</v>
      </c>
      <c r="E23" s="43">
        <v>0</v>
      </c>
      <c r="F23" s="16">
        <f t="shared" si="0"/>
        <v>0</v>
      </c>
      <c r="G23" s="43">
        <v>0</v>
      </c>
      <c r="H23" s="15">
        <f t="shared" si="1"/>
        <v>0</v>
      </c>
      <c r="I23" s="15">
        <v>0</v>
      </c>
      <c r="J23" s="22">
        <f t="shared" si="2"/>
        <v>0</v>
      </c>
      <c r="K23" s="16">
        <v>0</v>
      </c>
      <c r="L23" s="45">
        <f t="shared" si="3"/>
        <v>232763.45799999998</v>
      </c>
      <c r="M23" s="21">
        <f t="shared" si="4"/>
        <v>232763.45799999998</v>
      </c>
      <c r="N23" s="22">
        <f t="shared" si="5"/>
        <v>0</v>
      </c>
    </row>
    <row r="24" spans="1:14" x14ac:dyDescent="0.25">
      <c r="A24" s="17" t="s">
        <v>26</v>
      </c>
      <c r="B24" s="18">
        <v>1317</v>
      </c>
      <c r="C24" s="19" t="s">
        <v>28</v>
      </c>
      <c r="D24" s="79">
        <v>-1460038.9099001535</v>
      </c>
      <c r="E24" s="43">
        <v>675429.48300000001</v>
      </c>
      <c r="F24" s="16">
        <f t="shared" si="0"/>
        <v>675429.48300000001</v>
      </c>
      <c r="G24" s="43">
        <v>543650.90999999992</v>
      </c>
      <c r="H24" s="15">
        <f t="shared" si="1"/>
        <v>543650.90999999992</v>
      </c>
      <c r="I24" s="15">
        <v>0</v>
      </c>
      <c r="J24" s="22">
        <f t="shared" si="2"/>
        <v>543650.90999999992</v>
      </c>
      <c r="K24" s="16">
        <v>0</v>
      </c>
      <c r="L24" s="45">
        <f t="shared" si="3"/>
        <v>-1591817.4829001536</v>
      </c>
      <c r="M24" s="21">
        <f t="shared" si="4"/>
        <v>0</v>
      </c>
      <c r="N24" s="22">
        <f t="shared" si="5"/>
        <v>1591817.4829001536</v>
      </c>
    </row>
    <row r="25" spans="1:14" x14ac:dyDescent="0.25">
      <c r="A25" s="17" t="s">
        <v>26</v>
      </c>
      <c r="B25" s="18">
        <v>1318</v>
      </c>
      <c r="C25" s="19" t="s">
        <v>29</v>
      </c>
      <c r="D25" s="79">
        <v>-395343.93219999981</v>
      </c>
      <c r="E25" s="43">
        <v>52779.625999999997</v>
      </c>
      <c r="F25" s="16">
        <f t="shared" si="0"/>
        <v>52779.625999999997</v>
      </c>
      <c r="G25" s="43">
        <v>0</v>
      </c>
      <c r="H25" s="15">
        <f t="shared" si="1"/>
        <v>0</v>
      </c>
      <c r="I25" s="15">
        <v>0</v>
      </c>
      <c r="J25" s="22">
        <f t="shared" si="2"/>
        <v>0</v>
      </c>
      <c r="K25" s="16">
        <v>0</v>
      </c>
      <c r="L25" s="45">
        <f t="shared" si="3"/>
        <v>-448123.5581999998</v>
      </c>
      <c r="M25" s="21">
        <f t="shared" si="4"/>
        <v>0</v>
      </c>
      <c r="N25" s="22">
        <f t="shared" si="5"/>
        <v>448123.5581999998</v>
      </c>
    </row>
    <row r="26" spans="1:14" x14ac:dyDescent="0.25">
      <c r="A26" s="17" t="s">
        <v>30</v>
      </c>
      <c r="B26" s="18">
        <v>1130</v>
      </c>
      <c r="C26" s="19" t="s">
        <v>31</v>
      </c>
      <c r="D26" s="79">
        <v>-591798.35879999027</v>
      </c>
      <c r="E26" s="43">
        <v>314251.41200000001</v>
      </c>
      <c r="F26" s="16">
        <f t="shared" si="0"/>
        <v>314251.41200000001</v>
      </c>
      <c r="G26" s="43">
        <v>171120.68</v>
      </c>
      <c r="H26" s="15">
        <f t="shared" si="1"/>
        <v>171120.68</v>
      </c>
      <c r="I26" s="15">
        <v>0</v>
      </c>
      <c r="J26" s="22">
        <f t="shared" si="2"/>
        <v>171120.68</v>
      </c>
      <c r="K26" s="16">
        <v>0</v>
      </c>
      <c r="L26" s="45">
        <f t="shared" si="3"/>
        <v>-734929.09079999034</v>
      </c>
      <c r="M26" s="21">
        <f t="shared" si="4"/>
        <v>0</v>
      </c>
      <c r="N26" s="22">
        <f t="shared" si="5"/>
        <v>734929.09079999034</v>
      </c>
    </row>
    <row r="27" spans="1:14" x14ac:dyDescent="0.25">
      <c r="A27" s="17" t="s">
        <v>30</v>
      </c>
      <c r="B27" s="18">
        <v>1169</v>
      </c>
      <c r="C27" s="19" t="s">
        <v>32</v>
      </c>
      <c r="D27" s="79">
        <v>-517415.23075714614</v>
      </c>
      <c r="E27" s="43">
        <v>307829.5</v>
      </c>
      <c r="F27" s="16">
        <f t="shared" si="0"/>
        <v>307829.5</v>
      </c>
      <c r="G27" s="43">
        <v>980391.1100000001</v>
      </c>
      <c r="H27" s="15">
        <f t="shared" si="1"/>
        <v>980391.1100000001</v>
      </c>
      <c r="I27" s="15">
        <v>0</v>
      </c>
      <c r="J27" s="22">
        <f t="shared" si="2"/>
        <v>980391.1100000001</v>
      </c>
      <c r="K27" s="16">
        <v>0</v>
      </c>
      <c r="L27" s="45">
        <f t="shared" si="3"/>
        <v>155146.37924285396</v>
      </c>
      <c r="M27" s="21">
        <f t="shared" si="4"/>
        <v>155146.37924285396</v>
      </c>
      <c r="N27" s="22">
        <f t="shared" si="5"/>
        <v>0</v>
      </c>
    </row>
    <row r="28" spans="1:14" x14ac:dyDescent="0.25">
      <c r="A28" s="17" t="s">
        <v>33</v>
      </c>
      <c r="B28" s="18">
        <v>1000</v>
      </c>
      <c r="C28" s="19" t="s">
        <v>34</v>
      </c>
      <c r="D28" s="79">
        <v>179007.23030000005</v>
      </c>
      <c r="E28" s="43">
        <v>6822.69</v>
      </c>
      <c r="F28" s="16">
        <f t="shared" si="0"/>
        <v>6822.69</v>
      </c>
      <c r="G28" s="43">
        <v>0</v>
      </c>
      <c r="H28" s="15">
        <f t="shared" si="1"/>
        <v>0</v>
      </c>
      <c r="I28" s="15">
        <v>0</v>
      </c>
      <c r="J28" s="22">
        <f t="shared" si="2"/>
        <v>0</v>
      </c>
      <c r="K28" s="16">
        <v>0</v>
      </c>
      <c r="L28" s="45">
        <f t="shared" si="3"/>
        <v>172184.54030000005</v>
      </c>
      <c r="M28" s="21">
        <f t="shared" si="4"/>
        <v>172184.54030000005</v>
      </c>
      <c r="N28" s="22">
        <f t="shared" si="5"/>
        <v>0</v>
      </c>
    </row>
    <row r="29" spans="1:14" x14ac:dyDescent="0.25">
      <c r="A29" s="17" t="s">
        <v>35</v>
      </c>
      <c r="B29" s="18">
        <v>812</v>
      </c>
      <c r="C29" s="19" t="s">
        <v>36</v>
      </c>
      <c r="D29" s="79">
        <v>-2137221.6472197175</v>
      </c>
      <c r="E29" s="43">
        <v>311808.78240000003</v>
      </c>
      <c r="F29" s="16">
        <f t="shared" si="0"/>
        <v>311808.78240000003</v>
      </c>
      <c r="G29" s="43">
        <v>265235.8</v>
      </c>
      <c r="H29" s="15">
        <f t="shared" si="1"/>
        <v>265235.8</v>
      </c>
      <c r="I29" s="15">
        <v>0</v>
      </c>
      <c r="J29" s="22">
        <f t="shared" si="2"/>
        <v>265235.8</v>
      </c>
      <c r="K29" s="16">
        <v>0</v>
      </c>
      <c r="L29" s="45">
        <f t="shared" si="3"/>
        <v>-2183794.6296197176</v>
      </c>
      <c r="M29" s="21">
        <f t="shared" si="4"/>
        <v>0</v>
      </c>
      <c r="N29" s="22">
        <f t="shared" si="5"/>
        <v>2183794.6296197176</v>
      </c>
    </row>
    <row r="30" spans="1:14" x14ac:dyDescent="0.25">
      <c r="A30" s="17" t="s">
        <v>37</v>
      </c>
      <c r="B30" s="18">
        <v>1014</v>
      </c>
      <c r="C30" s="19" t="s">
        <v>38</v>
      </c>
      <c r="D30" s="79">
        <v>-22562.595799999999</v>
      </c>
      <c r="E30" s="43">
        <v>13305.376</v>
      </c>
      <c r="F30" s="16">
        <f t="shared" si="0"/>
        <v>13305.376</v>
      </c>
      <c r="G30" s="43">
        <v>0</v>
      </c>
      <c r="H30" s="15">
        <f t="shared" si="1"/>
        <v>0</v>
      </c>
      <c r="I30" s="15">
        <v>0</v>
      </c>
      <c r="J30" s="22">
        <f t="shared" si="2"/>
        <v>0</v>
      </c>
      <c r="K30" s="16">
        <v>0</v>
      </c>
      <c r="L30" s="45">
        <f t="shared" si="3"/>
        <v>-35867.971799999999</v>
      </c>
      <c r="M30" s="21">
        <f t="shared" si="4"/>
        <v>0</v>
      </c>
      <c r="N30" s="22">
        <f t="shared" si="5"/>
        <v>35867.971799999999</v>
      </c>
    </row>
    <row r="31" spans="1:14" x14ac:dyDescent="0.25">
      <c r="A31" s="17" t="s">
        <v>37</v>
      </c>
      <c r="B31" s="18">
        <v>1052</v>
      </c>
      <c r="C31" s="19" t="s">
        <v>39</v>
      </c>
      <c r="D31" s="79">
        <v>-7002035.1125999587</v>
      </c>
      <c r="E31" s="43">
        <v>563880.41200000001</v>
      </c>
      <c r="F31" s="16">
        <f t="shared" si="0"/>
        <v>563880.41200000001</v>
      </c>
      <c r="G31" s="43">
        <v>421421.98000000004</v>
      </c>
      <c r="H31" s="15">
        <f t="shared" si="1"/>
        <v>421421.98000000004</v>
      </c>
      <c r="I31" s="15">
        <v>0</v>
      </c>
      <c r="J31" s="22">
        <f t="shared" si="2"/>
        <v>421421.98000000004</v>
      </c>
      <c r="K31" s="16">
        <v>0</v>
      </c>
      <c r="L31" s="45">
        <f t="shared" si="3"/>
        <v>-7144493.5445999578</v>
      </c>
      <c r="M31" s="21">
        <f t="shared" si="4"/>
        <v>0</v>
      </c>
      <c r="N31" s="22">
        <f t="shared" si="5"/>
        <v>7144493.5445999578</v>
      </c>
    </row>
    <row r="32" spans="1:14" x14ac:dyDescent="0.25">
      <c r="A32" s="17" t="s">
        <v>37</v>
      </c>
      <c r="B32" s="18">
        <v>1196</v>
      </c>
      <c r="C32" s="19" t="s">
        <v>40</v>
      </c>
      <c r="D32" s="79">
        <v>-68047.685999999914</v>
      </c>
      <c r="E32" s="43">
        <v>5368.17</v>
      </c>
      <c r="F32" s="16">
        <f t="shared" si="0"/>
        <v>5368.17</v>
      </c>
      <c r="G32" s="43">
        <v>0</v>
      </c>
      <c r="H32" s="15">
        <f t="shared" si="1"/>
        <v>0</v>
      </c>
      <c r="I32" s="15">
        <v>0</v>
      </c>
      <c r="J32" s="22">
        <f t="shared" si="2"/>
        <v>0</v>
      </c>
      <c r="K32" s="16">
        <v>0</v>
      </c>
      <c r="L32" s="45">
        <f t="shared" si="3"/>
        <v>-73415.855999999912</v>
      </c>
      <c r="M32" s="21">
        <f t="shared" si="4"/>
        <v>0</v>
      </c>
      <c r="N32" s="22">
        <f t="shared" si="5"/>
        <v>73415.855999999912</v>
      </c>
    </row>
    <row r="33" spans="1:14" x14ac:dyDescent="0.25">
      <c r="A33" s="17" t="s">
        <v>41</v>
      </c>
      <c r="B33" s="18">
        <v>824</v>
      </c>
      <c r="C33" s="19" t="s">
        <v>42</v>
      </c>
      <c r="D33" s="79">
        <v>-4282772.0546999909</v>
      </c>
      <c r="E33" s="43">
        <v>150552.71059999999</v>
      </c>
      <c r="F33" s="16">
        <f t="shared" si="0"/>
        <v>150552.71059999999</v>
      </c>
      <c r="G33" s="43">
        <v>108623.67999999999</v>
      </c>
      <c r="H33" s="15">
        <f t="shared" si="1"/>
        <v>108623.67999999999</v>
      </c>
      <c r="I33" s="15">
        <v>0</v>
      </c>
      <c r="J33" s="22">
        <f t="shared" si="2"/>
        <v>108623.67999999999</v>
      </c>
      <c r="K33" s="16">
        <v>0</v>
      </c>
      <c r="L33" s="45">
        <f t="shared" si="3"/>
        <v>-4324701.0852999911</v>
      </c>
      <c r="M33" s="21">
        <f t="shared" si="4"/>
        <v>0</v>
      </c>
      <c r="N33" s="22">
        <f t="shared" si="5"/>
        <v>4324701.0852999911</v>
      </c>
    </row>
    <row r="34" spans="1:14" x14ac:dyDescent="0.25">
      <c r="A34" s="17" t="s">
        <v>41</v>
      </c>
      <c r="B34" s="18">
        <v>825</v>
      </c>
      <c r="C34" s="19" t="s">
        <v>43</v>
      </c>
      <c r="D34" s="79">
        <v>-42795.605999999752</v>
      </c>
      <c r="E34" s="43">
        <v>15772.77</v>
      </c>
      <c r="F34" s="16">
        <f t="shared" si="0"/>
        <v>15772.77</v>
      </c>
      <c r="G34" s="43">
        <v>0</v>
      </c>
      <c r="H34" s="15">
        <f t="shared" si="1"/>
        <v>0</v>
      </c>
      <c r="I34" s="15">
        <v>0</v>
      </c>
      <c r="J34" s="22">
        <f t="shared" si="2"/>
        <v>0</v>
      </c>
      <c r="K34" s="16">
        <v>0</v>
      </c>
      <c r="L34" s="45">
        <f t="shared" si="3"/>
        <v>-58568.375999999756</v>
      </c>
      <c r="M34" s="21">
        <f t="shared" si="4"/>
        <v>0</v>
      </c>
      <c r="N34" s="22">
        <f t="shared" si="5"/>
        <v>58568.375999999756</v>
      </c>
    </row>
    <row r="35" spans="1:14" x14ac:dyDescent="0.25">
      <c r="A35" s="17" t="s">
        <v>41</v>
      </c>
      <c r="B35" s="18">
        <v>827</v>
      </c>
      <c r="C35" s="19" t="s">
        <v>44</v>
      </c>
      <c r="D35" s="79">
        <v>13972.045511000004</v>
      </c>
      <c r="E35" s="43">
        <v>9368.7839999999997</v>
      </c>
      <c r="F35" s="16">
        <f t="shared" si="0"/>
        <v>9368.7839999999997</v>
      </c>
      <c r="G35" s="43">
        <v>0</v>
      </c>
      <c r="H35" s="15">
        <f t="shared" si="1"/>
        <v>0</v>
      </c>
      <c r="I35" s="15">
        <v>0</v>
      </c>
      <c r="J35" s="22">
        <f t="shared" si="2"/>
        <v>0</v>
      </c>
      <c r="K35" s="16">
        <v>0</v>
      </c>
      <c r="L35" s="45">
        <f t="shared" si="3"/>
        <v>4603.2615110000042</v>
      </c>
      <c r="M35" s="21">
        <f t="shared" si="4"/>
        <v>4603.2615110000042</v>
      </c>
      <c r="N35" s="22">
        <f t="shared" si="5"/>
        <v>0</v>
      </c>
    </row>
    <row r="36" spans="1:14" x14ac:dyDescent="0.25">
      <c r="A36" s="17" t="s">
        <v>41</v>
      </c>
      <c r="B36" s="18">
        <v>1731</v>
      </c>
      <c r="C36" s="19" t="s">
        <v>131</v>
      </c>
      <c r="D36" s="79">
        <v>200730.74540000074</v>
      </c>
      <c r="E36" s="43">
        <v>80487.516000000003</v>
      </c>
      <c r="F36" s="16">
        <f t="shared" si="0"/>
        <v>80487.516000000003</v>
      </c>
      <c r="G36" s="43">
        <v>0</v>
      </c>
      <c r="H36" s="15">
        <f t="shared" si="1"/>
        <v>0</v>
      </c>
      <c r="I36" s="15">
        <v>0</v>
      </c>
      <c r="J36" s="22">
        <f t="shared" si="2"/>
        <v>0</v>
      </c>
      <c r="K36" s="16">
        <v>0</v>
      </c>
      <c r="L36" s="45">
        <f t="shared" si="3"/>
        <v>120243.22940000074</v>
      </c>
      <c r="M36" s="21">
        <f t="shared" ref="M36" si="8">+IF(L36&gt;0,L36,0)</f>
        <v>120243.22940000074</v>
      </c>
      <c r="N36" s="22">
        <f t="shared" ref="N36" si="9">+IF(L36&lt;0,-L36,0)</f>
        <v>0</v>
      </c>
    </row>
    <row r="37" spans="1:14" x14ac:dyDescent="0.25">
      <c r="A37" s="17" t="s">
        <v>41</v>
      </c>
      <c r="B37" s="18">
        <v>1735</v>
      </c>
      <c r="C37" s="19" t="s">
        <v>132</v>
      </c>
      <c r="D37" s="79">
        <v>-706791.09872113704</v>
      </c>
      <c r="E37" s="43">
        <v>174860.75450000001</v>
      </c>
      <c r="F37" s="16">
        <f t="shared" si="0"/>
        <v>174860.75450000001</v>
      </c>
      <c r="G37" s="43">
        <v>0</v>
      </c>
      <c r="H37" s="15">
        <f t="shared" si="1"/>
        <v>0</v>
      </c>
      <c r="I37" s="15">
        <v>0</v>
      </c>
      <c r="J37" s="22">
        <f t="shared" si="2"/>
        <v>0</v>
      </c>
      <c r="K37" s="16">
        <v>0</v>
      </c>
      <c r="L37" s="45">
        <f t="shared" si="3"/>
        <v>-881651.85322113708</v>
      </c>
      <c r="M37" s="21">
        <f>+IF(L37&gt;0,L37,0)</f>
        <v>0</v>
      </c>
      <c r="N37" s="22">
        <f>+IF(L37&lt;0,-L37,0)</f>
        <v>881651.85322113708</v>
      </c>
    </row>
    <row r="38" spans="1:14" x14ac:dyDescent="0.25">
      <c r="A38" s="17" t="s">
        <v>45</v>
      </c>
      <c r="B38" s="18">
        <v>847</v>
      </c>
      <c r="C38" s="19" t="s">
        <v>46</v>
      </c>
      <c r="D38" s="79">
        <v>2132550.0837998679</v>
      </c>
      <c r="E38" s="43">
        <v>89420.462100000004</v>
      </c>
      <c r="F38" s="16">
        <f t="shared" ref="F38:F69" si="10">SUM(E38:E38)</f>
        <v>89420.462100000004</v>
      </c>
      <c r="G38" s="43">
        <v>107943.1</v>
      </c>
      <c r="H38" s="15">
        <f t="shared" ref="H38:H69" si="11">SUM(G38:G38)</f>
        <v>107943.1</v>
      </c>
      <c r="I38" s="15">
        <v>0</v>
      </c>
      <c r="J38" s="22">
        <f t="shared" ref="J38:J69" si="12">+H38-I38</f>
        <v>107943.1</v>
      </c>
      <c r="K38" s="16">
        <v>0</v>
      </c>
      <c r="L38" s="45">
        <f t="shared" ref="L38:L69" si="13">D38-F38+J38+K38</f>
        <v>2151072.7216998679</v>
      </c>
      <c r="M38" s="21">
        <f t="shared" si="4"/>
        <v>2151072.7216998679</v>
      </c>
      <c r="N38" s="22">
        <f t="shared" si="5"/>
        <v>0</v>
      </c>
    </row>
    <row r="39" spans="1:14" x14ac:dyDescent="0.25">
      <c r="A39" s="17" t="s">
        <v>45</v>
      </c>
      <c r="B39" s="18">
        <v>848</v>
      </c>
      <c r="C39" s="19" t="s">
        <v>47</v>
      </c>
      <c r="D39" s="79">
        <v>361577.71452968603</v>
      </c>
      <c r="E39" s="43">
        <v>233048.133</v>
      </c>
      <c r="F39" s="16">
        <f t="shared" si="10"/>
        <v>233048.133</v>
      </c>
      <c r="G39" s="43">
        <v>1197345.05</v>
      </c>
      <c r="H39" s="15">
        <f t="shared" si="11"/>
        <v>1197345.05</v>
      </c>
      <c r="I39" s="15">
        <v>0</v>
      </c>
      <c r="J39" s="22">
        <f t="shared" si="12"/>
        <v>1197345.05</v>
      </c>
      <c r="K39" s="16">
        <v>0</v>
      </c>
      <c r="L39" s="45">
        <f t="shared" si="13"/>
        <v>1325874.631529686</v>
      </c>
      <c r="M39" s="21">
        <f t="shared" si="4"/>
        <v>1325874.631529686</v>
      </c>
      <c r="N39" s="22">
        <f t="shared" si="5"/>
        <v>0</v>
      </c>
    </row>
    <row r="40" spans="1:14" x14ac:dyDescent="0.25">
      <c r="A40" s="17" t="s">
        <v>45</v>
      </c>
      <c r="B40" s="18">
        <v>1282</v>
      </c>
      <c r="C40" s="19" t="s">
        <v>48</v>
      </c>
      <c r="D40" s="79">
        <v>-3190309.0479991608</v>
      </c>
      <c r="E40" s="43">
        <v>262623.89299999899</v>
      </c>
      <c r="F40" s="16">
        <f t="shared" si="10"/>
        <v>262623.89299999899</v>
      </c>
      <c r="G40" s="43">
        <v>1036378.84</v>
      </c>
      <c r="H40" s="15">
        <f t="shared" si="11"/>
        <v>1036378.84</v>
      </c>
      <c r="I40" s="15">
        <v>0</v>
      </c>
      <c r="J40" s="22">
        <f t="shared" si="12"/>
        <v>1036378.84</v>
      </c>
      <c r="K40" s="16">
        <v>0</v>
      </c>
      <c r="L40" s="45">
        <f t="shared" si="13"/>
        <v>-2416554.1009991597</v>
      </c>
      <c r="M40" s="21">
        <f t="shared" si="4"/>
        <v>0</v>
      </c>
      <c r="N40" s="22">
        <f t="shared" si="5"/>
        <v>2416554.1009991597</v>
      </c>
    </row>
    <row r="41" spans="1:14" x14ac:dyDescent="0.25">
      <c r="A41" s="17" t="s">
        <v>49</v>
      </c>
      <c r="B41" s="18">
        <v>1001</v>
      </c>
      <c r="C41" s="19" t="s">
        <v>50</v>
      </c>
      <c r="D41" s="79">
        <v>716017.15319987747</v>
      </c>
      <c r="E41" s="43">
        <v>37488.999000000003</v>
      </c>
      <c r="F41" s="16">
        <f t="shared" si="10"/>
        <v>37488.999000000003</v>
      </c>
      <c r="G41" s="43">
        <v>0</v>
      </c>
      <c r="H41" s="15">
        <f t="shared" si="11"/>
        <v>0</v>
      </c>
      <c r="I41" s="15">
        <v>0</v>
      </c>
      <c r="J41" s="22">
        <f t="shared" si="12"/>
        <v>0</v>
      </c>
      <c r="K41" s="16">
        <v>0</v>
      </c>
      <c r="L41" s="45">
        <f t="shared" si="13"/>
        <v>678528.15419987752</v>
      </c>
      <c r="M41" s="21">
        <f t="shared" si="4"/>
        <v>678528.15419987752</v>
      </c>
      <c r="N41" s="22">
        <f t="shared" si="5"/>
        <v>0</v>
      </c>
    </row>
    <row r="42" spans="1:14" x14ac:dyDescent="0.25">
      <c r="A42" s="17" t="s">
        <v>49</v>
      </c>
      <c r="B42" s="18">
        <v>1422</v>
      </c>
      <c r="C42" s="19" t="s">
        <v>51</v>
      </c>
      <c r="D42" s="79">
        <v>-8472526.3510001227</v>
      </c>
      <c r="E42" s="43">
        <v>677810.73800000001</v>
      </c>
      <c r="F42" s="16">
        <f t="shared" si="10"/>
        <v>677810.73800000001</v>
      </c>
      <c r="G42" s="43">
        <v>2533438.2399999998</v>
      </c>
      <c r="H42" s="15">
        <f t="shared" si="11"/>
        <v>2533438.2399999998</v>
      </c>
      <c r="I42" s="15">
        <v>0</v>
      </c>
      <c r="J42" s="22">
        <f t="shared" si="12"/>
        <v>2533438.2399999998</v>
      </c>
      <c r="K42" s="16">
        <v>0</v>
      </c>
      <c r="L42" s="45">
        <f t="shared" si="13"/>
        <v>-6616898.8490001224</v>
      </c>
      <c r="M42" s="21">
        <f t="shared" si="4"/>
        <v>0</v>
      </c>
      <c r="N42" s="22">
        <f t="shared" si="5"/>
        <v>6616898.8490001224</v>
      </c>
    </row>
    <row r="43" spans="1:14" x14ac:dyDescent="0.25">
      <c r="A43" s="17" t="s">
        <v>52</v>
      </c>
      <c r="B43" s="18">
        <v>123</v>
      </c>
      <c r="C43" s="19" t="s">
        <v>53</v>
      </c>
      <c r="D43" s="79">
        <v>-1335584.7339999881</v>
      </c>
      <c r="E43" s="43">
        <v>284632.06400000001</v>
      </c>
      <c r="F43" s="16">
        <f t="shared" si="10"/>
        <v>284632.06400000001</v>
      </c>
      <c r="G43" s="43">
        <v>0</v>
      </c>
      <c r="H43" s="15">
        <f t="shared" si="11"/>
        <v>0</v>
      </c>
      <c r="I43" s="15">
        <v>0</v>
      </c>
      <c r="J43" s="22">
        <f t="shared" si="12"/>
        <v>0</v>
      </c>
      <c r="K43" s="16">
        <v>0</v>
      </c>
      <c r="L43" s="45">
        <f t="shared" si="13"/>
        <v>-1620216.7979999881</v>
      </c>
      <c r="M43" s="21">
        <f t="shared" si="4"/>
        <v>0</v>
      </c>
      <c r="N43" s="22">
        <f t="shared" si="5"/>
        <v>1620216.7979999881</v>
      </c>
    </row>
    <row r="44" spans="1:14" x14ac:dyDescent="0.25">
      <c r="A44" s="17" t="s">
        <v>52</v>
      </c>
      <c r="B44" s="18">
        <v>126</v>
      </c>
      <c r="C44" s="19" t="s">
        <v>54</v>
      </c>
      <c r="D44" s="79">
        <v>-21680148.751157109</v>
      </c>
      <c r="E44" s="43">
        <v>1465409.8452000001</v>
      </c>
      <c r="F44" s="16">
        <f t="shared" si="10"/>
        <v>1465409.8452000001</v>
      </c>
      <c r="G44" s="43">
        <v>1452052.0200000003</v>
      </c>
      <c r="H44" s="15">
        <f t="shared" si="11"/>
        <v>1452052.0200000003</v>
      </c>
      <c r="I44" s="15">
        <v>0</v>
      </c>
      <c r="J44" s="22">
        <f t="shared" si="12"/>
        <v>1452052.0200000003</v>
      </c>
      <c r="K44" s="16">
        <v>0</v>
      </c>
      <c r="L44" s="45">
        <f t="shared" si="13"/>
        <v>-21693506.576357108</v>
      </c>
      <c r="M44" s="21">
        <f t="shared" si="4"/>
        <v>0</v>
      </c>
      <c r="N44" s="22">
        <f t="shared" si="5"/>
        <v>21693506.576357108</v>
      </c>
    </row>
    <row r="45" spans="1:14" x14ac:dyDescent="0.25">
      <c r="A45" s="17" t="s">
        <v>52</v>
      </c>
      <c r="B45" s="18">
        <v>127</v>
      </c>
      <c r="C45" s="19" t="s">
        <v>55</v>
      </c>
      <c r="D45" s="79">
        <v>-473437.99809999962</v>
      </c>
      <c r="E45" s="43">
        <v>66789.423500000004</v>
      </c>
      <c r="F45" s="16">
        <f t="shared" si="10"/>
        <v>66789.423500000004</v>
      </c>
      <c r="G45" s="43">
        <v>0</v>
      </c>
      <c r="H45" s="15">
        <f t="shared" si="11"/>
        <v>0</v>
      </c>
      <c r="I45" s="15">
        <v>0</v>
      </c>
      <c r="J45" s="22">
        <f t="shared" si="12"/>
        <v>0</v>
      </c>
      <c r="K45" s="16">
        <v>0</v>
      </c>
      <c r="L45" s="45">
        <f t="shared" si="13"/>
        <v>-540227.42159999965</v>
      </c>
      <c r="M45" s="21">
        <f t="shared" si="4"/>
        <v>0</v>
      </c>
      <c r="N45" s="22">
        <f t="shared" si="5"/>
        <v>540227.42159999965</v>
      </c>
    </row>
    <row r="46" spans="1:14" x14ac:dyDescent="0.25">
      <c r="A46" s="17" t="s">
        <v>52</v>
      </c>
      <c r="B46" s="18">
        <v>132</v>
      </c>
      <c r="C46" s="19" t="s">
        <v>56</v>
      </c>
      <c r="D46" s="79">
        <v>-4972762.5238769883</v>
      </c>
      <c r="E46" s="43">
        <v>648270.77850000001</v>
      </c>
      <c r="F46" s="16">
        <f t="shared" si="10"/>
        <v>648270.77850000001</v>
      </c>
      <c r="G46" s="43">
        <v>0</v>
      </c>
      <c r="H46" s="15">
        <f t="shared" si="11"/>
        <v>0</v>
      </c>
      <c r="I46" s="15">
        <v>0</v>
      </c>
      <c r="J46" s="22">
        <f t="shared" si="12"/>
        <v>0</v>
      </c>
      <c r="K46" s="16">
        <v>0</v>
      </c>
      <c r="L46" s="45">
        <f t="shared" si="13"/>
        <v>-5621033.3023769883</v>
      </c>
      <c r="M46" s="21">
        <f t="shared" si="4"/>
        <v>0</v>
      </c>
      <c r="N46" s="22">
        <f t="shared" si="5"/>
        <v>5621033.3023769883</v>
      </c>
    </row>
    <row r="47" spans="1:14" x14ac:dyDescent="0.25">
      <c r="A47" s="17" t="s">
        <v>52</v>
      </c>
      <c r="B47" s="18">
        <v>136</v>
      </c>
      <c r="C47" s="19" t="s">
        <v>57</v>
      </c>
      <c r="D47" s="79">
        <v>-150003.51549999931</v>
      </c>
      <c r="E47" s="43">
        <v>71182.638000000006</v>
      </c>
      <c r="F47" s="16">
        <f t="shared" si="10"/>
        <v>71182.638000000006</v>
      </c>
      <c r="G47" s="43">
        <v>0</v>
      </c>
      <c r="H47" s="15">
        <f t="shared" si="11"/>
        <v>0</v>
      </c>
      <c r="I47" s="15">
        <v>0</v>
      </c>
      <c r="J47" s="22">
        <f t="shared" si="12"/>
        <v>0</v>
      </c>
      <c r="K47" s="16">
        <v>0</v>
      </c>
      <c r="L47" s="45">
        <f t="shared" si="13"/>
        <v>-221186.15349999932</v>
      </c>
      <c r="M47" s="21">
        <f t="shared" si="4"/>
        <v>0</v>
      </c>
      <c r="N47" s="22">
        <f t="shared" si="5"/>
        <v>221186.15349999932</v>
      </c>
    </row>
    <row r="48" spans="1:14" x14ac:dyDescent="0.25">
      <c r="A48" s="17" t="s">
        <v>52</v>
      </c>
      <c r="B48" s="18">
        <v>137</v>
      </c>
      <c r="C48" s="19" t="s">
        <v>58</v>
      </c>
      <c r="D48" s="79">
        <v>-9456301.8162724078</v>
      </c>
      <c r="E48" s="43">
        <v>983452.8504</v>
      </c>
      <c r="F48" s="16">
        <f t="shared" si="10"/>
        <v>983452.8504</v>
      </c>
      <c r="G48" s="43">
        <v>0</v>
      </c>
      <c r="H48" s="15">
        <f t="shared" si="11"/>
        <v>0</v>
      </c>
      <c r="I48" s="15">
        <v>0</v>
      </c>
      <c r="J48" s="22">
        <f t="shared" si="12"/>
        <v>0</v>
      </c>
      <c r="K48" s="16">
        <v>0</v>
      </c>
      <c r="L48" s="45">
        <f t="shared" si="13"/>
        <v>-10439754.666672409</v>
      </c>
      <c r="M48" s="21">
        <f t="shared" si="4"/>
        <v>0</v>
      </c>
      <c r="N48" s="22">
        <f t="shared" si="5"/>
        <v>10439754.666672409</v>
      </c>
    </row>
    <row r="49" spans="1:14" x14ac:dyDescent="0.25">
      <c r="A49" s="17" t="s">
        <v>52</v>
      </c>
      <c r="B49" s="18">
        <v>141</v>
      </c>
      <c r="C49" s="19" t="s">
        <v>59</v>
      </c>
      <c r="D49" s="79">
        <v>-3940991.1083428729</v>
      </c>
      <c r="E49" s="43">
        <v>578611.255</v>
      </c>
      <c r="F49" s="16">
        <f t="shared" si="10"/>
        <v>578611.255</v>
      </c>
      <c r="G49" s="43">
        <v>881536.53</v>
      </c>
      <c r="H49" s="15">
        <f t="shared" si="11"/>
        <v>881536.53</v>
      </c>
      <c r="I49" s="15">
        <v>0</v>
      </c>
      <c r="J49" s="22">
        <f t="shared" si="12"/>
        <v>881536.53</v>
      </c>
      <c r="K49" s="16">
        <v>0</v>
      </c>
      <c r="L49" s="45">
        <f t="shared" si="13"/>
        <v>-3638065.8333428726</v>
      </c>
      <c r="M49" s="21">
        <f t="shared" si="4"/>
        <v>0</v>
      </c>
      <c r="N49" s="22">
        <f t="shared" si="5"/>
        <v>3638065.8333428726</v>
      </c>
    </row>
    <row r="50" spans="1:14" x14ac:dyDescent="0.25">
      <c r="A50" s="17" t="s">
        <v>52</v>
      </c>
      <c r="B50" s="18">
        <v>143</v>
      </c>
      <c r="C50" s="19" t="s">
        <v>60</v>
      </c>
      <c r="D50" s="79">
        <v>-9815030.1112999935</v>
      </c>
      <c r="E50" s="43">
        <v>834969.23699999996</v>
      </c>
      <c r="F50" s="16">
        <f t="shared" si="10"/>
        <v>834969.23699999996</v>
      </c>
      <c r="G50" s="43">
        <v>0</v>
      </c>
      <c r="H50" s="15">
        <f t="shared" si="11"/>
        <v>0</v>
      </c>
      <c r="I50" s="15">
        <v>0</v>
      </c>
      <c r="J50" s="22">
        <f t="shared" si="12"/>
        <v>0</v>
      </c>
      <c r="K50" s="16">
        <v>0</v>
      </c>
      <c r="L50" s="45">
        <f t="shared" si="13"/>
        <v>-10649999.348299993</v>
      </c>
      <c r="M50" s="21">
        <f t="shared" si="4"/>
        <v>0</v>
      </c>
      <c r="N50" s="22">
        <f t="shared" si="5"/>
        <v>10649999.348299993</v>
      </c>
    </row>
    <row r="51" spans="1:14" x14ac:dyDescent="0.25">
      <c r="A51" s="17" t="s">
        <v>52</v>
      </c>
      <c r="B51" s="18">
        <v>144</v>
      </c>
      <c r="C51" s="19" t="s">
        <v>61</v>
      </c>
      <c r="D51" s="79">
        <v>-12372149.654206675</v>
      </c>
      <c r="E51" s="43">
        <v>1132640.1987999999</v>
      </c>
      <c r="F51" s="16">
        <f t="shared" si="10"/>
        <v>1132640.1987999999</v>
      </c>
      <c r="G51" s="43">
        <v>0</v>
      </c>
      <c r="H51" s="15">
        <f t="shared" si="11"/>
        <v>0</v>
      </c>
      <c r="I51" s="15">
        <v>0</v>
      </c>
      <c r="J51" s="22">
        <f t="shared" si="12"/>
        <v>0</v>
      </c>
      <c r="K51" s="16">
        <v>0</v>
      </c>
      <c r="L51" s="45">
        <f t="shared" si="13"/>
        <v>-13504789.853006674</v>
      </c>
      <c r="M51" s="21">
        <f t="shared" si="4"/>
        <v>0</v>
      </c>
      <c r="N51" s="22">
        <f t="shared" si="5"/>
        <v>13504789.853006674</v>
      </c>
    </row>
    <row r="52" spans="1:14" x14ac:dyDescent="0.25">
      <c r="A52" s="17" t="s">
        <v>52</v>
      </c>
      <c r="B52" s="18">
        <v>145</v>
      </c>
      <c r="C52" s="19" t="s">
        <v>62</v>
      </c>
      <c r="D52" s="79">
        <v>-1036802.2200000762</v>
      </c>
      <c r="E52" s="43">
        <v>115925.719</v>
      </c>
      <c r="F52" s="16">
        <f t="shared" si="10"/>
        <v>115925.719</v>
      </c>
      <c r="G52" s="43">
        <v>113063.18</v>
      </c>
      <c r="H52" s="15">
        <f t="shared" si="11"/>
        <v>113063.18</v>
      </c>
      <c r="I52" s="15">
        <v>0</v>
      </c>
      <c r="J52" s="22">
        <f t="shared" si="12"/>
        <v>113063.18</v>
      </c>
      <c r="K52" s="16">
        <v>0</v>
      </c>
      <c r="L52" s="45">
        <f t="shared" si="13"/>
        <v>-1039664.7590000762</v>
      </c>
      <c r="M52" s="21">
        <f t="shared" si="4"/>
        <v>0</v>
      </c>
      <c r="N52" s="22">
        <f t="shared" si="5"/>
        <v>1039664.7590000762</v>
      </c>
    </row>
    <row r="53" spans="1:14" x14ac:dyDescent="0.25">
      <c r="A53" s="17" t="s">
        <v>52</v>
      </c>
      <c r="B53" s="18">
        <v>146</v>
      </c>
      <c r="C53" s="19" t="s">
        <v>63</v>
      </c>
      <c r="D53" s="79">
        <v>-150971.70669999998</v>
      </c>
      <c r="E53" s="43">
        <v>22140.098000000002</v>
      </c>
      <c r="F53" s="16">
        <f t="shared" si="10"/>
        <v>22140.098000000002</v>
      </c>
      <c r="G53" s="43">
        <v>0</v>
      </c>
      <c r="H53" s="15">
        <f t="shared" si="11"/>
        <v>0</v>
      </c>
      <c r="I53" s="15">
        <v>0</v>
      </c>
      <c r="J53" s="22">
        <f t="shared" si="12"/>
        <v>0</v>
      </c>
      <c r="K53" s="16">
        <v>0</v>
      </c>
      <c r="L53" s="45">
        <f t="shared" si="13"/>
        <v>-173111.80469999998</v>
      </c>
      <c r="M53" s="21">
        <f t="shared" si="4"/>
        <v>0</v>
      </c>
      <c r="N53" s="22">
        <f t="shared" si="5"/>
        <v>173111.80469999998</v>
      </c>
    </row>
    <row r="54" spans="1:14" x14ac:dyDescent="0.25">
      <c r="A54" s="17" t="s">
        <v>52</v>
      </c>
      <c r="B54" s="18">
        <v>147</v>
      </c>
      <c r="C54" s="19" t="s">
        <v>64</v>
      </c>
      <c r="D54" s="79">
        <v>-347609.8545999995</v>
      </c>
      <c r="E54" s="43">
        <v>11669.234</v>
      </c>
      <c r="F54" s="16">
        <f t="shared" si="10"/>
        <v>11669.234</v>
      </c>
      <c r="G54" s="43">
        <v>0</v>
      </c>
      <c r="H54" s="15">
        <f t="shared" si="11"/>
        <v>0</v>
      </c>
      <c r="I54" s="15">
        <v>0</v>
      </c>
      <c r="J54" s="22">
        <f t="shared" si="12"/>
        <v>0</v>
      </c>
      <c r="K54" s="16">
        <v>0</v>
      </c>
      <c r="L54" s="45">
        <f t="shared" si="13"/>
        <v>-359279.08859999949</v>
      </c>
      <c r="M54" s="21">
        <f t="shared" si="4"/>
        <v>0</v>
      </c>
      <c r="N54" s="22">
        <f t="shared" si="5"/>
        <v>359279.08859999949</v>
      </c>
    </row>
    <row r="55" spans="1:14" x14ac:dyDescent="0.25">
      <c r="A55" s="17" t="s">
        <v>52</v>
      </c>
      <c r="B55" s="18">
        <v>149</v>
      </c>
      <c r="C55" s="19" t="s">
        <v>65</v>
      </c>
      <c r="D55" s="79">
        <v>-2054454.7380999965</v>
      </c>
      <c r="E55" s="43">
        <v>118540.878</v>
      </c>
      <c r="F55" s="16">
        <f t="shared" si="10"/>
        <v>118540.878</v>
      </c>
      <c r="G55" s="43">
        <v>75379.91</v>
      </c>
      <c r="H55" s="15">
        <f t="shared" si="11"/>
        <v>75379.91</v>
      </c>
      <c r="I55" s="15">
        <v>0</v>
      </c>
      <c r="J55" s="22">
        <f t="shared" si="12"/>
        <v>75379.91</v>
      </c>
      <c r="K55" s="16">
        <v>0</v>
      </c>
      <c r="L55" s="45">
        <f t="shared" si="13"/>
        <v>-2097615.7060999963</v>
      </c>
      <c r="M55" s="21">
        <f t="shared" si="4"/>
        <v>0</v>
      </c>
      <c r="N55" s="22">
        <f t="shared" si="5"/>
        <v>2097615.7060999963</v>
      </c>
    </row>
    <row r="56" spans="1:14" x14ac:dyDescent="0.25">
      <c r="A56" s="17" t="s">
        <v>52</v>
      </c>
      <c r="B56" s="18">
        <v>522</v>
      </c>
      <c r="C56" s="19" t="s">
        <v>66</v>
      </c>
      <c r="D56" s="79">
        <v>176948.3611000005</v>
      </c>
      <c r="E56" s="43">
        <v>30937.5</v>
      </c>
      <c r="F56" s="16">
        <f t="shared" si="10"/>
        <v>30937.5</v>
      </c>
      <c r="G56" s="43">
        <v>30022.559999999998</v>
      </c>
      <c r="H56" s="15">
        <f t="shared" si="11"/>
        <v>30022.559999999998</v>
      </c>
      <c r="I56" s="15">
        <v>0</v>
      </c>
      <c r="J56" s="22">
        <f t="shared" si="12"/>
        <v>30022.559999999998</v>
      </c>
      <c r="K56" s="16">
        <v>0</v>
      </c>
      <c r="L56" s="45">
        <f t="shared" si="13"/>
        <v>176033.4211000005</v>
      </c>
      <c r="M56" s="21">
        <f t="shared" si="4"/>
        <v>176033.4211000005</v>
      </c>
      <c r="N56" s="22">
        <f t="shared" si="5"/>
        <v>0</v>
      </c>
    </row>
    <row r="57" spans="1:14" x14ac:dyDescent="0.25">
      <c r="A57" s="17" t="s">
        <v>52</v>
      </c>
      <c r="B57" s="18">
        <v>1138</v>
      </c>
      <c r="C57" s="19" t="s">
        <v>67</v>
      </c>
      <c r="D57" s="79">
        <v>59447.398499999916</v>
      </c>
      <c r="E57" s="43">
        <v>6466.0219999999999</v>
      </c>
      <c r="F57" s="16">
        <f t="shared" si="10"/>
        <v>6466.0219999999999</v>
      </c>
      <c r="G57" s="43">
        <v>0</v>
      </c>
      <c r="H57" s="15">
        <f t="shared" si="11"/>
        <v>0</v>
      </c>
      <c r="I57" s="15">
        <v>0</v>
      </c>
      <c r="J57" s="22">
        <f t="shared" si="12"/>
        <v>0</v>
      </c>
      <c r="K57" s="16">
        <v>0</v>
      </c>
      <c r="L57" s="45">
        <f t="shared" si="13"/>
        <v>52981.376499999918</v>
      </c>
      <c r="M57" s="21">
        <f t="shared" si="4"/>
        <v>52981.376499999918</v>
      </c>
      <c r="N57" s="22">
        <f t="shared" si="5"/>
        <v>0</v>
      </c>
    </row>
    <row r="58" spans="1:14" x14ac:dyDescent="0.25">
      <c r="A58" s="17" t="s">
        <v>52</v>
      </c>
      <c r="B58" s="18">
        <v>1216</v>
      </c>
      <c r="C58" s="19" t="s">
        <v>68</v>
      </c>
      <c r="D58" s="79">
        <v>-159254.21359999923</v>
      </c>
      <c r="E58" s="43">
        <v>38423.999400000001</v>
      </c>
      <c r="F58" s="16">
        <f t="shared" si="10"/>
        <v>38423.999400000001</v>
      </c>
      <c r="G58" s="43">
        <v>10440.550000000001</v>
      </c>
      <c r="H58" s="15">
        <f t="shared" si="11"/>
        <v>10440.550000000001</v>
      </c>
      <c r="I58" s="15">
        <v>0</v>
      </c>
      <c r="J58" s="22">
        <f t="shared" si="12"/>
        <v>10440.550000000001</v>
      </c>
      <c r="K58" s="16">
        <v>0</v>
      </c>
      <c r="L58" s="45">
        <f t="shared" si="13"/>
        <v>-187237.66299999924</v>
      </c>
      <c r="M58" s="21">
        <f t="shared" si="4"/>
        <v>0</v>
      </c>
      <c r="N58" s="22">
        <f t="shared" si="5"/>
        <v>187237.66299999924</v>
      </c>
    </row>
    <row r="59" spans="1:14" x14ac:dyDescent="0.25">
      <c r="A59" s="17" t="s">
        <v>52</v>
      </c>
      <c r="B59" s="18">
        <v>1235</v>
      </c>
      <c r="C59" s="19" t="s">
        <v>69</v>
      </c>
      <c r="D59" s="79">
        <v>-23399649.282965083</v>
      </c>
      <c r="E59" s="43">
        <v>9565955.9615999609</v>
      </c>
      <c r="F59" s="16">
        <f t="shared" si="10"/>
        <v>9565955.9615999609</v>
      </c>
      <c r="G59" s="43">
        <v>78398.250000000015</v>
      </c>
      <c r="H59" s="15">
        <f t="shared" si="11"/>
        <v>78398.250000000015</v>
      </c>
      <c r="I59" s="15">
        <v>0</v>
      </c>
      <c r="J59" s="22">
        <f t="shared" si="12"/>
        <v>78398.250000000015</v>
      </c>
      <c r="K59" s="16">
        <v>0</v>
      </c>
      <c r="L59" s="45">
        <f t="shared" si="13"/>
        <v>-32887206.994565044</v>
      </c>
      <c r="M59" s="21">
        <f t="shared" si="4"/>
        <v>0</v>
      </c>
      <c r="N59" s="22">
        <f t="shared" si="5"/>
        <v>32887206.994565044</v>
      </c>
    </row>
    <row r="60" spans="1:14" x14ac:dyDescent="0.25">
      <c r="A60" s="17" t="s">
        <v>52</v>
      </c>
      <c r="B60" s="18">
        <v>1512</v>
      </c>
      <c r="C60" s="19" t="s">
        <v>70</v>
      </c>
      <c r="D60" s="79">
        <v>-44337392.234399728</v>
      </c>
      <c r="E60" s="43">
        <v>2434159.7858000002</v>
      </c>
      <c r="F60" s="16">
        <f t="shared" si="10"/>
        <v>2434159.7858000002</v>
      </c>
      <c r="G60" s="43">
        <v>53498.649999999994</v>
      </c>
      <c r="H60" s="15">
        <f t="shared" si="11"/>
        <v>53498.649999999994</v>
      </c>
      <c r="I60" s="15">
        <v>0</v>
      </c>
      <c r="J60" s="22">
        <f t="shared" si="12"/>
        <v>53498.649999999994</v>
      </c>
      <c r="K60" s="16">
        <v>0</v>
      </c>
      <c r="L60" s="45">
        <f t="shared" si="13"/>
        <v>-46718053.370199732</v>
      </c>
      <c r="M60" s="21">
        <f t="shared" si="4"/>
        <v>0</v>
      </c>
      <c r="N60" s="22">
        <f t="shared" si="5"/>
        <v>46718053.370199732</v>
      </c>
    </row>
    <row r="61" spans="1:14" x14ac:dyDescent="0.25">
      <c r="A61" s="17" t="s">
        <v>52</v>
      </c>
      <c r="B61" s="18">
        <v>1670</v>
      </c>
      <c r="C61" s="19" t="s">
        <v>71</v>
      </c>
      <c r="D61" s="79">
        <v>-932753.80449999613</v>
      </c>
      <c r="E61" s="43">
        <v>195868.12400000001</v>
      </c>
      <c r="F61" s="16">
        <f t="shared" si="10"/>
        <v>195868.12400000001</v>
      </c>
      <c r="G61" s="43">
        <v>0</v>
      </c>
      <c r="H61" s="15">
        <f t="shared" si="11"/>
        <v>0</v>
      </c>
      <c r="I61" s="15">
        <v>0</v>
      </c>
      <c r="J61" s="22">
        <f t="shared" si="12"/>
        <v>0</v>
      </c>
      <c r="K61" s="16">
        <v>0</v>
      </c>
      <c r="L61" s="45">
        <f t="shared" si="13"/>
        <v>-1128621.9284999962</v>
      </c>
      <c r="M61" s="21">
        <f t="shared" si="4"/>
        <v>0</v>
      </c>
      <c r="N61" s="22">
        <f t="shared" si="5"/>
        <v>1128621.9284999962</v>
      </c>
    </row>
    <row r="62" spans="1:14" x14ac:dyDescent="0.25">
      <c r="A62" s="17" t="s">
        <v>52</v>
      </c>
      <c r="B62" s="18">
        <v>1726</v>
      </c>
      <c r="C62" s="19" t="s">
        <v>112</v>
      </c>
      <c r="D62" s="79">
        <v>-138848.55549999978</v>
      </c>
      <c r="E62" s="43">
        <v>1336.8040000000001</v>
      </c>
      <c r="F62" s="16">
        <f t="shared" si="10"/>
        <v>1336.8040000000001</v>
      </c>
      <c r="G62" s="43">
        <v>0</v>
      </c>
      <c r="H62" s="15">
        <f t="shared" si="11"/>
        <v>0</v>
      </c>
      <c r="I62" s="15">
        <v>0</v>
      </c>
      <c r="J62" s="22">
        <f t="shared" si="12"/>
        <v>0</v>
      </c>
      <c r="K62" s="16">
        <v>0</v>
      </c>
      <c r="L62" s="45">
        <f t="shared" si="13"/>
        <v>-140185.35949999979</v>
      </c>
      <c r="M62" s="21">
        <f t="shared" si="4"/>
        <v>0</v>
      </c>
      <c r="N62" s="22">
        <f t="shared" si="5"/>
        <v>140185.35949999979</v>
      </c>
    </row>
    <row r="63" spans="1:14" x14ac:dyDescent="0.25">
      <c r="A63" s="17" t="s">
        <v>72</v>
      </c>
      <c r="B63" s="18">
        <v>1286</v>
      </c>
      <c r="C63" s="19" t="s">
        <v>73</v>
      </c>
      <c r="D63" s="79">
        <v>-289048.18329994916</v>
      </c>
      <c r="E63" s="43">
        <v>41326.824999999997</v>
      </c>
      <c r="F63" s="16">
        <f t="shared" si="10"/>
        <v>41326.824999999997</v>
      </c>
      <c r="G63" s="43">
        <v>0</v>
      </c>
      <c r="H63" s="15">
        <f t="shared" si="11"/>
        <v>0</v>
      </c>
      <c r="I63" s="15">
        <v>0</v>
      </c>
      <c r="J63" s="22">
        <f t="shared" si="12"/>
        <v>0</v>
      </c>
      <c r="K63" s="16">
        <v>0</v>
      </c>
      <c r="L63" s="45">
        <f t="shared" si="13"/>
        <v>-330375.00829994917</v>
      </c>
      <c r="M63" s="21">
        <f t="shared" si="4"/>
        <v>0</v>
      </c>
      <c r="N63" s="22">
        <f t="shared" si="5"/>
        <v>330375.00829994917</v>
      </c>
    </row>
    <row r="64" spans="1:14" x14ac:dyDescent="0.25">
      <c r="A64" s="17" t="s">
        <v>72</v>
      </c>
      <c r="B64" s="18">
        <v>1288</v>
      </c>
      <c r="C64" s="19" t="s">
        <v>74</v>
      </c>
      <c r="D64" s="79">
        <v>-163910.76139999813</v>
      </c>
      <c r="E64" s="43">
        <v>10892.254000000001</v>
      </c>
      <c r="F64" s="16">
        <f t="shared" si="10"/>
        <v>10892.254000000001</v>
      </c>
      <c r="G64" s="43">
        <v>0</v>
      </c>
      <c r="H64" s="15">
        <f t="shared" si="11"/>
        <v>0</v>
      </c>
      <c r="I64" s="15">
        <v>0</v>
      </c>
      <c r="J64" s="22">
        <f t="shared" si="12"/>
        <v>0</v>
      </c>
      <c r="K64" s="16">
        <v>0</v>
      </c>
      <c r="L64" s="45">
        <f t="shared" si="13"/>
        <v>-174803.01539999811</v>
      </c>
      <c r="M64" s="21">
        <f t="shared" si="4"/>
        <v>0</v>
      </c>
      <c r="N64" s="22">
        <f t="shared" si="5"/>
        <v>174803.01539999811</v>
      </c>
    </row>
    <row r="65" spans="1:14" x14ac:dyDescent="0.25">
      <c r="A65" s="17" t="s">
        <v>72</v>
      </c>
      <c r="B65" s="18">
        <v>1289</v>
      </c>
      <c r="C65" s="19" t="s">
        <v>75</v>
      </c>
      <c r="D65" s="79">
        <v>-221164.30979999978</v>
      </c>
      <c r="E65" s="43">
        <v>15280.796</v>
      </c>
      <c r="F65" s="16">
        <f t="shared" si="10"/>
        <v>15280.796</v>
      </c>
      <c r="G65" s="43">
        <v>0</v>
      </c>
      <c r="H65" s="15">
        <f t="shared" si="11"/>
        <v>0</v>
      </c>
      <c r="I65" s="15">
        <v>0</v>
      </c>
      <c r="J65" s="22">
        <f t="shared" si="12"/>
        <v>0</v>
      </c>
      <c r="K65" s="16">
        <v>0</v>
      </c>
      <c r="L65" s="45">
        <f t="shared" si="13"/>
        <v>-236445.10579999979</v>
      </c>
      <c r="M65" s="21">
        <f t="shared" si="4"/>
        <v>0</v>
      </c>
      <c r="N65" s="22">
        <f t="shared" si="5"/>
        <v>236445.10579999979</v>
      </c>
    </row>
    <row r="66" spans="1:14" x14ac:dyDescent="0.25">
      <c r="A66" s="17" t="s">
        <v>72</v>
      </c>
      <c r="B66" s="18">
        <v>1290</v>
      </c>
      <c r="C66" s="19" t="s">
        <v>76</v>
      </c>
      <c r="D66" s="79">
        <v>-321242.81329999992</v>
      </c>
      <c r="E66" s="43">
        <v>4976.5150000000003</v>
      </c>
      <c r="F66" s="16">
        <f t="shared" si="10"/>
        <v>4976.5150000000003</v>
      </c>
      <c r="G66" s="43">
        <v>0</v>
      </c>
      <c r="H66" s="15">
        <f t="shared" si="11"/>
        <v>0</v>
      </c>
      <c r="I66" s="15">
        <v>0</v>
      </c>
      <c r="J66" s="22">
        <f t="shared" si="12"/>
        <v>0</v>
      </c>
      <c r="K66" s="16">
        <v>0</v>
      </c>
      <c r="L66" s="45">
        <f t="shared" si="13"/>
        <v>-326219.32829999994</v>
      </c>
      <c r="M66" s="21">
        <f t="shared" si="4"/>
        <v>0</v>
      </c>
      <c r="N66" s="22">
        <f t="shared" si="5"/>
        <v>326219.32829999994</v>
      </c>
    </row>
    <row r="67" spans="1:14" x14ac:dyDescent="0.25">
      <c r="A67" s="17" t="s">
        <v>72</v>
      </c>
      <c r="B67" s="18">
        <v>1292</v>
      </c>
      <c r="C67" s="19" t="s">
        <v>77</v>
      </c>
      <c r="D67" s="79">
        <v>-155410.16019999958</v>
      </c>
      <c r="E67" s="43">
        <v>8196.2900000000009</v>
      </c>
      <c r="F67" s="16">
        <f t="shared" si="10"/>
        <v>8196.2900000000009</v>
      </c>
      <c r="G67" s="43">
        <v>0</v>
      </c>
      <c r="H67" s="15">
        <f t="shared" si="11"/>
        <v>0</v>
      </c>
      <c r="I67" s="15">
        <v>0</v>
      </c>
      <c r="J67" s="22">
        <f t="shared" si="12"/>
        <v>0</v>
      </c>
      <c r="K67" s="16">
        <v>0</v>
      </c>
      <c r="L67" s="45">
        <f t="shared" si="13"/>
        <v>-163606.45019999958</v>
      </c>
      <c r="M67" s="21">
        <f t="shared" si="4"/>
        <v>0</v>
      </c>
      <c r="N67" s="22">
        <f t="shared" si="5"/>
        <v>163606.45019999958</v>
      </c>
    </row>
    <row r="68" spans="1:14" x14ac:dyDescent="0.25">
      <c r="A68" s="17" t="s">
        <v>78</v>
      </c>
      <c r="B68" s="18">
        <v>872</v>
      </c>
      <c r="C68" s="19" t="s">
        <v>79</v>
      </c>
      <c r="D68" s="79">
        <v>-47983.661899999948</v>
      </c>
      <c r="E68" s="43">
        <v>2069.6750000000002</v>
      </c>
      <c r="F68" s="16">
        <f t="shared" si="10"/>
        <v>2069.6750000000002</v>
      </c>
      <c r="G68" s="43">
        <v>0</v>
      </c>
      <c r="H68" s="15">
        <f t="shared" si="11"/>
        <v>0</v>
      </c>
      <c r="I68" s="15">
        <v>0</v>
      </c>
      <c r="J68" s="22">
        <f t="shared" si="12"/>
        <v>0</v>
      </c>
      <c r="K68" s="16">
        <v>0</v>
      </c>
      <c r="L68" s="45">
        <f t="shared" si="13"/>
        <v>-50053.336899999951</v>
      </c>
      <c r="M68" s="21">
        <f t="shared" si="4"/>
        <v>0</v>
      </c>
      <c r="N68" s="22">
        <f t="shared" si="5"/>
        <v>50053.336899999951</v>
      </c>
    </row>
    <row r="69" spans="1:14" x14ac:dyDescent="0.25">
      <c r="A69" s="17" t="s">
        <v>78</v>
      </c>
      <c r="B69" s="18">
        <v>874</v>
      </c>
      <c r="C69" s="19" t="s">
        <v>80</v>
      </c>
      <c r="D69" s="79">
        <v>-3150112.3395502414</v>
      </c>
      <c r="E69" s="43">
        <v>393052.04790000001</v>
      </c>
      <c r="F69" s="16">
        <f t="shared" si="10"/>
        <v>393052.04790000001</v>
      </c>
      <c r="G69" s="43">
        <v>811701.5</v>
      </c>
      <c r="H69" s="15">
        <f t="shared" si="11"/>
        <v>811701.5</v>
      </c>
      <c r="I69" s="15">
        <v>0</v>
      </c>
      <c r="J69" s="22">
        <f t="shared" si="12"/>
        <v>811701.5</v>
      </c>
      <c r="K69" s="16">
        <v>0</v>
      </c>
      <c r="L69" s="45">
        <f t="shared" si="13"/>
        <v>-2731462.8874502415</v>
      </c>
      <c r="M69" s="21">
        <f t="shared" si="4"/>
        <v>0</v>
      </c>
      <c r="N69" s="22">
        <f t="shared" si="5"/>
        <v>2731462.8874502415</v>
      </c>
    </row>
    <row r="70" spans="1:14" x14ac:dyDescent="0.25">
      <c r="A70" s="17" t="s">
        <v>81</v>
      </c>
      <c r="B70" s="18">
        <v>1003</v>
      </c>
      <c r="C70" s="19" t="s">
        <v>82</v>
      </c>
      <c r="D70" s="79">
        <v>1056911.120999991</v>
      </c>
      <c r="E70" s="43">
        <v>86.516000000000005</v>
      </c>
      <c r="F70" s="16">
        <f t="shared" ref="F70:F82" si="14">SUM(E70:E70)</f>
        <v>86.516000000000005</v>
      </c>
      <c r="G70" s="43">
        <v>16906.28</v>
      </c>
      <c r="H70" s="15">
        <f t="shared" ref="H70:H82" si="15">SUM(G70:G70)</f>
        <v>16906.28</v>
      </c>
      <c r="I70" s="15">
        <v>0</v>
      </c>
      <c r="J70" s="22">
        <f t="shared" ref="J70:J82" si="16">+H70-I70</f>
        <v>16906.28</v>
      </c>
      <c r="K70" s="16">
        <v>0</v>
      </c>
      <c r="L70" s="45">
        <f t="shared" ref="L70:L82" si="17">D70-F70+J70+K70</f>
        <v>1073730.8849999909</v>
      </c>
      <c r="M70" s="21">
        <f t="shared" si="4"/>
        <v>1073730.8849999909</v>
      </c>
      <c r="N70" s="22">
        <f t="shared" si="5"/>
        <v>0</v>
      </c>
    </row>
    <row r="71" spans="1:14" x14ac:dyDescent="0.25">
      <c r="A71" s="17" t="s">
        <v>83</v>
      </c>
      <c r="B71" s="18">
        <v>1394</v>
      </c>
      <c r="C71" s="19" t="s">
        <v>84</v>
      </c>
      <c r="D71" s="79">
        <v>135316.87400000077</v>
      </c>
      <c r="E71" s="43">
        <v>31978.462</v>
      </c>
      <c r="F71" s="16">
        <f t="shared" si="14"/>
        <v>31978.462</v>
      </c>
      <c r="G71" s="43">
        <v>0</v>
      </c>
      <c r="H71" s="15">
        <f t="shared" si="15"/>
        <v>0</v>
      </c>
      <c r="I71" s="15">
        <v>0</v>
      </c>
      <c r="J71" s="22">
        <f t="shared" si="16"/>
        <v>0</v>
      </c>
      <c r="K71" s="16">
        <v>0</v>
      </c>
      <c r="L71" s="45">
        <f t="shared" si="17"/>
        <v>103338.41200000077</v>
      </c>
      <c r="M71" s="21">
        <f t="shared" si="4"/>
        <v>103338.41200000077</v>
      </c>
      <c r="N71" s="22">
        <f t="shared" si="5"/>
        <v>0</v>
      </c>
    </row>
    <row r="72" spans="1:14" x14ac:dyDescent="0.25">
      <c r="A72" s="17" t="s">
        <v>85</v>
      </c>
      <c r="B72" s="18">
        <v>901</v>
      </c>
      <c r="C72" s="19" t="s">
        <v>86</v>
      </c>
      <c r="D72" s="79">
        <v>-414273.51649999822</v>
      </c>
      <c r="E72" s="43">
        <v>63721.587</v>
      </c>
      <c r="F72" s="16">
        <f t="shared" si="14"/>
        <v>63721.587</v>
      </c>
      <c r="G72" s="43">
        <v>0</v>
      </c>
      <c r="H72" s="15">
        <f t="shared" si="15"/>
        <v>0</v>
      </c>
      <c r="I72" s="15">
        <v>0</v>
      </c>
      <c r="J72" s="22">
        <f t="shared" si="16"/>
        <v>0</v>
      </c>
      <c r="K72" s="16">
        <v>0</v>
      </c>
      <c r="L72" s="45">
        <f t="shared" si="17"/>
        <v>-477995.10349999822</v>
      </c>
      <c r="M72" s="21">
        <f t="shared" si="4"/>
        <v>0</v>
      </c>
      <c r="N72" s="22">
        <f t="shared" si="5"/>
        <v>477995.10349999822</v>
      </c>
    </row>
    <row r="73" spans="1:14" x14ac:dyDescent="0.25">
      <c r="A73" s="17" t="s">
        <v>85</v>
      </c>
      <c r="B73" s="18">
        <v>1306</v>
      </c>
      <c r="C73" s="19" t="s">
        <v>87</v>
      </c>
      <c r="D73" s="79">
        <v>-1027557.2379999966</v>
      </c>
      <c r="E73" s="43">
        <v>186647.08199999999</v>
      </c>
      <c r="F73" s="16">
        <f t="shared" si="14"/>
        <v>186647.08199999999</v>
      </c>
      <c r="G73" s="43">
        <v>2828.9700000000003</v>
      </c>
      <c r="H73" s="15">
        <f t="shared" si="15"/>
        <v>2828.9700000000003</v>
      </c>
      <c r="I73" s="15">
        <v>0</v>
      </c>
      <c r="J73" s="22">
        <f t="shared" si="16"/>
        <v>2828.9700000000003</v>
      </c>
      <c r="K73" s="16">
        <v>0</v>
      </c>
      <c r="L73" s="45">
        <f t="shared" si="17"/>
        <v>-1211375.3499999966</v>
      </c>
      <c r="M73" s="21">
        <f t="shared" ref="M73:M82" si="18">+IF(L73&gt;0,L73,0)</f>
        <v>0</v>
      </c>
      <c r="N73" s="22">
        <f t="shared" ref="N73:N82" si="19">+IF(L73&lt;0,-L73,0)</f>
        <v>1211375.3499999966</v>
      </c>
    </row>
    <row r="74" spans="1:14" x14ac:dyDescent="0.25">
      <c r="A74" s="17" t="s">
        <v>88</v>
      </c>
      <c r="B74" s="18">
        <v>916</v>
      </c>
      <c r="C74" s="19" t="s">
        <v>134</v>
      </c>
      <c r="D74" s="79">
        <v>296045.55200000003</v>
      </c>
      <c r="E74" s="43">
        <v>1158.9190000000001</v>
      </c>
      <c r="F74" s="16">
        <f t="shared" si="14"/>
        <v>1158.9190000000001</v>
      </c>
      <c r="G74" s="43">
        <v>0</v>
      </c>
      <c r="H74" s="15">
        <f t="shared" si="15"/>
        <v>0</v>
      </c>
      <c r="I74" s="15">
        <v>0</v>
      </c>
      <c r="J74" s="22">
        <f t="shared" si="16"/>
        <v>0</v>
      </c>
      <c r="K74" s="16">
        <v>0</v>
      </c>
      <c r="L74" s="45">
        <f t="shared" si="17"/>
        <v>294886.63300000003</v>
      </c>
      <c r="M74" s="21">
        <f t="shared" si="18"/>
        <v>294886.63300000003</v>
      </c>
      <c r="N74" s="22">
        <f t="shared" si="19"/>
        <v>0</v>
      </c>
    </row>
    <row r="75" spans="1:14" x14ac:dyDescent="0.25">
      <c r="A75" s="17" t="s">
        <v>88</v>
      </c>
      <c r="B75" s="18">
        <v>917</v>
      </c>
      <c r="C75" s="19" t="s">
        <v>89</v>
      </c>
      <c r="D75" s="79">
        <v>144115.95710000015</v>
      </c>
      <c r="E75" s="43">
        <v>7886.6490000000003</v>
      </c>
      <c r="F75" s="16">
        <f t="shared" si="14"/>
        <v>7886.6490000000003</v>
      </c>
      <c r="G75" s="43">
        <v>0</v>
      </c>
      <c r="H75" s="15">
        <f t="shared" si="15"/>
        <v>0</v>
      </c>
      <c r="I75" s="15">
        <v>0</v>
      </c>
      <c r="J75" s="22">
        <f t="shared" si="16"/>
        <v>0</v>
      </c>
      <c r="K75" s="16">
        <v>0</v>
      </c>
      <c r="L75" s="45">
        <f t="shared" si="17"/>
        <v>136229.30810000014</v>
      </c>
      <c r="M75" s="21">
        <f t="shared" si="18"/>
        <v>136229.30810000014</v>
      </c>
      <c r="N75" s="22">
        <f t="shared" si="19"/>
        <v>0</v>
      </c>
    </row>
    <row r="76" spans="1:14" x14ac:dyDescent="0.25">
      <c r="A76" s="17" t="s">
        <v>88</v>
      </c>
      <c r="B76" s="18">
        <v>1435</v>
      </c>
      <c r="C76" s="19" t="s">
        <v>90</v>
      </c>
      <c r="D76" s="79">
        <v>846946.08210000047</v>
      </c>
      <c r="E76" s="43">
        <v>104385.882</v>
      </c>
      <c r="F76" s="16">
        <f t="shared" si="14"/>
        <v>104385.882</v>
      </c>
      <c r="G76" s="43">
        <v>128411.32999999999</v>
      </c>
      <c r="H76" s="15">
        <f t="shared" si="15"/>
        <v>128411.32999999999</v>
      </c>
      <c r="I76" s="15">
        <v>0</v>
      </c>
      <c r="J76" s="22">
        <f t="shared" si="16"/>
        <v>128411.32999999999</v>
      </c>
      <c r="K76" s="16">
        <v>0</v>
      </c>
      <c r="L76" s="45">
        <f t="shared" si="17"/>
        <v>870971.53010000044</v>
      </c>
      <c r="M76" s="21">
        <f t="shared" si="18"/>
        <v>870971.53010000044</v>
      </c>
      <c r="N76" s="22">
        <f t="shared" si="19"/>
        <v>0</v>
      </c>
    </row>
    <row r="77" spans="1:14" x14ac:dyDescent="0.25">
      <c r="A77" s="17" t="s">
        <v>91</v>
      </c>
      <c r="B77" s="18">
        <v>1400</v>
      </c>
      <c r="C77" s="19" t="s">
        <v>92</v>
      </c>
      <c r="D77" s="79">
        <v>2039985.0497000064</v>
      </c>
      <c r="E77" s="43">
        <v>216417.139</v>
      </c>
      <c r="F77" s="16">
        <f t="shared" si="14"/>
        <v>216417.139</v>
      </c>
      <c r="G77" s="43">
        <v>0</v>
      </c>
      <c r="H77" s="15">
        <f t="shared" si="15"/>
        <v>0</v>
      </c>
      <c r="I77" s="15">
        <v>0</v>
      </c>
      <c r="J77" s="22">
        <f t="shared" si="16"/>
        <v>0</v>
      </c>
      <c r="K77" s="16">
        <v>0</v>
      </c>
      <c r="L77" s="45">
        <f t="shared" si="17"/>
        <v>1823567.9107000064</v>
      </c>
      <c r="M77" s="21">
        <f t="shared" si="18"/>
        <v>1823567.9107000064</v>
      </c>
      <c r="N77" s="22">
        <f t="shared" si="19"/>
        <v>0</v>
      </c>
    </row>
    <row r="78" spans="1:14" x14ac:dyDescent="0.25">
      <c r="A78" s="17" t="s">
        <v>91</v>
      </c>
      <c r="B78" s="18">
        <v>1058</v>
      </c>
      <c r="C78" s="19" t="s">
        <v>113</v>
      </c>
      <c r="D78" s="79">
        <v>-125880.69759999961</v>
      </c>
      <c r="E78" s="43">
        <v>6839.71</v>
      </c>
      <c r="F78" s="16">
        <f t="shared" si="14"/>
        <v>6839.71</v>
      </c>
      <c r="G78" s="43">
        <v>0</v>
      </c>
      <c r="H78" s="15">
        <f t="shared" si="15"/>
        <v>0</v>
      </c>
      <c r="I78" s="15">
        <v>0</v>
      </c>
      <c r="J78" s="22">
        <f t="shared" si="16"/>
        <v>0</v>
      </c>
      <c r="K78" s="16">
        <v>0</v>
      </c>
      <c r="L78" s="45">
        <f t="shared" si="17"/>
        <v>-132720.4075999996</v>
      </c>
      <c r="M78" s="21">
        <f t="shared" si="18"/>
        <v>0</v>
      </c>
      <c r="N78" s="22">
        <f t="shared" si="19"/>
        <v>132720.4075999996</v>
      </c>
    </row>
    <row r="79" spans="1:14" x14ac:dyDescent="0.25">
      <c r="A79" s="17" t="s">
        <v>93</v>
      </c>
      <c r="B79" s="18">
        <v>970</v>
      </c>
      <c r="C79" s="19" t="s">
        <v>94</v>
      </c>
      <c r="D79" s="79">
        <v>-480625.96810000815</v>
      </c>
      <c r="E79" s="43">
        <v>67612.429999999993</v>
      </c>
      <c r="F79" s="16">
        <f t="shared" si="14"/>
        <v>67612.429999999993</v>
      </c>
      <c r="G79" s="43">
        <v>0</v>
      </c>
      <c r="H79" s="15">
        <f t="shared" si="15"/>
        <v>0</v>
      </c>
      <c r="I79" s="15">
        <v>0</v>
      </c>
      <c r="J79" s="22">
        <f t="shared" si="16"/>
        <v>0</v>
      </c>
      <c r="K79" s="16">
        <v>0</v>
      </c>
      <c r="L79" s="45">
        <f t="shared" si="17"/>
        <v>-548238.39810000814</v>
      </c>
      <c r="M79" s="21">
        <f t="shared" si="18"/>
        <v>0</v>
      </c>
      <c r="N79" s="22">
        <f t="shared" si="19"/>
        <v>548238.39810000814</v>
      </c>
    </row>
    <row r="80" spans="1:14" x14ac:dyDescent="0.25">
      <c r="A80" s="17" t="s">
        <v>95</v>
      </c>
      <c r="B80" s="18">
        <v>1436</v>
      </c>
      <c r="C80" s="19" t="s">
        <v>96</v>
      </c>
      <c r="D80" s="79">
        <v>1573.5164000081638</v>
      </c>
      <c r="E80" s="43">
        <v>22948.350600000002</v>
      </c>
      <c r="F80" s="16">
        <f t="shared" si="14"/>
        <v>22948.350600000002</v>
      </c>
      <c r="G80" s="43">
        <v>0</v>
      </c>
      <c r="H80" s="15">
        <f t="shared" si="15"/>
        <v>0</v>
      </c>
      <c r="I80" s="15">
        <v>0</v>
      </c>
      <c r="J80" s="22">
        <f t="shared" si="16"/>
        <v>0</v>
      </c>
      <c r="K80" s="16">
        <v>0</v>
      </c>
      <c r="L80" s="45">
        <f t="shared" si="17"/>
        <v>-21374.834199991838</v>
      </c>
      <c r="M80" s="21">
        <f t="shared" si="18"/>
        <v>0</v>
      </c>
      <c r="N80" s="22">
        <f t="shared" si="19"/>
        <v>21374.834199991838</v>
      </c>
    </row>
    <row r="81" spans="1:14" x14ac:dyDescent="0.25">
      <c r="A81" s="17" t="s">
        <v>97</v>
      </c>
      <c r="B81" s="18">
        <v>951</v>
      </c>
      <c r="C81" s="19" t="s">
        <v>98</v>
      </c>
      <c r="D81" s="79">
        <v>2569191.467100054</v>
      </c>
      <c r="E81" s="43">
        <v>8133.57</v>
      </c>
      <c r="F81" s="16">
        <f t="shared" si="14"/>
        <v>8133.57</v>
      </c>
      <c r="G81" s="43">
        <v>44454.34</v>
      </c>
      <c r="H81" s="15">
        <f t="shared" si="15"/>
        <v>44454.34</v>
      </c>
      <c r="I81" s="15">
        <v>0</v>
      </c>
      <c r="J81" s="22">
        <f t="shared" si="16"/>
        <v>44454.34</v>
      </c>
      <c r="K81" s="16">
        <v>0</v>
      </c>
      <c r="L81" s="45">
        <f t="shared" si="17"/>
        <v>2605512.237100054</v>
      </c>
      <c r="M81" s="21">
        <f t="shared" si="18"/>
        <v>2605512.237100054</v>
      </c>
      <c r="N81" s="22">
        <f t="shared" si="19"/>
        <v>0</v>
      </c>
    </row>
    <row r="82" spans="1:14" ht="15.75" thickBot="1" x14ac:dyDescent="0.3">
      <c r="A82" s="23" t="s">
        <v>97</v>
      </c>
      <c r="B82" s="24">
        <v>952</v>
      </c>
      <c r="C82" s="25" t="s">
        <v>99</v>
      </c>
      <c r="D82" s="79">
        <v>639779.15859999915</v>
      </c>
      <c r="E82" s="43">
        <v>6638.0249999999996</v>
      </c>
      <c r="F82" s="16">
        <f t="shared" si="14"/>
        <v>6638.0249999999996</v>
      </c>
      <c r="G82" s="43">
        <v>0</v>
      </c>
      <c r="H82" s="15">
        <f t="shared" si="15"/>
        <v>0</v>
      </c>
      <c r="I82" s="15">
        <v>0</v>
      </c>
      <c r="J82" s="22">
        <f t="shared" si="16"/>
        <v>0</v>
      </c>
      <c r="K82" s="16">
        <v>0</v>
      </c>
      <c r="L82" s="46">
        <f t="shared" si="17"/>
        <v>633141.13359999913</v>
      </c>
      <c r="M82" s="27">
        <f t="shared" si="18"/>
        <v>633141.13359999913</v>
      </c>
      <c r="N82" s="28">
        <f t="shared" si="19"/>
        <v>0</v>
      </c>
    </row>
    <row r="83" spans="1:14" ht="15.75" thickBot="1" x14ac:dyDescent="0.3">
      <c r="A83" s="63" t="s">
        <v>100</v>
      </c>
      <c r="B83" s="64"/>
      <c r="C83" s="64"/>
      <c r="D83" s="38">
        <f t="shared" ref="D83:H83" si="20">SUM(D6:D82)</f>
        <v>-179447384.79739714</v>
      </c>
      <c r="E83" s="39">
        <f t="shared" si="20"/>
        <v>26053521.720999956</v>
      </c>
      <c r="F83" s="39">
        <f t="shared" si="20"/>
        <v>26053521.720999956</v>
      </c>
      <c r="G83" s="39">
        <f t="shared" si="20"/>
        <v>13277888.379999999</v>
      </c>
      <c r="H83" s="39">
        <f t="shared" si="20"/>
        <v>13277888.379999999</v>
      </c>
      <c r="I83" s="40">
        <f t="shared" ref="I83:J83" si="21">SUM(I6:I82)</f>
        <v>0</v>
      </c>
      <c r="J83" s="40">
        <f t="shared" si="21"/>
        <v>13277888.379999999</v>
      </c>
      <c r="K83" s="40">
        <f t="shared" ref="K83:L83" si="22">SUM(K6:K82)</f>
        <v>0</v>
      </c>
      <c r="L83" s="40">
        <f t="shared" si="22"/>
        <v>-192223018.13839713</v>
      </c>
      <c r="M83" s="40">
        <f>SUM(M6:M82)</f>
        <v>12882671.157883339</v>
      </c>
      <c r="N83" s="41">
        <f>SUM(N6:N82)</f>
        <v>205105689.29628044</v>
      </c>
    </row>
    <row r="84" spans="1:14" x14ac:dyDescent="0.25">
      <c r="J84" s="1"/>
    </row>
    <row r="85" spans="1:14" x14ac:dyDescent="0.25">
      <c r="E85" s="1"/>
    </row>
    <row r="86" spans="1:14" x14ac:dyDescent="0.25">
      <c r="E86" s="1"/>
      <c r="F86" s="1"/>
      <c r="G86" s="1"/>
      <c r="L86" s="1"/>
      <c r="M86" s="1"/>
      <c r="N86" s="1"/>
    </row>
  </sheetData>
  <autoFilter ref="A5:N86" xr:uid="{00000000-0001-0000-0000-000000000000}"/>
  <mergeCells count="13">
    <mergeCell ref="A83:C83"/>
    <mergeCell ref="A4:A5"/>
    <mergeCell ref="B4:B5"/>
    <mergeCell ref="C4:C5"/>
    <mergeCell ref="D4:D5"/>
    <mergeCell ref="A1:N1"/>
    <mergeCell ref="G4:J4"/>
    <mergeCell ref="A3:N3"/>
    <mergeCell ref="N4:N5"/>
    <mergeCell ref="M4:M5"/>
    <mergeCell ref="L4:L5"/>
    <mergeCell ref="A2:N2"/>
    <mergeCell ref="E4:F4"/>
  </mergeCells>
  <phoneticPr fontId="5" type="noConversion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6"/>
  <sheetViews>
    <sheetView showGridLines="0" zoomScale="98" zoomScaleNormal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N3"/>
    </sheetView>
  </sheetViews>
  <sheetFormatPr baseColWidth="10" defaultRowHeight="15" x14ac:dyDescent="0.25"/>
  <cols>
    <col min="1" max="1" width="15.5703125" customWidth="1"/>
    <col min="2" max="2" width="5.7109375" bestFit="1" customWidth="1"/>
    <col min="3" max="3" width="72.85546875" customWidth="1"/>
    <col min="4" max="4" width="12.85546875" customWidth="1"/>
    <col min="5" max="5" width="14.85546875" bestFit="1" customWidth="1"/>
    <col min="6" max="6" width="14.85546875" hidden="1" customWidth="1"/>
    <col min="7" max="7" width="10" hidden="1" customWidth="1"/>
    <col min="8" max="8" width="14.85546875" hidden="1" customWidth="1"/>
    <col min="9" max="9" width="10.42578125" hidden="1" customWidth="1"/>
    <col min="10" max="10" width="10.42578125" customWidth="1"/>
    <col min="11" max="11" width="14.28515625" bestFit="1" customWidth="1"/>
    <col min="12" max="12" width="13" customWidth="1"/>
    <col min="13" max="13" width="14.140625" customWidth="1"/>
    <col min="14" max="14" width="11.7109375" bestFit="1" customWidth="1"/>
  </cols>
  <sheetData>
    <row r="1" spans="1:14" ht="18.75" x14ac:dyDescent="0.3">
      <c r="A1" s="54" t="s">
        <v>103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8.75" x14ac:dyDescent="0.25">
      <c r="A2" s="74" t="s">
        <v>102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9.5" thickBot="1" x14ac:dyDescent="0.35">
      <c r="A3" s="54" t="s">
        <v>138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43.5" customHeight="1" x14ac:dyDescent="0.25">
      <c r="A4" s="65" t="s">
        <v>0</v>
      </c>
      <c r="B4" s="67" t="s">
        <v>1</v>
      </c>
      <c r="C4" s="67" t="s">
        <v>2</v>
      </c>
      <c r="D4" s="69" t="s">
        <v>141</v>
      </c>
      <c r="E4" s="53" t="s">
        <v>136</v>
      </c>
      <c r="F4" s="65" t="s">
        <v>3</v>
      </c>
      <c r="G4" s="67"/>
      <c r="H4" s="67"/>
      <c r="I4" s="67"/>
      <c r="J4" s="75"/>
      <c r="K4" s="48" t="s">
        <v>137</v>
      </c>
      <c r="L4" s="77" t="s">
        <v>135</v>
      </c>
      <c r="M4" s="67" t="s">
        <v>104</v>
      </c>
      <c r="N4" s="75" t="s">
        <v>105</v>
      </c>
    </row>
    <row r="5" spans="1:14" s="10" customFormat="1" ht="39" thickBot="1" x14ac:dyDescent="0.2">
      <c r="A5" s="66"/>
      <c r="B5" s="68"/>
      <c r="C5" s="68"/>
      <c r="D5" s="70"/>
      <c r="E5" s="49" t="s">
        <v>140</v>
      </c>
      <c r="F5" s="52" t="s">
        <v>133</v>
      </c>
      <c r="G5" s="3" t="s">
        <v>128</v>
      </c>
      <c r="H5" s="32" t="s">
        <v>133</v>
      </c>
      <c r="I5" s="3" t="s">
        <v>129</v>
      </c>
      <c r="J5" s="2" t="s">
        <v>142</v>
      </c>
      <c r="K5" s="49" t="s">
        <v>139</v>
      </c>
      <c r="L5" s="78"/>
      <c r="M5" s="68"/>
      <c r="N5" s="76"/>
    </row>
    <row r="6" spans="1:14" x14ac:dyDescent="0.25">
      <c r="A6" s="11" t="s">
        <v>4</v>
      </c>
      <c r="B6" s="12">
        <v>998</v>
      </c>
      <c r="C6" s="33" t="s">
        <v>5</v>
      </c>
      <c r="D6" s="16">
        <v>24884</v>
      </c>
      <c r="E6" s="16">
        <v>0</v>
      </c>
      <c r="F6" s="42">
        <v>0</v>
      </c>
      <c r="G6" s="15">
        <f>+F6</f>
        <v>0</v>
      </c>
      <c r="H6" s="15">
        <v>0</v>
      </c>
      <c r="I6" s="15">
        <f>+H6</f>
        <v>0</v>
      </c>
      <c r="J6" s="16">
        <f>G6-I6</f>
        <v>0</v>
      </c>
      <c r="K6" s="16">
        <v>0</v>
      </c>
      <c r="L6" s="43">
        <f t="shared" ref="L6:L37" si="0">D6-E6+J6+K6</f>
        <v>24884</v>
      </c>
      <c r="M6" s="15">
        <f>+IF(L6&gt;0,L6,0)</f>
        <v>24884</v>
      </c>
      <c r="N6" s="16">
        <f>+IF(L6&lt;0,-L6,0)</f>
        <v>0</v>
      </c>
    </row>
    <row r="7" spans="1:14" x14ac:dyDescent="0.25">
      <c r="A7" s="17" t="s">
        <v>4</v>
      </c>
      <c r="B7" s="18">
        <v>1101</v>
      </c>
      <c r="C7" s="34" t="s">
        <v>106</v>
      </c>
      <c r="D7" s="16">
        <v>42061</v>
      </c>
      <c r="E7" s="16">
        <v>0</v>
      </c>
      <c r="F7" s="44">
        <v>0</v>
      </c>
      <c r="G7" s="21">
        <f t="shared" ref="G7:G70" si="1">+F7</f>
        <v>0</v>
      </c>
      <c r="H7" s="21">
        <v>0</v>
      </c>
      <c r="I7" s="21">
        <f t="shared" ref="I7:I70" si="2">+H7</f>
        <v>0</v>
      </c>
      <c r="J7" s="22">
        <f t="shared" ref="J7:J70" si="3">G7-I7</f>
        <v>0</v>
      </c>
      <c r="K7" s="16">
        <v>0</v>
      </c>
      <c r="L7" s="45">
        <f t="shared" si="0"/>
        <v>42061</v>
      </c>
      <c r="M7" s="21">
        <f t="shared" ref="M7:M70" si="4">+IF(L7&gt;0,L7,0)</f>
        <v>42061</v>
      </c>
      <c r="N7" s="22">
        <f t="shared" ref="N7:N70" si="5">+IF(L7&lt;0,-L7,0)</f>
        <v>0</v>
      </c>
    </row>
    <row r="8" spans="1:14" x14ac:dyDescent="0.25">
      <c r="A8" s="17" t="s">
        <v>6</v>
      </c>
      <c r="B8" s="18">
        <v>741</v>
      </c>
      <c r="C8" s="34" t="s">
        <v>7</v>
      </c>
      <c r="D8" s="16">
        <v>132884</v>
      </c>
      <c r="E8" s="16">
        <v>0</v>
      </c>
      <c r="F8" s="44">
        <v>0</v>
      </c>
      <c r="G8" s="21">
        <f t="shared" si="1"/>
        <v>0</v>
      </c>
      <c r="H8" s="21">
        <v>0</v>
      </c>
      <c r="I8" s="21">
        <f t="shared" si="2"/>
        <v>0</v>
      </c>
      <c r="J8" s="22">
        <f t="shared" si="3"/>
        <v>0</v>
      </c>
      <c r="K8" s="16">
        <v>0</v>
      </c>
      <c r="L8" s="45">
        <f t="shared" si="0"/>
        <v>132884</v>
      </c>
      <c r="M8" s="21">
        <f t="shared" si="4"/>
        <v>132884</v>
      </c>
      <c r="N8" s="22">
        <f t="shared" si="5"/>
        <v>0</v>
      </c>
    </row>
    <row r="9" spans="1:14" x14ac:dyDescent="0.25">
      <c r="A9" s="17" t="s">
        <v>6</v>
      </c>
      <c r="B9" s="18">
        <v>742</v>
      </c>
      <c r="C9" s="34" t="s">
        <v>8</v>
      </c>
      <c r="D9" s="16">
        <v>5750</v>
      </c>
      <c r="E9" s="16">
        <v>0</v>
      </c>
      <c r="F9" s="44">
        <v>0</v>
      </c>
      <c r="G9" s="21">
        <f t="shared" si="1"/>
        <v>0</v>
      </c>
      <c r="H9" s="21">
        <v>0</v>
      </c>
      <c r="I9" s="21">
        <f t="shared" si="2"/>
        <v>0</v>
      </c>
      <c r="J9" s="22">
        <f t="shared" si="3"/>
        <v>0</v>
      </c>
      <c r="K9" s="16">
        <v>0</v>
      </c>
      <c r="L9" s="45">
        <f t="shared" si="0"/>
        <v>5750</v>
      </c>
      <c r="M9" s="21">
        <f t="shared" si="4"/>
        <v>5750</v>
      </c>
      <c r="N9" s="22">
        <f t="shared" si="5"/>
        <v>0</v>
      </c>
    </row>
    <row r="10" spans="1:14" x14ac:dyDescent="0.25">
      <c r="A10" s="17" t="s">
        <v>6</v>
      </c>
      <c r="B10" s="18">
        <v>743</v>
      </c>
      <c r="C10" s="34" t="s">
        <v>9</v>
      </c>
      <c r="D10" s="16">
        <v>8017</v>
      </c>
      <c r="E10" s="16">
        <v>0</v>
      </c>
      <c r="F10" s="44">
        <v>0</v>
      </c>
      <c r="G10" s="21">
        <f t="shared" si="1"/>
        <v>0</v>
      </c>
      <c r="H10" s="21">
        <v>0</v>
      </c>
      <c r="I10" s="21">
        <f t="shared" si="2"/>
        <v>0</v>
      </c>
      <c r="J10" s="22">
        <f t="shared" si="3"/>
        <v>0</v>
      </c>
      <c r="K10" s="16">
        <v>0</v>
      </c>
      <c r="L10" s="45">
        <f t="shared" si="0"/>
        <v>8017</v>
      </c>
      <c r="M10" s="21">
        <f t="shared" si="4"/>
        <v>8017</v>
      </c>
      <c r="N10" s="22">
        <f t="shared" si="5"/>
        <v>0</v>
      </c>
    </row>
    <row r="11" spans="1:14" x14ac:dyDescent="0.25">
      <c r="A11" s="17" t="s">
        <v>6</v>
      </c>
      <c r="B11" s="18">
        <v>746</v>
      </c>
      <c r="C11" s="34" t="s">
        <v>114</v>
      </c>
      <c r="D11" s="16">
        <v>1214</v>
      </c>
      <c r="E11" s="16">
        <v>0</v>
      </c>
      <c r="F11" s="44">
        <v>0</v>
      </c>
      <c r="G11" s="21">
        <f t="shared" si="1"/>
        <v>0</v>
      </c>
      <c r="H11" s="21">
        <v>0</v>
      </c>
      <c r="I11" s="21">
        <f t="shared" si="2"/>
        <v>0</v>
      </c>
      <c r="J11" s="22">
        <f t="shared" si="3"/>
        <v>0</v>
      </c>
      <c r="K11" s="16">
        <v>0</v>
      </c>
      <c r="L11" s="45">
        <f t="shared" si="0"/>
        <v>1214</v>
      </c>
      <c r="M11" s="21">
        <f t="shared" si="4"/>
        <v>1214</v>
      </c>
      <c r="N11" s="22">
        <f t="shared" si="5"/>
        <v>0</v>
      </c>
    </row>
    <row r="12" spans="1:14" x14ac:dyDescent="0.25">
      <c r="A12" s="17" t="s">
        <v>10</v>
      </c>
      <c r="B12" s="18">
        <v>1037</v>
      </c>
      <c r="C12" s="34" t="s">
        <v>11</v>
      </c>
      <c r="D12" s="16">
        <v>9456</v>
      </c>
      <c r="E12" s="16">
        <v>0</v>
      </c>
      <c r="F12" s="44">
        <v>0</v>
      </c>
      <c r="G12" s="21">
        <f t="shared" si="1"/>
        <v>0</v>
      </c>
      <c r="H12" s="21">
        <v>0</v>
      </c>
      <c r="I12" s="21">
        <f t="shared" si="2"/>
        <v>0</v>
      </c>
      <c r="J12" s="22">
        <f t="shared" si="3"/>
        <v>0</v>
      </c>
      <c r="K12" s="16">
        <v>0</v>
      </c>
      <c r="L12" s="45">
        <f t="shared" si="0"/>
        <v>9456</v>
      </c>
      <c r="M12" s="21">
        <f t="shared" si="4"/>
        <v>9456</v>
      </c>
      <c r="N12" s="22">
        <f t="shared" si="5"/>
        <v>0</v>
      </c>
    </row>
    <row r="13" spans="1:14" x14ac:dyDescent="0.25">
      <c r="A13" s="17" t="s">
        <v>10</v>
      </c>
      <c r="B13" s="18">
        <v>1038</v>
      </c>
      <c r="C13" s="34" t="s">
        <v>12</v>
      </c>
      <c r="D13" s="16">
        <v>14139</v>
      </c>
      <c r="E13" s="16">
        <v>0</v>
      </c>
      <c r="F13" s="44">
        <v>0</v>
      </c>
      <c r="G13" s="21">
        <f t="shared" si="1"/>
        <v>0</v>
      </c>
      <c r="H13" s="21">
        <v>0</v>
      </c>
      <c r="I13" s="21">
        <f t="shared" si="2"/>
        <v>0</v>
      </c>
      <c r="J13" s="22">
        <f t="shared" si="3"/>
        <v>0</v>
      </c>
      <c r="K13" s="16">
        <v>0</v>
      </c>
      <c r="L13" s="45">
        <f t="shared" si="0"/>
        <v>14139</v>
      </c>
      <c r="M13" s="21">
        <f t="shared" si="4"/>
        <v>14139</v>
      </c>
      <c r="N13" s="22">
        <f t="shared" si="5"/>
        <v>0</v>
      </c>
    </row>
    <row r="14" spans="1:14" x14ac:dyDescent="0.25">
      <c r="A14" s="17" t="s">
        <v>13</v>
      </c>
      <c r="B14" s="18">
        <v>766</v>
      </c>
      <c r="C14" s="34" t="s">
        <v>14</v>
      </c>
      <c r="D14" s="16">
        <v>4460</v>
      </c>
      <c r="E14" s="16">
        <v>0</v>
      </c>
      <c r="F14" s="44">
        <v>0</v>
      </c>
      <c r="G14" s="21">
        <f t="shared" si="1"/>
        <v>0</v>
      </c>
      <c r="H14" s="21">
        <v>0</v>
      </c>
      <c r="I14" s="21">
        <f t="shared" si="2"/>
        <v>0</v>
      </c>
      <c r="J14" s="22">
        <f t="shared" si="3"/>
        <v>0</v>
      </c>
      <c r="K14" s="16">
        <v>0</v>
      </c>
      <c r="L14" s="45">
        <f t="shared" si="0"/>
        <v>4460</v>
      </c>
      <c r="M14" s="21">
        <f t="shared" si="4"/>
        <v>4460</v>
      </c>
      <c r="N14" s="22">
        <f t="shared" si="5"/>
        <v>0</v>
      </c>
    </row>
    <row r="15" spans="1:14" x14ac:dyDescent="0.25">
      <c r="A15" s="17" t="s">
        <v>13</v>
      </c>
      <c r="B15" s="18">
        <v>767</v>
      </c>
      <c r="C15" s="34" t="s">
        <v>15</v>
      </c>
      <c r="D15" s="16">
        <v>3060</v>
      </c>
      <c r="E15" s="16">
        <v>0</v>
      </c>
      <c r="F15" s="44">
        <v>0</v>
      </c>
      <c r="G15" s="21">
        <f t="shared" si="1"/>
        <v>0</v>
      </c>
      <c r="H15" s="21">
        <v>0</v>
      </c>
      <c r="I15" s="21">
        <f t="shared" si="2"/>
        <v>0</v>
      </c>
      <c r="J15" s="22">
        <f t="shared" si="3"/>
        <v>0</v>
      </c>
      <c r="K15" s="16">
        <v>0</v>
      </c>
      <c r="L15" s="45">
        <f t="shared" si="0"/>
        <v>3060</v>
      </c>
      <c r="M15" s="21">
        <f t="shared" si="4"/>
        <v>3060</v>
      </c>
      <c r="N15" s="22">
        <f t="shared" si="5"/>
        <v>0</v>
      </c>
    </row>
    <row r="16" spans="1:14" x14ac:dyDescent="0.25">
      <c r="A16" s="17" t="s">
        <v>13</v>
      </c>
      <c r="B16" s="18">
        <v>768</v>
      </c>
      <c r="C16" s="34" t="s">
        <v>16</v>
      </c>
      <c r="D16" s="16">
        <v>0</v>
      </c>
      <c r="E16" s="16">
        <v>0</v>
      </c>
      <c r="F16" s="44">
        <v>0</v>
      </c>
      <c r="G16" s="21">
        <f t="shared" si="1"/>
        <v>0</v>
      </c>
      <c r="H16" s="21">
        <v>0</v>
      </c>
      <c r="I16" s="21">
        <f t="shared" si="2"/>
        <v>0</v>
      </c>
      <c r="J16" s="22">
        <f t="shared" si="3"/>
        <v>0</v>
      </c>
      <c r="K16" s="16">
        <v>0</v>
      </c>
      <c r="L16" s="45">
        <f t="shared" si="0"/>
        <v>0</v>
      </c>
      <c r="M16" s="21">
        <f t="shared" si="4"/>
        <v>0</v>
      </c>
      <c r="N16" s="22">
        <f t="shared" si="5"/>
        <v>0</v>
      </c>
    </row>
    <row r="17" spans="1:14" x14ac:dyDescent="0.25">
      <c r="A17" s="17" t="s">
        <v>13</v>
      </c>
      <c r="B17" s="18">
        <v>769</v>
      </c>
      <c r="C17" s="34" t="s">
        <v>17</v>
      </c>
      <c r="D17" s="16">
        <v>0</v>
      </c>
      <c r="E17" s="16">
        <v>0</v>
      </c>
      <c r="F17" s="44">
        <v>0</v>
      </c>
      <c r="G17" s="21">
        <f t="shared" si="1"/>
        <v>0</v>
      </c>
      <c r="H17" s="21">
        <v>0</v>
      </c>
      <c r="I17" s="21">
        <f t="shared" si="2"/>
        <v>0</v>
      </c>
      <c r="J17" s="22">
        <f t="shared" si="3"/>
        <v>0</v>
      </c>
      <c r="K17" s="16">
        <v>0</v>
      </c>
      <c r="L17" s="45">
        <f t="shared" si="0"/>
        <v>0</v>
      </c>
      <c r="M17" s="21">
        <f t="shared" si="4"/>
        <v>0</v>
      </c>
      <c r="N17" s="22">
        <f t="shared" si="5"/>
        <v>0</v>
      </c>
    </row>
    <row r="18" spans="1:14" x14ac:dyDescent="0.25">
      <c r="A18" s="17" t="s">
        <v>13</v>
      </c>
      <c r="B18" s="18">
        <v>1320</v>
      </c>
      <c r="C18" s="34" t="s">
        <v>18</v>
      </c>
      <c r="D18" s="16">
        <v>117861</v>
      </c>
      <c r="E18" s="16">
        <v>0</v>
      </c>
      <c r="F18" s="44">
        <v>0</v>
      </c>
      <c r="G18" s="21">
        <f t="shared" si="1"/>
        <v>0</v>
      </c>
      <c r="H18" s="21">
        <v>0</v>
      </c>
      <c r="I18" s="21">
        <f t="shared" si="2"/>
        <v>0</v>
      </c>
      <c r="J18" s="22">
        <f t="shared" si="3"/>
        <v>0</v>
      </c>
      <c r="K18" s="16">
        <v>0</v>
      </c>
      <c r="L18" s="45">
        <f t="shared" si="0"/>
        <v>117861</v>
      </c>
      <c r="M18" s="21">
        <f t="shared" si="4"/>
        <v>117861</v>
      </c>
      <c r="N18" s="22">
        <f t="shared" si="5"/>
        <v>0</v>
      </c>
    </row>
    <row r="19" spans="1:14" x14ac:dyDescent="0.25">
      <c r="A19" s="17" t="s">
        <v>13</v>
      </c>
      <c r="B19" s="18">
        <v>1657</v>
      </c>
      <c r="C19" s="34" t="s">
        <v>19</v>
      </c>
      <c r="D19" s="16">
        <v>0</v>
      </c>
      <c r="E19" s="16">
        <v>0</v>
      </c>
      <c r="F19" s="44">
        <v>0</v>
      </c>
      <c r="G19" s="21">
        <f t="shared" si="1"/>
        <v>0</v>
      </c>
      <c r="H19" s="21">
        <v>0</v>
      </c>
      <c r="I19" s="21">
        <f t="shared" si="2"/>
        <v>0</v>
      </c>
      <c r="J19" s="22">
        <f t="shared" si="3"/>
        <v>0</v>
      </c>
      <c r="K19" s="16">
        <v>0</v>
      </c>
      <c r="L19" s="45">
        <f t="shared" si="0"/>
        <v>0</v>
      </c>
      <c r="M19" s="21">
        <f t="shared" si="4"/>
        <v>0</v>
      </c>
      <c r="N19" s="22">
        <f t="shared" si="5"/>
        <v>0</v>
      </c>
    </row>
    <row r="20" spans="1:14" x14ac:dyDescent="0.25">
      <c r="A20" s="17" t="s">
        <v>20</v>
      </c>
      <c r="B20" s="18">
        <v>1024</v>
      </c>
      <c r="C20" s="34" t="s">
        <v>21</v>
      </c>
      <c r="D20" s="16">
        <v>29541</v>
      </c>
      <c r="E20" s="16">
        <v>0</v>
      </c>
      <c r="F20" s="44">
        <v>0</v>
      </c>
      <c r="G20" s="21">
        <f t="shared" si="1"/>
        <v>0</v>
      </c>
      <c r="H20" s="21">
        <v>0</v>
      </c>
      <c r="I20" s="21">
        <f t="shared" si="2"/>
        <v>0</v>
      </c>
      <c r="J20" s="22">
        <f t="shared" si="3"/>
        <v>0</v>
      </c>
      <c r="K20" s="16">
        <v>0</v>
      </c>
      <c r="L20" s="45">
        <f t="shared" si="0"/>
        <v>29541</v>
      </c>
      <c r="M20" s="21">
        <f t="shared" si="4"/>
        <v>29541</v>
      </c>
      <c r="N20" s="22">
        <f t="shared" si="5"/>
        <v>0</v>
      </c>
    </row>
    <row r="21" spans="1:14" x14ac:dyDescent="0.25">
      <c r="A21" s="17" t="s">
        <v>20</v>
      </c>
      <c r="B21" s="18">
        <v>1362</v>
      </c>
      <c r="C21" s="34" t="s">
        <v>22</v>
      </c>
      <c r="D21" s="16">
        <v>0</v>
      </c>
      <c r="E21" s="16">
        <v>0</v>
      </c>
      <c r="F21" s="44">
        <v>0</v>
      </c>
      <c r="G21" s="21">
        <f t="shared" si="1"/>
        <v>0</v>
      </c>
      <c r="H21" s="21">
        <v>0</v>
      </c>
      <c r="I21" s="21">
        <f t="shared" si="2"/>
        <v>0</v>
      </c>
      <c r="J21" s="22">
        <f t="shared" si="3"/>
        <v>0</v>
      </c>
      <c r="K21" s="16">
        <v>0</v>
      </c>
      <c r="L21" s="45">
        <f t="shared" si="0"/>
        <v>0</v>
      </c>
      <c r="M21" s="21">
        <f t="shared" si="4"/>
        <v>0</v>
      </c>
      <c r="N21" s="22">
        <f t="shared" si="5"/>
        <v>0</v>
      </c>
    </row>
    <row r="22" spans="1:14" x14ac:dyDescent="0.25">
      <c r="A22" s="17" t="s">
        <v>20</v>
      </c>
      <c r="B22" s="18">
        <v>1489</v>
      </c>
      <c r="C22" s="34" t="s">
        <v>23</v>
      </c>
      <c r="D22" s="16">
        <v>0</v>
      </c>
      <c r="E22" s="16">
        <v>0</v>
      </c>
      <c r="F22" s="44">
        <v>0</v>
      </c>
      <c r="G22" s="21">
        <f t="shared" si="1"/>
        <v>0</v>
      </c>
      <c r="H22" s="21">
        <v>0</v>
      </c>
      <c r="I22" s="21">
        <f t="shared" si="2"/>
        <v>0</v>
      </c>
      <c r="J22" s="22">
        <f t="shared" si="3"/>
        <v>0</v>
      </c>
      <c r="K22" s="16">
        <v>0</v>
      </c>
      <c r="L22" s="45">
        <f t="shared" si="0"/>
        <v>0</v>
      </c>
      <c r="M22" s="21">
        <f t="shared" si="4"/>
        <v>0</v>
      </c>
      <c r="N22" s="22">
        <f t="shared" si="5"/>
        <v>0</v>
      </c>
    </row>
    <row r="23" spans="1:14" x14ac:dyDescent="0.25">
      <c r="A23" s="17" t="s">
        <v>24</v>
      </c>
      <c r="B23" s="18">
        <v>999</v>
      </c>
      <c r="C23" s="34" t="s">
        <v>25</v>
      </c>
      <c r="D23" s="16">
        <v>20664</v>
      </c>
      <c r="E23" s="16">
        <v>0</v>
      </c>
      <c r="F23" s="44">
        <v>0</v>
      </c>
      <c r="G23" s="21">
        <f t="shared" si="1"/>
        <v>0</v>
      </c>
      <c r="H23" s="21">
        <v>0</v>
      </c>
      <c r="I23" s="21">
        <f t="shared" si="2"/>
        <v>0</v>
      </c>
      <c r="J23" s="22">
        <f t="shared" si="3"/>
        <v>0</v>
      </c>
      <c r="K23" s="16">
        <v>0</v>
      </c>
      <c r="L23" s="45">
        <f t="shared" si="0"/>
        <v>20664</v>
      </c>
      <c r="M23" s="21">
        <f t="shared" si="4"/>
        <v>20664</v>
      </c>
      <c r="N23" s="22">
        <f t="shared" si="5"/>
        <v>0</v>
      </c>
    </row>
    <row r="24" spans="1:14" x14ac:dyDescent="0.25">
      <c r="A24" s="17" t="s">
        <v>24</v>
      </c>
      <c r="B24" s="18">
        <v>787</v>
      </c>
      <c r="C24" s="34" t="s">
        <v>115</v>
      </c>
      <c r="D24" s="16">
        <v>22668</v>
      </c>
      <c r="E24" s="16">
        <v>0</v>
      </c>
      <c r="F24" s="44">
        <v>0</v>
      </c>
      <c r="G24" s="21">
        <f t="shared" si="1"/>
        <v>0</v>
      </c>
      <c r="H24" s="21">
        <v>0</v>
      </c>
      <c r="I24" s="21">
        <f t="shared" si="2"/>
        <v>0</v>
      </c>
      <c r="J24" s="22">
        <f t="shared" si="3"/>
        <v>0</v>
      </c>
      <c r="K24" s="16">
        <v>0</v>
      </c>
      <c r="L24" s="45">
        <f t="shared" si="0"/>
        <v>22668</v>
      </c>
      <c r="M24" s="21">
        <f t="shared" si="4"/>
        <v>22668</v>
      </c>
      <c r="N24" s="22">
        <f t="shared" si="5"/>
        <v>0</v>
      </c>
    </row>
    <row r="25" spans="1:14" ht="16.5" customHeight="1" x14ac:dyDescent="0.25">
      <c r="A25" s="17" t="s">
        <v>24</v>
      </c>
      <c r="B25" s="18">
        <v>1047</v>
      </c>
      <c r="C25" s="34" t="s">
        <v>107</v>
      </c>
      <c r="D25" s="16">
        <v>39164</v>
      </c>
      <c r="E25" s="16">
        <v>0</v>
      </c>
      <c r="F25" s="44">
        <v>0</v>
      </c>
      <c r="G25" s="21">
        <f t="shared" si="1"/>
        <v>0</v>
      </c>
      <c r="H25" s="21">
        <v>0</v>
      </c>
      <c r="I25" s="21">
        <f t="shared" si="2"/>
        <v>0</v>
      </c>
      <c r="J25" s="22">
        <f t="shared" si="3"/>
        <v>0</v>
      </c>
      <c r="K25" s="16">
        <v>0</v>
      </c>
      <c r="L25" s="45">
        <f t="shared" si="0"/>
        <v>39164</v>
      </c>
      <c r="M25" s="21">
        <f t="shared" si="4"/>
        <v>39164</v>
      </c>
      <c r="N25" s="22">
        <f t="shared" si="5"/>
        <v>0</v>
      </c>
    </row>
    <row r="26" spans="1:14" ht="16.5" customHeight="1" x14ac:dyDescent="0.25">
      <c r="A26" s="17" t="s">
        <v>24</v>
      </c>
      <c r="B26" s="18">
        <v>1539</v>
      </c>
      <c r="C26" s="34" t="s">
        <v>124</v>
      </c>
      <c r="D26" s="16">
        <v>8988</v>
      </c>
      <c r="E26" s="16">
        <v>0</v>
      </c>
      <c r="F26" s="44">
        <v>0</v>
      </c>
      <c r="G26" s="21">
        <f t="shared" si="1"/>
        <v>0</v>
      </c>
      <c r="H26" s="21">
        <v>0</v>
      </c>
      <c r="I26" s="21">
        <f t="shared" si="2"/>
        <v>0</v>
      </c>
      <c r="J26" s="22">
        <f t="shared" si="3"/>
        <v>0</v>
      </c>
      <c r="K26" s="16">
        <v>0</v>
      </c>
      <c r="L26" s="45">
        <f t="shared" si="0"/>
        <v>8988</v>
      </c>
      <c r="M26" s="21">
        <f t="shared" si="4"/>
        <v>8988</v>
      </c>
      <c r="N26" s="22">
        <f t="shared" si="5"/>
        <v>0</v>
      </c>
    </row>
    <row r="27" spans="1:14" ht="16.5" customHeight="1" x14ac:dyDescent="0.25">
      <c r="A27" s="17" t="s">
        <v>26</v>
      </c>
      <c r="B27" s="18">
        <v>1316</v>
      </c>
      <c r="C27" s="34" t="s">
        <v>27</v>
      </c>
      <c r="D27" s="16">
        <v>0</v>
      </c>
      <c r="E27" s="16">
        <v>0</v>
      </c>
      <c r="F27" s="44">
        <v>0</v>
      </c>
      <c r="G27" s="21">
        <f t="shared" si="1"/>
        <v>0</v>
      </c>
      <c r="H27" s="21">
        <v>0</v>
      </c>
      <c r="I27" s="21">
        <f t="shared" si="2"/>
        <v>0</v>
      </c>
      <c r="J27" s="22">
        <f t="shared" si="3"/>
        <v>0</v>
      </c>
      <c r="K27" s="16">
        <v>0</v>
      </c>
      <c r="L27" s="45">
        <f t="shared" si="0"/>
        <v>0</v>
      </c>
      <c r="M27" s="21">
        <f t="shared" si="4"/>
        <v>0</v>
      </c>
      <c r="N27" s="22">
        <f t="shared" si="5"/>
        <v>0</v>
      </c>
    </row>
    <row r="28" spans="1:14" ht="16.5" customHeight="1" x14ac:dyDescent="0.25">
      <c r="A28" s="17" t="s">
        <v>26</v>
      </c>
      <c r="B28" s="18">
        <v>1317</v>
      </c>
      <c r="C28" s="34" t="s">
        <v>126</v>
      </c>
      <c r="D28" s="16">
        <v>361773</v>
      </c>
      <c r="E28" s="16">
        <v>0</v>
      </c>
      <c r="F28" s="44">
        <v>0</v>
      </c>
      <c r="G28" s="21">
        <f t="shared" si="1"/>
        <v>0</v>
      </c>
      <c r="H28" s="21">
        <v>0</v>
      </c>
      <c r="I28" s="21">
        <f t="shared" si="2"/>
        <v>0</v>
      </c>
      <c r="J28" s="22">
        <f t="shared" si="3"/>
        <v>0</v>
      </c>
      <c r="K28" s="16">
        <v>0</v>
      </c>
      <c r="L28" s="45">
        <f t="shared" si="0"/>
        <v>361773</v>
      </c>
      <c r="M28" s="21">
        <f t="shared" si="4"/>
        <v>361773</v>
      </c>
      <c r="N28" s="22">
        <f t="shared" si="5"/>
        <v>0</v>
      </c>
    </row>
    <row r="29" spans="1:14" ht="16.5" customHeight="1" x14ac:dyDescent="0.25">
      <c r="A29" s="17" t="s">
        <v>26</v>
      </c>
      <c r="B29" s="18">
        <v>1318</v>
      </c>
      <c r="C29" s="34" t="s">
        <v>29</v>
      </c>
      <c r="D29" s="16">
        <v>0</v>
      </c>
      <c r="E29" s="16">
        <v>0</v>
      </c>
      <c r="F29" s="44">
        <v>0</v>
      </c>
      <c r="G29" s="21">
        <f t="shared" si="1"/>
        <v>0</v>
      </c>
      <c r="H29" s="21">
        <v>0</v>
      </c>
      <c r="I29" s="21">
        <f t="shared" si="2"/>
        <v>0</v>
      </c>
      <c r="J29" s="22">
        <f t="shared" si="3"/>
        <v>0</v>
      </c>
      <c r="K29" s="16">
        <v>0</v>
      </c>
      <c r="L29" s="45">
        <f t="shared" si="0"/>
        <v>0</v>
      </c>
      <c r="M29" s="21">
        <f t="shared" si="4"/>
        <v>0</v>
      </c>
      <c r="N29" s="22">
        <f t="shared" si="5"/>
        <v>0</v>
      </c>
    </row>
    <row r="30" spans="1:14" x14ac:dyDescent="0.25">
      <c r="A30" s="17" t="s">
        <v>30</v>
      </c>
      <c r="B30" s="18">
        <v>1130</v>
      </c>
      <c r="C30" s="34" t="s">
        <v>31</v>
      </c>
      <c r="D30" s="16">
        <v>50090.14</v>
      </c>
      <c r="E30" s="16">
        <v>0</v>
      </c>
      <c r="F30" s="44">
        <v>0</v>
      </c>
      <c r="G30" s="21">
        <f t="shared" si="1"/>
        <v>0</v>
      </c>
      <c r="H30" s="21">
        <v>0</v>
      </c>
      <c r="I30" s="21">
        <f t="shared" si="2"/>
        <v>0</v>
      </c>
      <c r="J30" s="22">
        <f t="shared" si="3"/>
        <v>0</v>
      </c>
      <c r="K30" s="16">
        <v>0</v>
      </c>
      <c r="L30" s="45">
        <f t="shared" si="0"/>
        <v>50090.14</v>
      </c>
      <c r="M30" s="21">
        <f t="shared" si="4"/>
        <v>50090.14</v>
      </c>
      <c r="N30" s="22">
        <f t="shared" si="5"/>
        <v>0</v>
      </c>
    </row>
    <row r="31" spans="1:14" x14ac:dyDescent="0.25">
      <c r="A31" s="17" t="s">
        <v>30</v>
      </c>
      <c r="B31" s="18">
        <v>1169</v>
      </c>
      <c r="C31" s="34" t="s">
        <v>32</v>
      </c>
      <c r="D31" s="16">
        <v>27850.899999999987</v>
      </c>
      <c r="E31" s="16">
        <v>0</v>
      </c>
      <c r="F31" s="44">
        <v>0</v>
      </c>
      <c r="G31" s="21">
        <f t="shared" si="1"/>
        <v>0</v>
      </c>
      <c r="H31" s="21">
        <v>0</v>
      </c>
      <c r="I31" s="21">
        <f t="shared" si="2"/>
        <v>0</v>
      </c>
      <c r="J31" s="22">
        <f t="shared" si="3"/>
        <v>0</v>
      </c>
      <c r="K31" s="16">
        <v>0</v>
      </c>
      <c r="L31" s="45">
        <f t="shared" si="0"/>
        <v>27850.899999999987</v>
      </c>
      <c r="M31" s="21">
        <f t="shared" si="4"/>
        <v>27850.899999999987</v>
      </c>
      <c r="N31" s="22">
        <f t="shared" si="5"/>
        <v>0</v>
      </c>
    </row>
    <row r="32" spans="1:14" x14ac:dyDescent="0.25">
      <c r="A32" s="17" t="s">
        <v>30</v>
      </c>
      <c r="B32" s="18">
        <v>1626</v>
      </c>
      <c r="C32" s="34" t="s">
        <v>125</v>
      </c>
      <c r="D32" s="16">
        <v>3780</v>
      </c>
      <c r="E32" s="16">
        <v>0</v>
      </c>
      <c r="F32" s="44">
        <v>0</v>
      </c>
      <c r="G32" s="21">
        <f t="shared" si="1"/>
        <v>0</v>
      </c>
      <c r="H32" s="21">
        <v>0</v>
      </c>
      <c r="I32" s="21">
        <f t="shared" si="2"/>
        <v>0</v>
      </c>
      <c r="J32" s="22">
        <f t="shared" si="3"/>
        <v>0</v>
      </c>
      <c r="K32" s="16">
        <v>0</v>
      </c>
      <c r="L32" s="45">
        <f t="shared" si="0"/>
        <v>3780</v>
      </c>
      <c r="M32" s="21">
        <f t="shared" si="4"/>
        <v>3780</v>
      </c>
      <c r="N32" s="22">
        <f t="shared" si="5"/>
        <v>0</v>
      </c>
    </row>
    <row r="33" spans="1:14" x14ac:dyDescent="0.25">
      <c r="A33" s="17" t="s">
        <v>33</v>
      </c>
      <c r="B33" s="18">
        <v>1000</v>
      </c>
      <c r="C33" s="34" t="s">
        <v>34</v>
      </c>
      <c r="D33" s="16">
        <v>8593</v>
      </c>
      <c r="E33" s="16">
        <v>0</v>
      </c>
      <c r="F33" s="44">
        <v>0</v>
      </c>
      <c r="G33" s="21">
        <f t="shared" si="1"/>
        <v>0</v>
      </c>
      <c r="H33" s="21">
        <v>0</v>
      </c>
      <c r="I33" s="21">
        <f t="shared" si="2"/>
        <v>0</v>
      </c>
      <c r="J33" s="22">
        <f t="shared" si="3"/>
        <v>0</v>
      </c>
      <c r="K33" s="16">
        <v>0</v>
      </c>
      <c r="L33" s="45">
        <f t="shared" si="0"/>
        <v>8593</v>
      </c>
      <c r="M33" s="21">
        <f t="shared" si="4"/>
        <v>8593</v>
      </c>
      <c r="N33" s="22">
        <f t="shared" si="5"/>
        <v>0</v>
      </c>
    </row>
    <row r="34" spans="1:14" x14ac:dyDescent="0.25">
      <c r="A34" s="17" t="s">
        <v>35</v>
      </c>
      <c r="B34" s="18">
        <v>812</v>
      </c>
      <c r="C34" s="34" t="s">
        <v>36</v>
      </c>
      <c r="D34" s="16">
        <v>10502</v>
      </c>
      <c r="E34" s="16">
        <v>0</v>
      </c>
      <c r="F34" s="44">
        <v>0</v>
      </c>
      <c r="G34" s="21">
        <f t="shared" si="1"/>
        <v>0</v>
      </c>
      <c r="H34" s="21">
        <v>0</v>
      </c>
      <c r="I34" s="21">
        <f t="shared" si="2"/>
        <v>0</v>
      </c>
      <c r="J34" s="22">
        <f t="shared" si="3"/>
        <v>0</v>
      </c>
      <c r="K34" s="16">
        <v>0</v>
      </c>
      <c r="L34" s="45">
        <f t="shared" si="0"/>
        <v>10502</v>
      </c>
      <c r="M34" s="21">
        <f t="shared" si="4"/>
        <v>10502</v>
      </c>
      <c r="N34" s="22">
        <f t="shared" si="5"/>
        <v>0</v>
      </c>
    </row>
    <row r="35" spans="1:14" x14ac:dyDescent="0.25">
      <c r="A35" s="17" t="s">
        <v>35</v>
      </c>
      <c r="B35" s="18">
        <v>811</v>
      </c>
      <c r="C35" s="34" t="s">
        <v>116</v>
      </c>
      <c r="D35" s="16">
        <v>5536</v>
      </c>
      <c r="E35" s="16">
        <v>0</v>
      </c>
      <c r="F35" s="44">
        <v>0</v>
      </c>
      <c r="G35" s="21">
        <f t="shared" si="1"/>
        <v>0</v>
      </c>
      <c r="H35" s="21">
        <v>0</v>
      </c>
      <c r="I35" s="21">
        <f t="shared" si="2"/>
        <v>0</v>
      </c>
      <c r="J35" s="22">
        <f t="shared" si="3"/>
        <v>0</v>
      </c>
      <c r="K35" s="16">
        <v>0</v>
      </c>
      <c r="L35" s="45">
        <f t="shared" si="0"/>
        <v>5536</v>
      </c>
      <c r="M35" s="21">
        <f t="shared" si="4"/>
        <v>5536</v>
      </c>
      <c r="N35" s="22">
        <f t="shared" si="5"/>
        <v>0</v>
      </c>
    </row>
    <row r="36" spans="1:14" x14ac:dyDescent="0.25">
      <c r="A36" s="17" t="s">
        <v>37</v>
      </c>
      <c r="B36" s="18">
        <v>1014</v>
      </c>
      <c r="C36" s="34" t="s">
        <v>38</v>
      </c>
      <c r="D36" s="16">
        <v>0</v>
      </c>
      <c r="E36" s="16">
        <v>0</v>
      </c>
      <c r="F36" s="44">
        <v>0</v>
      </c>
      <c r="G36" s="21">
        <f t="shared" si="1"/>
        <v>0</v>
      </c>
      <c r="H36" s="21">
        <v>0</v>
      </c>
      <c r="I36" s="21">
        <f t="shared" si="2"/>
        <v>0</v>
      </c>
      <c r="J36" s="22">
        <f t="shared" si="3"/>
        <v>0</v>
      </c>
      <c r="K36" s="16">
        <v>0</v>
      </c>
      <c r="L36" s="45">
        <f t="shared" si="0"/>
        <v>0</v>
      </c>
      <c r="M36" s="21">
        <f t="shared" si="4"/>
        <v>0</v>
      </c>
      <c r="N36" s="22">
        <f t="shared" si="5"/>
        <v>0</v>
      </c>
    </row>
    <row r="37" spans="1:14" x14ac:dyDescent="0.25">
      <c r="A37" s="17" t="s">
        <v>37</v>
      </c>
      <c r="B37" s="18">
        <v>1052</v>
      </c>
      <c r="C37" s="34" t="s">
        <v>39</v>
      </c>
      <c r="D37" s="16">
        <v>5166</v>
      </c>
      <c r="E37" s="16">
        <v>0</v>
      </c>
      <c r="F37" s="44">
        <v>0</v>
      </c>
      <c r="G37" s="21">
        <f t="shared" si="1"/>
        <v>0</v>
      </c>
      <c r="H37" s="21">
        <v>0</v>
      </c>
      <c r="I37" s="21">
        <f t="shared" si="2"/>
        <v>0</v>
      </c>
      <c r="J37" s="22">
        <f t="shared" si="3"/>
        <v>0</v>
      </c>
      <c r="K37" s="16">
        <v>0</v>
      </c>
      <c r="L37" s="45">
        <f t="shared" si="0"/>
        <v>5166</v>
      </c>
      <c r="M37" s="21">
        <f t="shared" si="4"/>
        <v>5166</v>
      </c>
      <c r="N37" s="22">
        <f t="shared" si="5"/>
        <v>0</v>
      </c>
    </row>
    <row r="38" spans="1:14" x14ac:dyDescent="0.25">
      <c r="A38" s="17" t="s">
        <v>37</v>
      </c>
      <c r="B38" s="18">
        <v>1196</v>
      </c>
      <c r="C38" s="34" t="s">
        <v>40</v>
      </c>
      <c r="D38" s="16">
        <v>2582</v>
      </c>
      <c r="E38" s="16">
        <v>0</v>
      </c>
      <c r="F38" s="44">
        <v>0</v>
      </c>
      <c r="G38" s="21">
        <f t="shared" si="1"/>
        <v>0</v>
      </c>
      <c r="H38" s="21">
        <v>0</v>
      </c>
      <c r="I38" s="21">
        <f t="shared" si="2"/>
        <v>0</v>
      </c>
      <c r="J38" s="22">
        <f t="shared" si="3"/>
        <v>0</v>
      </c>
      <c r="K38" s="16">
        <v>0</v>
      </c>
      <c r="L38" s="45">
        <f t="shared" ref="L38:L69" si="6">D38-E38+J38+K38</f>
        <v>2582</v>
      </c>
      <c r="M38" s="21">
        <f t="shared" si="4"/>
        <v>2582</v>
      </c>
      <c r="N38" s="22">
        <f t="shared" si="5"/>
        <v>0</v>
      </c>
    </row>
    <row r="39" spans="1:14" x14ac:dyDescent="0.25">
      <c r="A39" s="17" t="s">
        <v>41</v>
      </c>
      <c r="B39" s="18">
        <v>1735</v>
      </c>
      <c r="C39" s="34" t="s">
        <v>111</v>
      </c>
      <c r="D39" s="16">
        <v>5793</v>
      </c>
      <c r="E39" s="16">
        <v>0</v>
      </c>
      <c r="F39" s="44">
        <v>0</v>
      </c>
      <c r="G39" s="21">
        <f t="shared" si="1"/>
        <v>0</v>
      </c>
      <c r="H39" s="21">
        <v>0</v>
      </c>
      <c r="I39" s="21">
        <f t="shared" si="2"/>
        <v>0</v>
      </c>
      <c r="J39" s="22">
        <f t="shared" si="3"/>
        <v>0</v>
      </c>
      <c r="K39" s="16">
        <v>0</v>
      </c>
      <c r="L39" s="45">
        <f t="shared" si="6"/>
        <v>5793</v>
      </c>
      <c r="M39" s="21">
        <f t="shared" si="4"/>
        <v>5793</v>
      </c>
      <c r="N39" s="22">
        <f t="shared" si="5"/>
        <v>0</v>
      </c>
    </row>
    <row r="40" spans="1:14" x14ac:dyDescent="0.25">
      <c r="A40" s="17" t="s">
        <v>41</v>
      </c>
      <c r="B40" s="18">
        <v>824</v>
      </c>
      <c r="C40" s="34" t="s">
        <v>42</v>
      </c>
      <c r="D40" s="16">
        <v>9553</v>
      </c>
      <c r="E40" s="16">
        <v>0</v>
      </c>
      <c r="F40" s="44">
        <v>0</v>
      </c>
      <c r="G40" s="21">
        <f t="shared" si="1"/>
        <v>0</v>
      </c>
      <c r="H40" s="21">
        <v>0</v>
      </c>
      <c r="I40" s="21">
        <f t="shared" si="2"/>
        <v>0</v>
      </c>
      <c r="J40" s="22">
        <f t="shared" si="3"/>
        <v>0</v>
      </c>
      <c r="K40" s="16">
        <v>0</v>
      </c>
      <c r="L40" s="45">
        <f t="shared" si="6"/>
        <v>9553</v>
      </c>
      <c r="M40" s="21">
        <f t="shared" si="4"/>
        <v>9553</v>
      </c>
      <c r="N40" s="22">
        <f t="shared" si="5"/>
        <v>0</v>
      </c>
    </row>
    <row r="41" spans="1:14" x14ac:dyDescent="0.25">
      <c r="A41" s="17" t="s">
        <v>41</v>
      </c>
      <c r="B41" s="18">
        <v>825</v>
      </c>
      <c r="C41" s="34" t="s">
        <v>43</v>
      </c>
      <c r="D41" s="16">
        <v>4023</v>
      </c>
      <c r="E41" s="16">
        <v>0</v>
      </c>
      <c r="F41" s="44">
        <v>0</v>
      </c>
      <c r="G41" s="21">
        <f t="shared" si="1"/>
        <v>0</v>
      </c>
      <c r="H41" s="21">
        <v>0</v>
      </c>
      <c r="I41" s="21">
        <f t="shared" si="2"/>
        <v>0</v>
      </c>
      <c r="J41" s="22">
        <f t="shared" si="3"/>
        <v>0</v>
      </c>
      <c r="K41" s="16">
        <v>0</v>
      </c>
      <c r="L41" s="45">
        <f t="shared" si="6"/>
        <v>4023</v>
      </c>
      <c r="M41" s="21">
        <f t="shared" si="4"/>
        <v>4023</v>
      </c>
      <c r="N41" s="22">
        <f t="shared" si="5"/>
        <v>0</v>
      </c>
    </row>
    <row r="42" spans="1:14" x14ac:dyDescent="0.25">
      <c r="A42" s="17" t="s">
        <v>41</v>
      </c>
      <c r="B42" s="18">
        <v>827</v>
      </c>
      <c r="C42" s="34" t="s">
        <v>44</v>
      </c>
      <c r="D42" s="16">
        <v>4023</v>
      </c>
      <c r="E42" s="16">
        <v>0</v>
      </c>
      <c r="F42" s="44">
        <v>0</v>
      </c>
      <c r="G42" s="21">
        <f t="shared" si="1"/>
        <v>0</v>
      </c>
      <c r="H42" s="21">
        <v>0</v>
      </c>
      <c r="I42" s="21">
        <f t="shared" si="2"/>
        <v>0</v>
      </c>
      <c r="J42" s="22">
        <f t="shared" si="3"/>
        <v>0</v>
      </c>
      <c r="K42" s="16">
        <v>0</v>
      </c>
      <c r="L42" s="45">
        <f t="shared" si="6"/>
        <v>4023</v>
      </c>
      <c r="M42" s="21">
        <f t="shared" si="4"/>
        <v>4023</v>
      </c>
      <c r="N42" s="22">
        <f t="shared" si="5"/>
        <v>0</v>
      </c>
    </row>
    <row r="43" spans="1:14" x14ac:dyDescent="0.25">
      <c r="A43" s="17" t="s">
        <v>41</v>
      </c>
      <c r="B43" s="18">
        <v>829</v>
      </c>
      <c r="C43" s="34" t="s">
        <v>117</v>
      </c>
      <c r="D43" s="16">
        <v>2682</v>
      </c>
      <c r="E43" s="16">
        <v>0</v>
      </c>
      <c r="F43" s="44">
        <v>0</v>
      </c>
      <c r="G43" s="21">
        <f t="shared" si="1"/>
        <v>0</v>
      </c>
      <c r="H43" s="21">
        <v>0</v>
      </c>
      <c r="I43" s="21">
        <f t="shared" si="2"/>
        <v>0</v>
      </c>
      <c r="J43" s="22">
        <f t="shared" si="3"/>
        <v>0</v>
      </c>
      <c r="K43" s="16">
        <v>0</v>
      </c>
      <c r="L43" s="45">
        <f t="shared" si="6"/>
        <v>2682</v>
      </c>
      <c r="M43" s="21">
        <f t="shared" si="4"/>
        <v>2682</v>
      </c>
      <c r="N43" s="22">
        <f t="shared" si="5"/>
        <v>0</v>
      </c>
    </row>
    <row r="44" spans="1:14" x14ac:dyDescent="0.25">
      <c r="A44" s="17" t="s">
        <v>45</v>
      </c>
      <c r="B44" s="18">
        <v>847</v>
      </c>
      <c r="C44" s="34" t="s">
        <v>46</v>
      </c>
      <c r="D44" s="16">
        <v>6254.9800000000105</v>
      </c>
      <c r="E44" s="16">
        <v>0</v>
      </c>
      <c r="F44" s="44">
        <v>0</v>
      </c>
      <c r="G44" s="21">
        <f t="shared" si="1"/>
        <v>0</v>
      </c>
      <c r="H44" s="21">
        <v>0</v>
      </c>
      <c r="I44" s="21">
        <f t="shared" si="2"/>
        <v>0</v>
      </c>
      <c r="J44" s="22">
        <f t="shared" si="3"/>
        <v>0</v>
      </c>
      <c r="K44" s="16">
        <v>0</v>
      </c>
      <c r="L44" s="45">
        <f t="shared" si="6"/>
        <v>6254.9800000000105</v>
      </c>
      <c r="M44" s="21">
        <f t="shared" si="4"/>
        <v>6254.9800000000105</v>
      </c>
      <c r="N44" s="22">
        <f t="shared" si="5"/>
        <v>0</v>
      </c>
    </row>
    <row r="45" spans="1:14" x14ac:dyDescent="0.25">
      <c r="A45" s="17" t="s">
        <v>45</v>
      </c>
      <c r="B45" s="18">
        <v>848</v>
      </c>
      <c r="C45" s="34" t="s">
        <v>47</v>
      </c>
      <c r="D45" s="16">
        <v>121831.21999999997</v>
      </c>
      <c r="E45" s="16">
        <v>0</v>
      </c>
      <c r="F45" s="44">
        <v>0</v>
      </c>
      <c r="G45" s="21">
        <f t="shared" si="1"/>
        <v>0</v>
      </c>
      <c r="H45" s="21">
        <v>0</v>
      </c>
      <c r="I45" s="21">
        <f t="shared" si="2"/>
        <v>0</v>
      </c>
      <c r="J45" s="22">
        <f t="shared" si="3"/>
        <v>0</v>
      </c>
      <c r="K45" s="16">
        <v>0</v>
      </c>
      <c r="L45" s="45">
        <f t="shared" si="6"/>
        <v>121831.21999999997</v>
      </c>
      <c r="M45" s="21">
        <f t="shared" si="4"/>
        <v>121831.21999999997</v>
      </c>
      <c r="N45" s="22">
        <f t="shared" si="5"/>
        <v>0</v>
      </c>
    </row>
    <row r="46" spans="1:14" x14ac:dyDescent="0.25">
      <c r="A46" s="17" t="s">
        <v>45</v>
      </c>
      <c r="B46" s="18">
        <v>1282</v>
      </c>
      <c r="C46" s="34" t="s">
        <v>48</v>
      </c>
      <c r="D46" s="16">
        <v>568968</v>
      </c>
      <c r="E46" s="16">
        <v>0</v>
      </c>
      <c r="F46" s="44">
        <v>0</v>
      </c>
      <c r="G46" s="21">
        <f t="shared" si="1"/>
        <v>0</v>
      </c>
      <c r="H46" s="21">
        <v>0</v>
      </c>
      <c r="I46" s="21">
        <f t="shared" si="2"/>
        <v>0</v>
      </c>
      <c r="J46" s="22">
        <f t="shared" si="3"/>
        <v>0</v>
      </c>
      <c r="K46" s="16">
        <v>0</v>
      </c>
      <c r="L46" s="45">
        <f t="shared" si="6"/>
        <v>568968</v>
      </c>
      <c r="M46" s="21">
        <f t="shared" si="4"/>
        <v>568968</v>
      </c>
      <c r="N46" s="22">
        <f t="shared" si="5"/>
        <v>0</v>
      </c>
    </row>
    <row r="47" spans="1:14" x14ac:dyDescent="0.25">
      <c r="A47" s="17" t="s">
        <v>45</v>
      </c>
      <c r="B47" s="18">
        <v>852</v>
      </c>
      <c r="C47" s="34" t="s">
        <v>118</v>
      </c>
      <c r="D47" s="16">
        <v>3126</v>
      </c>
      <c r="E47" s="16">
        <v>0</v>
      </c>
      <c r="F47" s="44">
        <v>0</v>
      </c>
      <c r="G47" s="21">
        <f t="shared" si="1"/>
        <v>0</v>
      </c>
      <c r="H47" s="21">
        <v>0</v>
      </c>
      <c r="I47" s="21">
        <f t="shared" si="2"/>
        <v>0</v>
      </c>
      <c r="J47" s="22">
        <f t="shared" si="3"/>
        <v>0</v>
      </c>
      <c r="K47" s="16">
        <v>0</v>
      </c>
      <c r="L47" s="45">
        <f t="shared" si="6"/>
        <v>3126</v>
      </c>
      <c r="M47" s="21">
        <f t="shared" si="4"/>
        <v>3126</v>
      </c>
      <c r="N47" s="22">
        <f t="shared" si="5"/>
        <v>0</v>
      </c>
    </row>
    <row r="48" spans="1:14" x14ac:dyDescent="0.25">
      <c r="A48" s="17" t="s">
        <v>49</v>
      </c>
      <c r="B48" s="18">
        <v>1001</v>
      </c>
      <c r="C48" s="34" t="s">
        <v>50</v>
      </c>
      <c r="D48" s="16">
        <v>38755</v>
      </c>
      <c r="E48" s="16">
        <v>0</v>
      </c>
      <c r="F48" s="44">
        <v>0</v>
      </c>
      <c r="G48" s="21">
        <f t="shared" si="1"/>
        <v>0</v>
      </c>
      <c r="H48" s="21">
        <v>0</v>
      </c>
      <c r="I48" s="21">
        <f t="shared" si="2"/>
        <v>0</v>
      </c>
      <c r="J48" s="22">
        <f t="shared" si="3"/>
        <v>0</v>
      </c>
      <c r="K48" s="16">
        <v>0</v>
      </c>
      <c r="L48" s="45">
        <f t="shared" si="6"/>
        <v>38755</v>
      </c>
      <c r="M48" s="21">
        <f t="shared" si="4"/>
        <v>38755</v>
      </c>
      <c r="N48" s="22">
        <f t="shared" si="5"/>
        <v>0</v>
      </c>
    </row>
    <row r="49" spans="1:14" x14ac:dyDescent="0.25">
      <c r="A49" s="17" t="s">
        <v>49</v>
      </c>
      <c r="B49" s="18">
        <v>1422</v>
      </c>
      <c r="C49" s="34" t="s">
        <v>51</v>
      </c>
      <c r="D49" s="16">
        <v>1350463</v>
      </c>
      <c r="E49" s="16">
        <v>0</v>
      </c>
      <c r="F49" s="44">
        <v>0</v>
      </c>
      <c r="G49" s="21">
        <f t="shared" si="1"/>
        <v>0</v>
      </c>
      <c r="H49" s="21">
        <v>0</v>
      </c>
      <c r="I49" s="21">
        <f t="shared" si="2"/>
        <v>0</v>
      </c>
      <c r="J49" s="22">
        <f t="shared" si="3"/>
        <v>0</v>
      </c>
      <c r="K49" s="16">
        <v>0</v>
      </c>
      <c r="L49" s="45">
        <f t="shared" si="6"/>
        <v>1350463</v>
      </c>
      <c r="M49" s="21">
        <f t="shared" si="4"/>
        <v>1350463</v>
      </c>
      <c r="N49" s="22">
        <f t="shared" si="5"/>
        <v>0</v>
      </c>
    </row>
    <row r="50" spans="1:14" x14ac:dyDescent="0.25">
      <c r="A50" s="17" t="s">
        <v>52</v>
      </c>
      <c r="B50" s="18">
        <v>123</v>
      </c>
      <c r="C50" s="34" t="s">
        <v>53</v>
      </c>
      <c r="D50" s="16">
        <v>0</v>
      </c>
      <c r="E50" s="16">
        <v>0</v>
      </c>
      <c r="F50" s="44">
        <v>0</v>
      </c>
      <c r="G50" s="21">
        <f t="shared" si="1"/>
        <v>0</v>
      </c>
      <c r="H50" s="21">
        <v>0</v>
      </c>
      <c r="I50" s="21">
        <f t="shared" si="2"/>
        <v>0</v>
      </c>
      <c r="J50" s="22">
        <f t="shared" si="3"/>
        <v>0</v>
      </c>
      <c r="K50" s="16">
        <v>0</v>
      </c>
      <c r="L50" s="45">
        <f t="shared" si="6"/>
        <v>0</v>
      </c>
      <c r="M50" s="21">
        <f t="shared" si="4"/>
        <v>0</v>
      </c>
      <c r="N50" s="22">
        <f t="shared" si="5"/>
        <v>0</v>
      </c>
    </row>
    <row r="51" spans="1:14" x14ac:dyDescent="0.25">
      <c r="A51" s="17" t="s">
        <v>52</v>
      </c>
      <c r="B51" s="18">
        <v>126</v>
      </c>
      <c r="C51" s="34" t="s">
        <v>54</v>
      </c>
      <c r="D51" s="16">
        <v>1536983.07</v>
      </c>
      <c r="E51" s="16">
        <v>0</v>
      </c>
      <c r="F51" s="44">
        <v>0</v>
      </c>
      <c r="G51" s="21">
        <f t="shared" si="1"/>
        <v>0</v>
      </c>
      <c r="H51" s="21">
        <v>0</v>
      </c>
      <c r="I51" s="21">
        <f t="shared" si="2"/>
        <v>0</v>
      </c>
      <c r="J51" s="22">
        <f t="shared" si="3"/>
        <v>0</v>
      </c>
      <c r="K51" s="16">
        <v>0</v>
      </c>
      <c r="L51" s="45">
        <f t="shared" si="6"/>
        <v>1536983.07</v>
      </c>
      <c r="M51" s="21">
        <f t="shared" si="4"/>
        <v>1536983.07</v>
      </c>
      <c r="N51" s="22">
        <f t="shared" si="5"/>
        <v>0</v>
      </c>
    </row>
    <row r="52" spans="1:14" x14ac:dyDescent="0.25">
      <c r="A52" s="17" t="s">
        <v>52</v>
      </c>
      <c r="B52" s="18">
        <v>127</v>
      </c>
      <c r="C52" s="34" t="s">
        <v>55</v>
      </c>
      <c r="D52" s="16">
        <v>0</v>
      </c>
      <c r="E52" s="16">
        <v>0</v>
      </c>
      <c r="F52" s="44">
        <v>0</v>
      </c>
      <c r="G52" s="21">
        <f t="shared" si="1"/>
        <v>0</v>
      </c>
      <c r="H52" s="21">
        <v>0</v>
      </c>
      <c r="I52" s="21">
        <f t="shared" si="2"/>
        <v>0</v>
      </c>
      <c r="J52" s="22">
        <f t="shared" si="3"/>
        <v>0</v>
      </c>
      <c r="K52" s="16">
        <v>0</v>
      </c>
      <c r="L52" s="45">
        <f t="shared" si="6"/>
        <v>0</v>
      </c>
      <c r="M52" s="21">
        <f t="shared" si="4"/>
        <v>0</v>
      </c>
      <c r="N52" s="22">
        <f t="shared" si="5"/>
        <v>0</v>
      </c>
    </row>
    <row r="53" spans="1:14" x14ac:dyDescent="0.25">
      <c r="A53" s="17" t="s">
        <v>52</v>
      </c>
      <c r="B53" s="18">
        <v>132</v>
      </c>
      <c r="C53" s="34" t="s">
        <v>56</v>
      </c>
      <c r="D53" s="16">
        <v>0</v>
      </c>
      <c r="E53" s="16">
        <v>0</v>
      </c>
      <c r="F53" s="44">
        <v>0</v>
      </c>
      <c r="G53" s="21">
        <f t="shared" si="1"/>
        <v>0</v>
      </c>
      <c r="H53" s="21">
        <v>0</v>
      </c>
      <c r="I53" s="21">
        <f t="shared" si="2"/>
        <v>0</v>
      </c>
      <c r="J53" s="22">
        <f t="shared" si="3"/>
        <v>0</v>
      </c>
      <c r="K53" s="16">
        <v>0</v>
      </c>
      <c r="L53" s="45">
        <f t="shared" si="6"/>
        <v>0</v>
      </c>
      <c r="M53" s="21">
        <f t="shared" si="4"/>
        <v>0</v>
      </c>
      <c r="N53" s="22">
        <f t="shared" si="5"/>
        <v>0</v>
      </c>
    </row>
    <row r="54" spans="1:14" x14ac:dyDescent="0.25">
      <c r="A54" s="17" t="s">
        <v>52</v>
      </c>
      <c r="B54" s="18">
        <v>136</v>
      </c>
      <c r="C54" s="34" t="s">
        <v>57</v>
      </c>
      <c r="D54" s="16">
        <v>0</v>
      </c>
      <c r="E54" s="16">
        <v>0</v>
      </c>
      <c r="F54" s="44">
        <v>0</v>
      </c>
      <c r="G54" s="21">
        <f t="shared" si="1"/>
        <v>0</v>
      </c>
      <c r="H54" s="21">
        <v>0</v>
      </c>
      <c r="I54" s="21">
        <f t="shared" si="2"/>
        <v>0</v>
      </c>
      <c r="J54" s="22">
        <f t="shared" si="3"/>
        <v>0</v>
      </c>
      <c r="K54" s="16">
        <v>0</v>
      </c>
      <c r="L54" s="45">
        <f t="shared" si="6"/>
        <v>0</v>
      </c>
      <c r="M54" s="21">
        <f t="shared" si="4"/>
        <v>0</v>
      </c>
      <c r="N54" s="22">
        <f t="shared" si="5"/>
        <v>0</v>
      </c>
    </row>
    <row r="55" spans="1:14" x14ac:dyDescent="0.25">
      <c r="A55" s="17" t="s">
        <v>52</v>
      </c>
      <c r="B55" s="18">
        <v>137</v>
      </c>
      <c r="C55" s="34" t="s">
        <v>58</v>
      </c>
      <c r="D55" s="16">
        <v>1599683.7</v>
      </c>
      <c r="E55" s="16">
        <v>0</v>
      </c>
      <c r="F55" s="44">
        <v>0</v>
      </c>
      <c r="G55" s="21">
        <f t="shared" si="1"/>
        <v>0</v>
      </c>
      <c r="H55" s="21">
        <v>0</v>
      </c>
      <c r="I55" s="21">
        <f t="shared" si="2"/>
        <v>0</v>
      </c>
      <c r="J55" s="22">
        <f t="shared" si="3"/>
        <v>0</v>
      </c>
      <c r="K55" s="16">
        <v>0</v>
      </c>
      <c r="L55" s="45">
        <f t="shared" si="6"/>
        <v>1599683.7</v>
      </c>
      <c r="M55" s="21">
        <f t="shared" si="4"/>
        <v>1599683.7</v>
      </c>
      <c r="N55" s="22">
        <f t="shared" si="5"/>
        <v>0</v>
      </c>
    </row>
    <row r="56" spans="1:14" x14ac:dyDescent="0.25">
      <c r="A56" s="17" t="s">
        <v>52</v>
      </c>
      <c r="B56" s="18">
        <v>141</v>
      </c>
      <c r="C56" s="34" t="s">
        <v>59</v>
      </c>
      <c r="D56" s="16">
        <v>228414.30000000002</v>
      </c>
      <c r="E56" s="16">
        <v>0</v>
      </c>
      <c r="F56" s="44">
        <v>0</v>
      </c>
      <c r="G56" s="21">
        <f t="shared" si="1"/>
        <v>0</v>
      </c>
      <c r="H56" s="21">
        <v>0</v>
      </c>
      <c r="I56" s="21">
        <f t="shared" si="2"/>
        <v>0</v>
      </c>
      <c r="J56" s="22">
        <f t="shared" si="3"/>
        <v>0</v>
      </c>
      <c r="K56" s="16">
        <v>0</v>
      </c>
      <c r="L56" s="45">
        <f t="shared" si="6"/>
        <v>228414.30000000002</v>
      </c>
      <c r="M56" s="21">
        <f t="shared" si="4"/>
        <v>228414.30000000002</v>
      </c>
      <c r="N56" s="22">
        <f t="shared" si="5"/>
        <v>0</v>
      </c>
    </row>
    <row r="57" spans="1:14" x14ac:dyDescent="0.25">
      <c r="A57" s="17" t="s">
        <v>52</v>
      </c>
      <c r="B57" s="18">
        <v>143</v>
      </c>
      <c r="C57" s="34" t="s">
        <v>60</v>
      </c>
      <c r="D57" s="16">
        <v>213202.75999999998</v>
      </c>
      <c r="E57" s="16">
        <v>0</v>
      </c>
      <c r="F57" s="44">
        <v>0</v>
      </c>
      <c r="G57" s="21">
        <f t="shared" si="1"/>
        <v>0</v>
      </c>
      <c r="H57" s="21">
        <v>0</v>
      </c>
      <c r="I57" s="21">
        <f t="shared" si="2"/>
        <v>0</v>
      </c>
      <c r="J57" s="22">
        <f t="shared" si="3"/>
        <v>0</v>
      </c>
      <c r="K57" s="16">
        <v>0</v>
      </c>
      <c r="L57" s="45">
        <f t="shared" si="6"/>
        <v>213202.75999999998</v>
      </c>
      <c r="M57" s="21">
        <f t="shared" si="4"/>
        <v>213202.75999999998</v>
      </c>
      <c r="N57" s="22">
        <f t="shared" si="5"/>
        <v>0</v>
      </c>
    </row>
    <row r="58" spans="1:14" x14ac:dyDescent="0.25">
      <c r="A58" s="17" t="s">
        <v>52</v>
      </c>
      <c r="B58" s="18">
        <v>144</v>
      </c>
      <c r="C58" s="34" t="s">
        <v>61</v>
      </c>
      <c r="D58" s="16">
        <v>85322.559999999998</v>
      </c>
      <c r="E58" s="16">
        <v>0</v>
      </c>
      <c r="F58" s="44">
        <v>0</v>
      </c>
      <c r="G58" s="21">
        <f t="shared" si="1"/>
        <v>0</v>
      </c>
      <c r="H58" s="21">
        <v>0</v>
      </c>
      <c r="I58" s="21">
        <f t="shared" si="2"/>
        <v>0</v>
      </c>
      <c r="J58" s="22">
        <f t="shared" si="3"/>
        <v>0</v>
      </c>
      <c r="K58" s="16">
        <v>0</v>
      </c>
      <c r="L58" s="45">
        <f t="shared" si="6"/>
        <v>85322.559999999998</v>
      </c>
      <c r="M58" s="21">
        <f t="shared" si="4"/>
        <v>85322.559999999998</v>
      </c>
      <c r="N58" s="22">
        <f t="shared" si="5"/>
        <v>0</v>
      </c>
    </row>
    <row r="59" spans="1:14" x14ac:dyDescent="0.25">
      <c r="A59" s="17" t="s">
        <v>52</v>
      </c>
      <c r="B59" s="18">
        <v>145</v>
      </c>
      <c r="C59" s="34" t="s">
        <v>62</v>
      </c>
      <c r="D59" s="16">
        <v>86409.599999999977</v>
      </c>
      <c r="E59" s="16">
        <v>0</v>
      </c>
      <c r="F59" s="44">
        <v>0</v>
      </c>
      <c r="G59" s="21">
        <f t="shared" si="1"/>
        <v>0</v>
      </c>
      <c r="H59" s="21">
        <v>0</v>
      </c>
      <c r="I59" s="21">
        <f t="shared" si="2"/>
        <v>0</v>
      </c>
      <c r="J59" s="22">
        <f t="shared" si="3"/>
        <v>0</v>
      </c>
      <c r="K59" s="16">
        <v>0</v>
      </c>
      <c r="L59" s="45">
        <f t="shared" si="6"/>
        <v>86409.599999999977</v>
      </c>
      <c r="M59" s="21">
        <f t="shared" si="4"/>
        <v>86409.599999999977</v>
      </c>
      <c r="N59" s="22">
        <f t="shared" si="5"/>
        <v>0</v>
      </c>
    </row>
    <row r="60" spans="1:14" x14ac:dyDescent="0.25">
      <c r="A60" s="17" t="s">
        <v>52</v>
      </c>
      <c r="B60" s="18">
        <v>146</v>
      </c>
      <c r="C60" s="34" t="s">
        <v>63</v>
      </c>
      <c r="D60" s="16">
        <v>0</v>
      </c>
      <c r="E60" s="16">
        <v>0</v>
      </c>
      <c r="F60" s="44">
        <v>0</v>
      </c>
      <c r="G60" s="21">
        <f t="shared" si="1"/>
        <v>0</v>
      </c>
      <c r="H60" s="21">
        <v>0</v>
      </c>
      <c r="I60" s="21">
        <f t="shared" si="2"/>
        <v>0</v>
      </c>
      <c r="J60" s="22">
        <f t="shared" si="3"/>
        <v>0</v>
      </c>
      <c r="K60" s="16">
        <v>0</v>
      </c>
      <c r="L60" s="45">
        <f t="shared" si="6"/>
        <v>0</v>
      </c>
      <c r="M60" s="21">
        <f t="shared" si="4"/>
        <v>0</v>
      </c>
      <c r="N60" s="22">
        <f t="shared" si="5"/>
        <v>0</v>
      </c>
    </row>
    <row r="61" spans="1:14" x14ac:dyDescent="0.25">
      <c r="A61" s="17" t="s">
        <v>52</v>
      </c>
      <c r="B61" s="18">
        <v>147</v>
      </c>
      <c r="C61" s="34" t="s">
        <v>64</v>
      </c>
      <c r="D61" s="16">
        <v>0</v>
      </c>
      <c r="E61" s="16">
        <v>0</v>
      </c>
      <c r="F61" s="44">
        <v>0</v>
      </c>
      <c r="G61" s="21">
        <f t="shared" si="1"/>
        <v>0</v>
      </c>
      <c r="H61" s="21">
        <v>0</v>
      </c>
      <c r="I61" s="21">
        <f t="shared" si="2"/>
        <v>0</v>
      </c>
      <c r="J61" s="22">
        <f t="shared" si="3"/>
        <v>0</v>
      </c>
      <c r="K61" s="16">
        <v>0</v>
      </c>
      <c r="L61" s="45">
        <f t="shared" si="6"/>
        <v>0</v>
      </c>
      <c r="M61" s="21">
        <f t="shared" si="4"/>
        <v>0</v>
      </c>
      <c r="N61" s="22">
        <f t="shared" si="5"/>
        <v>0</v>
      </c>
    </row>
    <row r="62" spans="1:14" x14ac:dyDescent="0.25">
      <c r="A62" s="17" t="s">
        <v>52</v>
      </c>
      <c r="B62" s="18">
        <v>149</v>
      </c>
      <c r="C62" s="34" t="s">
        <v>65</v>
      </c>
      <c r="D62" s="16">
        <v>0</v>
      </c>
      <c r="E62" s="16">
        <v>0</v>
      </c>
      <c r="F62" s="44">
        <v>0</v>
      </c>
      <c r="G62" s="21">
        <f t="shared" si="1"/>
        <v>0</v>
      </c>
      <c r="H62" s="21">
        <v>0</v>
      </c>
      <c r="I62" s="21">
        <f t="shared" si="2"/>
        <v>0</v>
      </c>
      <c r="J62" s="22">
        <f t="shared" si="3"/>
        <v>0</v>
      </c>
      <c r="K62" s="16">
        <v>0</v>
      </c>
      <c r="L62" s="45">
        <f t="shared" si="6"/>
        <v>0</v>
      </c>
      <c r="M62" s="21">
        <f t="shared" si="4"/>
        <v>0</v>
      </c>
      <c r="N62" s="22">
        <f t="shared" si="5"/>
        <v>0</v>
      </c>
    </row>
    <row r="63" spans="1:14" x14ac:dyDescent="0.25">
      <c r="A63" s="17" t="s">
        <v>52</v>
      </c>
      <c r="B63" s="18">
        <v>522</v>
      </c>
      <c r="C63" s="34" t="s">
        <v>66</v>
      </c>
      <c r="D63" s="16">
        <v>12960</v>
      </c>
      <c r="E63" s="16">
        <v>0</v>
      </c>
      <c r="F63" s="44">
        <v>0</v>
      </c>
      <c r="G63" s="21">
        <f t="shared" si="1"/>
        <v>0</v>
      </c>
      <c r="H63" s="21">
        <v>0</v>
      </c>
      <c r="I63" s="21">
        <f t="shared" si="2"/>
        <v>0</v>
      </c>
      <c r="J63" s="22">
        <f t="shared" si="3"/>
        <v>0</v>
      </c>
      <c r="K63" s="16">
        <v>0</v>
      </c>
      <c r="L63" s="45">
        <f t="shared" si="6"/>
        <v>12960</v>
      </c>
      <c r="M63" s="21">
        <f t="shared" si="4"/>
        <v>12960</v>
      </c>
      <c r="N63" s="22">
        <f t="shared" si="5"/>
        <v>0</v>
      </c>
    </row>
    <row r="64" spans="1:14" x14ac:dyDescent="0.25">
      <c r="A64" s="17" t="s">
        <v>52</v>
      </c>
      <c r="B64" s="18">
        <v>1138</v>
      </c>
      <c r="C64" s="34" t="s">
        <v>67</v>
      </c>
      <c r="D64" s="16">
        <v>0</v>
      </c>
      <c r="E64" s="16">
        <v>0</v>
      </c>
      <c r="F64" s="44">
        <v>0</v>
      </c>
      <c r="G64" s="21">
        <f t="shared" si="1"/>
        <v>0</v>
      </c>
      <c r="H64" s="21">
        <v>0</v>
      </c>
      <c r="I64" s="21">
        <f t="shared" si="2"/>
        <v>0</v>
      </c>
      <c r="J64" s="22">
        <f t="shared" si="3"/>
        <v>0</v>
      </c>
      <c r="K64" s="16">
        <v>0</v>
      </c>
      <c r="L64" s="45">
        <f t="shared" si="6"/>
        <v>0</v>
      </c>
      <c r="M64" s="21">
        <f t="shared" si="4"/>
        <v>0</v>
      </c>
      <c r="N64" s="22">
        <f t="shared" si="5"/>
        <v>0</v>
      </c>
    </row>
    <row r="65" spans="1:14" x14ac:dyDescent="0.25">
      <c r="A65" s="17" t="s">
        <v>52</v>
      </c>
      <c r="B65" s="18">
        <v>1216</v>
      </c>
      <c r="C65" s="34" t="s">
        <v>68</v>
      </c>
      <c r="D65" s="16">
        <v>0.10999999999967258</v>
      </c>
      <c r="E65" s="16">
        <v>0</v>
      </c>
      <c r="F65" s="44">
        <v>0</v>
      </c>
      <c r="G65" s="21">
        <f t="shared" si="1"/>
        <v>0</v>
      </c>
      <c r="H65" s="21">
        <v>0</v>
      </c>
      <c r="I65" s="21">
        <f t="shared" si="2"/>
        <v>0</v>
      </c>
      <c r="J65" s="22">
        <f t="shared" si="3"/>
        <v>0</v>
      </c>
      <c r="K65" s="16">
        <v>0</v>
      </c>
      <c r="L65" s="45">
        <f t="shared" si="6"/>
        <v>0.10999999999967258</v>
      </c>
      <c r="M65" s="21">
        <f t="shared" si="4"/>
        <v>0.10999999999967258</v>
      </c>
      <c r="N65" s="22">
        <f t="shared" si="5"/>
        <v>0</v>
      </c>
    </row>
    <row r="66" spans="1:14" x14ac:dyDescent="0.25">
      <c r="A66" s="17" t="s">
        <v>52</v>
      </c>
      <c r="B66" s="18">
        <v>1235</v>
      </c>
      <c r="C66" s="34" t="s">
        <v>69</v>
      </c>
      <c r="D66" s="16">
        <v>756566.56</v>
      </c>
      <c r="E66" s="16">
        <v>0</v>
      </c>
      <c r="F66" s="44">
        <v>0</v>
      </c>
      <c r="G66" s="21">
        <f t="shared" si="1"/>
        <v>0</v>
      </c>
      <c r="H66" s="21">
        <v>0</v>
      </c>
      <c r="I66" s="21">
        <f t="shared" si="2"/>
        <v>0</v>
      </c>
      <c r="J66" s="22">
        <f t="shared" si="3"/>
        <v>0</v>
      </c>
      <c r="K66" s="16">
        <v>0</v>
      </c>
      <c r="L66" s="45">
        <f t="shared" si="6"/>
        <v>756566.56</v>
      </c>
      <c r="M66" s="21">
        <f t="shared" si="4"/>
        <v>756566.56</v>
      </c>
      <c r="N66" s="22">
        <f t="shared" si="5"/>
        <v>0</v>
      </c>
    </row>
    <row r="67" spans="1:14" x14ac:dyDescent="0.25">
      <c r="A67" s="17" t="s">
        <v>52</v>
      </c>
      <c r="B67" s="18">
        <v>1512</v>
      </c>
      <c r="C67" s="34" t="s">
        <v>70</v>
      </c>
      <c r="D67" s="16">
        <v>3856286.0687839994</v>
      </c>
      <c r="E67" s="16">
        <v>0</v>
      </c>
      <c r="F67" s="44">
        <v>0</v>
      </c>
      <c r="G67" s="21">
        <f t="shared" si="1"/>
        <v>0</v>
      </c>
      <c r="H67" s="21">
        <v>0</v>
      </c>
      <c r="I67" s="21">
        <f t="shared" si="2"/>
        <v>0</v>
      </c>
      <c r="J67" s="22">
        <f t="shared" si="3"/>
        <v>0</v>
      </c>
      <c r="K67" s="16">
        <v>0</v>
      </c>
      <c r="L67" s="45">
        <f t="shared" si="6"/>
        <v>3856286.0687839994</v>
      </c>
      <c r="M67" s="21">
        <f t="shared" si="4"/>
        <v>3856286.0687839994</v>
      </c>
      <c r="N67" s="22">
        <f t="shared" si="5"/>
        <v>0</v>
      </c>
    </row>
    <row r="68" spans="1:14" x14ac:dyDescent="0.25">
      <c r="A68" s="17" t="s">
        <v>52</v>
      </c>
      <c r="B68" s="18">
        <v>1670</v>
      </c>
      <c r="C68" s="34" t="s">
        <v>71</v>
      </c>
      <c r="D68" s="16">
        <v>915647</v>
      </c>
      <c r="E68" s="16">
        <v>0</v>
      </c>
      <c r="F68" s="44">
        <v>0</v>
      </c>
      <c r="G68" s="21">
        <f t="shared" si="1"/>
        <v>0</v>
      </c>
      <c r="H68" s="21">
        <v>0</v>
      </c>
      <c r="I68" s="21">
        <f t="shared" si="2"/>
        <v>0</v>
      </c>
      <c r="J68" s="22">
        <f t="shared" si="3"/>
        <v>0</v>
      </c>
      <c r="K68" s="16">
        <v>0</v>
      </c>
      <c r="L68" s="45">
        <f t="shared" si="6"/>
        <v>915647</v>
      </c>
      <c r="M68" s="21">
        <f t="shared" si="4"/>
        <v>915647</v>
      </c>
      <c r="N68" s="22">
        <f t="shared" si="5"/>
        <v>0</v>
      </c>
    </row>
    <row r="69" spans="1:14" x14ac:dyDescent="0.25">
      <c r="A69" s="17" t="s">
        <v>52</v>
      </c>
      <c r="B69" s="18">
        <v>1726</v>
      </c>
      <c r="C69" s="34" t="s">
        <v>112</v>
      </c>
      <c r="D69" s="16">
        <v>0</v>
      </c>
      <c r="E69" s="16">
        <v>0</v>
      </c>
      <c r="F69" s="44">
        <v>0</v>
      </c>
      <c r="G69" s="21">
        <f t="shared" si="1"/>
        <v>0</v>
      </c>
      <c r="H69" s="21">
        <v>0</v>
      </c>
      <c r="I69" s="21">
        <f t="shared" si="2"/>
        <v>0</v>
      </c>
      <c r="J69" s="22">
        <f t="shared" si="3"/>
        <v>0</v>
      </c>
      <c r="K69" s="16">
        <v>0</v>
      </c>
      <c r="L69" s="45">
        <f t="shared" si="6"/>
        <v>0</v>
      </c>
      <c r="M69" s="21">
        <f t="shared" si="4"/>
        <v>0</v>
      </c>
      <c r="N69" s="22">
        <f t="shared" si="5"/>
        <v>0</v>
      </c>
    </row>
    <row r="70" spans="1:14" x14ac:dyDescent="0.25">
      <c r="A70" s="17" t="s">
        <v>72</v>
      </c>
      <c r="B70" s="18">
        <v>1286</v>
      </c>
      <c r="C70" s="34" t="s">
        <v>73</v>
      </c>
      <c r="D70" s="16">
        <v>45960</v>
      </c>
      <c r="E70" s="16">
        <v>0</v>
      </c>
      <c r="F70" s="44">
        <v>0</v>
      </c>
      <c r="G70" s="21">
        <f t="shared" si="1"/>
        <v>0</v>
      </c>
      <c r="H70" s="21">
        <v>0</v>
      </c>
      <c r="I70" s="21">
        <f t="shared" si="2"/>
        <v>0</v>
      </c>
      <c r="J70" s="22">
        <f t="shared" si="3"/>
        <v>0</v>
      </c>
      <c r="K70" s="16">
        <v>0</v>
      </c>
      <c r="L70" s="45">
        <f t="shared" ref="L70:L92" si="7">D70-E70+J70+K70</f>
        <v>45960</v>
      </c>
      <c r="M70" s="21">
        <f t="shared" si="4"/>
        <v>45960</v>
      </c>
      <c r="N70" s="22">
        <f t="shared" si="5"/>
        <v>0</v>
      </c>
    </row>
    <row r="71" spans="1:14" x14ac:dyDescent="0.25">
      <c r="A71" s="17" t="s">
        <v>72</v>
      </c>
      <c r="B71" s="18">
        <v>1288</v>
      </c>
      <c r="C71" s="34" t="s">
        <v>74</v>
      </c>
      <c r="D71" s="16">
        <v>0</v>
      </c>
      <c r="E71" s="16">
        <v>0</v>
      </c>
      <c r="F71" s="44">
        <v>0</v>
      </c>
      <c r="G71" s="21">
        <f t="shared" ref="G71:G92" si="8">+F71</f>
        <v>0</v>
      </c>
      <c r="H71" s="21">
        <v>0</v>
      </c>
      <c r="I71" s="21">
        <f t="shared" ref="I71:I92" si="9">+H71</f>
        <v>0</v>
      </c>
      <c r="J71" s="22">
        <f t="shared" ref="J71:J92" si="10">G71-I71</f>
        <v>0</v>
      </c>
      <c r="K71" s="16">
        <v>0</v>
      </c>
      <c r="L71" s="45">
        <f t="shared" si="7"/>
        <v>0</v>
      </c>
      <c r="M71" s="21">
        <f t="shared" ref="M71:M92" si="11">+IF(L71&gt;0,L71,0)</f>
        <v>0</v>
      </c>
      <c r="N71" s="22">
        <f t="shared" ref="N71:N92" si="12">+IF(L71&lt;0,-L71,0)</f>
        <v>0</v>
      </c>
    </row>
    <row r="72" spans="1:14" x14ac:dyDescent="0.25">
      <c r="A72" s="17" t="s">
        <v>72</v>
      </c>
      <c r="B72" s="18">
        <v>1289</v>
      </c>
      <c r="C72" s="34" t="s">
        <v>75</v>
      </c>
      <c r="D72" s="16">
        <v>960</v>
      </c>
      <c r="E72" s="16">
        <v>0</v>
      </c>
      <c r="F72" s="44">
        <v>0</v>
      </c>
      <c r="G72" s="21">
        <f t="shared" si="8"/>
        <v>0</v>
      </c>
      <c r="H72" s="21">
        <v>0</v>
      </c>
      <c r="I72" s="21">
        <f t="shared" si="9"/>
        <v>0</v>
      </c>
      <c r="J72" s="22">
        <f t="shared" si="10"/>
        <v>0</v>
      </c>
      <c r="K72" s="16">
        <v>0</v>
      </c>
      <c r="L72" s="45">
        <f t="shared" si="7"/>
        <v>960</v>
      </c>
      <c r="M72" s="21">
        <f t="shared" si="11"/>
        <v>960</v>
      </c>
      <c r="N72" s="22">
        <f t="shared" si="12"/>
        <v>0</v>
      </c>
    </row>
    <row r="73" spans="1:14" x14ac:dyDescent="0.25">
      <c r="A73" s="17" t="s">
        <v>72</v>
      </c>
      <c r="B73" s="18">
        <v>1290</v>
      </c>
      <c r="C73" s="34" t="s">
        <v>76</v>
      </c>
      <c r="D73" s="16">
        <v>0</v>
      </c>
      <c r="E73" s="16">
        <v>0</v>
      </c>
      <c r="F73" s="44">
        <v>0</v>
      </c>
      <c r="G73" s="21">
        <f t="shared" si="8"/>
        <v>0</v>
      </c>
      <c r="H73" s="21">
        <v>0</v>
      </c>
      <c r="I73" s="21">
        <f t="shared" si="9"/>
        <v>0</v>
      </c>
      <c r="J73" s="22">
        <f t="shared" si="10"/>
        <v>0</v>
      </c>
      <c r="K73" s="16">
        <v>0</v>
      </c>
      <c r="L73" s="45">
        <f t="shared" si="7"/>
        <v>0</v>
      </c>
      <c r="M73" s="21">
        <f t="shared" si="11"/>
        <v>0</v>
      </c>
      <c r="N73" s="22">
        <f t="shared" si="12"/>
        <v>0</v>
      </c>
    </row>
    <row r="74" spans="1:14" x14ac:dyDescent="0.25">
      <c r="A74" s="17" t="s">
        <v>72</v>
      </c>
      <c r="B74" s="18">
        <v>1292</v>
      </c>
      <c r="C74" s="34" t="s">
        <v>77</v>
      </c>
      <c r="D74" s="16">
        <v>720</v>
      </c>
      <c r="E74" s="16">
        <v>0</v>
      </c>
      <c r="F74" s="44">
        <v>0</v>
      </c>
      <c r="G74" s="21">
        <f t="shared" si="8"/>
        <v>0</v>
      </c>
      <c r="H74" s="21">
        <v>0</v>
      </c>
      <c r="I74" s="21">
        <f t="shared" si="9"/>
        <v>0</v>
      </c>
      <c r="J74" s="22">
        <f t="shared" si="10"/>
        <v>0</v>
      </c>
      <c r="K74" s="16">
        <v>0</v>
      </c>
      <c r="L74" s="45">
        <f t="shared" si="7"/>
        <v>720</v>
      </c>
      <c r="M74" s="21">
        <f t="shared" si="11"/>
        <v>720</v>
      </c>
      <c r="N74" s="22">
        <f t="shared" si="12"/>
        <v>0</v>
      </c>
    </row>
    <row r="75" spans="1:14" x14ac:dyDescent="0.25">
      <c r="A75" s="17" t="s">
        <v>78</v>
      </c>
      <c r="B75" s="18">
        <v>872</v>
      </c>
      <c r="C75" s="34" t="s">
        <v>79</v>
      </c>
      <c r="D75" s="16">
        <v>53060</v>
      </c>
      <c r="E75" s="16">
        <v>0</v>
      </c>
      <c r="F75" s="44">
        <v>0</v>
      </c>
      <c r="G75" s="21">
        <f t="shared" si="8"/>
        <v>0</v>
      </c>
      <c r="H75" s="21">
        <v>0</v>
      </c>
      <c r="I75" s="21">
        <f t="shared" si="9"/>
        <v>0</v>
      </c>
      <c r="J75" s="22">
        <f t="shared" si="10"/>
        <v>0</v>
      </c>
      <c r="K75" s="16">
        <v>0</v>
      </c>
      <c r="L75" s="45">
        <f t="shared" si="7"/>
        <v>53060</v>
      </c>
      <c r="M75" s="21">
        <f t="shared" si="11"/>
        <v>53060</v>
      </c>
      <c r="N75" s="22">
        <f t="shared" si="12"/>
        <v>0</v>
      </c>
    </row>
    <row r="76" spans="1:14" x14ac:dyDescent="0.25">
      <c r="A76" s="17" t="s">
        <v>78</v>
      </c>
      <c r="B76" s="18">
        <v>874</v>
      </c>
      <c r="C76" s="34" t="s">
        <v>80</v>
      </c>
      <c r="D76" s="16">
        <v>1106909.3</v>
      </c>
      <c r="E76" s="16">
        <v>0</v>
      </c>
      <c r="F76" s="44">
        <v>0</v>
      </c>
      <c r="G76" s="21">
        <f t="shared" si="8"/>
        <v>0</v>
      </c>
      <c r="H76" s="21">
        <v>0</v>
      </c>
      <c r="I76" s="21">
        <f t="shared" si="9"/>
        <v>0</v>
      </c>
      <c r="J76" s="22">
        <f t="shared" si="10"/>
        <v>0</v>
      </c>
      <c r="K76" s="16">
        <v>0</v>
      </c>
      <c r="L76" s="45">
        <f t="shared" si="7"/>
        <v>1106909.3</v>
      </c>
      <c r="M76" s="21">
        <f t="shared" si="11"/>
        <v>1106909.3</v>
      </c>
      <c r="N76" s="22">
        <f t="shared" si="12"/>
        <v>0</v>
      </c>
    </row>
    <row r="77" spans="1:14" x14ac:dyDescent="0.25">
      <c r="A77" s="17" t="s">
        <v>78</v>
      </c>
      <c r="B77" s="18">
        <v>1407</v>
      </c>
      <c r="C77" s="34" t="s">
        <v>123</v>
      </c>
      <c r="D77" s="16">
        <v>25234</v>
      </c>
      <c r="E77" s="16">
        <v>0</v>
      </c>
      <c r="F77" s="44">
        <v>0</v>
      </c>
      <c r="G77" s="21">
        <f t="shared" si="8"/>
        <v>0</v>
      </c>
      <c r="H77" s="21">
        <v>0</v>
      </c>
      <c r="I77" s="21">
        <f t="shared" si="9"/>
        <v>0</v>
      </c>
      <c r="J77" s="22">
        <f t="shared" si="10"/>
        <v>0</v>
      </c>
      <c r="K77" s="16">
        <v>0</v>
      </c>
      <c r="L77" s="45">
        <f t="shared" si="7"/>
        <v>25234</v>
      </c>
      <c r="M77" s="21">
        <f t="shared" si="11"/>
        <v>25234</v>
      </c>
      <c r="N77" s="22">
        <f t="shared" si="12"/>
        <v>0</v>
      </c>
    </row>
    <row r="78" spans="1:14" x14ac:dyDescent="0.25">
      <c r="A78" s="17" t="s">
        <v>81</v>
      </c>
      <c r="B78" s="18">
        <v>1003</v>
      </c>
      <c r="C78" s="34" t="s">
        <v>82</v>
      </c>
      <c r="D78" s="16">
        <v>31457</v>
      </c>
      <c r="E78" s="16">
        <v>0</v>
      </c>
      <c r="F78" s="44">
        <v>0</v>
      </c>
      <c r="G78" s="21">
        <f t="shared" si="8"/>
        <v>0</v>
      </c>
      <c r="H78" s="21">
        <v>0</v>
      </c>
      <c r="I78" s="21">
        <f t="shared" si="9"/>
        <v>0</v>
      </c>
      <c r="J78" s="22">
        <f t="shared" si="10"/>
        <v>0</v>
      </c>
      <c r="K78" s="16">
        <v>0</v>
      </c>
      <c r="L78" s="45">
        <f t="shared" si="7"/>
        <v>31457</v>
      </c>
      <c r="M78" s="21">
        <f t="shared" si="11"/>
        <v>31457</v>
      </c>
      <c r="N78" s="22">
        <f t="shared" si="12"/>
        <v>0</v>
      </c>
    </row>
    <row r="79" spans="1:14" x14ac:dyDescent="0.25">
      <c r="A79" s="17" t="s">
        <v>83</v>
      </c>
      <c r="B79" s="18">
        <v>1394</v>
      </c>
      <c r="C79" s="34" t="s">
        <v>84</v>
      </c>
      <c r="D79" s="16">
        <v>11511</v>
      </c>
      <c r="E79" s="16">
        <v>0</v>
      </c>
      <c r="F79" s="44">
        <v>0</v>
      </c>
      <c r="G79" s="21">
        <f t="shared" si="8"/>
        <v>0</v>
      </c>
      <c r="H79" s="21">
        <v>0</v>
      </c>
      <c r="I79" s="21">
        <f t="shared" si="9"/>
        <v>0</v>
      </c>
      <c r="J79" s="22">
        <f t="shared" si="10"/>
        <v>0</v>
      </c>
      <c r="K79" s="16">
        <v>0</v>
      </c>
      <c r="L79" s="45">
        <f t="shared" si="7"/>
        <v>11511</v>
      </c>
      <c r="M79" s="21">
        <f t="shared" si="11"/>
        <v>11511</v>
      </c>
      <c r="N79" s="22">
        <f t="shared" si="12"/>
        <v>0</v>
      </c>
    </row>
    <row r="80" spans="1:14" x14ac:dyDescent="0.25">
      <c r="A80" s="17" t="s">
        <v>119</v>
      </c>
      <c r="B80" s="18">
        <v>890</v>
      </c>
      <c r="C80" s="34" t="s">
        <v>120</v>
      </c>
      <c r="D80" s="16">
        <v>720</v>
      </c>
      <c r="E80" s="16">
        <v>0</v>
      </c>
      <c r="F80" s="44">
        <v>0</v>
      </c>
      <c r="G80" s="21">
        <f t="shared" si="8"/>
        <v>0</v>
      </c>
      <c r="H80" s="21">
        <v>0</v>
      </c>
      <c r="I80" s="21">
        <f t="shared" si="9"/>
        <v>0</v>
      </c>
      <c r="J80" s="22">
        <f t="shared" si="10"/>
        <v>0</v>
      </c>
      <c r="K80" s="16">
        <v>0</v>
      </c>
      <c r="L80" s="45">
        <f t="shared" si="7"/>
        <v>720</v>
      </c>
      <c r="M80" s="21">
        <f t="shared" si="11"/>
        <v>720</v>
      </c>
      <c r="N80" s="22">
        <f t="shared" si="12"/>
        <v>0</v>
      </c>
    </row>
    <row r="81" spans="1:14" x14ac:dyDescent="0.25">
      <c r="A81" s="17" t="s">
        <v>119</v>
      </c>
      <c r="B81" s="18">
        <v>891</v>
      </c>
      <c r="C81" s="34" t="s">
        <v>121</v>
      </c>
      <c r="D81" s="16">
        <v>3000</v>
      </c>
      <c r="E81" s="16">
        <v>0</v>
      </c>
      <c r="F81" s="44">
        <v>0</v>
      </c>
      <c r="G81" s="21">
        <f t="shared" si="8"/>
        <v>0</v>
      </c>
      <c r="H81" s="21">
        <v>0</v>
      </c>
      <c r="I81" s="21">
        <f t="shared" si="9"/>
        <v>0</v>
      </c>
      <c r="J81" s="22">
        <f t="shared" si="10"/>
        <v>0</v>
      </c>
      <c r="K81" s="16">
        <v>0</v>
      </c>
      <c r="L81" s="45">
        <f t="shared" si="7"/>
        <v>3000</v>
      </c>
      <c r="M81" s="21">
        <f t="shared" si="11"/>
        <v>3000</v>
      </c>
      <c r="N81" s="22">
        <f t="shared" si="12"/>
        <v>0</v>
      </c>
    </row>
    <row r="82" spans="1:14" x14ac:dyDescent="0.25">
      <c r="A82" s="17" t="s">
        <v>85</v>
      </c>
      <c r="B82" s="18">
        <v>901</v>
      </c>
      <c r="C82" s="34" t="s">
        <v>86</v>
      </c>
      <c r="D82" s="16">
        <v>115744</v>
      </c>
      <c r="E82" s="16">
        <v>0</v>
      </c>
      <c r="F82" s="44">
        <v>0</v>
      </c>
      <c r="G82" s="21">
        <f t="shared" si="8"/>
        <v>0</v>
      </c>
      <c r="H82" s="21">
        <v>0</v>
      </c>
      <c r="I82" s="21">
        <f t="shared" si="9"/>
        <v>0</v>
      </c>
      <c r="J82" s="22">
        <f t="shared" si="10"/>
        <v>0</v>
      </c>
      <c r="K82" s="16">
        <v>0</v>
      </c>
      <c r="L82" s="45">
        <f t="shared" si="7"/>
        <v>115744</v>
      </c>
      <c r="M82" s="21">
        <f t="shared" si="11"/>
        <v>115744</v>
      </c>
      <c r="N82" s="22">
        <f t="shared" si="12"/>
        <v>0</v>
      </c>
    </row>
    <row r="83" spans="1:14" x14ac:dyDescent="0.25">
      <c r="A83" s="17" t="s">
        <v>85</v>
      </c>
      <c r="B83" s="18">
        <v>1306</v>
      </c>
      <c r="C83" s="34" t="s">
        <v>87</v>
      </c>
      <c r="D83" s="16">
        <v>753295</v>
      </c>
      <c r="E83" s="16">
        <v>0</v>
      </c>
      <c r="F83" s="44">
        <v>0</v>
      </c>
      <c r="G83" s="21">
        <f t="shared" si="8"/>
        <v>0</v>
      </c>
      <c r="H83" s="21">
        <v>0</v>
      </c>
      <c r="I83" s="21">
        <f t="shared" si="9"/>
        <v>0</v>
      </c>
      <c r="J83" s="22">
        <f t="shared" si="10"/>
        <v>0</v>
      </c>
      <c r="K83" s="16">
        <v>0</v>
      </c>
      <c r="L83" s="45">
        <f t="shared" si="7"/>
        <v>753295</v>
      </c>
      <c r="M83" s="21">
        <f t="shared" si="11"/>
        <v>753295</v>
      </c>
      <c r="N83" s="22">
        <f t="shared" si="12"/>
        <v>0</v>
      </c>
    </row>
    <row r="84" spans="1:14" x14ac:dyDescent="0.25">
      <c r="A84" s="17" t="s">
        <v>88</v>
      </c>
      <c r="B84" s="18">
        <v>1435</v>
      </c>
      <c r="C84" s="34" t="s">
        <v>90</v>
      </c>
      <c r="D84" s="16">
        <v>21744</v>
      </c>
      <c r="E84" s="16">
        <v>0</v>
      </c>
      <c r="F84" s="44">
        <v>0</v>
      </c>
      <c r="G84" s="21">
        <f t="shared" si="8"/>
        <v>0</v>
      </c>
      <c r="H84" s="21">
        <v>0</v>
      </c>
      <c r="I84" s="21">
        <f t="shared" si="9"/>
        <v>0</v>
      </c>
      <c r="J84" s="22">
        <f t="shared" si="10"/>
        <v>0</v>
      </c>
      <c r="K84" s="16">
        <v>0</v>
      </c>
      <c r="L84" s="45">
        <f t="shared" si="7"/>
        <v>21744</v>
      </c>
      <c r="M84" s="21">
        <f t="shared" si="11"/>
        <v>21744</v>
      </c>
      <c r="N84" s="22">
        <f t="shared" si="12"/>
        <v>0</v>
      </c>
    </row>
    <row r="85" spans="1:14" x14ac:dyDescent="0.25">
      <c r="A85" s="17" t="s">
        <v>88</v>
      </c>
      <c r="B85" s="18">
        <v>915</v>
      </c>
      <c r="C85" s="34" t="s">
        <v>122</v>
      </c>
      <c r="D85" s="16">
        <v>3840</v>
      </c>
      <c r="E85" s="16">
        <v>0</v>
      </c>
      <c r="F85" s="44">
        <v>0</v>
      </c>
      <c r="G85" s="21">
        <f t="shared" si="8"/>
        <v>0</v>
      </c>
      <c r="H85" s="21">
        <v>0</v>
      </c>
      <c r="I85" s="21">
        <f t="shared" si="9"/>
        <v>0</v>
      </c>
      <c r="J85" s="22">
        <f t="shared" si="10"/>
        <v>0</v>
      </c>
      <c r="K85" s="16">
        <v>0</v>
      </c>
      <c r="L85" s="45">
        <f t="shared" si="7"/>
        <v>3840</v>
      </c>
      <c r="M85" s="21">
        <f t="shared" si="11"/>
        <v>3840</v>
      </c>
      <c r="N85" s="22">
        <f t="shared" si="12"/>
        <v>0</v>
      </c>
    </row>
    <row r="86" spans="1:14" x14ac:dyDescent="0.25">
      <c r="A86" s="17" t="s">
        <v>88</v>
      </c>
      <c r="B86" s="18">
        <v>917</v>
      </c>
      <c r="C86" s="34" t="s">
        <v>89</v>
      </c>
      <c r="D86" s="16">
        <v>1000</v>
      </c>
      <c r="E86" s="16">
        <v>0</v>
      </c>
      <c r="F86" s="44">
        <v>0</v>
      </c>
      <c r="G86" s="21">
        <f t="shared" si="8"/>
        <v>0</v>
      </c>
      <c r="H86" s="21">
        <v>0</v>
      </c>
      <c r="I86" s="21">
        <f t="shared" si="9"/>
        <v>0</v>
      </c>
      <c r="J86" s="22">
        <f t="shared" si="10"/>
        <v>0</v>
      </c>
      <c r="K86" s="16">
        <v>0</v>
      </c>
      <c r="L86" s="45">
        <f t="shared" si="7"/>
        <v>1000</v>
      </c>
      <c r="M86" s="21">
        <f t="shared" si="11"/>
        <v>1000</v>
      </c>
      <c r="N86" s="22">
        <f t="shared" si="12"/>
        <v>0</v>
      </c>
    </row>
    <row r="87" spans="1:14" x14ac:dyDescent="0.25">
      <c r="A87" s="17" t="s">
        <v>91</v>
      </c>
      <c r="B87" s="18">
        <v>1400</v>
      </c>
      <c r="C87" s="34" t="s">
        <v>92</v>
      </c>
      <c r="D87" s="16">
        <v>31716.760000000126</v>
      </c>
      <c r="E87" s="16">
        <v>0</v>
      </c>
      <c r="F87" s="44">
        <v>0</v>
      </c>
      <c r="G87" s="21">
        <f t="shared" si="8"/>
        <v>0</v>
      </c>
      <c r="H87" s="21">
        <v>0</v>
      </c>
      <c r="I87" s="21">
        <f t="shared" si="9"/>
        <v>0</v>
      </c>
      <c r="J87" s="22">
        <f t="shared" si="10"/>
        <v>0</v>
      </c>
      <c r="K87" s="16">
        <v>0</v>
      </c>
      <c r="L87" s="45">
        <f t="shared" si="7"/>
        <v>31716.760000000126</v>
      </c>
      <c r="M87" s="21">
        <f t="shared" si="11"/>
        <v>31716.760000000126</v>
      </c>
      <c r="N87" s="22">
        <f t="shared" si="12"/>
        <v>0</v>
      </c>
    </row>
    <row r="88" spans="1:14" x14ac:dyDescent="0.25">
      <c r="A88" s="17" t="s">
        <v>91</v>
      </c>
      <c r="B88" s="18">
        <v>1058</v>
      </c>
      <c r="C88" s="34" t="s">
        <v>113</v>
      </c>
      <c r="D88" s="16">
        <v>31233</v>
      </c>
      <c r="E88" s="16">
        <v>0</v>
      </c>
      <c r="F88" s="44">
        <v>0</v>
      </c>
      <c r="G88" s="21">
        <f t="shared" si="8"/>
        <v>0</v>
      </c>
      <c r="H88" s="21">
        <v>0</v>
      </c>
      <c r="I88" s="21">
        <f t="shared" si="9"/>
        <v>0</v>
      </c>
      <c r="J88" s="22">
        <f t="shared" si="10"/>
        <v>0</v>
      </c>
      <c r="K88" s="16">
        <v>0</v>
      </c>
      <c r="L88" s="45">
        <f t="shared" si="7"/>
        <v>31233</v>
      </c>
      <c r="M88" s="21">
        <f t="shared" si="11"/>
        <v>31233</v>
      </c>
      <c r="N88" s="22">
        <f t="shared" si="12"/>
        <v>0</v>
      </c>
    </row>
    <row r="89" spans="1:14" x14ac:dyDescent="0.25">
      <c r="A89" s="17" t="s">
        <v>93</v>
      </c>
      <c r="B89" s="18">
        <v>970</v>
      </c>
      <c r="C89" s="34" t="s">
        <v>94</v>
      </c>
      <c r="D89" s="16">
        <v>314470</v>
      </c>
      <c r="E89" s="16">
        <v>0</v>
      </c>
      <c r="F89" s="44">
        <v>0</v>
      </c>
      <c r="G89" s="21">
        <f t="shared" si="8"/>
        <v>0</v>
      </c>
      <c r="H89" s="21">
        <v>0</v>
      </c>
      <c r="I89" s="21">
        <f t="shared" si="9"/>
        <v>0</v>
      </c>
      <c r="J89" s="22">
        <f t="shared" si="10"/>
        <v>0</v>
      </c>
      <c r="K89" s="16">
        <v>0</v>
      </c>
      <c r="L89" s="45">
        <f t="shared" si="7"/>
        <v>314470</v>
      </c>
      <c r="M89" s="21">
        <f t="shared" si="11"/>
        <v>314470</v>
      </c>
      <c r="N89" s="22">
        <f t="shared" si="12"/>
        <v>0</v>
      </c>
    </row>
    <row r="90" spans="1:14" x14ac:dyDescent="0.25">
      <c r="A90" s="17" t="s">
        <v>95</v>
      </c>
      <c r="B90" s="18">
        <v>1436</v>
      </c>
      <c r="C90" s="34" t="s">
        <v>110</v>
      </c>
      <c r="D90" s="16">
        <v>59728.349999999977</v>
      </c>
      <c r="E90" s="16">
        <v>0</v>
      </c>
      <c r="F90" s="44">
        <v>0</v>
      </c>
      <c r="G90" s="21">
        <f t="shared" si="8"/>
        <v>0</v>
      </c>
      <c r="H90" s="21">
        <v>0</v>
      </c>
      <c r="I90" s="21">
        <f t="shared" si="9"/>
        <v>0</v>
      </c>
      <c r="J90" s="22">
        <f t="shared" si="10"/>
        <v>0</v>
      </c>
      <c r="K90" s="16">
        <v>0</v>
      </c>
      <c r="L90" s="45">
        <f t="shared" si="7"/>
        <v>59728.349999999977</v>
      </c>
      <c r="M90" s="21">
        <f t="shared" si="11"/>
        <v>59728.349999999977</v>
      </c>
      <c r="N90" s="22">
        <f t="shared" si="12"/>
        <v>0</v>
      </c>
    </row>
    <row r="91" spans="1:14" x14ac:dyDescent="0.25">
      <c r="A91" s="17" t="s">
        <v>97</v>
      </c>
      <c r="B91" s="18">
        <v>951</v>
      </c>
      <c r="C91" s="34" t="s">
        <v>109</v>
      </c>
      <c r="D91" s="16">
        <v>110321.06999999669</v>
      </c>
      <c r="E91" s="16">
        <v>0</v>
      </c>
      <c r="F91" s="44">
        <v>0</v>
      </c>
      <c r="G91" s="21">
        <f t="shared" si="8"/>
        <v>0</v>
      </c>
      <c r="H91" s="21">
        <v>0</v>
      </c>
      <c r="I91" s="21">
        <f t="shared" si="9"/>
        <v>0</v>
      </c>
      <c r="J91" s="22">
        <f t="shared" si="10"/>
        <v>0</v>
      </c>
      <c r="K91" s="16">
        <v>0</v>
      </c>
      <c r="L91" s="45">
        <f t="shared" si="7"/>
        <v>110321.06999999669</v>
      </c>
      <c r="M91" s="21">
        <f t="shared" si="11"/>
        <v>110321.06999999669</v>
      </c>
      <c r="N91" s="22">
        <f t="shared" si="12"/>
        <v>0</v>
      </c>
    </row>
    <row r="92" spans="1:14" ht="15.75" thickBot="1" x14ac:dyDescent="0.3">
      <c r="A92" s="23" t="s">
        <v>97</v>
      </c>
      <c r="B92" s="24">
        <v>952</v>
      </c>
      <c r="C92" s="35" t="s">
        <v>108</v>
      </c>
      <c r="D92" s="16">
        <v>20147.149999997579</v>
      </c>
      <c r="E92" s="16">
        <v>0</v>
      </c>
      <c r="F92" s="44">
        <v>0</v>
      </c>
      <c r="G92" s="21">
        <f t="shared" si="8"/>
        <v>0</v>
      </c>
      <c r="H92" s="21">
        <v>0</v>
      </c>
      <c r="I92" s="21">
        <f t="shared" si="9"/>
        <v>0</v>
      </c>
      <c r="J92" s="22">
        <f t="shared" si="10"/>
        <v>0</v>
      </c>
      <c r="K92" s="16">
        <v>0</v>
      </c>
      <c r="L92" s="46">
        <f t="shared" si="7"/>
        <v>20147.149999997579</v>
      </c>
      <c r="M92" s="27">
        <f t="shared" si="11"/>
        <v>20147.149999997579</v>
      </c>
      <c r="N92" s="28">
        <f t="shared" si="12"/>
        <v>0</v>
      </c>
    </row>
    <row r="93" spans="1:14" ht="15.75" thickBot="1" x14ac:dyDescent="0.3">
      <c r="A93" s="63" t="s">
        <v>100</v>
      </c>
      <c r="B93" s="64"/>
      <c r="C93" s="73"/>
      <c r="D93" s="36">
        <f t="shared" ref="D93:N93" si="13">SUM(D6:D92)</f>
        <v>15110402.598783996</v>
      </c>
      <c r="E93" s="36">
        <f t="shared" si="13"/>
        <v>0</v>
      </c>
      <c r="F93" s="29">
        <f t="shared" si="13"/>
        <v>0</v>
      </c>
      <c r="G93" s="30">
        <f t="shared" si="13"/>
        <v>0</v>
      </c>
      <c r="H93" s="30">
        <f t="shared" ref="H93" si="14">SUM(H6:H92)</f>
        <v>0</v>
      </c>
      <c r="I93" s="30">
        <f t="shared" si="13"/>
        <v>0</v>
      </c>
      <c r="J93" s="36">
        <f t="shared" si="13"/>
        <v>0</v>
      </c>
      <c r="K93" s="36">
        <f t="shared" si="13"/>
        <v>0</v>
      </c>
      <c r="L93" s="37">
        <f t="shared" si="13"/>
        <v>15110402.598783996</v>
      </c>
      <c r="M93" s="30">
        <f t="shared" si="13"/>
        <v>15110402.598783996</v>
      </c>
      <c r="N93" s="36">
        <f t="shared" si="13"/>
        <v>0</v>
      </c>
    </row>
    <row r="94" spans="1:14" x14ac:dyDescent="0.25">
      <c r="A94" s="9"/>
    </row>
    <row r="96" spans="1:14" x14ac:dyDescent="0.25">
      <c r="F96" s="7">
        <v>1022383.7299999999</v>
      </c>
      <c r="L96" s="1"/>
      <c r="M96" s="1"/>
      <c r="N96" s="1"/>
    </row>
  </sheetData>
  <mergeCells count="12">
    <mergeCell ref="A93:C93"/>
    <mergeCell ref="C4:C5"/>
    <mergeCell ref="B4:B5"/>
    <mergeCell ref="A4:A5"/>
    <mergeCell ref="A1:N1"/>
    <mergeCell ref="A2:N2"/>
    <mergeCell ref="M4:M5"/>
    <mergeCell ref="N4:N5"/>
    <mergeCell ref="D4:D5"/>
    <mergeCell ref="L4:L5"/>
    <mergeCell ref="A3:N3"/>
    <mergeCell ref="F4:J4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7"/>
  <sheetViews>
    <sheetView showGridLines="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3" sqref="A3:J3"/>
    </sheetView>
  </sheetViews>
  <sheetFormatPr baseColWidth="10" defaultRowHeight="15" x14ac:dyDescent="0.25"/>
  <cols>
    <col min="1" max="1" width="14.85546875" bestFit="1" customWidth="1"/>
    <col min="2" max="2" width="5.7109375" bestFit="1" customWidth="1"/>
    <col min="3" max="3" width="76.140625" customWidth="1"/>
    <col min="4" max="4" width="18" bestFit="1" customWidth="1"/>
    <col min="5" max="5" width="15.5703125" bestFit="1" customWidth="1"/>
    <col min="6" max="6" width="14.7109375" bestFit="1" customWidth="1"/>
    <col min="7" max="7" width="15.7109375" customWidth="1"/>
    <col min="8" max="8" width="15" customWidth="1"/>
    <col min="9" max="9" width="13.7109375" customWidth="1"/>
    <col min="10" max="10" width="13.85546875" customWidth="1"/>
    <col min="11" max="11" width="12.42578125" bestFit="1" customWidth="1"/>
  </cols>
  <sheetData>
    <row r="1" spans="1:11" ht="18.75" x14ac:dyDescent="0.3">
      <c r="A1" s="54" t="s">
        <v>103</v>
      </c>
      <c r="B1" s="54"/>
      <c r="C1" s="54"/>
      <c r="D1" s="54"/>
      <c r="E1" s="54"/>
      <c r="F1" s="54"/>
      <c r="G1" s="54"/>
      <c r="H1" s="54"/>
      <c r="I1" s="54"/>
      <c r="J1" s="54"/>
    </row>
    <row r="2" spans="1:11" ht="18.75" x14ac:dyDescent="0.25">
      <c r="A2" s="74" t="s">
        <v>102</v>
      </c>
      <c r="B2" s="74"/>
      <c r="C2" s="74"/>
      <c r="D2" s="74"/>
      <c r="E2" s="74"/>
      <c r="F2" s="74"/>
      <c r="G2" s="74"/>
      <c r="H2" s="74"/>
      <c r="I2" s="74"/>
      <c r="J2" s="74"/>
    </row>
    <row r="3" spans="1:11" ht="19.5" thickBot="1" x14ac:dyDescent="0.35">
      <c r="A3" s="54" t="s">
        <v>146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53.25" thickBot="1" x14ac:dyDescent="0.3">
      <c r="A4" s="4" t="s">
        <v>0</v>
      </c>
      <c r="B4" s="5" t="s">
        <v>1</v>
      </c>
      <c r="C4" s="8" t="s">
        <v>2</v>
      </c>
      <c r="D4" s="4" t="s">
        <v>149</v>
      </c>
      <c r="E4" s="5" t="s">
        <v>152</v>
      </c>
      <c r="F4" s="5" t="s">
        <v>153</v>
      </c>
      <c r="G4" s="5" t="s">
        <v>151</v>
      </c>
      <c r="H4" s="5" t="s">
        <v>150</v>
      </c>
      <c r="I4" s="5" t="s">
        <v>104</v>
      </c>
      <c r="J4" s="6" t="s">
        <v>105</v>
      </c>
    </row>
    <row r="5" spans="1:11" x14ac:dyDescent="0.25">
      <c r="A5" s="11" t="s">
        <v>4</v>
      </c>
      <c r="B5" s="12">
        <v>998</v>
      </c>
      <c r="C5" s="13" t="s">
        <v>5</v>
      </c>
      <c r="D5" s="14">
        <f>+SUMIFS('PT SET-23'!$D$6:$D$82,'PT SET-23'!$B$6:$B$82,'GENERAL SET 2023'!$B5)+SUMIFS(PNT!$D$6:$D$92,PNT!$B$6:$B$92,'GENERAL SET 2023'!$B5)</f>
        <v>-29600.945299999927</v>
      </c>
      <c r="E5" s="15">
        <f>+SUMIFS('PT SET-23'!$F$6:$F$82,'PT SET-23'!$B$6:$B$82,'GENERAL SET 2023'!$B5)+SUMIFS(PNT!$E$6:$E$92,PNT!$B$6:$B$92,'GENERAL SET 2023'!$B5)</f>
        <v>6248.2439999999997</v>
      </c>
      <c r="F5" s="15">
        <f>+SUMIFS('PT SET-23'!$J$6:$J$82,'PT SET-23'!$B$6:$B$82,'GENERAL SET 2023'!$B5)+SUMIFS(PNT!$J$6:$J$92,PNT!$B$6:$B$92,'GENERAL SET 2023'!$B5)</f>
        <v>0</v>
      </c>
      <c r="G5" s="15">
        <f>+SUMIFS('PT SET-23'!$K$6:$K$82,'PT SET-23'!$B$6:$B$82,'GENERAL SET 2023'!$B5)+SUMIFS(PNT!$K$6:$K$92,PNT!$B$6:$B$92,'GENERAL SET 2023'!$B5)</f>
        <v>0</v>
      </c>
      <c r="H5" s="15">
        <f>+D5-E5+F5+G5</f>
        <v>-35849.189299999925</v>
      </c>
      <c r="I5" s="15">
        <f>+IF(H5&gt;0,H5,0)</f>
        <v>0</v>
      </c>
      <c r="J5" s="16">
        <f>+IF(H5&lt;0,-H5,0)</f>
        <v>35849.189299999925</v>
      </c>
      <c r="K5" s="1"/>
    </row>
    <row r="6" spans="1:11" x14ac:dyDescent="0.25">
      <c r="A6" s="17" t="s">
        <v>4</v>
      </c>
      <c r="B6" s="18">
        <v>1101</v>
      </c>
      <c r="C6" s="19" t="s">
        <v>106</v>
      </c>
      <c r="D6" s="20">
        <f>+SUMIFS('PT SET-23'!$D$6:$D$82,'PT SET-23'!$B$6:$B$82,'GENERAL SET 2023'!$B6)+SUMIFS(PNT!$D$6:$D$92,PNT!$B$6:$B$92,'GENERAL SET 2023'!$B6)</f>
        <v>42061</v>
      </c>
      <c r="E6" s="21">
        <f>+SUMIFS('PT SET-23'!$F$6:$F$82,'PT SET-23'!$B$6:$B$82,'GENERAL SET 2023'!$B6)+SUMIFS(PNT!$E$6:$E$92,PNT!$B$6:$B$92,'GENERAL SET 2023'!$B6)</f>
        <v>0</v>
      </c>
      <c r="F6" s="21">
        <f>+SUMIFS('PT SET-23'!$J$6:$J$82,'PT SET-23'!$B$6:$B$82,'GENERAL SET 2023'!$B6)+SUMIFS(PNT!$J$6:$J$92,PNT!$B$6:$B$92,'GENERAL SET 2023'!$B6)</f>
        <v>0</v>
      </c>
      <c r="G6" s="21">
        <f>+SUMIFS('PT SET-23'!$K$6:$K$82,'PT SET-23'!$B$6:$B$82,'GENERAL SET 2023'!$B6)+SUMIFS(PNT!$K$6:$K$92,PNT!$B$6:$B$92,'GENERAL SET 2023'!$B6)</f>
        <v>0</v>
      </c>
      <c r="H6" s="21">
        <f t="shared" ref="H6:H70" si="0">+D6-E6+F6+G6</f>
        <v>42061</v>
      </c>
      <c r="I6" s="21">
        <f t="shared" ref="I6:I70" si="1">+IF(H6&gt;0,H6,0)</f>
        <v>42061</v>
      </c>
      <c r="J6" s="22">
        <f t="shared" ref="J6:J70" si="2">+IF(H6&lt;0,-H6,0)</f>
        <v>0</v>
      </c>
      <c r="K6" s="1"/>
    </row>
    <row r="7" spans="1:11" x14ac:dyDescent="0.25">
      <c r="A7" s="17" t="s">
        <v>6</v>
      </c>
      <c r="B7" s="18">
        <v>741</v>
      </c>
      <c r="C7" s="19" t="s">
        <v>7</v>
      </c>
      <c r="D7" s="20">
        <f>+SUMIFS('PT SET-23'!$D$6:$D$82,'PT SET-23'!$B$6:$B$82,'GENERAL SET 2023'!$B7)+SUMIFS(PNT!$D$6:$D$92,PNT!$B$6:$B$92,'GENERAL SET 2023'!$B7)</f>
        <v>-205025.00751199981</v>
      </c>
      <c r="E7" s="21">
        <f>+SUMIFS('PT SET-23'!$F$6:$F$82,'PT SET-23'!$B$6:$B$82,'GENERAL SET 2023'!$B7)+SUMIFS(PNT!$E$6:$E$92,PNT!$B$6:$B$92,'GENERAL SET 2023'!$B7)</f>
        <v>10273.067999999999</v>
      </c>
      <c r="F7" s="21">
        <f>+SUMIFS('PT SET-23'!$J$6:$J$82,'PT SET-23'!$B$6:$B$82,'GENERAL SET 2023'!$B7)+SUMIFS(PNT!$J$6:$J$92,PNT!$B$6:$B$92,'GENERAL SET 2023'!$B7)</f>
        <v>0</v>
      </c>
      <c r="G7" s="21">
        <f>+SUMIFS('PT SET-23'!$K$6:$K$82,'PT SET-23'!$B$6:$B$82,'GENERAL SET 2023'!$B7)+SUMIFS(PNT!$K$6:$K$92,PNT!$B$6:$B$92,'GENERAL SET 2023'!$B7)</f>
        <v>0</v>
      </c>
      <c r="H7" s="21">
        <f t="shared" si="0"/>
        <v>-215298.07551199981</v>
      </c>
      <c r="I7" s="21">
        <f t="shared" si="1"/>
        <v>0</v>
      </c>
      <c r="J7" s="22">
        <f t="shared" si="2"/>
        <v>215298.07551199981</v>
      </c>
      <c r="K7" s="1"/>
    </row>
    <row r="8" spans="1:11" x14ac:dyDescent="0.25">
      <c r="A8" s="17" t="s">
        <v>6</v>
      </c>
      <c r="B8" s="18">
        <v>742</v>
      </c>
      <c r="C8" s="19" t="s">
        <v>8</v>
      </c>
      <c r="D8" s="20">
        <f>+SUMIFS('PT SET-23'!$D$6:$D$82,'PT SET-23'!$B$6:$B$82,'GENERAL SET 2023'!$B8)+SUMIFS(PNT!$D$6:$D$92,PNT!$B$6:$B$92,'GENERAL SET 2023'!$B8)</f>
        <v>-359082.04589999991</v>
      </c>
      <c r="E8" s="21">
        <f>+SUMIFS('PT SET-23'!$F$6:$F$82,'PT SET-23'!$B$6:$B$82,'GENERAL SET 2023'!$B8)+SUMIFS(PNT!$E$6:$E$92,PNT!$B$6:$B$92,'GENERAL SET 2023'!$B8)</f>
        <v>64962.15</v>
      </c>
      <c r="F8" s="21">
        <f>+SUMIFS('PT SET-23'!$J$6:$J$82,'PT SET-23'!$B$6:$B$82,'GENERAL SET 2023'!$B8)+SUMIFS(PNT!$J$6:$J$92,PNT!$B$6:$B$92,'GENERAL SET 2023'!$B8)</f>
        <v>0</v>
      </c>
      <c r="G8" s="21">
        <f>+SUMIFS('PT SET-23'!$K$6:$K$82,'PT SET-23'!$B$6:$B$82,'GENERAL SET 2023'!$B8)+SUMIFS(PNT!$K$6:$K$92,PNT!$B$6:$B$92,'GENERAL SET 2023'!$B8)</f>
        <v>0</v>
      </c>
      <c r="H8" s="21">
        <f t="shared" si="0"/>
        <v>-424044.19589999993</v>
      </c>
      <c r="I8" s="21">
        <f t="shared" si="1"/>
        <v>0</v>
      </c>
      <c r="J8" s="22">
        <f t="shared" si="2"/>
        <v>424044.19589999993</v>
      </c>
      <c r="K8" s="1"/>
    </row>
    <row r="9" spans="1:11" x14ac:dyDescent="0.25">
      <c r="A9" s="17" t="s">
        <v>6</v>
      </c>
      <c r="B9" s="18">
        <v>743</v>
      </c>
      <c r="C9" s="19" t="s">
        <v>9</v>
      </c>
      <c r="D9" s="20">
        <f>+SUMIFS('PT SET-23'!$D$6:$D$82,'PT SET-23'!$B$6:$B$82,'GENERAL SET 2023'!$B9)+SUMIFS(PNT!$D$6:$D$92,PNT!$B$6:$B$92,'GENERAL SET 2023'!$B9)</f>
        <v>-55088.632399999813</v>
      </c>
      <c r="E9" s="21">
        <f>+SUMIFS('PT SET-23'!$F$6:$F$82,'PT SET-23'!$B$6:$B$82,'GENERAL SET 2023'!$B9)+SUMIFS(PNT!$E$6:$E$92,PNT!$B$6:$B$92,'GENERAL SET 2023'!$B9)</f>
        <v>26547.843000000001</v>
      </c>
      <c r="F9" s="21">
        <f>+SUMIFS('PT SET-23'!$J$6:$J$82,'PT SET-23'!$B$6:$B$82,'GENERAL SET 2023'!$B9)+SUMIFS(PNT!$J$6:$J$92,PNT!$B$6:$B$92,'GENERAL SET 2023'!$B9)</f>
        <v>0</v>
      </c>
      <c r="G9" s="21">
        <f>+SUMIFS('PT SET-23'!$K$6:$K$82,'PT SET-23'!$B$6:$B$82,'GENERAL SET 2023'!$B9)+SUMIFS(PNT!$K$6:$K$92,PNT!$B$6:$B$92,'GENERAL SET 2023'!$B9)</f>
        <v>0</v>
      </c>
      <c r="H9" s="21">
        <f t="shared" si="0"/>
        <v>-81636.475399999821</v>
      </c>
      <c r="I9" s="21">
        <f t="shared" si="1"/>
        <v>0</v>
      </c>
      <c r="J9" s="22">
        <f t="shared" si="2"/>
        <v>81636.475399999821</v>
      </c>
      <c r="K9" s="1"/>
    </row>
    <row r="10" spans="1:11" x14ac:dyDescent="0.25">
      <c r="A10" s="17" t="s">
        <v>6</v>
      </c>
      <c r="B10" s="18">
        <v>746</v>
      </c>
      <c r="C10" s="19" t="s">
        <v>114</v>
      </c>
      <c r="D10" s="20">
        <f>+SUMIFS('PT SET-23'!$D$6:$D$82,'PT SET-23'!$B$6:$B$82,'GENERAL SET 2023'!$B10)+SUMIFS(PNT!$D$6:$D$92,PNT!$B$6:$B$92,'GENERAL SET 2023'!$B10)</f>
        <v>1214</v>
      </c>
      <c r="E10" s="21">
        <f>+SUMIFS('PT SET-23'!$F$6:$F$82,'PT SET-23'!$B$6:$B$82,'GENERAL SET 2023'!$B10)+SUMIFS(PNT!$E$6:$E$92,PNT!$B$6:$B$92,'GENERAL SET 2023'!$B10)</f>
        <v>0</v>
      </c>
      <c r="F10" s="21">
        <f>+SUMIFS('PT SET-23'!$J$6:$J$82,'PT SET-23'!$B$6:$B$82,'GENERAL SET 2023'!$B10)+SUMIFS(PNT!$J$6:$J$92,PNT!$B$6:$B$92,'GENERAL SET 2023'!$B10)</f>
        <v>0</v>
      </c>
      <c r="G10" s="21">
        <f>+SUMIFS('PT SET-23'!$K$6:$K$82,'PT SET-23'!$B$6:$B$82,'GENERAL SET 2023'!$B10)+SUMIFS(PNT!$K$6:$K$92,PNT!$B$6:$B$92,'GENERAL SET 2023'!$B10)</f>
        <v>0</v>
      </c>
      <c r="H10" s="21">
        <f t="shared" si="0"/>
        <v>1214</v>
      </c>
      <c r="I10" s="21">
        <f t="shared" si="1"/>
        <v>1214</v>
      </c>
      <c r="J10" s="22">
        <f t="shared" si="2"/>
        <v>0</v>
      </c>
      <c r="K10" s="1"/>
    </row>
    <row r="11" spans="1:11" x14ac:dyDescent="0.25">
      <c r="A11" s="17" t="s">
        <v>10</v>
      </c>
      <c r="B11" s="18">
        <v>1037</v>
      </c>
      <c r="C11" s="19" t="s">
        <v>11</v>
      </c>
      <c r="D11" s="20">
        <f>+SUMIFS('PT SET-23'!$D$6:$D$82,'PT SET-23'!$B$6:$B$82,'GENERAL SET 2023'!$B11)+SUMIFS(PNT!$D$6:$D$92,PNT!$B$6:$B$92,'GENERAL SET 2023'!$B11)</f>
        <v>-558736.68189999985</v>
      </c>
      <c r="E11" s="21">
        <f>+SUMIFS('PT SET-23'!$F$6:$F$82,'PT SET-23'!$B$6:$B$82,'GENERAL SET 2023'!$B11)+SUMIFS(PNT!$E$6:$E$92,PNT!$B$6:$B$92,'GENERAL SET 2023'!$B11)</f>
        <v>75889.034</v>
      </c>
      <c r="F11" s="21">
        <f>+SUMIFS('PT SET-23'!$J$6:$J$82,'PT SET-23'!$B$6:$B$82,'GENERAL SET 2023'!$B11)+SUMIFS(PNT!$J$6:$J$92,PNT!$B$6:$B$92,'GENERAL SET 2023'!$B11)</f>
        <v>0</v>
      </c>
      <c r="G11" s="21">
        <f>+SUMIFS('PT SET-23'!$K$6:$K$82,'PT SET-23'!$B$6:$B$82,'GENERAL SET 2023'!$B11)+SUMIFS(PNT!$K$6:$K$92,PNT!$B$6:$B$92,'GENERAL SET 2023'!$B11)</f>
        <v>0</v>
      </c>
      <c r="H11" s="21">
        <f t="shared" si="0"/>
        <v>-634625.71589999984</v>
      </c>
      <c r="I11" s="21">
        <f t="shared" si="1"/>
        <v>0</v>
      </c>
      <c r="J11" s="22">
        <f t="shared" si="2"/>
        <v>634625.71589999984</v>
      </c>
      <c r="K11" s="1"/>
    </row>
    <row r="12" spans="1:11" x14ac:dyDescent="0.25">
      <c r="A12" s="17" t="s">
        <v>10</v>
      </c>
      <c r="B12" s="18">
        <v>1038</v>
      </c>
      <c r="C12" s="19" t="s">
        <v>12</v>
      </c>
      <c r="D12" s="20">
        <f>+SUMIFS('PT SET-23'!$D$6:$D$82,'PT SET-23'!$B$6:$B$82,'GENERAL SET 2023'!$B12)+SUMIFS(PNT!$D$6:$D$92,PNT!$B$6:$B$92,'GENERAL SET 2023'!$B12)</f>
        <v>-55108.036299999803</v>
      </c>
      <c r="E12" s="21">
        <f>+SUMIFS('PT SET-23'!$F$6:$F$82,'PT SET-23'!$B$6:$B$82,'GENERAL SET 2023'!$B12)+SUMIFS(PNT!$E$6:$E$92,PNT!$B$6:$B$92,'GENERAL SET 2023'!$B12)</f>
        <v>8844.0159999999996</v>
      </c>
      <c r="F12" s="21">
        <f>+SUMIFS('PT SET-23'!$J$6:$J$82,'PT SET-23'!$B$6:$B$82,'GENERAL SET 2023'!$B12)+SUMIFS(PNT!$J$6:$J$92,PNT!$B$6:$B$92,'GENERAL SET 2023'!$B12)</f>
        <v>0</v>
      </c>
      <c r="G12" s="21">
        <f>+SUMIFS('PT SET-23'!$K$6:$K$82,'PT SET-23'!$B$6:$B$82,'GENERAL SET 2023'!$B12)+SUMIFS(PNT!$K$6:$K$92,PNT!$B$6:$B$92,'GENERAL SET 2023'!$B12)</f>
        <v>0</v>
      </c>
      <c r="H12" s="21">
        <f t="shared" si="0"/>
        <v>-63952.052299999807</v>
      </c>
      <c r="I12" s="21">
        <f t="shared" si="1"/>
        <v>0</v>
      </c>
      <c r="J12" s="22">
        <f t="shared" si="2"/>
        <v>63952.052299999807</v>
      </c>
      <c r="K12" s="1"/>
    </row>
    <row r="13" spans="1:11" x14ac:dyDescent="0.25">
      <c r="A13" s="17" t="s">
        <v>13</v>
      </c>
      <c r="B13" s="18">
        <v>766</v>
      </c>
      <c r="C13" s="19" t="s">
        <v>14</v>
      </c>
      <c r="D13" s="20">
        <f>+SUMIFS('PT SET-23'!$D$6:$D$82,'PT SET-23'!$B$6:$B$82,'GENERAL SET 2023'!$B13)+SUMIFS(PNT!$D$6:$D$92,PNT!$B$6:$B$92,'GENERAL SET 2023'!$B13)</f>
        <v>-2514247.2814000132</v>
      </c>
      <c r="E13" s="21">
        <f>+SUMIFS('PT SET-23'!$F$6:$F$82,'PT SET-23'!$B$6:$B$82,'GENERAL SET 2023'!$B13)+SUMIFS(PNT!$E$6:$E$92,PNT!$B$6:$B$92,'GENERAL SET 2023'!$B13)</f>
        <v>149133.34650000001</v>
      </c>
      <c r="F13" s="21">
        <f>+SUMIFS('PT SET-23'!$J$6:$J$82,'PT SET-23'!$B$6:$B$82,'GENERAL SET 2023'!$B13)+SUMIFS(PNT!$J$6:$J$92,PNT!$B$6:$B$92,'GENERAL SET 2023'!$B13)</f>
        <v>0</v>
      </c>
      <c r="G13" s="21">
        <f>+SUMIFS('PT SET-23'!$K$6:$K$82,'PT SET-23'!$B$6:$B$82,'GENERAL SET 2023'!$B13)+SUMIFS(PNT!$K$6:$K$92,PNT!$B$6:$B$92,'GENERAL SET 2023'!$B13)</f>
        <v>0</v>
      </c>
      <c r="H13" s="21">
        <f t="shared" si="0"/>
        <v>-2663380.6279000132</v>
      </c>
      <c r="I13" s="21">
        <f t="shared" si="1"/>
        <v>0</v>
      </c>
      <c r="J13" s="22">
        <f t="shared" si="2"/>
        <v>2663380.6279000132</v>
      </c>
      <c r="K13" s="1"/>
    </row>
    <row r="14" spans="1:11" x14ac:dyDescent="0.25">
      <c r="A14" s="17" t="s">
        <v>13</v>
      </c>
      <c r="B14" s="18">
        <v>767</v>
      </c>
      <c r="C14" s="19" t="s">
        <v>15</v>
      </c>
      <c r="D14" s="20">
        <f>+SUMIFS('PT SET-23'!$D$6:$D$82,'PT SET-23'!$B$6:$B$82,'GENERAL SET 2023'!$B14)+SUMIFS(PNT!$D$6:$D$92,PNT!$B$6:$B$92,'GENERAL SET 2023'!$B14)</f>
        <v>-9067784.0982000232</v>
      </c>
      <c r="E14" s="21">
        <f>+SUMIFS('PT SET-23'!$F$6:$F$82,'PT SET-23'!$B$6:$B$82,'GENERAL SET 2023'!$B14)+SUMIFS(PNT!$E$6:$E$92,PNT!$B$6:$B$92,'GENERAL SET 2023'!$B14)</f>
        <v>870145.78119999997</v>
      </c>
      <c r="F14" s="21">
        <f>+SUMIFS('PT SET-23'!$J$6:$J$82,'PT SET-23'!$B$6:$B$82,'GENERAL SET 2023'!$B14)+SUMIFS(PNT!$J$6:$J$92,PNT!$B$6:$B$92,'GENERAL SET 2023'!$B14)</f>
        <v>1303115.54</v>
      </c>
      <c r="G14" s="21">
        <f>+SUMIFS('PT SET-23'!$K$6:$K$82,'PT SET-23'!$B$6:$B$82,'GENERAL SET 2023'!$B14)+SUMIFS(PNT!$K$6:$K$92,PNT!$B$6:$B$92,'GENERAL SET 2023'!$B14)</f>
        <v>0</v>
      </c>
      <c r="H14" s="21">
        <f t="shared" si="0"/>
        <v>-8634814.3394000232</v>
      </c>
      <c r="I14" s="21">
        <f t="shared" si="1"/>
        <v>0</v>
      </c>
      <c r="J14" s="22">
        <f t="shared" si="2"/>
        <v>8634814.3394000232</v>
      </c>
      <c r="K14" s="1"/>
    </row>
    <row r="15" spans="1:11" x14ac:dyDescent="0.25">
      <c r="A15" s="17" t="s">
        <v>13</v>
      </c>
      <c r="B15" s="18">
        <v>768</v>
      </c>
      <c r="C15" s="19" t="s">
        <v>16</v>
      </c>
      <c r="D15" s="20">
        <f>+SUMIFS('PT SET-23'!$D$6:$D$82,'PT SET-23'!$B$6:$B$82,'GENERAL SET 2023'!$B15)+SUMIFS(PNT!$D$6:$D$92,PNT!$B$6:$B$92,'GENERAL SET 2023'!$B15)</f>
        <v>-61680.846999999936</v>
      </c>
      <c r="E15" s="21">
        <f>+SUMIFS('PT SET-23'!$F$6:$F$82,'PT SET-23'!$B$6:$B$82,'GENERAL SET 2023'!$B15)+SUMIFS(PNT!$E$6:$E$92,PNT!$B$6:$B$92,'GENERAL SET 2023'!$B15)</f>
        <v>2649.0279999999998</v>
      </c>
      <c r="F15" s="21">
        <f>+SUMIFS('PT SET-23'!$J$6:$J$82,'PT SET-23'!$B$6:$B$82,'GENERAL SET 2023'!$B15)+SUMIFS(PNT!$J$6:$J$92,PNT!$B$6:$B$92,'GENERAL SET 2023'!$B15)</f>
        <v>0</v>
      </c>
      <c r="G15" s="21">
        <f>+SUMIFS('PT SET-23'!$K$6:$K$82,'PT SET-23'!$B$6:$B$82,'GENERAL SET 2023'!$B15)+SUMIFS(PNT!$K$6:$K$92,PNT!$B$6:$B$92,'GENERAL SET 2023'!$B15)</f>
        <v>0</v>
      </c>
      <c r="H15" s="21">
        <f t="shared" si="0"/>
        <v>-64329.874999999935</v>
      </c>
      <c r="I15" s="21">
        <f t="shared" si="1"/>
        <v>0</v>
      </c>
      <c r="J15" s="22">
        <f t="shared" si="2"/>
        <v>64329.874999999935</v>
      </c>
      <c r="K15" s="1"/>
    </row>
    <row r="16" spans="1:11" x14ac:dyDescent="0.25">
      <c r="A16" s="17" t="s">
        <v>13</v>
      </c>
      <c r="B16" s="18">
        <v>769</v>
      </c>
      <c r="C16" s="19" t="s">
        <v>17</v>
      </c>
      <c r="D16" s="20">
        <f>+SUMIFS('PT SET-23'!$D$6:$D$82,'PT SET-23'!$B$6:$B$82,'GENERAL SET 2023'!$B16)+SUMIFS(PNT!$D$6:$D$92,PNT!$B$6:$B$92,'GENERAL SET 2023'!$B16)</f>
        <v>-4347.9509999999709</v>
      </c>
      <c r="E16" s="21">
        <f>+SUMIFS('PT SET-23'!$F$6:$F$82,'PT SET-23'!$B$6:$B$82,'GENERAL SET 2023'!$B16)+SUMIFS(PNT!$E$6:$E$92,PNT!$B$6:$B$92,'GENERAL SET 2023'!$B16)</f>
        <v>1549.8409999999999</v>
      </c>
      <c r="F16" s="21">
        <f>+SUMIFS('PT SET-23'!$J$6:$J$82,'PT SET-23'!$B$6:$B$82,'GENERAL SET 2023'!$B16)+SUMIFS(PNT!$J$6:$J$92,PNT!$B$6:$B$92,'GENERAL SET 2023'!$B16)</f>
        <v>0</v>
      </c>
      <c r="G16" s="21">
        <f>+SUMIFS('PT SET-23'!$K$6:$K$82,'PT SET-23'!$B$6:$B$82,'GENERAL SET 2023'!$B16)+SUMIFS(PNT!$K$6:$K$92,PNT!$B$6:$B$92,'GENERAL SET 2023'!$B16)</f>
        <v>0</v>
      </c>
      <c r="H16" s="21">
        <f t="shared" si="0"/>
        <v>-5897.7919999999704</v>
      </c>
      <c r="I16" s="21">
        <f t="shared" si="1"/>
        <v>0</v>
      </c>
      <c r="J16" s="22">
        <f t="shared" si="2"/>
        <v>5897.7919999999704</v>
      </c>
      <c r="K16" s="1"/>
    </row>
    <row r="17" spans="1:11" x14ac:dyDescent="0.25">
      <c r="A17" s="17" t="s">
        <v>13</v>
      </c>
      <c r="B17" s="18">
        <v>1320</v>
      </c>
      <c r="C17" s="19" t="s">
        <v>18</v>
      </c>
      <c r="D17" s="20">
        <f>+SUMIFS('PT SET-23'!$D$6:$D$82,'PT SET-23'!$B$6:$B$82,'GENERAL SET 2023'!$B17)+SUMIFS(PNT!$D$6:$D$92,PNT!$B$6:$B$92,'GENERAL SET 2023'!$B17)</f>
        <v>-2624282.4836571235</v>
      </c>
      <c r="E17" s="21">
        <f>+SUMIFS('PT SET-23'!$F$6:$F$82,'PT SET-23'!$B$6:$B$82,'GENERAL SET 2023'!$B17)+SUMIFS(PNT!$E$6:$E$92,PNT!$B$6:$B$92,'GENERAL SET 2023'!$B17)</f>
        <v>492302.64399999997</v>
      </c>
      <c r="F17" s="21">
        <f>+SUMIFS('PT SET-23'!$J$6:$J$82,'PT SET-23'!$B$6:$B$82,'GENERAL SET 2023'!$B17)+SUMIFS(PNT!$J$6:$J$92,PNT!$B$6:$B$92,'GENERAL SET 2023'!$B17)</f>
        <v>811042.89</v>
      </c>
      <c r="G17" s="21">
        <f>+SUMIFS('PT SET-23'!$K$6:$K$82,'PT SET-23'!$B$6:$B$82,'GENERAL SET 2023'!$B17)+SUMIFS(PNT!$K$6:$K$92,PNT!$B$6:$B$92,'GENERAL SET 2023'!$B17)</f>
        <v>0</v>
      </c>
      <c r="H17" s="21">
        <f t="shared" si="0"/>
        <v>-2305542.2376571232</v>
      </c>
      <c r="I17" s="21">
        <f t="shared" si="1"/>
        <v>0</v>
      </c>
      <c r="J17" s="22">
        <f t="shared" si="2"/>
        <v>2305542.2376571232</v>
      </c>
      <c r="K17" s="1"/>
    </row>
    <row r="18" spans="1:11" x14ac:dyDescent="0.25">
      <c r="A18" s="17" t="s">
        <v>13</v>
      </c>
      <c r="B18" s="18">
        <v>1657</v>
      </c>
      <c r="C18" s="19" t="s">
        <v>19</v>
      </c>
      <c r="D18" s="20">
        <f>+SUMIFS('PT SET-23'!$D$6:$D$82,'PT SET-23'!$B$6:$B$82,'GENERAL SET 2023'!$B18)+SUMIFS(PNT!$D$6:$D$92,PNT!$B$6:$B$92,'GENERAL SET 2023'!$B18)</f>
        <v>-17155.947699999953</v>
      </c>
      <c r="E18" s="21">
        <f>+SUMIFS('PT SET-23'!$F$6:$F$82,'PT SET-23'!$B$6:$B$82,'GENERAL SET 2023'!$B18)+SUMIFS(PNT!$E$6:$E$92,PNT!$B$6:$B$92,'GENERAL SET 2023'!$B18)</f>
        <v>4323.6289999999999</v>
      </c>
      <c r="F18" s="21">
        <f>+SUMIFS('PT SET-23'!$J$6:$J$82,'PT SET-23'!$B$6:$B$82,'GENERAL SET 2023'!$B18)+SUMIFS(PNT!$J$6:$J$92,PNT!$B$6:$B$92,'GENERAL SET 2023'!$B18)</f>
        <v>0</v>
      </c>
      <c r="G18" s="21">
        <f>+SUMIFS('PT SET-23'!$K$6:$K$82,'PT SET-23'!$B$6:$B$82,'GENERAL SET 2023'!$B18)+SUMIFS(PNT!$K$6:$K$92,PNT!$B$6:$B$92,'GENERAL SET 2023'!$B18)</f>
        <v>0</v>
      </c>
      <c r="H18" s="21">
        <f t="shared" si="0"/>
        <v>-21479.576699999954</v>
      </c>
      <c r="I18" s="21">
        <f t="shared" si="1"/>
        <v>0</v>
      </c>
      <c r="J18" s="22">
        <f t="shared" si="2"/>
        <v>21479.576699999954</v>
      </c>
      <c r="K18" s="1"/>
    </row>
    <row r="19" spans="1:11" x14ac:dyDescent="0.25">
      <c r="A19" s="17" t="s">
        <v>20</v>
      </c>
      <c r="B19" s="18">
        <v>1024</v>
      </c>
      <c r="C19" s="19" t="s">
        <v>21</v>
      </c>
      <c r="D19" s="20">
        <f>+SUMIFS('PT SET-23'!$D$6:$D$82,'PT SET-23'!$B$6:$B$82,'GENERAL SET 2023'!$B19)+SUMIFS(PNT!$D$6:$D$92,PNT!$B$6:$B$92,'GENERAL SET 2023'!$B19)</f>
        <v>-1649351.9815999875</v>
      </c>
      <c r="E19" s="21">
        <f>+SUMIFS('PT SET-23'!$F$6:$F$82,'PT SET-23'!$B$6:$B$82,'GENERAL SET 2023'!$B19)+SUMIFS(PNT!$E$6:$E$92,PNT!$B$6:$B$92,'GENERAL SET 2023'!$B19)</f>
        <v>179413.14180000001</v>
      </c>
      <c r="F19" s="21">
        <f>+SUMIFS('PT SET-23'!$J$6:$J$82,'PT SET-23'!$B$6:$B$82,'GENERAL SET 2023'!$B19)+SUMIFS(PNT!$J$6:$J$92,PNT!$B$6:$B$92,'GENERAL SET 2023'!$B19)</f>
        <v>26984.09</v>
      </c>
      <c r="G19" s="21">
        <f>+SUMIFS('PT SET-23'!$K$6:$K$82,'PT SET-23'!$B$6:$B$82,'GENERAL SET 2023'!$B19)+SUMIFS(PNT!$K$6:$K$92,PNT!$B$6:$B$92,'GENERAL SET 2023'!$B19)</f>
        <v>0</v>
      </c>
      <c r="H19" s="21">
        <f t="shared" si="0"/>
        <v>-1801781.0333999875</v>
      </c>
      <c r="I19" s="21">
        <f t="shared" si="1"/>
        <v>0</v>
      </c>
      <c r="J19" s="22">
        <f t="shared" si="2"/>
        <v>1801781.0333999875</v>
      </c>
      <c r="K19" s="1"/>
    </row>
    <row r="20" spans="1:11" x14ac:dyDescent="0.25">
      <c r="A20" s="17" t="s">
        <v>20</v>
      </c>
      <c r="B20" s="18">
        <v>1362</v>
      </c>
      <c r="C20" s="19" t="s">
        <v>22</v>
      </c>
      <c r="D20" s="20">
        <f>+SUMIFS('PT SET-23'!$D$6:$D$82,'PT SET-23'!$B$6:$B$82,'GENERAL SET 2023'!$B20)+SUMIFS(PNT!$D$6:$D$92,PNT!$B$6:$B$92,'GENERAL SET 2023'!$B20)</f>
        <v>37160.533799999997</v>
      </c>
      <c r="E20" s="21">
        <f>+SUMIFS('PT SET-23'!$F$6:$F$82,'PT SET-23'!$B$6:$B$82,'GENERAL SET 2023'!$B20)+SUMIFS(PNT!$E$6:$E$92,PNT!$B$6:$B$92,'GENERAL SET 2023'!$B20)</f>
        <v>24.49</v>
      </c>
      <c r="F20" s="21">
        <f>+SUMIFS('PT SET-23'!$J$6:$J$82,'PT SET-23'!$B$6:$B$82,'GENERAL SET 2023'!$B20)+SUMIFS(PNT!$J$6:$J$92,PNT!$B$6:$B$92,'GENERAL SET 2023'!$B20)</f>
        <v>0</v>
      </c>
      <c r="G20" s="21">
        <f>+SUMIFS('PT SET-23'!$K$6:$K$82,'PT SET-23'!$B$6:$B$82,'GENERAL SET 2023'!$B20)+SUMIFS(PNT!$K$6:$K$92,PNT!$B$6:$B$92,'GENERAL SET 2023'!$B20)</f>
        <v>0</v>
      </c>
      <c r="H20" s="21">
        <f t="shared" si="0"/>
        <v>37136.043799999999</v>
      </c>
      <c r="I20" s="21">
        <f t="shared" si="1"/>
        <v>37136.043799999999</v>
      </c>
      <c r="J20" s="22">
        <f t="shared" si="2"/>
        <v>0</v>
      </c>
      <c r="K20" s="1"/>
    </row>
    <row r="21" spans="1:11" x14ac:dyDescent="0.25">
      <c r="A21" s="17" t="s">
        <v>20</v>
      </c>
      <c r="B21" s="18">
        <v>1489</v>
      </c>
      <c r="C21" s="19" t="s">
        <v>23</v>
      </c>
      <c r="D21" s="20">
        <f>+SUMIFS('PT SET-23'!$D$6:$D$82,'PT SET-23'!$B$6:$B$82,'GENERAL SET 2023'!$B21)+SUMIFS(PNT!$D$6:$D$92,PNT!$B$6:$B$92,'GENERAL SET 2023'!$B21)</f>
        <v>-1452.0250999999973</v>
      </c>
      <c r="E21" s="21">
        <f>+SUMIFS('PT SET-23'!$F$6:$F$82,'PT SET-23'!$B$6:$B$82,'GENERAL SET 2023'!$B21)+SUMIFS(PNT!$E$6:$E$92,PNT!$B$6:$B$92,'GENERAL SET 2023'!$B21)</f>
        <v>78.63</v>
      </c>
      <c r="F21" s="21">
        <f>+SUMIFS('PT SET-23'!$J$6:$J$82,'PT SET-23'!$B$6:$B$82,'GENERAL SET 2023'!$B21)+SUMIFS(PNT!$J$6:$J$92,PNT!$B$6:$B$92,'GENERAL SET 2023'!$B21)</f>
        <v>0</v>
      </c>
      <c r="G21" s="21">
        <f>+SUMIFS('PT SET-23'!$K$6:$K$82,'PT SET-23'!$B$6:$B$82,'GENERAL SET 2023'!$B21)+SUMIFS(PNT!$K$6:$K$92,PNT!$B$6:$B$92,'GENERAL SET 2023'!$B21)</f>
        <v>0</v>
      </c>
      <c r="H21" s="21">
        <f t="shared" si="0"/>
        <v>-1530.6550999999972</v>
      </c>
      <c r="I21" s="21">
        <f t="shared" si="1"/>
        <v>0</v>
      </c>
      <c r="J21" s="22">
        <f t="shared" si="2"/>
        <v>1530.6550999999972</v>
      </c>
      <c r="K21" s="1"/>
    </row>
    <row r="22" spans="1:11" x14ac:dyDescent="0.25">
      <c r="A22" s="17" t="s">
        <v>24</v>
      </c>
      <c r="B22" s="18">
        <v>999</v>
      </c>
      <c r="C22" s="19" t="s">
        <v>25</v>
      </c>
      <c r="D22" s="20">
        <f>+SUMIFS('PT SET-23'!$D$6:$D$82,'PT SET-23'!$B$6:$B$82,'GENERAL SET 2023'!$B22)+SUMIFS(PNT!$D$6:$D$92,PNT!$B$6:$B$92,'GENERAL SET 2023'!$B22)</f>
        <v>-1952129.0354999974</v>
      </c>
      <c r="E22" s="21">
        <f>+SUMIFS('PT SET-23'!$F$6:$F$82,'PT SET-23'!$B$6:$B$82,'GENERAL SET 2023'!$B22)+SUMIFS(PNT!$E$6:$E$92,PNT!$B$6:$B$92,'GENERAL SET 2023'!$B22)</f>
        <v>325942.56780000002</v>
      </c>
      <c r="F22" s="21">
        <f>+SUMIFS('PT SET-23'!$J$6:$J$82,'PT SET-23'!$B$6:$B$82,'GENERAL SET 2023'!$B22)+SUMIFS(PNT!$J$6:$J$92,PNT!$B$6:$B$92,'GENERAL SET 2023'!$B22)</f>
        <v>72502.400000000009</v>
      </c>
      <c r="G22" s="21">
        <f>+SUMIFS('PT SET-23'!$K$6:$K$82,'PT SET-23'!$B$6:$B$82,'GENERAL SET 2023'!$B22)+SUMIFS(PNT!$K$6:$K$92,PNT!$B$6:$B$92,'GENERAL SET 2023'!$B22)</f>
        <v>0</v>
      </c>
      <c r="H22" s="21">
        <f t="shared" si="0"/>
        <v>-2205569.2032999974</v>
      </c>
      <c r="I22" s="21">
        <f t="shared" si="1"/>
        <v>0</v>
      </c>
      <c r="J22" s="22">
        <f t="shared" si="2"/>
        <v>2205569.2032999974</v>
      </c>
      <c r="K22" s="1"/>
    </row>
    <row r="23" spans="1:11" x14ac:dyDescent="0.25">
      <c r="A23" s="17" t="s">
        <v>24</v>
      </c>
      <c r="B23" s="18">
        <v>787</v>
      </c>
      <c r="C23" s="19" t="s">
        <v>115</v>
      </c>
      <c r="D23" s="20">
        <f>+SUMIFS('PT SET-23'!$D$6:$D$82,'PT SET-23'!$B$6:$B$82,'GENERAL SET 2023'!$B23)+SUMIFS(PNT!$D$6:$D$92,PNT!$B$6:$B$92,'GENERAL SET 2023'!$B23)</f>
        <v>22668</v>
      </c>
      <c r="E23" s="21">
        <f>+SUMIFS('PT SET-23'!$F$6:$F$82,'PT SET-23'!$B$6:$B$82,'GENERAL SET 2023'!$B23)+SUMIFS(PNT!$E$6:$E$92,PNT!$B$6:$B$92,'GENERAL SET 2023'!$B23)</f>
        <v>0</v>
      </c>
      <c r="F23" s="21">
        <f>+SUMIFS('PT SET-23'!$J$6:$J$82,'PT SET-23'!$B$6:$B$82,'GENERAL SET 2023'!$B23)+SUMIFS(PNT!$J$6:$J$92,PNT!$B$6:$B$92,'GENERAL SET 2023'!$B23)</f>
        <v>0</v>
      </c>
      <c r="G23" s="21">
        <f>+SUMIFS('PT SET-23'!$K$6:$K$82,'PT SET-23'!$B$6:$B$82,'GENERAL SET 2023'!$B23)+SUMIFS(PNT!$K$6:$K$92,PNT!$B$6:$B$92,'GENERAL SET 2023'!$B23)</f>
        <v>0</v>
      </c>
      <c r="H23" s="21">
        <f t="shared" si="0"/>
        <v>22668</v>
      </c>
      <c r="I23" s="21">
        <f t="shared" si="1"/>
        <v>22668</v>
      </c>
      <c r="J23" s="22">
        <f t="shared" si="2"/>
        <v>0</v>
      </c>
      <c r="K23" s="1"/>
    </row>
    <row r="24" spans="1:11" x14ac:dyDescent="0.25">
      <c r="A24" s="17" t="s">
        <v>24</v>
      </c>
      <c r="B24" s="18">
        <v>1047</v>
      </c>
      <c r="C24" s="19" t="s">
        <v>101</v>
      </c>
      <c r="D24" s="20">
        <f>+SUMIFS('PT SET-23'!$D$6:$D$82,'PT SET-23'!$B$6:$B$82,'GENERAL SET 2023'!$B24)+SUMIFS(PNT!$D$6:$D$92,PNT!$B$6:$B$92,'GENERAL SET 2023'!$B24)</f>
        <v>318542.8054000003</v>
      </c>
      <c r="E24" s="21">
        <f>+SUMIFS('PT SET-23'!$F$6:$F$82,'PT SET-23'!$B$6:$B$82,'GENERAL SET 2023'!$B24)+SUMIFS(PNT!$E$6:$E$92,PNT!$B$6:$B$92,'GENERAL SET 2023'!$B24)</f>
        <v>44652.914400000001</v>
      </c>
      <c r="F24" s="21">
        <f>+SUMIFS('PT SET-23'!$J$6:$J$82,'PT SET-23'!$B$6:$B$82,'GENERAL SET 2023'!$B24)+SUMIFS(PNT!$J$6:$J$92,PNT!$B$6:$B$92,'GENERAL SET 2023'!$B24)</f>
        <v>0</v>
      </c>
      <c r="G24" s="21">
        <f>+SUMIFS('PT SET-23'!$K$6:$K$82,'PT SET-23'!$B$6:$B$82,'GENERAL SET 2023'!$B24)+SUMIFS(PNT!$K$6:$K$92,PNT!$B$6:$B$92,'GENERAL SET 2023'!$B24)</f>
        <v>0</v>
      </c>
      <c r="H24" s="21">
        <f t="shared" si="0"/>
        <v>273889.89100000029</v>
      </c>
      <c r="I24" s="21">
        <f t="shared" si="1"/>
        <v>273889.89100000029</v>
      </c>
      <c r="J24" s="22">
        <f t="shared" si="2"/>
        <v>0</v>
      </c>
      <c r="K24" s="1"/>
    </row>
    <row r="25" spans="1:11" x14ac:dyDescent="0.25">
      <c r="A25" s="17" t="s">
        <v>24</v>
      </c>
      <c r="B25" s="18">
        <v>1539</v>
      </c>
      <c r="C25" s="19" t="s">
        <v>124</v>
      </c>
      <c r="D25" s="20">
        <f>+SUMIFS('PT SET-23'!$D$6:$D$82,'PT SET-23'!$B$6:$B$82,'GENERAL SET 2023'!$B25)+SUMIFS(PNT!$D$6:$D$92,PNT!$B$6:$B$92,'GENERAL SET 2023'!$B25)</f>
        <v>8988</v>
      </c>
      <c r="E25" s="21">
        <f>+SUMIFS('PT SET-23'!$F$6:$F$82,'PT SET-23'!$B$6:$B$82,'GENERAL SET 2023'!$B25)+SUMIFS(PNT!$E$6:$E$92,PNT!$B$6:$B$92,'GENERAL SET 2023'!$B25)</f>
        <v>0</v>
      </c>
      <c r="F25" s="21">
        <f>+SUMIFS('PT SET-23'!$J$6:$J$82,'PT SET-23'!$B$6:$B$82,'GENERAL SET 2023'!$B25)+SUMIFS(PNT!$J$6:$J$92,PNT!$B$6:$B$92,'GENERAL SET 2023'!$B25)</f>
        <v>0</v>
      </c>
      <c r="G25" s="21">
        <f>+SUMIFS('PT SET-23'!$K$6:$K$82,'PT SET-23'!$B$6:$B$82,'GENERAL SET 2023'!$B25)+SUMIFS(PNT!$K$6:$K$92,PNT!$B$6:$B$92,'GENERAL SET 2023'!$B25)</f>
        <v>0</v>
      </c>
      <c r="H25" s="21">
        <f t="shared" si="0"/>
        <v>8988</v>
      </c>
      <c r="I25" s="21">
        <f t="shared" si="1"/>
        <v>8988</v>
      </c>
      <c r="J25" s="22">
        <f t="shared" si="2"/>
        <v>0</v>
      </c>
      <c r="K25" s="1"/>
    </row>
    <row r="26" spans="1:11" x14ac:dyDescent="0.25">
      <c r="A26" s="17" t="s">
        <v>26</v>
      </c>
      <c r="B26" s="18">
        <v>1316</v>
      </c>
      <c r="C26" s="19" t="s">
        <v>27</v>
      </c>
      <c r="D26" s="20">
        <f>+SUMIFS('PT SET-23'!$D$6:$D$82,'PT SET-23'!$B$6:$B$82,'GENERAL SET 2023'!$B26)+SUMIFS(PNT!$D$6:$D$92,PNT!$B$6:$B$92,'GENERAL SET 2023'!$B26)</f>
        <v>232763.45799999998</v>
      </c>
      <c r="E26" s="21">
        <f>+SUMIFS('PT SET-23'!$F$6:$F$82,'PT SET-23'!$B$6:$B$82,'GENERAL SET 2023'!$B26)+SUMIFS(PNT!$E$6:$E$92,PNT!$B$6:$B$92,'GENERAL SET 2023'!$B26)</f>
        <v>0</v>
      </c>
      <c r="F26" s="21">
        <f>+SUMIFS('PT SET-23'!$J$6:$J$82,'PT SET-23'!$B$6:$B$82,'GENERAL SET 2023'!$B26)+SUMIFS(PNT!$J$6:$J$92,PNT!$B$6:$B$92,'GENERAL SET 2023'!$B26)</f>
        <v>0</v>
      </c>
      <c r="G26" s="21">
        <f>+SUMIFS('PT SET-23'!$K$6:$K$82,'PT SET-23'!$B$6:$B$82,'GENERAL SET 2023'!$B26)+SUMIFS(PNT!$K$6:$K$92,PNT!$B$6:$B$92,'GENERAL SET 2023'!$B26)</f>
        <v>0</v>
      </c>
      <c r="H26" s="21">
        <f t="shared" si="0"/>
        <v>232763.45799999998</v>
      </c>
      <c r="I26" s="21">
        <f t="shared" si="1"/>
        <v>232763.45799999998</v>
      </c>
      <c r="J26" s="22">
        <f t="shared" si="2"/>
        <v>0</v>
      </c>
      <c r="K26" s="1"/>
    </row>
    <row r="27" spans="1:11" x14ac:dyDescent="0.25">
      <c r="A27" s="17" t="s">
        <v>26</v>
      </c>
      <c r="B27" s="18">
        <v>1317</v>
      </c>
      <c r="C27" s="19" t="s">
        <v>28</v>
      </c>
      <c r="D27" s="20">
        <f>+SUMIFS('PT SET-23'!$D$6:$D$82,'PT SET-23'!$B$6:$B$82,'GENERAL SET 2023'!$B27)+SUMIFS(PNT!$D$6:$D$92,PNT!$B$6:$B$92,'GENERAL SET 2023'!$B27)</f>
        <v>-1098265.9099001535</v>
      </c>
      <c r="E27" s="21">
        <f>+SUMIFS('PT SET-23'!$F$6:$F$82,'PT SET-23'!$B$6:$B$82,'GENERAL SET 2023'!$B27)+SUMIFS(PNT!$E$6:$E$92,PNT!$B$6:$B$92,'GENERAL SET 2023'!$B27)</f>
        <v>675429.48300000001</v>
      </c>
      <c r="F27" s="21">
        <f>+SUMIFS('PT SET-23'!$J$6:$J$82,'PT SET-23'!$B$6:$B$82,'GENERAL SET 2023'!$B27)+SUMIFS(PNT!$J$6:$J$92,PNT!$B$6:$B$92,'GENERAL SET 2023'!$B27)</f>
        <v>543650.90999999992</v>
      </c>
      <c r="G27" s="21">
        <f>+SUMIFS('PT SET-23'!$K$6:$K$82,'PT SET-23'!$B$6:$B$82,'GENERAL SET 2023'!$B27)+SUMIFS(PNT!$K$6:$K$92,PNT!$B$6:$B$92,'GENERAL SET 2023'!$B27)</f>
        <v>0</v>
      </c>
      <c r="H27" s="21">
        <f t="shared" si="0"/>
        <v>-1230044.4829001536</v>
      </c>
      <c r="I27" s="21">
        <f t="shared" si="1"/>
        <v>0</v>
      </c>
      <c r="J27" s="22">
        <f t="shared" si="2"/>
        <v>1230044.4829001536</v>
      </c>
      <c r="K27" s="1"/>
    </row>
    <row r="28" spans="1:11" x14ac:dyDescent="0.25">
      <c r="A28" s="17" t="s">
        <v>26</v>
      </c>
      <c r="B28" s="18">
        <v>1318</v>
      </c>
      <c r="C28" s="19" t="s">
        <v>29</v>
      </c>
      <c r="D28" s="20">
        <f>+SUMIFS('PT SET-23'!$D$6:$D$82,'PT SET-23'!$B$6:$B$82,'GENERAL SET 2023'!$B28)+SUMIFS(PNT!$D$6:$D$92,PNT!$B$6:$B$92,'GENERAL SET 2023'!$B28)</f>
        <v>-395343.93219999981</v>
      </c>
      <c r="E28" s="21">
        <f>+SUMIFS('PT SET-23'!$F$6:$F$82,'PT SET-23'!$B$6:$B$82,'GENERAL SET 2023'!$B28)+SUMIFS(PNT!$E$6:$E$92,PNT!$B$6:$B$92,'GENERAL SET 2023'!$B28)</f>
        <v>52779.625999999997</v>
      </c>
      <c r="F28" s="21">
        <f>+SUMIFS('PT SET-23'!$J$6:$J$82,'PT SET-23'!$B$6:$B$82,'GENERAL SET 2023'!$B28)+SUMIFS(PNT!$J$6:$J$92,PNT!$B$6:$B$92,'GENERAL SET 2023'!$B28)</f>
        <v>0</v>
      </c>
      <c r="G28" s="21">
        <f>+SUMIFS('PT SET-23'!$K$6:$K$82,'PT SET-23'!$B$6:$B$82,'GENERAL SET 2023'!$B28)+SUMIFS(PNT!$K$6:$K$92,PNT!$B$6:$B$92,'GENERAL SET 2023'!$B28)</f>
        <v>0</v>
      </c>
      <c r="H28" s="21">
        <f t="shared" si="0"/>
        <v>-448123.5581999998</v>
      </c>
      <c r="I28" s="21">
        <f t="shared" si="1"/>
        <v>0</v>
      </c>
      <c r="J28" s="22">
        <f t="shared" si="2"/>
        <v>448123.5581999998</v>
      </c>
      <c r="K28" s="1"/>
    </row>
    <row r="29" spans="1:11" x14ac:dyDescent="0.25">
      <c r="A29" s="17" t="s">
        <v>30</v>
      </c>
      <c r="B29" s="18">
        <v>1130</v>
      </c>
      <c r="C29" s="19" t="s">
        <v>31</v>
      </c>
      <c r="D29" s="20">
        <f>+SUMIFS('PT SET-23'!$D$6:$D$82,'PT SET-23'!$B$6:$B$82,'GENERAL SET 2023'!$B29)+SUMIFS(PNT!$D$6:$D$92,PNT!$B$6:$B$92,'GENERAL SET 2023'!$B29)</f>
        <v>-541708.21879999025</v>
      </c>
      <c r="E29" s="21">
        <f>+SUMIFS('PT SET-23'!$F$6:$F$82,'PT SET-23'!$B$6:$B$82,'GENERAL SET 2023'!$B29)+SUMIFS(PNT!$E$6:$E$92,PNT!$B$6:$B$92,'GENERAL SET 2023'!$B29)</f>
        <v>314251.41200000001</v>
      </c>
      <c r="F29" s="21">
        <f>+SUMIFS('PT SET-23'!$J$6:$J$82,'PT SET-23'!$B$6:$B$82,'GENERAL SET 2023'!$B29)+SUMIFS(PNT!$J$6:$J$92,PNT!$B$6:$B$92,'GENERAL SET 2023'!$B29)</f>
        <v>171120.68</v>
      </c>
      <c r="G29" s="21">
        <f>+SUMIFS('PT SET-23'!$K$6:$K$82,'PT SET-23'!$B$6:$B$82,'GENERAL SET 2023'!$B29)+SUMIFS(PNT!$K$6:$K$92,PNT!$B$6:$B$92,'GENERAL SET 2023'!$B29)</f>
        <v>0</v>
      </c>
      <c r="H29" s="21">
        <f t="shared" si="0"/>
        <v>-684838.95079999021</v>
      </c>
      <c r="I29" s="21">
        <f t="shared" si="1"/>
        <v>0</v>
      </c>
      <c r="J29" s="22">
        <f t="shared" si="2"/>
        <v>684838.95079999021</v>
      </c>
      <c r="K29" s="1"/>
    </row>
    <row r="30" spans="1:11" x14ac:dyDescent="0.25">
      <c r="A30" s="17" t="s">
        <v>30</v>
      </c>
      <c r="B30" s="18">
        <v>1169</v>
      </c>
      <c r="C30" s="19" t="s">
        <v>32</v>
      </c>
      <c r="D30" s="20">
        <f>+SUMIFS('PT SET-23'!$D$6:$D$82,'PT SET-23'!$B$6:$B$82,'GENERAL SET 2023'!$B30)+SUMIFS(PNT!$D$6:$D$92,PNT!$B$6:$B$92,'GENERAL SET 2023'!$B30)</f>
        <v>-489564.33075714618</v>
      </c>
      <c r="E30" s="21">
        <f>+SUMIFS('PT SET-23'!$F$6:$F$82,'PT SET-23'!$B$6:$B$82,'GENERAL SET 2023'!$B30)+SUMIFS(PNT!$E$6:$E$92,PNT!$B$6:$B$92,'GENERAL SET 2023'!$B30)</f>
        <v>307829.5</v>
      </c>
      <c r="F30" s="21">
        <f>+SUMIFS('PT SET-23'!$J$6:$J$82,'PT SET-23'!$B$6:$B$82,'GENERAL SET 2023'!$B30)+SUMIFS(PNT!$J$6:$J$92,PNT!$B$6:$B$92,'GENERAL SET 2023'!$B30)</f>
        <v>980391.1100000001</v>
      </c>
      <c r="G30" s="21">
        <f>+SUMIFS('PT SET-23'!$K$6:$K$82,'PT SET-23'!$B$6:$B$82,'GENERAL SET 2023'!$B30)+SUMIFS(PNT!$K$6:$K$92,PNT!$B$6:$B$92,'GENERAL SET 2023'!$B30)</f>
        <v>0</v>
      </c>
      <c r="H30" s="21">
        <f t="shared" si="0"/>
        <v>182997.27924285387</v>
      </c>
      <c r="I30" s="21">
        <f t="shared" si="1"/>
        <v>182997.27924285387</v>
      </c>
      <c r="J30" s="22">
        <f t="shared" si="2"/>
        <v>0</v>
      </c>
      <c r="K30" s="1"/>
    </row>
    <row r="31" spans="1:11" x14ac:dyDescent="0.25">
      <c r="A31" s="17" t="s">
        <v>30</v>
      </c>
      <c r="B31" s="18">
        <v>1626</v>
      </c>
      <c r="C31" s="19" t="s">
        <v>125</v>
      </c>
      <c r="D31" s="20">
        <f>+SUMIFS('PT SET-23'!$D$6:$D$82,'PT SET-23'!$B$6:$B$82,'GENERAL SET 2023'!$B31)+SUMIFS(PNT!$D$6:$D$92,PNT!$B$6:$B$92,'GENERAL SET 2023'!$B31)</f>
        <v>3780</v>
      </c>
      <c r="E31" s="21">
        <f>+SUMIFS('PT SET-23'!$F$6:$F$82,'PT SET-23'!$B$6:$B$82,'GENERAL SET 2023'!$B31)+SUMIFS(PNT!$E$6:$E$92,PNT!$B$6:$B$92,'GENERAL SET 2023'!$B31)</f>
        <v>0</v>
      </c>
      <c r="F31" s="21">
        <f>+SUMIFS('PT SET-23'!$J$6:$J$82,'PT SET-23'!$B$6:$B$82,'GENERAL SET 2023'!$B31)+SUMIFS(PNT!$J$6:$J$92,PNT!$B$6:$B$92,'GENERAL SET 2023'!$B31)</f>
        <v>0</v>
      </c>
      <c r="G31" s="21">
        <f>+SUMIFS('PT SET-23'!$K$6:$K$82,'PT SET-23'!$B$6:$B$82,'GENERAL SET 2023'!$B31)+SUMIFS(PNT!$K$6:$K$92,PNT!$B$6:$B$92,'GENERAL SET 2023'!$B31)</f>
        <v>0</v>
      </c>
      <c r="H31" s="21">
        <f t="shared" si="0"/>
        <v>3780</v>
      </c>
      <c r="I31" s="21">
        <f t="shared" si="1"/>
        <v>3780</v>
      </c>
      <c r="J31" s="22">
        <f t="shared" si="2"/>
        <v>0</v>
      </c>
      <c r="K31" s="1"/>
    </row>
    <row r="32" spans="1:11" x14ac:dyDescent="0.25">
      <c r="A32" s="17" t="s">
        <v>33</v>
      </c>
      <c r="B32" s="18">
        <v>1000</v>
      </c>
      <c r="C32" s="19" t="s">
        <v>34</v>
      </c>
      <c r="D32" s="20">
        <f>+SUMIFS('PT SET-23'!$D$6:$D$82,'PT SET-23'!$B$6:$B$82,'GENERAL SET 2023'!$B32)+SUMIFS(PNT!$D$6:$D$92,PNT!$B$6:$B$92,'GENERAL SET 2023'!$B32)</f>
        <v>187600.23030000005</v>
      </c>
      <c r="E32" s="21">
        <f>+SUMIFS('PT SET-23'!$F$6:$F$82,'PT SET-23'!$B$6:$B$82,'GENERAL SET 2023'!$B32)+SUMIFS(PNT!$E$6:$E$92,PNT!$B$6:$B$92,'GENERAL SET 2023'!$B32)</f>
        <v>6822.69</v>
      </c>
      <c r="F32" s="21">
        <f>+SUMIFS('PT SET-23'!$J$6:$J$82,'PT SET-23'!$B$6:$B$82,'GENERAL SET 2023'!$B32)+SUMIFS(PNT!$J$6:$J$92,PNT!$B$6:$B$92,'GENERAL SET 2023'!$B32)</f>
        <v>0</v>
      </c>
      <c r="G32" s="21">
        <f>+SUMIFS('PT SET-23'!$K$6:$K$82,'PT SET-23'!$B$6:$B$82,'GENERAL SET 2023'!$B32)+SUMIFS(PNT!$K$6:$K$92,PNT!$B$6:$B$92,'GENERAL SET 2023'!$B32)</f>
        <v>0</v>
      </c>
      <c r="H32" s="21">
        <f t="shared" si="0"/>
        <v>180777.54030000005</v>
      </c>
      <c r="I32" s="21">
        <f t="shared" si="1"/>
        <v>180777.54030000005</v>
      </c>
      <c r="J32" s="22">
        <f t="shared" si="2"/>
        <v>0</v>
      </c>
      <c r="K32" s="1"/>
    </row>
    <row r="33" spans="1:11" x14ac:dyDescent="0.25">
      <c r="A33" s="17" t="s">
        <v>35</v>
      </c>
      <c r="B33" s="18">
        <v>812</v>
      </c>
      <c r="C33" s="19" t="s">
        <v>36</v>
      </c>
      <c r="D33" s="20">
        <f>+SUMIFS('PT SET-23'!$D$6:$D$82,'PT SET-23'!$B$6:$B$82,'GENERAL SET 2023'!$B33)+SUMIFS(PNT!$D$6:$D$92,PNT!$B$6:$B$92,'GENERAL SET 2023'!$B33)</f>
        <v>-2126719.6472197175</v>
      </c>
      <c r="E33" s="21">
        <f>+SUMIFS('PT SET-23'!$F$6:$F$82,'PT SET-23'!$B$6:$B$82,'GENERAL SET 2023'!$B33)+SUMIFS(PNT!$E$6:$E$92,PNT!$B$6:$B$92,'GENERAL SET 2023'!$B33)</f>
        <v>311808.78240000003</v>
      </c>
      <c r="F33" s="21">
        <f>+SUMIFS('PT SET-23'!$J$6:$J$82,'PT SET-23'!$B$6:$B$82,'GENERAL SET 2023'!$B33)+SUMIFS(PNT!$J$6:$J$92,PNT!$B$6:$B$92,'GENERAL SET 2023'!$B33)</f>
        <v>265235.8</v>
      </c>
      <c r="G33" s="21">
        <f>+SUMIFS('PT SET-23'!$K$6:$K$82,'PT SET-23'!$B$6:$B$82,'GENERAL SET 2023'!$B33)+SUMIFS(PNT!$K$6:$K$92,PNT!$B$6:$B$92,'GENERAL SET 2023'!$B33)</f>
        <v>0</v>
      </c>
      <c r="H33" s="21">
        <f t="shared" si="0"/>
        <v>-2173292.6296197176</v>
      </c>
      <c r="I33" s="21">
        <f t="shared" si="1"/>
        <v>0</v>
      </c>
      <c r="J33" s="22">
        <f t="shared" si="2"/>
        <v>2173292.6296197176</v>
      </c>
      <c r="K33" s="1"/>
    </row>
    <row r="34" spans="1:11" x14ac:dyDescent="0.25">
      <c r="A34" s="17" t="s">
        <v>35</v>
      </c>
      <c r="B34" s="18">
        <v>811</v>
      </c>
      <c r="C34" s="19" t="s">
        <v>116</v>
      </c>
      <c r="D34" s="20">
        <f>+SUMIFS('PT SET-23'!$D$6:$D$82,'PT SET-23'!$B$6:$B$82,'GENERAL SET 2023'!$B34)+SUMIFS(PNT!$D$6:$D$92,PNT!$B$6:$B$92,'GENERAL SET 2023'!$B34)</f>
        <v>5536</v>
      </c>
      <c r="E34" s="21">
        <f>+SUMIFS('PT SET-23'!$F$6:$F$82,'PT SET-23'!$B$6:$B$82,'GENERAL SET 2023'!$B34)+SUMIFS(PNT!$E$6:$E$92,PNT!$B$6:$B$92,'GENERAL SET 2023'!$B34)</f>
        <v>0</v>
      </c>
      <c r="F34" s="21">
        <f>+SUMIFS('PT SET-23'!$J$6:$J$82,'PT SET-23'!$B$6:$B$82,'GENERAL SET 2023'!$B34)+SUMIFS(PNT!$J$6:$J$92,PNT!$B$6:$B$92,'GENERAL SET 2023'!$B34)</f>
        <v>0</v>
      </c>
      <c r="G34" s="21">
        <f>+SUMIFS('PT SET-23'!$K$6:$K$82,'PT SET-23'!$B$6:$B$82,'GENERAL SET 2023'!$B34)+SUMIFS(PNT!$K$6:$K$92,PNT!$B$6:$B$92,'GENERAL SET 2023'!$B34)</f>
        <v>0</v>
      </c>
      <c r="H34" s="21">
        <f t="shared" si="0"/>
        <v>5536</v>
      </c>
      <c r="I34" s="21">
        <f t="shared" si="1"/>
        <v>5536</v>
      </c>
      <c r="J34" s="22">
        <f t="shared" si="2"/>
        <v>0</v>
      </c>
      <c r="K34" s="1"/>
    </row>
    <row r="35" spans="1:11" x14ac:dyDescent="0.25">
      <c r="A35" s="17" t="s">
        <v>37</v>
      </c>
      <c r="B35" s="18">
        <v>1014</v>
      </c>
      <c r="C35" s="19" t="s">
        <v>38</v>
      </c>
      <c r="D35" s="20">
        <f>+SUMIFS('PT SET-23'!$D$6:$D$82,'PT SET-23'!$B$6:$B$82,'GENERAL SET 2023'!$B35)+SUMIFS(PNT!$D$6:$D$92,PNT!$B$6:$B$92,'GENERAL SET 2023'!$B35)</f>
        <v>-22562.595799999999</v>
      </c>
      <c r="E35" s="21">
        <f>+SUMIFS('PT SET-23'!$F$6:$F$82,'PT SET-23'!$B$6:$B$82,'GENERAL SET 2023'!$B35)+SUMIFS(PNT!$E$6:$E$92,PNT!$B$6:$B$92,'GENERAL SET 2023'!$B35)</f>
        <v>13305.376</v>
      </c>
      <c r="F35" s="21">
        <f>+SUMIFS('PT SET-23'!$J$6:$J$82,'PT SET-23'!$B$6:$B$82,'GENERAL SET 2023'!$B35)+SUMIFS(PNT!$J$6:$J$92,PNT!$B$6:$B$92,'GENERAL SET 2023'!$B35)</f>
        <v>0</v>
      </c>
      <c r="G35" s="21">
        <f>+SUMIFS('PT SET-23'!$K$6:$K$82,'PT SET-23'!$B$6:$B$82,'GENERAL SET 2023'!$B35)+SUMIFS(PNT!$K$6:$K$92,PNT!$B$6:$B$92,'GENERAL SET 2023'!$B35)</f>
        <v>0</v>
      </c>
      <c r="H35" s="21">
        <f t="shared" si="0"/>
        <v>-35867.971799999999</v>
      </c>
      <c r="I35" s="21">
        <f t="shared" si="1"/>
        <v>0</v>
      </c>
      <c r="J35" s="22">
        <f t="shared" si="2"/>
        <v>35867.971799999999</v>
      </c>
      <c r="K35" s="1"/>
    </row>
    <row r="36" spans="1:11" x14ac:dyDescent="0.25">
      <c r="A36" s="17" t="s">
        <v>37</v>
      </c>
      <c r="B36" s="18">
        <v>1052</v>
      </c>
      <c r="C36" s="19" t="s">
        <v>39</v>
      </c>
      <c r="D36" s="20">
        <f>+SUMIFS('PT SET-23'!$D$6:$D$82,'PT SET-23'!$B$6:$B$82,'GENERAL SET 2023'!$B36)+SUMIFS(PNT!$D$6:$D$92,PNT!$B$6:$B$92,'GENERAL SET 2023'!$B36)</f>
        <v>-6996869.1125999587</v>
      </c>
      <c r="E36" s="21">
        <f>+SUMIFS('PT SET-23'!$F$6:$F$82,'PT SET-23'!$B$6:$B$82,'GENERAL SET 2023'!$B36)+SUMIFS(PNT!$E$6:$E$92,PNT!$B$6:$B$92,'GENERAL SET 2023'!$B36)</f>
        <v>563880.41200000001</v>
      </c>
      <c r="F36" s="21">
        <f>+SUMIFS('PT SET-23'!$J$6:$J$82,'PT SET-23'!$B$6:$B$82,'GENERAL SET 2023'!$B36)+SUMIFS(PNT!$J$6:$J$92,PNT!$B$6:$B$92,'GENERAL SET 2023'!$B36)</f>
        <v>421421.98000000004</v>
      </c>
      <c r="G36" s="21">
        <f>+SUMIFS('PT SET-23'!$K$6:$K$82,'PT SET-23'!$B$6:$B$82,'GENERAL SET 2023'!$B36)+SUMIFS(PNT!$K$6:$K$92,PNT!$B$6:$B$92,'GENERAL SET 2023'!$B36)</f>
        <v>0</v>
      </c>
      <c r="H36" s="21">
        <f t="shared" si="0"/>
        <v>-7139327.5445999578</v>
      </c>
      <c r="I36" s="21">
        <f t="shared" si="1"/>
        <v>0</v>
      </c>
      <c r="J36" s="22">
        <f t="shared" si="2"/>
        <v>7139327.5445999578</v>
      </c>
      <c r="K36" s="1"/>
    </row>
    <row r="37" spans="1:11" x14ac:dyDescent="0.25">
      <c r="A37" s="17" t="s">
        <v>37</v>
      </c>
      <c r="B37" s="18">
        <v>1196</v>
      </c>
      <c r="C37" s="19" t="s">
        <v>40</v>
      </c>
      <c r="D37" s="20">
        <f>+SUMIFS('PT SET-23'!$D$6:$D$82,'PT SET-23'!$B$6:$B$82,'GENERAL SET 2023'!$B37)+SUMIFS(PNT!$D$6:$D$92,PNT!$B$6:$B$92,'GENERAL SET 2023'!$B37)</f>
        <v>-65465.685999999914</v>
      </c>
      <c r="E37" s="21">
        <f>+SUMIFS('PT SET-23'!$F$6:$F$82,'PT SET-23'!$B$6:$B$82,'GENERAL SET 2023'!$B37)+SUMIFS(PNT!$E$6:$E$92,PNT!$B$6:$B$92,'GENERAL SET 2023'!$B37)</f>
        <v>5368.17</v>
      </c>
      <c r="F37" s="21">
        <f>+SUMIFS('PT SET-23'!$J$6:$J$82,'PT SET-23'!$B$6:$B$82,'GENERAL SET 2023'!$B37)+SUMIFS(PNT!$J$6:$J$92,PNT!$B$6:$B$92,'GENERAL SET 2023'!$B37)</f>
        <v>0</v>
      </c>
      <c r="G37" s="21">
        <f>+SUMIFS('PT SET-23'!$K$6:$K$82,'PT SET-23'!$B$6:$B$82,'GENERAL SET 2023'!$B37)+SUMIFS(PNT!$K$6:$K$92,PNT!$B$6:$B$92,'GENERAL SET 2023'!$B37)</f>
        <v>0</v>
      </c>
      <c r="H37" s="21">
        <f t="shared" si="0"/>
        <v>-70833.855999999912</v>
      </c>
      <c r="I37" s="21">
        <f t="shared" si="1"/>
        <v>0</v>
      </c>
      <c r="J37" s="22">
        <f t="shared" si="2"/>
        <v>70833.855999999912</v>
      </c>
      <c r="K37" s="1"/>
    </row>
    <row r="38" spans="1:11" x14ac:dyDescent="0.25">
      <c r="A38" s="17" t="s">
        <v>41</v>
      </c>
      <c r="B38" s="18">
        <v>824</v>
      </c>
      <c r="C38" s="19" t="s">
        <v>42</v>
      </c>
      <c r="D38" s="20">
        <f>+SUMIFS('PT SET-23'!$D$6:$D$82,'PT SET-23'!$B$6:$B$82,'GENERAL SET 2023'!$B38)+SUMIFS(PNT!$D$6:$D$92,PNT!$B$6:$B$92,'GENERAL SET 2023'!$B38)</f>
        <v>-4273219.0546999909</v>
      </c>
      <c r="E38" s="21">
        <f>+SUMIFS('PT SET-23'!$F$6:$F$82,'PT SET-23'!$B$6:$B$82,'GENERAL SET 2023'!$B38)+SUMIFS(PNT!$E$6:$E$92,PNT!$B$6:$B$92,'GENERAL SET 2023'!$B38)</f>
        <v>150552.71059999999</v>
      </c>
      <c r="F38" s="21">
        <f>+SUMIFS('PT SET-23'!$J$6:$J$82,'PT SET-23'!$B$6:$B$82,'GENERAL SET 2023'!$B38)+SUMIFS(PNT!$J$6:$J$92,PNT!$B$6:$B$92,'GENERAL SET 2023'!$B38)</f>
        <v>108623.67999999999</v>
      </c>
      <c r="G38" s="21">
        <f>+SUMIFS('PT SET-23'!$K$6:$K$82,'PT SET-23'!$B$6:$B$82,'GENERAL SET 2023'!$B38)+SUMIFS(PNT!$K$6:$K$92,PNT!$B$6:$B$92,'GENERAL SET 2023'!$B38)</f>
        <v>0</v>
      </c>
      <c r="H38" s="21">
        <f t="shared" si="0"/>
        <v>-4315148.0852999911</v>
      </c>
      <c r="I38" s="21">
        <f t="shared" si="1"/>
        <v>0</v>
      </c>
      <c r="J38" s="22">
        <f t="shared" si="2"/>
        <v>4315148.0852999911</v>
      </c>
      <c r="K38" s="1"/>
    </row>
    <row r="39" spans="1:11" x14ac:dyDescent="0.25">
      <c r="A39" s="17" t="s">
        <v>41</v>
      </c>
      <c r="B39" s="18">
        <v>825</v>
      </c>
      <c r="C39" s="19" t="s">
        <v>43</v>
      </c>
      <c r="D39" s="20">
        <f>+SUMIFS('PT SET-23'!$D$6:$D$82,'PT SET-23'!$B$6:$B$82,'GENERAL SET 2023'!$B39)+SUMIFS(PNT!$D$6:$D$92,PNT!$B$6:$B$92,'GENERAL SET 2023'!$B39)</f>
        <v>-38772.605999999752</v>
      </c>
      <c r="E39" s="21">
        <f>+SUMIFS('PT SET-23'!$F$6:$F$82,'PT SET-23'!$B$6:$B$82,'GENERAL SET 2023'!$B39)+SUMIFS(PNT!$E$6:$E$92,PNT!$B$6:$B$92,'GENERAL SET 2023'!$B39)</f>
        <v>15772.77</v>
      </c>
      <c r="F39" s="21">
        <f>+SUMIFS('PT SET-23'!$J$6:$J$82,'PT SET-23'!$B$6:$B$82,'GENERAL SET 2023'!$B39)+SUMIFS(PNT!$J$6:$J$92,PNT!$B$6:$B$92,'GENERAL SET 2023'!$B39)</f>
        <v>0</v>
      </c>
      <c r="G39" s="21">
        <f>+SUMIFS('PT SET-23'!$K$6:$K$82,'PT SET-23'!$B$6:$B$82,'GENERAL SET 2023'!$B39)+SUMIFS(PNT!$K$6:$K$92,PNT!$B$6:$B$92,'GENERAL SET 2023'!$B39)</f>
        <v>0</v>
      </c>
      <c r="H39" s="21">
        <f t="shared" si="0"/>
        <v>-54545.375999999756</v>
      </c>
      <c r="I39" s="21">
        <f t="shared" si="1"/>
        <v>0</v>
      </c>
      <c r="J39" s="22">
        <f t="shared" si="2"/>
        <v>54545.375999999756</v>
      </c>
      <c r="K39" s="1"/>
    </row>
    <row r="40" spans="1:11" x14ac:dyDescent="0.25">
      <c r="A40" s="17" t="s">
        <v>41</v>
      </c>
      <c r="B40" s="18">
        <v>827</v>
      </c>
      <c r="C40" s="19" t="s">
        <v>44</v>
      </c>
      <c r="D40" s="20">
        <f>+SUMIFS('PT SET-23'!$D$6:$D$82,'PT SET-23'!$B$6:$B$82,'GENERAL SET 2023'!$B40)+SUMIFS(PNT!$D$6:$D$92,PNT!$B$6:$B$92,'GENERAL SET 2023'!$B40)</f>
        <v>17995.045511000004</v>
      </c>
      <c r="E40" s="21">
        <f>+SUMIFS('PT SET-23'!$F$6:$F$82,'PT SET-23'!$B$6:$B$82,'GENERAL SET 2023'!$B40)+SUMIFS(PNT!$E$6:$E$92,PNT!$B$6:$B$92,'GENERAL SET 2023'!$B40)</f>
        <v>9368.7839999999997</v>
      </c>
      <c r="F40" s="21">
        <f>+SUMIFS('PT SET-23'!$J$6:$J$82,'PT SET-23'!$B$6:$B$82,'GENERAL SET 2023'!$B40)+SUMIFS(PNT!$J$6:$J$92,PNT!$B$6:$B$92,'GENERAL SET 2023'!$B40)</f>
        <v>0</v>
      </c>
      <c r="G40" s="21">
        <f>+SUMIFS('PT SET-23'!$K$6:$K$82,'PT SET-23'!$B$6:$B$82,'GENERAL SET 2023'!$B40)+SUMIFS(PNT!$K$6:$K$92,PNT!$B$6:$B$92,'GENERAL SET 2023'!$B40)</f>
        <v>0</v>
      </c>
      <c r="H40" s="21">
        <f t="shared" si="0"/>
        <v>8626.2615110000042</v>
      </c>
      <c r="I40" s="21">
        <f t="shared" si="1"/>
        <v>8626.2615110000042</v>
      </c>
      <c r="J40" s="22">
        <f t="shared" si="2"/>
        <v>0</v>
      </c>
      <c r="K40" s="1"/>
    </row>
    <row r="41" spans="1:11" x14ac:dyDescent="0.25">
      <c r="A41" s="17" t="s">
        <v>41</v>
      </c>
      <c r="B41" s="18">
        <v>829</v>
      </c>
      <c r="C41" s="19" t="s">
        <v>117</v>
      </c>
      <c r="D41" s="20">
        <f>+SUMIFS('PT SET-23'!$D$6:$D$82,'PT SET-23'!$B$6:$B$82,'GENERAL SET 2023'!$B41)+SUMIFS(PNT!$D$6:$D$92,PNT!$B$6:$B$92,'GENERAL SET 2023'!$B41)</f>
        <v>2682</v>
      </c>
      <c r="E41" s="21">
        <f>+SUMIFS('PT SET-23'!$F$6:$F$82,'PT SET-23'!$B$6:$B$82,'GENERAL SET 2023'!$B41)+SUMIFS(PNT!$E$6:$E$92,PNT!$B$6:$B$92,'GENERAL SET 2023'!$B41)</f>
        <v>0</v>
      </c>
      <c r="F41" s="21">
        <f>+SUMIFS('PT SET-23'!$J$6:$J$82,'PT SET-23'!$B$6:$B$82,'GENERAL SET 2023'!$B41)+SUMIFS(PNT!$J$6:$J$92,PNT!$B$6:$B$92,'GENERAL SET 2023'!$B41)</f>
        <v>0</v>
      </c>
      <c r="G41" s="21">
        <f>+SUMIFS('PT SET-23'!$K$6:$K$82,'PT SET-23'!$B$6:$B$82,'GENERAL SET 2023'!$B41)+SUMIFS(PNT!$K$6:$K$92,PNT!$B$6:$B$92,'GENERAL SET 2023'!$B41)</f>
        <v>0</v>
      </c>
      <c r="H41" s="21">
        <f t="shared" si="0"/>
        <v>2682</v>
      </c>
      <c r="I41" s="21">
        <f t="shared" si="1"/>
        <v>2682</v>
      </c>
      <c r="J41" s="22">
        <f t="shared" si="2"/>
        <v>0</v>
      </c>
      <c r="K41" s="1"/>
    </row>
    <row r="42" spans="1:11" x14ac:dyDescent="0.25">
      <c r="A42" s="17" t="s">
        <v>41</v>
      </c>
      <c r="B42" s="18">
        <v>1731</v>
      </c>
      <c r="C42" s="19" t="s">
        <v>131</v>
      </c>
      <c r="D42" s="20">
        <f>+SUMIFS('PT SET-23'!$D$6:$D$82,'PT SET-23'!$B$6:$B$82,'GENERAL SET 2023'!$B42)+SUMIFS(PNT!$D$6:$D$92,PNT!$B$6:$B$92,'GENERAL SET 2023'!$B42)</f>
        <v>200730.74540000074</v>
      </c>
      <c r="E42" s="21">
        <f>+SUMIFS('PT SET-23'!$F$6:$F$82,'PT SET-23'!$B$6:$B$82,'GENERAL SET 2023'!$B42)+SUMIFS(PNT!$E$6:$E$92,PNT!$B$6:$B$92,'GENERAL SET 2023'!$B42)</f>
        <v>80487.516000000003</v>
      </c>
      <c r="F42" s="21">
        <f>+SUMIFS('PT SET-23'!$J$6:$J$82,'PT SET-23'!$B$6:$B$82,'GENERAL SET 2023'!$B42)+SUMIFS(PNT!$J$6:$J$92,PNT!$B$6:$B$92,'GENERAL SET 2023'!$B42)</f>
        <v>0</v>
      </c>
      <c r="G42" s="21">
        <f>+SUMIFS('PT SET-23'!$K$6:$K$82,'PT SET-23'!$B$6:$B$82,'GENERAL SET 2023'!$B42)+SUMIFS(PNT!$K$6:$K$92,PNT!$B$6:$B$92,'GENERAL SET 2023'!$B42)</f>
        <v>0</v>
      </c>
      <c r="H42" s="21">
        <f t="shared" ref="H42" si="3">+D42-E42+F42+G42</f>
        <v>120243.22940000074</v>
      </c>
      <c r="I42" s="21">
        <f t="shared" ref="I42" si="4">+IF(H42&gt;0,H42,0)</f>
        <v>120243.22940000074</v>
      </c>
      <c r="J42" s="22">
        <f t="shared" ref="J42" si="5">+IF(H42&lt;0,-H42,0)</f>
        <v>0</v>
      </c>
      <c r="K42" s="1"/>
    </row>
    <row r="43" spans="1:11" x14ac:dyDescent="0.25">
      <c r="A43" s="17" t="s">
        <v>41</v>
      </c>
      <c r="B43" s="18">
        <v>1735</v>
      </c>
      <c r="C43" s="19" t="s">
        <v>132</v>
      </c>
      <c r="D43" s="20">
        <f>+SUMIFS('PT SET-23'!$D$6:$D$82,'PT SET-23'!$B$6:$B$82,'GENERAL SET 2023'!$B43)+SUMIFS(PNT!$D$6:$D$92,PNT!$B$6:$B$92,'GENERAL SET 2023'!$B43)</f>
        <v>-700998.09872113704</v>
      </c>
      <c r="E43" s="21">
        <f>+SUMIFS('PT SET-23'!$F$6:$F$82,'PT SET-23'!$B$6:$B$82,'GENERAL SET 2023'!$B43)+SUMIFS(PNT!$E$6:$E$92,PNT!$B$6:$B$92,'GENERAL SET 2023'!$B43)</f>
        <v>174860.75450000001</v>
      </c>
      <c r="F43" s="21">
        <f>+SUMIFS('PT SET-23'!$J$6:$J$82,'PT SET-23'!$B$6:$B$82,'GENERAL SET 2023'!$B43)+SUMIFS(PNT!$J$6:$J$92,PNT!$B$6:$B$92,'GENERAL SET 2023'!$B43)</f>
        <v>0</v>
      </c>
      <c r="G43" s="21">
        <f>+SUMIFS('PT SET-23'!$K$6:$K$82,'PT SET-23'!$B$6:$B$82,'GENERAL SET 2023'!$B43)+SUMIFS(PNT!$K$6:$K$92,PNT!$B$6:$B$92,'GENERAL SET 2023'!$B43)</f>
        <v>0</v>
      </c>
      <c r="H43" s="21">
        <f>+D43-E43+F43+G43</f>
        <v>-875858.85322113708</v>
      </c>
      <c r="I43" s="21">
        <f>+IF(H43&gt;0,H43,0)</f>
        <v>0</v>
      </c>
      <c r="J43" s="22">
        <f>+IF(H43&lt;0,-H43,0)</f>
        <v>875858.85322113708</v>
      </c>
      <c r="K43" s="1"/>
    </row>
    <row r="44" spans="1:11" x14ac:dyDescent="0.25">
      <c r="A44" s="17" t="s">
        <v>45</v>
      </c>
      <c r="B44" s="18">
        <v>847</v>
      </c>
      <c r="C44" s="19" t="s">
        <v>46</v>
      </c>
      <c r="D44" s="20">
        <f>+SUMIFS('PT SET-23'!$D$6:$D$82,'PT SET-23'!$B$6:$B$82,'GENERAL SET 2023'!$B44)+SUMIFS(PNT!$D$6:$D$92,PNT!$B$6:$B$92,'GENERAL SET 2023'!$B44)</f>
        <v>2138805.0637998679</v>
      </c>
      <c r="E44" s="21">
        <f>+SUMIFS('PT SET-23'!$F$6:$F$82,'PT SET-23'!$B$6:$B$82,'GENERAL SET 2023'!$B44)+SUMIFS(PNT!$E$6:$E$92,PNT!$B$6:$B$92,'GENERAL SET 2023'!$B44)</f>
        <v>89420.462100000004</v>
      </c>
      <c r="F44" s="21">
        <f>+SUMIFS('PT SET-23'!$J$6:$J$82,'PT SET-23'!$B$6:$B$82,'GENERAL SET 2023'!$B44)+SUMIFS(PNT!$J$6:$J$92,PNT!$B$6:$B$92,'GENERAL SET 2023'!$B44)</f>
        <v>107943.1</v>
      </c>
      <c r="G44" s="21">
        <f>+SUMIFS('PT SET-23'!$K$6:$K$82,'PT SET-23'!$B$6:$B$82,'GENERAL SET 2023'!$B44)+SUMIFS(PNT!$K$6:$K$92,PNT!$B$6:$B$92,'GENERAL SET 2023'!$B44)</f>
        <v>0</v>
      </c>
      <c r="H44" s="21">
        <f t="shared" si="0"/>
        <v>2157327.7016998678</v>
      </c>
      <c r="I44" s="21">
        <f t="shared" si="1"/>
        <v>2157327.7016998678</v>
      </c>
      <c r="J44" s="22">
        <f t="shared" si="2"/>
        <v>0</v>
      </c>
      <c r="K44" s="1"/>
    </row>
    <row r="45" spans="1:11" x14ac:dyDescent="0.25">
      <c r="A45" s="17" t="s">
        <v>45</v>
      </c>
      <c r="B45" s="18">
        <v>848</v>
      </c>
      <c r="C45" s="19" t="s">
        <v>47</v>
      </c>
      <c r="D45" s="20">
        <f>+SUMIFS('PT SET-23'!$D$6:$D$82,'PT SET-23'!$B$6:$B$82,'GENERAL SET 2023'!$B45)+SUMIFS(PNT!$D$6:$D$92,PNT!$B$6:$B$92,'GENERAL SET 2023'!$B45)</f>
        <v>483408.934529686</v>
      </c>
      <c r="E45" s="21">
        <f>+SUMIFS('PT SET-23'!$F$6:$F$82,'PT SET-23'!$B$6:$B$82,'GENERAL SET 2023'!$B45)+SUMIFS(PNT!$E$6:$E$92,PNT!$B$6:$B$92,'GENERAL SET 2023'!$B45)</f>
        <v>233048.133</v>
      </c>
      <c r="F45" s="21">
        <f>+SUMIFS('PT SET-23'!$J$6:$J$82,'PT SET-23'!$B$6:$B$82,'GENERAL SET 2023'!$B45)+SUMIFS(PNT!$J$6:$J$92,PNT!$B$6:$B$92,'GENERAL SET 2023'!$B45)</f>
        <v>1197345.05</v>
      </c>
      <c r="G45" s="21">
        <f>+SUMIFS('PT SET-23'!$K$6:$K$82,'PT SET-23'!$B$6:$B$82,'GENERAL SET 2023'!$B45)+SUMIFS(PNT!$K$6:$K$92,PNT!$B$6:$B$92,'GENERAL SET 2023'!$B45)</f>
        <v>0</v>
      </c>
      <c r="H45" s="21">
        <f t="shared" si="0"/>
        <v>1447705.851529686</v>
      </c>
      <c r="I45" s="21">
        <f t="shared" si="1"/>
        <v>1447705.851529686</v>
      </c>
      <c r="J45" s="22">
        <f t="shared" si="2"/>
        <v>0</v>
      </c>
      <c r="K45" s="1"/>
    </row>
    <row r="46" spans="1:11" x14ac:dyDescent="0.25">
      <c r="A46" s="17" t="s">
        <v>45</v>
      </c>
      <c r="B46" s="18">
        <v>1282</v>
      </c>
      <c r="C46" s="19" t="s">
        <v>48</v>
      </c>
      <c r="D46" s="20">
        <f>+SUMIFS('PT SET-23'!$D$6:$D$82,'PT SET-23'!$B$6:$B$82,'GENERAL SET 2023'!$B46)+SUMIFS(PNT!$D$6:$D$92,PNT!$B$6:$B$92,'GENERAL SET 2023'!$B46)</f>
        <v>-2621341.0479991608</v>
      </c>
      <c r="E46" s="21">
        <f>+SUMIFS('PT SET-23'!$F$6:$F$82,'PT SET-23'!$B$6:$B$82,'GENERAL SET 2023'!$B46)+SUMIFS(PNT!$E$6:$E$92,PNT!$B$6:$B$92,'GENERAL SET 2023'!$B46)</f>
        <v>262623.89299999899</v>
      </c>
      <c r="F46" s="21">
        <f>+SUMIFS('PT SET-23'!$J$6:$J$82,'PT SET-23'!$B$6:$B$82,'GENERAL SET 2023'!$B46)+SUMIFS(PNT!$J$6:$J$92,PNT!$B$6:$B$92,'GENERAL SET 2023'!$B46)</f>
        <v>1036378.84</v>
      </c>
      <c r="G46" s="21">
        <f>+SUMIFS('PT SET-23'!$K$6:$K$82,'PT SET-23'!$B$6:$B$82,'GENERAL SET 2023'!$B46)+SUMIFS(PNT!$K$6:$K$92,PNT!$B$6:$B$92,'GENERAL SET 2023'!$B46)</f>
        <v>0</v>
      </c>
      <c r="H46" s="21">
        <f t="shared" si="0"/>
        <v>-1847586.1009991597</v>
      </c>
      <c r="I46" s="21">
        <f t="shared" si="1"/>
        <v>0</v>
      </c>
      <c r="J46" s="22">
        <f t="shared" si="2"/>
        <v>1847586.1009991597</v>
      </c>
      <c r="K46" s="1"/>
    </row>
    <row r="47" spans="1:11" x14ac:dyDescent="0.25">
      <c r="A47" s="17" t="s">
        <v>45</v>
      </c>
      <c r="B47" s="18">
        <v>852</v>
      </c>
      <c r="C47" s="19" t="s">
        <v>118</v>
      </c>
      <c r="D47" s="20">
        <f>+SUMIFS('PT SET-23'!$D$6:$D$82,'PT SET-23'!$B$6:$B$82,'GENERAL SET 2023'!$B47)+SUMIFS(PNT!$D$6:$D$92,PNT!$B$6:$B$92,'GENERAL SET 2023'!$B47)</f>
        <v>3126</v>
      </c>
      <c r="E47" s="21">
        <f>+SUMIFS('PT SET-23'!$F$6:$F$82,'PT SET-23'!$B$6:$B$82,'GENERAL SET 2023'!$B47)+SUMIFS(PNT!$E$6:$E$92,PNT!$B$6:$B$92,'GENERAL SET 2023'!$B47)</f>
        <v>0</v>
      </c>
      <c r="F47" s="21">
        <f>+SUMIFS('PT SET-23'!$J$6:$J$82,'PT SET-23'!$B$6:$B$82,'GENERAL SET 2023'!$B47)+SUMIFS(PNT!$J$6:$J$92,PNT!$B$6:$B$92,'GENERAL SET 2023'!$B47)</f>
        <v>0</v>
      </c>
      <c r="G47" s="21">
        <f>+SUMIFS('PT SET-23'!$K$6:$K$82,'PT SET-23'!$B$6:$B$82,'GENERAL SET 2023'!$B47)+SUMIFS(PNT!$K$6:$K$92,PNT!$B$6:$B$92,'GENERAL SET 2023'!$B47)</f>
        <v>0</v>
      </c>
      <c r="H47" s="21">
        <f t="shared" si="0"/>
        <v>3126</v>
      </c>
      <c r="I47" s="21">
        <f t="shared" si="1"/>
        <v>3126</v>
      </c>
      <c r="J47" s="22">
        <f t="shared" si="2"/>
        <v>0</v>
      </c>
      <c r="K47" s="1"/>
    </row>
    <row r="48" spans="1:11" x14ac:dyDescent="0.25">
      <c r="A48" s="17" t="s">
        <v>49</v>
      </c>
      <c r="B48" s="18">
        <v>1001</v>
      </c>
      <c r="C48" s="19" t="s">
        <v>50</v>
      </c>
      <c r="D48" s="20">
        <f>+SUMIFS('PT SET-23'!$D$6:$D$82,'PT SET-23'!$B$6:$B$82,'GENERAL SET 2023'!$B48)+SUMIFS(PNT!$D$6:$D$92,PNT!$B$6:$B$92,'GENERAL SET 2023'!$B48)</f>
        <v>754772.15319987747</v>
      </c>
      <c r="E48" s="21">
        <f>+SUMIFS('PT SET-23'!$F$6:$F$82,'PT SET-23'!$B$6:$B$82,'GENERAL SET 2023'!$B48)+SUMIFS(PNT!$E$6:$E$92,PNT!$B$6:$B$92,'GENERAL SET 2023'!$B48)</f>
        <v>37488.999000000003</v>
      </c>
      <c r="F48" s="21">
        <f>+SUMIFS('PT SET-23'!$J$6:$J$82,'PT SET-23'!$B$6:$B$82,'GENERAL SET 2023'!$B48)+SUMIFS(PNT!$J$6:$J$92,PNT!$B$6:$B$92,'GENERAL SET 2023'!$B48)</f>
        <v>0</v>
      </c>
      <c r="G48" s="21">
        <f>+SUMIFS('PT SET-23'!$K$6:$K$82,'PT SET-23'!$B$6:$B$82,'GENERAL SET 2023'!$B48)+SUMIFS(PNT!$K$6:$K$92,PNT!$B$6:$B$92,'GENERAL SET 2023'!$B48)</f>
        <v>0</v>
      </c>
      <c r="H48" s="21">
        <f t="shared" si="0"/>
        <v>717283.15419987752</v>
      </c>
      <c r="I48" s="21">
        <f t="shared" si="1"/>
        <v>717283.15419987752</v>
      </c>
      <c r="J48" s="22">
        <f t="shared" si="2"/>
        <v>0</v>
      </c>
      <c r="K48" s="1"/>
    </row>
    <row r="49" spans="1:11" x14ac:dyDescent="0.25">
      <c r="A49" s="17" t="s">
        <v>49</v>
      </c>
      <c r="B49" s="18">
        <v>1422</v>
      </c>
      <c r="C49" s="19" t="s">
        <v>51</v>
      </c>
      <c r="D49" s="20">
        <f>+SUMIFS('PT SET-23'!$D$6:$D$82,'PT SET-23'!$B$6:$B$82,'GENERAL SET 2023'!$B49)+SUMIFS(PNT!$D$6:$D$92,PNT!$B$6:$B$92,'GENERAL SET 2023'!$B49)</f>
        <v>-7122063.3510001227</v>
      </c>
      <c r="E49" s="21">
        <f>+SUMIFS('PT SET-23'!$F$6:$F$82,'PT SET-23'!$B$6:$B$82,'GENERAL SET 2023'!$B49)+SUMIFS(PNT!$E$6:$E$92,PNT!$B$6:$B$92,'GENERAL SET 2023'!$B49)</f>
        <v>677810.73800000001</v>
      </c>
      <c r="F49" s="21">
        <f>+SUMIFS('PT SET-23'!$J$6:$J$82,'PT SET-23'!$B$6:$B$82,'GENERAL SET 2023'!$B49)+SUMIFS(PNT!$J$6:$J$92,PNT!$B$6:$B$92,'GENERAL SET 2023'!$B49)</f>
        <v>2533438.2399999998</v>
      </c>
      <c r="G49" s="21">
        <f>+SUMIFS('PT SET-23'!$K$6:$K$82,'PT SET-23'!$B$6:$B$82,'GENERAL SET 2023'!$B49)+SUMIFS(PNT!$K$6:$K$92,PNT!$B$6:$B$92,'GENERAL SET 2023'!$B49)</f>
        <v>0</v>
      </c>
      <c r="H49" s="21">
        <f t="shared" si="0"/>
        <v>-5266435.8490001224</v>
      </c>
      <c r="I49" s="21">
        <f t="shared" si="1"/>
        <v>0</v>
      </c>
      <c r="J49" s="22">
        <f t="shared" si="2"/>
        <v>5266435.8490001224</v>
      </c>
      <c r="K49" s="1"/>
    </row>
    <row r="50" spans="1:11" x14ac:dyDescent="0.25">
      <c r="A50" s="17" t="s">
        <v>52</v>
      </c>
      <c r="B50" s="18">
        <v>123</v>
      </c>
      <c r="C50" s="19" t="s">
        <v>53</v>
      </c>
      <c r="D50" s="20">
        <f>+SUMIFS('PT SET-23'!$D$6:$D$82,'PT SET-23'!$B$6:$B$82,'GENERAL SET 2023'!$B50)+SUMIFS(PNT!$D$6:$D$92,PNT!$B$6:$B$92,'GENERAL SET 2023'!$B50)</f>
        <v>-1335584.7339999881</v>
      </c>
      <c r="E50" s="21">
        <f>+SUMIFS('PT SET-23'!$F$6:$F$82,'PT SET-23'!$B$6:$B$82,'GENERAL SET 2023'!$B50)+SUMIFS(PNT!$E$6:$E$92,PNT!$B$6:$B$92,'GENERAL SET 2023'!$B50)</f>
        <v>284632.06400000001</v>
      </c>
      <c r="F50" s="21">
        <f>+SUMIFS('PT SET-23'!$J$6:$J$82,'PT SET-23'!$B$6:$B$82,'GENERAL SET 2023'!$B50)+SUMIFS(PNT!$J$6:$J$92,PNT!$B$6:$B$92,'GENERAL SET 2023'!$B50)</f>
        <v>0</v>
      </c>
      <c r="G50" s="21">
        <f>+SUMIFS('PT SET-23'!$K$6:$K$82,'PT SET-23'!$B$6:$B$82,'GENERAL SET 2023'!$B50)+SUMIFS(PNT!$K$6:$K$92,PNT!$B$6:$B$92,'GENERAL SET 2023'!$B50)</f>
        <v>0</v>
      </c>
      <c r="H50" s="21">
        <f t="shared" si="0"/>
        <v>-1620216.7979999881</v>
      </c>
      <c r="I50" s="21">
        <f t="shared" si="1"/>
        <v>0</v>
      </c>
      <c r="J50" s="22">
        <f t="shared" si="2"/>
        <v>1620216.7979999881</v>
      </c>
      <c r="K50" s="1"/>
    </row>
    <row r="51" spans="1:11" x14ac:dyDescent="0.25">
      <c r="A51" s="17" t="s">
        <v>52</v>
      </c>
      <c r="B51" s="18">
        <v>126</v>
      </c>
      <c r="C51" s="19" t="s">
        <v>54</v>
      </c>
      <c r="D51" s="20">
        <f>+SUMIFS('PT SET-23'!$D$6:$D$82,'PT SET-23'!$B$6:$B$82,'GENERAL SET 2023'!$B51)+SUMIFS(PNT!$D$6:$D$92,PNT!$B$6:$B$92,'GENERAL SET 2023'!$B51)</f>
        <v>-20143165.681157108</v>
      </c>
      <c r="E51" s="21">
        <f>+SUMIFS('PT SET-23'!$F$6:$F$82,'PT SET-23'!$B$6:$B$82,'GENERAL SET 2023'!$B51)+SUMIFS(PNT!$E$6:$E$92,PNT!$B$6:$B$92,'GENERAL SET 2023'!$B51)</f>
        <v>1465409.8452000001</v>
      </c>
      <c r="F51" s="21">
        <f>+SUMIFS('PT SET-23'!$J$6:$J$82,'PT SET-23'!$B$6:$B$82,'GENERAL SET 2023'!$B51)+SUMIFS(PNT!$J$6:$J$92,PNT!$B$6:$B$92,'GENERAL SET 2023'!$B51)</f>
        <v>1452052.0200000003</v>
      </c>
      <c r="G51" s="21">
        <f>+SUMIFS('PT SET-23'!$K$6:$K$82,'PT SET-23'!$B$6:$B$82,'GENERAL SET 2023'!$B51)+SUMIFS(PNT!$K$6:$K$92,PNT!$B$6:$B$92,'GENERAL SET 2023'!$B51)</f>
        <v>0</v>
      </c>
      <c r="H51" s="21">
        <f t="shared" si="0"/>
        <v>-20156523.506357107</v>
      </c>
      <c r="I51" s="21">
        <f t="shared" si="1"/>
        <v>0</v>
      </c>
      <c r="J51" s="22">
        <f t="shared" si="2"/>
        <v>20156523.506357107</v>
      </c>
      <c r="K51" s="1"/>
    </row>
    <row r="52" spans="1:11" x14ac:dyDescent="0.25">
      <c r="A52" s="17" t="s">
        <v>52</v>
      </c>
      <c r="B52" s="18">
        <v>127</v>
      </c>
      <c r="C52" s="19" t="s">
        <v>55</v>
      </c>
      <c r="D52" s="20">
        <f>+SUMIFS('PT SET-23'!$D$6:$D$82,'PT SET-23'!$B$6:$B$82,'GENERAL SET 2023'!$B52)+SUMIFS(PNT!$D$6:$D$92,PNT!$B$6:$B$92,'GENERAL SET 2023'!$B52)</f>
        <v>-473437.99809999962</v>
      </c>
      <c r="E52" s="21">
        <f>+SUMIFS('PT SET-23'!$F$6:$F$82,'PT SET-23'!$B$6:$B$82,'GENERAL SET 2023'!$B52)+SUMIFS(PNT!$E$6:$E$92,PNT!$B$6:$B$92,'GENERAL SET 2023'!$B52)</f>
        <v>66789.423500000004</v>
      </c>
      <c r="F52" s="21">
        <f>+SUMIFS('PT SET-23'!$J$6:$J$82,'PT SET-23'!$B$6:$B$82,'GENERAL SET 2023'!$B52)+SUMIFS(PNT!$J$6:$J$92,PNT!$B$6:$B$92,'GENERAL SET 2023'!$B52)</f>
        <v>0</v>
      </c>
      <c r="G52" s="21">
        <f>+SUMIFS('PT SET-23'!$K$6:$K$82,'PT SET-23'!$B$6:$B$82,'GENERAL SET 2023'!$B52)+SUMIFS(PNT!$K$6:$K$92,PNT!$B$6:$B$92,'GENERAL SET 2023'!$B52)</f>
        <v>0</v>
      </c>
      <c r="H52" s="21">
        <f t="shared" si="0"/>
        <v>-540227.42159999965</v>
      </c>
      <c r="I52" s="21">
        <f t="shared" si="1"/>
        <v>0</v>
      </c>
      <c r="J52" s="22">
        <f t="shared" si="2"/>
        <v>540227.42159999965</v>
      </c>
      <c r="K52" s="1"/>
    </row>
    <row r="53" spans="1:11" x14ac:dyDescent="0.25">
      <c r="A53" s="17" t="s">
        <v>52</v>
      </c>
      <c r="B53" s="18">
        <v>132</v>
      </c>
      <c r="C53" s="19" t="s">
        <v>56</v>
      </c>
      <c r="D53" s="20">
        <f>+SUMIFS('PT SET-23'!$D$6:$D$82,'PT SET-23'!$B$6:$B$82,'GENERAL SET 2023'!$B53)+SUMIFS(PNT!$D$6:$D$92,PNT!$B$6:$B$92,'GENERAL SET 2023'!$B53)</f>
        <v>-4972762.5238769883</v>
      </c>
      <c r="E53" s="21">
        <f>+SUMIFS('PT SET-23'!$F$6:$F$82,'PT SET-23'!$B$6:$B$82,'GENERAL SET 2023'!$B53)+SUMIFS(PNT!$E$6:$E$92,PNT!$B$6:$B$92,'GENERAL SET 2023'!$B53)</f>
        <v>648270.77850000001</v>
      </c>
      <c r="F53" s="21">
        <f>+SUMIFS('PT SET-23'!$J$6:$J$82,'PT SET-23'!$B$6:$B$82,'GENERAL SET 2023'!$B53)+SUMIFS(PNT!$J$6:$J$92,PNT!$B$6:$B$92,'GENERAL SET 2023'!$B53)</f>
        <v>0</v>
      </c>
      <c r="G53" s="21">
        <f>+SUMIFS('PT SET-23'!$K$6:$K$82,'PT SET-23'!$B$6:$B$82,'GENERAL SET 2023'!$B53)+SUMIFS(PNT!$K$6:$K$92,PNT!$B$6:$B$92,'GENERAL SET 2023'!$B53)</f>
        <v>0</v>
      </c>
      <c r="H53" s="21">
        <f t="shared" si="0"/>
        <v>-5621033.3023769883</v>
      </c>
      <c r="I53" s="21">
        <f t="shared" si="1"/>
        <v>0</v>
      </c>
      <c r="J53" s="22">
        <f t="shared" si="2"/>
        <v>5621033.3023769883</v>
      </c>
      <c r="K53" s="1"/>
    </row>
    <row r="54" spans="1:11" x14ac:dyDescent="0.25">
      <c r="A54" s="17" t="s">
        <v>52</v>
      </c>
      <c r="B54" s="18">
        <v>136</v>
      </c>
      <c r="C54" s="19" t="s">
        <v>57</v>
      </c>
      <c r="D54" s="20">
        <f>+SUMIFS('PT SET-23'!$D$6:$D$82,'PT SET-23'!$B$6:$B$82,'GENERAL SET 2023'!$B54)+SUMIFS(PNT!$D$6:$D$92,PNT!$B$6:$B$92,'GENERAL SET 2023'!$B54)</f>
        <v>-150003.51549999931</v>
      </c>
      <c r="E54" s="21">
        <f>+SUMIFS('PT SET-23'!$F$6:$F$82,'PT SET-23'!$B$6:$B$82,'GENERAL SET 2023'!$B54)+SUMIFS(PNT!$E$6:$E$92,PNT!$B$6:$B$92,'GENERAL SET 2023'!$B54)</f>
        <v>71182.638000000006</v>
      </c>
      <c r="F54" s="21">
        <f>+SUMIFS('PT SET-23'!$J$6:$J$82,'PT SET-23'!$B$6:$B$82,'GENERAL SET 2023'!$B54)+SUMIFS(PNT!$J$6:$J$92,PNT!$B$6:$B$92,'GENERAL SET 2023'!$B54)</f>
        <v>0</v>
      </c>
      <c r="G54" s="21">
        <f>+SUMIFS('PT SET-23'!$K$6:$K$82,'PT SET-23'!$B$6:$B$82,'GENERAL SET 2023'!$B54)+SUMIFS(PNT!$K$6:$K$92,PNT!$B$6:$B$92,'GENERAL SET 2023'!$B54)</f>
        <v>0</v>
      </c>
      <c r="H54" s="21">
        <f t="shared" si="0"/>
        <v>-221186.15349999932</v>
      </c>
      <c r="I54" s="21">
        <f t="shared" si="1"/>
        <v>0</v>
      </c>
      <c r="J54" s="22">
        <f t="shared" si="2"/>
        <v>221186.15349999932</v>
      </c>
      <c r="K54" s="1"/>
    </row>
    <row r="55" spans="1:11" x14ac:dyDescent="0.25">
      <c r="A55" s="17" t="s">
        <v>52</v>
      </c>
      <c r="B55" s="18">
        <v>137</v>
      </c>
      <c r="C55" s="19" t="s">
        <v>58</v>
      </c>
      <c r="D55" s="20">
        <f>+SUMIFS('PT SET-23'!$D$6:$D$82,'PT SET-23'!$B$6:$B$82,'GENERAL SET 2023'!$B55)+SUMIFS(PNT!$D$6:$D$92,PNT!$B$6:$B$92,'GENERAL SET 2023'!$B55)</f>
        <v>-7856618.1162724076</v>
      </c>
      <c r="E55" s="21">
        <f>+SUMIFS('PT SET-23'!$F$6:$F$82,'PT SET-23'!$B$6:$B$82,'GENERAL SET 2023'!$B55)+SUMIFS(PNT!$E$6:$E$92,PNT!$B$6:$B$92,'GENERAL SET 2023'!$B55)</f>
        <v>983452.8504</v>
      </c>
      <c r="F55" s="21">
        <f>+SUMIFS('PT SET-23'!$J$6:$J$82,'PT SET-23'!$B$6:$B$82,'GENERAL SET 2023'!$B55)+SUMIFS(PNT!$J$6:$J$92,PNT!$B$6:$B$92,'GENERAL SET 2023'!$B55)</f>
        <v>0</v>
      </c>
      <c r="G55" s="21">
        <f>+SUMIFS('PT SET-23'!$K$6:$K$82,'PT SET-23'!$B$6:$B$82,'GENERAL SET 2023'!$B55)+SUMIFS(PNT!$K$6:$K$92,PNT!$B$6:$B$92,'GENERAL SET 2023'!$B55)</f>
        <v>0</v>
      </c>
      <c r="H55" s="21">
        <f t="shared" si="0"/>
        <v>-8840070.9666724075</v>
      </c>
      <c r="I55" s="21">
        <f t="shared" si="1"/>
        <v>0</v>
      </c>
      <c r="J55" s="22">
        <f t="shared" si="2"/>
        <v>8840070.9666724075</v>
      </c>
      <c r="K55" s="1"/>
    </row>
    <row r="56" spans="1:11" x14ac:dyDescent="0.25">
      <c r="A56" s="17" t="s">
        <v>52</v>
      </c>
      <c r="B56" s="18">
        <v>141</v>
      </c>
      <c r="C56" s="19" t="s">
        <v>59</v>
      </c>
      <c r="D56" s="20">
        <f>+SUMIFS('PT SET-23'!$D$6:$D$82,'PT SET-23'!$B$6:$B$82,'GENERAL SET 2023'!$B56)+SUMIFS(PNT!$D$6:$D$92,PNT!$B$6:$B$92,'GENERAL SET 2023'!$B56)</f>
        <v>-3712576.8083428731</v>
      </c>
      <c r="E56" s="21">
        <f>+SUMIFS('PT SET-23'!$F$6:$F$82,'PT SET-23'!$B$6:$B$82,'GENERAL SET 2023'!$B56)+SUMIFS(PNT!$E$6:$E$92,PNT!$B$6:$B$92,'GENERAL SET 2023'!$B56)</f>
        <v>578611.255</v>
      </c>
      <c r="F56" s="21">
        <f>+SUMIFS('PT SET-23'!$J$6:$J$82,'PT SET-23'!$B$6:$B$82,'GENERAL SET 2023'!$B56)+SUMIFS(PNT!$J$6:$J$92,PNT!$B$6:$B$92,'GENERAL SET 2023'!$B56)</f>
        <v>881536.53</v>
      </c>
      <c r="G56" s="21">
        <f>+SUMIFS('PT SET-23'!$K$6:$K$82,'PT SET-23'!$B$6:$B$82,'GENERAL SET 2023'!$B56)+SUMIFS(PNT!$K$6:$K$92,PNT!$B$6:$B$92,'GENERAL SET 2023'!$B56)</f>
        <v>0</v>
      </c>
      <c r="H56" s="21">
        <f t="shared" si="0"/>
        <v>-3409651.5333428727</v>
      </c>
      <c r="I56" s="21">
        <f t="shared" si="1"/>
        <v>0</v>
      </c>
      <c r="J56" s="22">
        <f t="shared" si="2"/>
        <v>3409651.5333428727</v>
      </c>
      <c r="K56" s="1"/>
    </row>
    <row r="57" spans="1:11" x14ac:dyDescent="0.25">
      <c r="A57" s="17" t="s">
        <v>52</v>
      </c>
      <c r="B57" s="18">
        <v>143</v>
      </c>
      <c r="C57" s="19" t="s">
        <v>60</v>
      </c>
      <c r="D57" s="20">
        <f>+SUMIFS('PT SET-23'!$D$6:$D$82,'PT SET-23'!$B$6:$B$82,'GENERAL SET 2023'!$B57)+SUMIFS(PNT!$D$6:$D$92,PNT!$B$6:$B$92,'GENERAL SET 2023'!$B57)</f>
        <v>-9601827.3512999937</v>
      </c>
      <c r="E57" s="21">
        <f>+SUMIFS('PT SET-23'!$F$6:$F$82,'PT SET-23'!$B$6:$B$82,'GENERAL SET 2023'!$B57)+SUMIFS(PNT!$E$6:$E$92,PNT!$B$6:$B$92,'GENERAL SET 2023'!$B57)</f>
        <v>834969.23699999996</v>
      </c>
      <c r="F57" s="21">
        <f>+SUMIFS('PT SET-23'!$J$6:$J$82,'PT SET-23'!$B$6:$B$82,'GENERAL SET 2023'!$B57)+SUMIFS(PNT!$J$6:$J$92,PNT!$B$6:$B$92,'GENERAL SET 2023'!$B57)</f>
        <v>0</v>
      </c>
      <c r="G57" s="21">
        <f>+SUMIFS('PT SET-23'!$K$6:$K$82,'PT SET-23'!$B$6:$B$82,'GENERAL SET 2023'!$B57)+SUMIFS(PNT!$K$6:$K$92,PNT!$B$6:$B$92,'GENERAL SET 2023'!$B57)</f>
        <v>0</v>
      </c>
      <c r="H57" s="21">
        <f t="shared" si="0"/>
        <v>-10436796.588299993</v>
      </c>
      <c r="I57" s="21">
        <f t="shared" si="1"/>
        <v>0</v>
      </c>
      <c r="J57" s="22">
        <f t="shared" si="2"/>
        <v>10436796.588299993</v>
      </c>
      <c r="K57" s="1"/>
    </row>
    <row r="58" spans="1:11" x14ac:dyDescent="0.25">
      <c r="A58" s="17" t="s">
        <v>52</v>
      </c>
      <c r="B58" s="18">
        <v>144</v>
      </c>
      <c r="C58" s="19" t="s">
        <v>61</v>
      </c>
      <c r="D58" s="20">
        <f>+SUMIFS('PT SET-23'!$D$6:$D$82,'PT SET-23'!$B$6:$B$82,'GENERAL SET 2023'!$B58)+SUMIFS(PNT!$D$6:$D$92,PNT!$B$6:$B$92,'GENERAL SET 2023'!$B58)</f>
        <v>-12286827.094206674</v>
      </c>
      <c r="E58" s="21">
        <f>+SUMIFS('PT SET-23'!$F$6:$F$82,'PT SET-23'!$B$6:$B$82,'GENERAL SET 2023'!$B58)+SUMIFS(PNT!$E$6:$E$92,PNT!$B$6:$B$92,'GENERAL SET 2023'!$B58)</f>
        <v>1132640.1987999999</v>
      </c>
      <c r="F58" s="21">
        <f>+SUMIFS('PT SET-23'!$J$6:$J$82,'PT SET-23'!$B$6:$B$82,'GENERAL SET 2023'!$B58)+SUMIFS(PNT!$J$6:$J$92,PNT!$B$6:$B$92,'GENERAL SET 2023'!$B58)</f>
        <v>0</v>
      </c>
      <c r="G58" s="21">
        <f>+SUMIFS('PT SET-23'!$K$6:$K$82,'PT SET-23'!$B$6:$B$82,'GENERAL SET 2023'!$B58)+SUMIFS(PNT!$K$6:$K$92,PNT!$B$6:$B$92,'GENERAL SET 2023'!$B58)</f>
        <v>0</v>
      </c>
      <c r="H58" s="21">
        <f t="shared" si="0"/>
        <v>-13419467.293006673</v>
      </c>
      <c r="I58" s="21">
        <f t="shared" si="1"/>
        <v>0</v>
      </c>
      <c r="J58" s="22">
        <f t="shared" si="2"/>
        <v>13419467.293006673</v>
      </c>
      <c r="K58" s="1"/>
    </row>
    <row r="59" spans="1:11" x14ac:dyDescent="0.25">
      <c r="A59" s="17" t="s">
        <v>52</v>
      </c>
      <c r="B59" s="18">
        <v>145</v>
      </c>
      <c r="C59" s="19" t="s">
        <v>62</v>
      </c>
      <c r="D59" s="20">
        <f>+SUMIFS('PT SET-23'!$D$6:$D$82,'PT SET-23'!$B$6:$B$82,'GENERAL SET 2023'!$B59)+SUMIFS(PNT!$D$6:$D$92,PNT!$B$6:$B$92,'GENERAL SET 2023'!$B59)</f>
        <v>-950392.62000007625</v>
      </c>
      <c r="E59" s="21">
        <f>+SUMIFS('PT SET-23'!$F$6:$F$82,'PT SET-23'!$B$6:$B$82,'GENERAL SET 2023'!$B59)+SUMIFS(PNT!$E$6:$E$92,PNT!$B$6:$B$92,'GENERAL SET 2023'!$B59)</f>
        <v>115925.719</v>
      </c>
      <c r="F59" s="21">
        <f>+SUMIFS('PT SET-23'!$J$6:$J$82,'PT SET-23'!$B$6:$B$82,'GENERAL SET 2023'!$B59)+SUMIFS(PNT!$J$6:$J$92,PNT!$B$6:$B$92,'GENERAL SET 2023'!$B59)</f>
        <v>113063.18</v>
      </c>
      <c r="G59" s="21">
        <f>+SUMIFS('PT SET-23'!$K$6:$K$82,'PT SET-23'!$B$6:$B$82,'GENERAL SET 2023'!$B59)+SUMIFS(PNT!$K$6:$K$92,PNT!$B$6:$B$92,'GENERAL SET 2023'!$B59)</f>
        <v>0</v>
      </c>
      <c r="H59" s="21">
        <f t="shared" si="0"/>
        <v>-953255.15900007635</v>
      </c>
      <c r="I59" s="21">
        <f t="shared" si="1"/>
        <v>0</v>
      </c>
      <c r="J59" s="22">
        <f t="shared" si="2"/>
        <v>953255.15900007635</v>
      </c>
      <c r="K59" s="1"/>
    </row>
    <row r="60" spans="1:11" x14ac:dyDescent="0.25">
      <c r="A60" s="17" t="s">
        <v>52</v>
      </c>
      <c r="B60" s="18">
        <v>146</v>
      </c>
      <c r="C60" s="19" t="s">
        <v>63</v>
      </c>
      <c r="D60" s="20">
        <f>+SUMIFS('PT SET-23'!$D$6:$D$82,'PT SET-23'!$B$6:$B$82,'GENERAL SET 2023'!$B60)+SUMIFS(PNT!$D$6:$D$92,PNT!$B$6:$B$92,'GENERAL SET 2023'!$B60)</f>
        <v>-150971.70669999998</v>
      </c>
      <c r="E60" s="21">
        <f>+SUMIFS('PT SET-23'!$F$6:$F$82,'PT SET-23'!$B$6:$B$82,'GENERAL SET 2023'!$B60)+SUMIFS(PNT!$E$6:$E$92,PNT!$B$6:$B$92,'GENERAL SET 2023'!$B60)</f>
        <v>22140.098000000002</v>
      </c>
      <c r="F60" s="21">
        <f>+SUMIFS('PT SET-23'!$J$6:$J$82,'PT SET-23'!$B$6:$B$82,'GENERAL SET 2023'!$B60)+SUMIFS(PNT!$J$6:$J$92,PNT!$B$6:$B$92,'GENERAL SET 2023'!$B60)</f>
        <v>0</v>
      </c>
      <c r="G60" s="21">
        <f>+SUMIFS('PT SET-23'!$K$6:$K$82,'PT SET-23'!$B$6:$B$82,'GENERAL SET 2023'!$B60)+SUMIFS(PNT!$K$6:$K$92,PNT!$B$6:$B$92,'GENERAL SET 2023'!$B60)</f>
        <v>0</v>
      </c>
      <c r="H60" s="21">
        <f t="shared" si="0"/>
        <v>-173111.80469999998</v>
      </c>
      <c r="I60" s="21">
        <f t="shared" si="1"/>
        <v>0</v>
      </c>
      <c r="J60" s="22">
        <f t="shared" si="2"/>
        <v>173111.80469999998</v>
      </c>
      <c r="K60" s="1"/>
    </row>
    <row r="61" spans="1:11" x14ac:dyDescent="0.25">
      <c r="A61" s="17" t="s">
        <v>52</v>
      </c>
      <c r="B61" s="18">
        <v>147</v>
      </c>
      <c r="C61" s="19" t="s">
        <v>64</v>
      </c>
      <c r="D61" s="20">
        <f>+SUMIFS('PT SET-23'!$D$6:$D$82,'PT SET-23'!$B$6:$B$82,'GENERAL SET 2023'!$B61)+SUMIFS(PNT!$D$6:$D$92,PNT!$B$6:$B$92,'GENERAL SET 2023'!$B61)</f>
        <v>-347609.8545999995</v>
      </c>
      <c r="E61" s="21">
        <f>+SUMIFS('PT SET-23'!$F$6:$F$82,'PT SET-23'!$B$6:$B$82,'GENERAL SET 2023'!$B61)+SUMIFS(PNT!$E$6:$E$92,PNT!$B$6:$B$92,'GENERAL SET 2023'!$B61)</f>
        <v>11669.234</v>
      </c>
      <c r="F61" s="21">
        <f>+SUMIFS('PT SET-23'!$J$6:$J$82,'PT SET-23'!$B$6:$B$82,'GENERAL SET 2023'!$B61)+SUMIFS(PNT!$J$6:$J$92,PNT!$B$6:$B$92,'GENERAL SET 2023'!$B61)</f>
        <v>0</v>
      </c>
      <c r="G61" s="21">
        <f>+SUMIFS('PT SET-23'!$K$6:$K$82,'PT SET-23'!$B$6:$B$82,'GENERAL SET 2023'!$B61)+SUMIFS(PNT!$K$6:$K$92,PNT!$B$6:$B$92,'GENERAL SET 2023'!$B61)</f>
        <v>0</v>
      </c>
      <c r="H61" s="21">
        <f t="shared" si="0"/>
        <v>-359279.08859999949</v>
      </c>
      <c r="I61" s="21">
        <f t="shared" si="1"/>
        <v>0</v>
      </c>
      <c r="J61" s="22">
        <f t="shared" si="2"/>
        <v>359279.08859999949</v>
      </c>
      <c r="K61" s="1"/>
    </row>
    <row r="62" spans="1:11" x14ac:dyDescent="0.25">
      <c r="A62" s="17" t="s">
        <v>52</v>
      </c>
      <c r="B62" s="18">
        <v>149</v>
      </c>
      <c r="C62" s="19" t="s">
        <v>65</v>
      </c>
      <c r="D62" s="20">
        <f>+SUMIFS('PT SET-23'!$D$6:$D$82,'PT SET-23'!$B$6:$B$82,'GENERAL SET 2023'!$B62)+SUMIFS(PNT!$D$6:$D$92,PNT!$B$6:$B$92,'GENERAL SET 2023'!$B62)</f>
        <v>-2054454.7380999965</v>
      </c>
      <c r="E62" s="21">
        <f>+SUMIFS('PT SET-23'!$F$6:$F$82,'PT SET-23'!$B$6:$B$82,'GENERAL SET 2023'!$B62)+SUMIFS(PNT!$E$6:$E$92,PNT!$B$6:$B$92,'GENERAL SET 2023'!$B62)</f>
        <v>118540.878</v>
      </c>
      <c r="F62" s="21">
        <f>+SUMIFS('PT SET-23'!$J$6:$J$82,'PT SET-23'!$B$6:$B$82,'GENERAL SET 2023'!$B62)+SUMIFS(PNT!$J$6:$J$92,PNT!$B$6:$B$92,'GENERAL SET 2023'!$B62)</f>
        <v>75379.91</v>
      </c>
      <c r="G62" s="21">
        <f>+SUMIFS('PT SET-23'!$K$6:$K$82,'PT SET-23'!$B$6:$B$82,'GENERAL SET 2023'!$B62)+SUMIFS(PNT!$K$6:$K$92,PNT!$B$6:$B$92,'GENERAL SET 2023'!$B62)</f>
        <v>0</v>
      </c>
      <c r="H62" s="21">
        <f t="shared" si="0"/>
        <v>-2097615.7060999963</v>
      </c>
      <c r="I62" s="21">
        <f t="shared" si="1"/>
        <v>0</v>
      </c>
      <c r="J62" s="22">
        <f t="shared" si="2"/>
        <v>2097615.7060999963</v>
      </c>
      <c r="K62" s="1"/>
    </row>
    <row r="63" spans="1:11" x14ac:dyDescent="0.25">
      <c r="A63" s="17" t="s">
        <v>52</v>
      </c>
      <c r="B63" s="18">
        <v>522</v>
      </c>
      <c r="C63" s="19" t="s">
        <v>66</v>
      </c>
      <c r="D63" s="20">
        <f>+SUMIFS('PT SET-23'!$D$6:$D$82,'PT SET-23'!$B$6:$B$82,'GENERAL SET 2023'!$B63)+SUMIFS(PNT!$D$6:$D$92,PNT!$B$6:$B$92,'GENERAL SET 2023'!$B63)</f>
        <v>189908.3611000005</v>
      </c>
      <c r="E63" s="21">
        <f>+SUMIFS('PT SET-23'!$F$6:$F$82,'PT SET-23'!$B$6:$B$82,'GENERAL SET 2023'!$B63)+SUMIFS(PNT!$E$6:$E$92,PNT!$B$6:$B$92,'GENERAL SET 2023'!$B63)</f>
        <v>30937.5</v>
      </c>
      <c r="F63" s="21">
        <f>+SUMIFS('PT SET-23'!$J$6:$J$82,'PT SET-23'!$B$6:$B$82,'GENERAL SET 2023'!$B63)+SUMIFS(PNT!$J$6:$J$92,PNT!$B$6:$B$92,'GENERAL SET 2023'!$B63)</f>
        <v>30022.559999999998</v>
      </c>
      <c r="G63" s="21">
        <f>+SUMIFS('PT SET-23'!$K$6:$K$82,'PT SET-23'!$B$6:$B$82,'GENERAL SET 2023'!$B63)+SUMIFS(PNT!$K$6:$K$92,PNT!$B$6:$B$92,'GENERAL SET 2023'!$B63)</f>
        <v>0</v>
      </c>
      <c r="H63" s="21">
        <f t="shared" si="0"/>
        <v>188993.4211000005</v>
      </c>
      <c r="I63" s="21">
        <f t="shared" si="1"/>
        <v>188993.4211000005</v>
      </c>
      <c r="J63" s="22">
        <f t="shared" si="2"/>
        <v>0</v>
      </c>
      <c r="K63" s="1"/>
    </row>
    <row r="64" spans="1:11" x14ac:dyDescent="0.25">
      <c r="A64" s="17" t="s">
        <v>52</v>
      </c>
      <c r="B64" s="18">
        <v>1138</v>
      </c>
      <c r="C64" s="19" t="s">
        <v>67</v>
      </c>
      <c r="D64" s="20">
        <f>+SUMIFS('PT SET-23'!$D$6:$D$82,'PT SET-23'!$B$6:$B$82,'GENERAL SET 2023'!$B64)+SUMIFS(PNT!$D$6:$D$92,PNT!$B$6:$B$92,'GENERAL SET 2023'!$B64)</f>
        <v>59447.398499999916</v>
      </c>
      <c r="E64" s="21">
        <f>+SUMIFS('PT SET-23'!$F$6:$F$82,'PT SET-23'!$B$6:$B$82,'GENERAL SET 2023'!$B64)+SUMIFS(PNT!$E$6:$E$92,PNT!$B$6:$B$92,'GENERAL SET 2023'!$B64)</f>
        <v>6466.0219999999999</v>
      </c>
      <c r="F64" s="21">
        <f>+SUMIFS('PT SET-23'!$J$6:$J$82,'PT SET-23'!$B$6:$B$82,'GENERAL SET 2023'!$B64)+SUMIFS(PNT!$J$6:$J$92,PNT!$B$6:$B$92,'GENERAL SET 2023'!$B64)</f>
        <v>0</v>
      </c>
      <c r="G64" s="21">
        <f>+SUMIFS('PT SET-23'!$K$6:$K$82,'PT SET-23'!$B$6:$B$82,'GENERAL SET 2023'!$B64)+SUMIFS(PNT!$K$6:$K$92,PNT!$B$6:$B$92,'GENERAL SET 2023'!$B64)</f>
        <v>0</v>
      </c>
      <c r="H64" s="21">
        <f t="shared" si="0"/>
        <v>52981.376499999918</v>
      </c>
      <c r="I64" s="21">
        <f t="shared" si="1"/>
        <v>52981.376499999918</v>
      </c>
      <c r="J64" s="22">
        <f t="shared" si="2"/>
        <v>0</v>
      </c>
      <c r="K64" s="1"/>
    </row>
    <row r="65" spans="1:11" x14ac:dyDescent="0.25">
      <c r="A65" s="17" t="s">
        <v>52</v>
      </c>
      <c r="B65" s="18">
        <v>1216</v>
      </c>
      <c r="C65" s="19" t="s">
        <v>68</v>
      </c>
      <c r="D65" s="20">
        <f>+SUMIFS('PT SET-23'!$D$6:$D$82,'PT SET-23'!$B$6:$B$82,'GENERAL SET 2023'!$B65)+SUMIFS(PNT!$D$6:$D$92,PNT!$B$6:$B$92,'GENERAL SET 2023'!$B65)</f>
        <v>-159254.10359999925</v>
      </c>
      <c r="E65" s="21">
        <f>+SUMIFS('PT SET-23'!$F$6:$F$82,'PT SET-23'!$B$6:$B$82,'GENERAL SET 2023'!$B65)+SUMIFS(PNT!$E$6:$E$92,PNT!$B$6:$B$92,'GENERAL SET 2023'!$B65)</f>
        <v>38423.999400000001</v>
      </c>
      <c r="F65" s="21">
        <f>+SUMIFS('PT SET-23'!$J$6:$J$82,'PT SET-23'!$B$6:$B$82,'GENERAL SET 2023'!$B65)+SUMIFS(PNT!$J$6:$J$92,PNT!$B$6:$B$92,'GENERAL SET 2023'!$B65)</f>
        <v>10440.550000000001</v>
      </c>
      <c r="G65" s="21">
        <f>+SUMIFS('PT SET-23'!$K$6:$K$82,'PT SET-23'!$B$6:$B$82,'GENERAL SET 2023'!$B65)+SUMIFS(PNT!$K$6:$K$92,PNT!$B$6:$B$92,'GENERAL SET 2023'!$B65)</f>
        <v>0</v>
      </c>
      <c r="H65" s="21">
        <f t="shared" si="0"/>
        <v>-187237.55299999926</v>
      </c>
      <c r="I65" s="21">
        <f t="shared" si="1"/>
        <v>0</v>
      </c>
      <c r="J65" s="22">
        <f t="shared" si="2"/>
        <v>187237.55299999926</v>
      </c>
      <c r="K65" s="1"/>
    </row>
    <row r="66" spans="1:11" x14ac:dyDescent="0.25">
      <c r="A66" s="17" t="s">
        <v>52</v>
      </c>
      <c r="B66" s="18">
        <v>1235</v>
      </c>
      <c r="C66" s="19" t="s">
        <v>69</v>
      </c>
      <c r="D66" s="20">
        <f>+SUMIFS('PT SET-23'!$D$6:$D$82,'PT SET-23'!$B$6:$B$82,'GENERAL SET 2023'!$B66)+SUMIFS(PNT!$D$6:$D$92,PNT!$B$6:$B$92,'GENERAL SET 2023'!$B66)</f>
        <v>-22643082.722965084</v>
      </c>
      <c r="E66" s="21">
        <f>+SUMIFS('PT SET-23'!$F$6:$F$82,'PT SET-23'!$B$6:$B$82,'GENERAL SET 2023'!$B66)+SUMIFS(PNT!$E$6:$E$92,PNT!$B$6:$B$92,'GENERAL SET 2023'!$B66)</f>
        <v>9565955.9615999609</v>
      </c>
      <c r="F66" s="21">
        <f>+SUMIFS('PT SET-23'!$J$6:$J$82,'PT SET-23'!$B$6:$B$82,'GENERAL SET 2023'!$B66)+SUMIFS(PNT!$J$6:$J$92,PNT!$B$6:$B$92,'GENERAL SET 2023'!$B66)</f>
        <v>78398.250000000015</v>
      </c>
      <c r="G66" s="21">
        <f>+SUMIFS('PT SET-23'!$K$6:$K$82,'PT SET-23'!$B$6:$B$82,'GENERAL SET 2023'!$B66)+SUMIFS(PNT!$K$6:$K$92,PNT!$B$6:$B$92,'GENERAL SET 2023'!$B66)</f>
        <v>0</v>
      </c>
      <c r="H66" s="21">
        <f t="shared" si="0"/>
        <v>-32130640.434565045</v>
      </c>
      <c r="I66" s="21">
        <f t="shared" si="1"/>
        <v>0</v>
      </c>
      <c r="J66" s="22">
        <f t="shared" si="2"/>
        <v>32130640.434565045</v>
      </c>
      <c r="K66" s="1"/>
    </row>
    <row r="67" spans="1:11" x14ac:dyDescent="0.25">
      <c r="A67" s="17" t="s">
        <v>52</v>
      </c>
      <c r="B67" s="18">
        <v>1512</v>
      </c>
      <c r="C67" s="19" t="s">
        <v>70</v>
      </c>
      <c r="D67" s="20">
        <f>+SUMIFS('PT SET-23'!$D$6:$D$82,'PT SET-23'!$B$6:$B$82,'GENERAL SET 2023'!$B67)+SUMIFS(PNT!$D$6:$D$92,PNT!$B$6:$B$92,'GENERAL SET 2023'!$B67)</f>
        <v>-40481106.16561573</v>
      </c>
      <c r="E67" s="21">
        <f>+SUMIFS('PT SET-23'!$F$6:$F$82,'PT SET-23'!$B$6:$B$82,'GENERAL SET 2023'!$B67)+SUMIFS(PNT!$E$6:$E$92,PNT!$B$6:$B$92,'GENERAL SET 2023'!$B67)</f>
        <v>2434159.7858000002</v>
      </c>
      <c r="F67" s="21">
        <f>+SUMIFS('PT SET-23'!$J$6:$J$82,'PT SET-23'!$B$6:$B$82,'GENERAL SET 2023'!$B67)+SUMIFS(PNT!$J$6:$J$92,PNT!$B$6:$B$92,'GENERAL SET 2023'!$B67)</f>
        <v>53498.649999999994</v>
      </c>
      <c r="G67" s="21">
        <f>+SUMIFS('PT SET-23'!$K$6:$K$82,'PT SET-23'!$B$6:$B$82,'GENERAL SET 2023'!$B67)+SUMIFS(PNT!$K$6:$K$92,PNT!$B$6:$B$92,'GENERAL SET 2023'!$B67)</f>
        <v>0</v>
      </c>
      <c r="H67" s="21">
        <f t="shared" si="0"/>
        <v>-42861767.301415734</v>
      </c>
      <c r="I67" s="21">
        <f t="shared" si="1"/>
        <v>0</v>
      </c>
      <c r="J67" s="22">
        <f t="shared" si="2"/>
        <v>42861767.301415734</v>
      </c>
      <c r="K67" s="1"/>
    </row>
    <row r="68" spans="1:11" x14ac:dyDescent="0.25">
      <c r="A68" s="17" t="s">
        <v>52</v>
      </c>
      <c r="B68" s="18">
        <v>1670</v>
      </c>
      <c r="C68" s="19" t="s">
        <v>71</v>
      </c>
      <c r="D68" s="20">
        <f>+SUMIFS('PT SET-23'!$D$6:$D$82,'PT SET-23'!$B$6:$B$82,'GENERAL SET 2023'!$B68)+SUMIFS(PNT!$D$6:$D$92,PNT!$B$6:$B$92,'GENERAL SET 2023'!$B68)</f>
        <v>-17106.804499996128</v>
      </c>
      <c r="E68" s="21">
        <f>+SUMIFS('PT SET-23'!$F$6:$F$82,'PT SET-23'!$B$6:$B$82,'GENERAL SET 2023'!$B68)+SUMIFS(PNT!$E$6:$E$92,PNT!$B$6:$B$92,'GENERAL SET 2023'!$B68)</f>
        <v>195868.12400000001</v>
      </c>
      <c r="F68" s="21">
        <f>+SUMIFS('PT SET-23'!$J$6:$J$82,'PT SET-23'!$B$6:$B$82,'GENERAL SET 2023'!$B68)+SUMIFS(PNT!$J$6:$J$92,PNT!$B$6:$B$92,'GENERAL SET 2023'!$B68)</f>
        <v>0</v>
      </c>
      <c r="G68" s="21">
        <f>+SUMIFS('PT SET-23'!$K$6:$K$82,'PT SET-23'!$B$6:$B$82,'GENERAL SET 2023'!$B68)+SUMIFS(PNT!$K$6:$K$92,PNT!$B$6:$B$92,'GENERAL SET 2023'!$B68)</f>
        <v>0</v>
      </c>
      <c r="H68" s="21">
        <f t="shared" si="0"/>
        <v>-212974.92849999614</v>
      </c>
      <c r="I68" s="21">
        <f t="shared" si="1"/>
        <v>0</v>
      </c>
      <c r="J68" s="22">
        <f t="shared" si="2"/>
        <v>212974.92849999614</v>
      </c>
      <c r="K68" s="1"/>
    </row>
    <row r="69" spans="1:11" x14ac:dyDescent="0.25">
      <c r="A69" s="17" t="s">
        <v>52</v>
      </c>
      <c r="B69" s="18">
        <v>1726</v>
      </c>
      <c r="C69" s="19" t="s">
        <v>112</v>
      </c>
      <c r="D69" s="20">
        <f>+SUMIFS('PT SET-23'!$D$6:$D$82,'PT SET-23'!$B$6:$B$82,'GENERAL SET 2023'!$B69)+SUMIFS(PNT!$D$6:$D$92,PNT!$B$6:$B$92,'GENERAL SET 2023'!$B69)</f>
        <v>-138848.55549999978</v>
      </c>
      <c r="E69" s="21">
        <f>+SUMIFS('PT SET-23'!$F$6:$F$82,'PT SET-23'!$B$6:$B$82,'GENERAL SET 2023'!$B69)+SUMIFS(PNT!$E$6:$E$92,PNT!$B$6:$B$92,'GENERAL SET 2023'!$B69)</f>
        <v>1336.8040000000001</v>
      </c>
      <c r="F69" s="21">
        <f>+SUMIFS('PT SET-23'!$J$6:$J$82,'PT SET-23'!$B$6:$B$82,'GENERAL SET 2023'!$B69)+SUMIFS(PNT!$J$6:$J$92,PNT!$B$6:$B$92,'GENERAL SET 2023'!$B69)</f>
        <v>0</v>
      </c>
      <c r="G69" s="21">
        <f>+SUMIFS('PT SET-23'!$K$6:$K$82,'PT SET-23'!$B$6:$B$82,'GENERAL SET 2023'!$B69)+SUMIFS(PNT!$K$6:$K$92,PNT!$B$6:$B$92,'GENERAL SET 2023'!$B69)</f>
        <v>0</v>
      </c>
      <c r="H69" s="21">
        <f t="shared" si="0"/>
        <v>-140185.35949999979</v>
      </c>
      <c r="I69" s="21">
        <f t="shared" si="1"/>
        <v>0</v>
      </c>
      <c r="J69" s="22">
        <f t="shared" si="2"/>
        <v>140185.35949999979</v>
      </c>
      <c r="K69" s="1"/>
    </row>
    <row r="70" spans="1:11" x14ac:dyDescent="0.25">
      <c r="A70" s="17" t="s">
        <v>72</v>
      </c>
      <c r="B70" s="18">
        <v>1286</v>
      </c>
      <c r="C70" s="19" t="s">
        <v>73</v>
      </c>
      <c r="D70" s="20">
        <f>+SUMIFS('PT SET-23'!$D$6:$D$82,'PT SET-23'!$B$6:$B$82,'GENERAL SET 2023'!$B70)+SUMIFS(PNT!$D$6:$D$92,PNT!$B$6:$B$92,'GENERAL SET 2023'!$B70)</f>
        <v>-243088.18329994916</v>
      </c>
      <c r="E70" s="21">
        <f>+SUMIFS('PT SET-23'!$F$6:$F$82,'PT SET-23'!$B$6:$B$82,'GENERAL SET 2023'!$B70)+SUMIFS(PNT!$E$6:$E$92,PNT!$B$6:$B$92,'GENERAL SET 2023'!$B70)</f>
        <v>41326.824999999997</v>
      </c>
      <c r="F70" s="21">
        <f>+SUMIFS('PT SET-23'!$J$6:$J$82,'PT SET-23'!$B$6:$B$82,'GENERAL SET 2023'!$B70)+SUMIFS(PNT!$J$6:$J$92,PNT!$B$6:$B$92,'GENERAL SET 2023'!$B70)</f>
        <v>0</v>
      </c>
      <c r="G70" s="21">
        <f>+SUMIFS('PT SET-23'!$K$6:$K$82,'PT SET-23'!$B$6:$B$82,'GENERAL SET 2023'!$B70)+SUMIFS(PNT!$K$6:$K$92,PNT!$B$6:$B$92,'GENERAL SET 2023'!$B70)</f>
        <v>0</v>
      </c>
      <c r="H70" s="21">
        <f t="shared" si="0"/>
        <v>-284415.00829994917</v>
      </c>
      <c r="I70" s="21">
        <f t="shared" si="1"/>
        <v>0</v>
      </c>
      <c r="J70" s="22">
        <f t="shared" si="2"/>
        <v>284415.00829994917</v>
      </c>
      <c r="K70" s="1"/>
    </row>
    <row r="71" spans="1:11" x14ac:dyDescent="0.25">
      <c r="A71" s="17" t="s">
        <v>72</v>
      </c>
      <c r="B71" s="18">
        <v>1288</v>
      </c>
      <c r="C71" s="19" t="s">
        <v>74</v>
      </c>
      <c r="D71" s="20">
        <f>+SUMIFS('PT SET-23'!$D$6:$D$82,'PT SET-23'!$B$6:$B$82,'GENERAL SET 2023'!$B71)+SUMIFS(PNT!$D$6:$D$92,PNT!$B$6:$B$92,'GENERAL SET 2023'!$B71)</f>
        <v>-163910.76139999813</v>
      </c>
      <c r="E71" s="21">
        <f>+SUMIFS('PT SET-23'!$F$6:$F$82,'PT SET-23'!$B$6:$B$82,'GENERAL SET 2023'!$B71)+SUMIFS(PNT!$E$6:$E$92,PNT!$B$6:$B$92,'GENERAL SET 2023'!$B71)</f>
        <v>10892.254000000001</v>
      </c>
      <c r="F71" s="21">
        <f>+SUMIFS('PT SET-23'!$J$6:$J$82,'PT SET-23'!$B$6:$B$82,'GENERAL SET 2023'!$B71)+SUMIFS(PNT!$J$6:$J$92,PNT!$B$6:$B$92,'GENERAL SET 2023'!$B71)</f>
        <v>0</v>
      </c>
      <c r="G71" s="21">
        <f>+SUMIFS('PT SET-23'!$K$6:$K$82,'PT SET-23'!$B$6:$B$82,'GENERAL SET 2023'!$B71)+SUMIFS(PNT!$K$6:$K$92,PNT!$B$6:$B$92,'GENERAL SET 2023'!$B71)</f>
        <v>0</v>
      </c>
      <c r="H71" s="21">
        <f t="shared" ref="H71:H83" si="6">+D71-E71+F71+G71</f>
        <v>-174803.01539999811</v>
      </c>
      <c r="I71" s="21">
        <f t="shared" ref="I71:I83" si="7">+IF(H71&gt;0,H71,0)</f>
        <v>0</v>
      </c>
      <c r="J71" s="22">
        <f t="shared" ref="J71:J83" si="8">+IF(H71&lt;0,-H71,0)</f>
        <v>174803.01539999811</v>
      </c>
      <c r="K71" s="1"/>
    </row>
    <row r="72" spans="1:11" x14ac:dyDescent="0.25">
      <c r="A72" s="17" t="s">
        <v>72</v>
      </c>
      <c r="B72" s="18">
        <v>1289</v>
      </c>
      <c r="C72" s="19" t="s">
        <v>75</v>
      </c>
      <c r="D72" s="20">
        <f>+SUMIFS('PT SET-23'!$D$6:$D$82,'PT SET-23'!$B$6:$B$82,'GENERAL SET 2023'!$B72)+SUMIFS(PNT!$D$6:$D$92,PNT!$B$6:$B$92,'GENERAL SET 2023'!$B72)</f>
        <v>-220204.30979999978</v>
      </c>
      <c r="E72" s="21">
        <f>+SUMIFS('PT SET-23'!$F$6:$F$82,'PT SET-23'!$B$6:$B$82,'GENERAL SET 2023'!$B72)+SUMIFS(PNT!$E$6:$E$92,PNT!$B$6:$B$92,'GENERAL SET 2023'!$B72)</f>
        <v>15280.796</v>
      </c>
      <c r="F72" s="21">
        <f>+SUMIFS('PT SET-23'!$J$6:$J$82,'PT SET-23'!$B$6:$B$82,'GENERAL SET 2023'!$B72)+SUMIFS(PNT!$J$6:$J$92,PNT!$B$6:$B$92,'GENERAL SET 2023'!$B72)</f>
        <v>0</v>
      </c>
      <c r="G72" s="21">
        <f>+SUMIFS('PT SET-23'!$K$6:$K$82,'PT SET-23'!$B$6:$B$82,'GENERAL SET 2023'!$B72)+SUMIFS(PNT!$K$6:$K$92,PNT!$B$6:$B$92,'GENERAL SET 2023'!$B72)</f>
        <v>0</v>
      </c>
      <c r="H72" s="21">
        <f t="shared" si="6"/>
        <v>-235485.10579999979</v>
      </c>
      <c r="I72" s="21">
        <f t="shared" si="7"/>
        <v>0</v>
      </c>
      <c r="J72" s="22">
        <f t="shared" si="8"/>
        <v>235485.10579999979</v>
      </c>
      <c r="K72" s="1"/>
    </row>
    <row r="73" spans="1:11" x14ac:dyDescent="0.25">
      <c r="A73" s="17" t="s">
        <v>72</v>
      </c>
      <c r="B73" s="18">
        <v>1290</v>
      </c>
      <c r="C73" s="19" t="s">
        <v>76</v>
      </c>
      <c r="D73" s="20">
        <f>+SUMIFS('PT SET-23'!$D$6:$D$82,'PT SET-23'!$B$6:$B$82,'GENERAL SET 2023'!$B73)+SUMIFS(PNT!$D$6:$D$92,PNT!$B$6:$B$92,'GENERAL SET 2023'!$B73)</f>
        <v>-321242.81329999992</v>
      </c>
      <c r="E73" s="21">
        <f>+SUMIFS('PT SET-23'!$F$6:$F$82,'PT SET-23'!$B$6:$B$82,'GENERAL SET 2023'!$B73)+SUMIFS(PNT!$E$6:$E$92,PNT!$B$6:$B$92,'GENERAL SET 2023'!$B73)</f>
        <v>4976.5150000000003</v>
      </c>
      <c r="F73" s="21">
        <f>+SUMIFS('PT SET-23'!$J$6:$J$82,'PT SET-23'!$B$6:$B$82,'GENERAL SET 2023'!$B73)+SUMIFS(PNT!$J$6:$J$92,PNT!$B$6:$B$92,'GENERAL SET 2023'!$B73)</f>
        <v>0</v>
      </c>
      <c r="G73" s="21">
        <f>+SUMIFS('PT SET-23'!$K$6:$K$82,'PT SET-23'!$B$6:$B$82,'GENERAL SET 2023'!$B73)+SUMIFS(PNT!$K$6:$K$92,PNT!$B$6:$B$92,'GENERAL SET 2023'!$B73)</f>
        <v>0</v>
      </c>
      <c r="H73" s="21">
        <f t="shared" si="6"/>
        <v>-326219.32829999994</v>
      </c>
      <c r="I73" s="21">
        <f t="shared" si="7"/>
        <v>0</v>
      </c>
      <c r="J73" s="22">
        <f t="shared" si="8"/>
        <v>326219.32829999994</v>
      </c>
      <c r="K73" s="1"/>
    </row>
    <row r="74" spans="1:11" x14ac:dyDescent="0.25">
      <c r="A74" s="17" t="s">
        <v>72</v>
      </c>
      <c r="B74" s="18">
        <v>1292</v>
      </c>
      <c r="C74" s="19" t="s">
        <v>77</v>
      </c>
      <c r="D74" s="20">
        <f>+SUMIFS('PT SET-23'!$D$6:$D$82,'PT SET-23'!$B$6:$B$82,'GENERAL SET 2023'!$B74)+SUMIFS(PNT!$D$6:$D$92,PNT!$B$6:$B$92,'GENERAL SET 2023'!$B74)</f>
        <v>-154690.16019999958</v>
      </c>
      <c r="E74" s="21">
        <f>+SUMIFS('PT SET-23'!$F$6:$F$82,'PT SET-23'!$B$6:$B$82,'GENERAL SET 2023'!$B74)+SUMIFS(PNT!$E$6:$E$92,PNT!$B$6:$B$92,'GENERAL SET 2023'!$B74)</f>
        <v>8196.2900000000009</v>
      </c>
      <c r="F74" s="21">
        <f>+SUMIFS('PT SET-23'!$J$6:$J$82,'PT SET-23'!$B$6:$B$82,'GENERAL SET 2023'!$B74)+SUMIFS(PNT!$J$6:$J$92,PNT!$B$6:$B$92,'GENERAL SET 2023'!$B74)</f>
        <v>0</v>
      </c>
      <c r="G74" s="21">
        <f>+SUMIFS('PT SET-23'!$K$6:$K$82,'PT SET-23'!$B$6:$B$82,'GENERAL SET 2023'!$B74)+SUMIFS(PNT!$K$6:$K$92,PNT!$B$6:$B$92,'GENERAL SET 2023'!$B74)</f>
        <v>0</v>
      </c>
      <c r="H74" s="21">
        <f t="shared" si="6"/>
        <v>-162886.45019999958</v>
      </c>
      <c r="I74" s="21">
        <f t="shared" si="7"/>
        <v>0</v>
      </c>
      <c r="J74" s="22">
        <f t="shared" si="8"/>
        <v>162886.45019999958</v>
      </c>
      <c r="K74" s="1"/>
    </row>
    <row r="75" spans="1:11" x14ac:dyDescent="0.25">
      <c r="A75" s="17" t="s">
        <v>78</v>
      </c>
      <c r="B75" s="18">
        <v>872</v>
      </c>
      <c r="C75" s="19" t="s">
        <v>79</v>
      </c>
      <c r="D75" s="20">
        <f>+SUMIFS('PT SET-23'!$D$6:$D$82,'PT SET-23'!$B$6:$B$82,'GENERAL SET 2023'!$B75)+SUMIFS(PNT!$D$6:$D$92,PNT!$B$6:$B$92,'GENERAL SET 2023'!$B75)</f>
        <v>5076.3381000000518</v>
      </c>
      <c r="E75" s="21">
        <f>+SUMIFS('PT SET-23'!$F$6:$F$82,'PT SET-23'!$B$6:$B$82,'GENERAL SET 2023'!$B75)+SUMIFS(PNT!$E$6:$E$92,PNT!$B$6:$B$92,'GENERAL SET 2023'!$B75)</f>
        <v>2069.6750000000002</v>
      </c>
      <c r="F75" s="21">
        <f>+SUMIFS('PT SET-23'!$J$6:$J$82,'PT SET-23'!$B$6:$B$82,'GENERAL SET 2023'!$B75)+SUMIFS(PNT!$J$6:$J$92,PNT!$B$6:$B$92,'GENERAL SET 2023'!$B75)</f>
        <v>0</v>
      </c>
      <c r="G75" s="21">
        <f>+SUMIFS('PT SET-23'!$K$6:$K$82,'PT SET-23'!$B$6:$B$82,'GENERAL SET 2023'!$B75)+SUMIFS(PNT!$K$6:$K$92,PNT!$B$6:$B$92,'GENERAL SET 2023'!$B75)</f>
        <v>0</v>
      </c>
      <c r="H75" s="21">
        <f t="shared" si="6"/>
        <v>3006.6631000000516</v>
      </c>
      <c r="I75" s="21">
        <f t="shared" si="7"/>
        <v>3006.6631000000516</v>
      </c>
      <c r="J75" s="22">
        <f t="shared" si="8"/>
        <v>0</v>
      </c>
      <c r="K75" s="1"/>
    </row>
    <row r="76" spans="1:11" x14ac:dyDescent="0.25">
      <c r="A76" s="17" t="s">
        <v>78</v>
      </c>
      <c r="B76" s="18">
        <v>874</v>
      </c>
      <c r="C76" s="19" t="s">
        <v>80</v>
      </c>
      <c r="D76" s="20">
        <f>+SUMIFS('PT SET-23'!$D$6:$D$82,'PT SET-23'!$B$6:$B$82,'GENERAL SET 2023'!$B76)+SUMIFS(PNT!$D$6:$D$92,PNT!$B$6:$B$92,'GENERAL SET 2023'!$B76)</f>
        <v>-2043203.0395502413</v>
      </c>
      <c r="E76" s="21">
        <f>+SUMIFS('PT SET-23'!$F$6:$F$82,'PT SET-23'!$B$6:$B$82,'GENERAL SET 2023'!$B76)+SUMIFS(PNT!$E$6:$E$92,PNT!$B$6:$B$92,'GENERAL SET 2023'!$B76)</f>
        <v>393052.04790000001</v>
      </c>
      <c r="F76" s="21">
        <f>+SUMIFS('PT SET-23'!$J$6:$J$82,'PT SET-23'!$B$6:$B$82,'GENERAL SET 2023'!$B76)+SUMIFS(PNT!$J$6:$J$92,PNT!$B$6:$B$92,'GENERAL SET 2023'!$B76)</f>
        <v>811701.5</v>
      </c>
      <c r="G76" s="21">
        <f>+SUMIFS('PT SET-23'!$K$6:$K$82,'PT SET-23'!$B$6:$B$82,'GENERAL SET 2023'!$B76)+SUMIFS(PNT!$K$6:$K$92,PNT!$B$6:$B$92,'GENERAL SET 2023'!$B76)</f>
        <v>0</v>
      </c>
      <c r="H76" s="21">
        <f t="shared" si="6"/>
        <v>-1624553.5874502412</v>
      </c>
      <c r="I76" s="21">
        <f t="shared" si="7"/>
        <v>0</v>
      </c>
      <c r="J76" s="22">
        <f t="shared" si="8"/>
        <v>1624553.5874502412</v>
      </c>
      <c r="K76" s="1"/>
    </row>
    <row r="77" spans="1:11" x14ac:dyDescent="0.25">
      <c r="A77" s="17" t="s">
        <v>78</v>
      </c>
      <c r="B77" s="18">
        <v>1407</v>
      </c>
      <c r="C77" s="19" t="s">
        <v>123</v>
      </c>
      <c r="D77" s="20">
        <f>+SUMIFS('PT SET-23'!$D$6:$D$82,'PT SET-23'!$B$6:$B$82,'GENERAL SET 2023'!$B77)+SUMIFS(PNT!$D$6:$D$92,PNT!$B$6:$B$92,'GENERAL SET 2023'!$B77)</f>
        <v>25234</v>
      </c>
      <c r="E77" s="21">
        <f>+SUMIFS('PT SET-23'!$F$6:$F$82,'PT SET-23'!$B$6:$B$82,'GENERAL SET 2023'!$B77)+SUMIFS(PNT!$E$6:$E$92,PNT!$B$6:$B$92,'GENERAL SET 2023'!$B77)</f>
        <v>0</v>
      </c>
      <c r="F77" s="21">
        <f>+SUMIFS('PT SET-23'!$J$6:$J$82,'PT SET-23'!$B$6:$B$82,'GENERAL SET 2023'!$B77)+SUMIFS(PNT!$J$6:$J$92,PNT!$B$6:$B$92,'GENERAL SET 2023'!$B77)</f>
        <v>0</v>
      </c>
      <c r="G77" s="21">
        <f>+SUMIFS('PT SET-23'!$K$6:$K$82,'PT SET-23'!$B$6:$B$82,'GENERAL SET 2023'!$B77)+SUMIFS(PNT!$K$6:$K$92,PNT!$B$6:$B$92,'GENERAL SET 2023'!$B77)</f>
        <v>0</v>
      </c>
      <c r="H77" s="21">
        <f t="shared" si="6"/>
        <v>25234</v>
      </c>
      <c r="I77" s="21">
        <f t="shared" si="7"/>
        <v>25234</v>
      </c>
      <c r="J77" s="22">
        <f t="shared" si="8"/>
        <v>0</v>
      </c>
      <c r="K77" s="1"/>
    </row>
    <row r="78" spans="1:11" x14ac:dyDescent="0.25">
      <c r="A78" s="17" t="s">
        <v>81</v>
      </c>
      <c r="B78" s="18">
        <v>1003</v>
      </c>
      <c r="C78" s="19" t="s">
        <v>82</v>
      </c>
      <c r="D78" s="20">
        <f>+SUMIFS('PT SET-23'!$D$6:$D$82,'PT SET-23'!$B$6:$B$82,'GENERAL SET 2023'!$B78)+SUMIFS(PNT!$D$6:$D$92,PNT!$B$6:$B$92,'GENERAL SET 2023'!$B78)</f>
        <v>1088368.120999991</v>
      </c>
      <c r="E78" s="21">
        <f>+SUMIFS('PT SET-23'!$F$6:$F$82,'PT SET-23'!$B$6:$B$82,'GENERAL SET 2023'!$B78)+SUMIFS(PNT!$E$6:$E$92,PNT!$B$6:$B$92,'GENERAL SET 2023'!$B78)</f>
        <v>86.516000000000005</v>
      </c>
      <c r="F78" s="21">
        <f>+SUMIFS('PT SET-23'!$J$6:$J$82,'PT SET-23'!$B$6:$B$82,'GENERAL SET 2023'!$B78)+SUMIFS(PNT!$J$6:$J$92,PNT!$B$6:$B$92,'GENERAL SET 2023'!$B78)</f>
        <v>16906.28</v>
      </c>
      <c r="G78" s="21">
        <f>+SUMIFS('PT SET-23'!$K$6:$K$82,'PT SET-23'!$B$6:$B$82,'GENERAL SET 2023'!$B78)+SUMIFS(PNT!$K$6:$K$92,PNT!$B$6:$B$92,'GENERAL SET 2023'!$B78)</f>
        <v>0</v>
      </c>
      <c r="H78" s="21">
        <f t="shared" si="6"/>
        <v>1105187.8849999909</v>
      </c>
      <c r="I78" s="21">
        <f t="shared" si="7"/>
        <v>1105187.8849999909</v>
      </c>
      <c r="J78" s="22">
        <f t="shared" si="8"/>
        <v>0</v>
      </c>
      <c r="K78" s="1"/>
    </row>
    <row r="79" spans="1:11" x14ac:dyDescent="0.25">
      <c r="A79" s="17" t="s">
        <v>83</v>
      </c>
      <c r="B79" s="18">
        <v>1394</v>
      </c>
      <c r="C79" s="19" t="s">
        <v>84</v>
      </c>
      <c r="D79" s="20">
        <f>+SUMIFS('PT SET-23'!$D$6:$D$82,'PT SET-23'!$B$6:$B$82,'GENERAL SET 2023'!$B79)+SUMIFS(PNT!$D$6:$D$92,PNT!$B$6:$B$92,'GENERAL SET 2023'!$B79)</f>
        <v>146827.87400000077</v>
      </c>
      <c r="E79" s="21">
        <f>+SUMIFS('PT SET-23'!$F$6:$F$82,'PT SET-23'!$B$6:$B$82,'GENERAL SET 2023'!$B79)+SUMIFS(PNT!$E$6:$E$92,PNT!$B$6:$B$92,'GENERAL SET 2023'!$B79)</f>
        <v>31978.462</v>
      </c>
      <c r="F79" s="21">
        <f>+SUMIFS('PT SET-23'!$J$6:$J$82,'PT SET-23'!$B$6:$B$82,'GENERAL SET 2023'!$B79)+SUMIFS(PNT!$J$6:$J$92,PNT!$B$6:$B$92,'GENERAL SET 2023'!$B79)</f>
        <v>0</v>
      </c>
      <c r="G79" s="21">
        <f>+SUMIFS('PT SET-23'!$K$6:$K$82,'PT SET-23'!$B$6:$B$82,'GENERAL SET 2023'!$B79)+SUMIFS(PNT!$K$6:$K$92,PNT!$B$6:$B$92,'GENERAL SET 2023'!$B79)</f>
        <v>0</v>
      </c>
      <c r="H79" s="21">
        <f t="shared" si="6"/>
        <v>114849.41200000077</v>
      </c>
      <c r="I79" s="21">
        <f t="shared" si="7"/>
        <v>114849.41200000077</v>
      </c>
      <c r="J79" s="22">
        <f t="shared" si="8"/>
        <v>0</v>
      </c>
      <c r="K79" s="1"/>
    </row>
    <row r="80" spans="1:11" x14ac:dyDescent="0.25">
      <c r="A80" s="17" t="s">
        <v>119</v>
      </c>
      <c r="B80" s="18">
        <v>890</v>
      </c>
      <c r="C80" s="19" t="s">
        <v>120</v>
      </c>
      <c r="D80" s="20">
        <f>+SUMIFS('PT SET-23'!$D$6:$D$82,'PT SET-23'!$B$6:$B$82,'GENERAL SET 2023'!$B80)+SUMIFS(PNT!$D$6:$D$92,PNT!$B$6:$B$92,'GENERAL SET 2023'!$B80)</f>
        <v>720</v>
      </c>
      <c r="E80" s="21">
        <f>+SUMIFS('PT SET-23'!$F$6:$F$82,'PT SET-23'!$B$6:$B$82,'GENERAL SET 2023'!$B80)+SUMIFS(PNT!$E$6:$E$92,PNT!$B$6:$B$92,'GENERAL SET 2023'!$B80)</f>
        <v>0</v>
      </c>
      <c r="F80" s="21">
        <f>+SUMIFS('PT SET-23'!$J$6:$J$82,'PT SET-23'!$B$6:$B$82,'GENERAL SET 2023'!$B80)+SUMIFS(PNT!$J$6:$J$92,PNT!$B$6:$B$92,'GENERAL SET 2023'!$B80)</f>
        <v>0</v>
      </c>
      <c r="G80" s="21">
        <f>+SUMIFS('PT SET-23'!$K$6:$K$82,'PT SET-23'!$B$6:$B$82,'GENERAL SET 2023'!$B80)+SUMIFS(PNT!$K$6:$K$92,PNT!$B$6:$B$92,'GENERAL SET 2023'!$B80)</f>
        <v>0</v>
      </c>
      <c r="H80" s="21">
        <f t="shared" si="6"/>
        <v>720</v>
      </c>
      <c r="I80" s="21">
        <f t="shared" si="7"/>
        <v>720</v>
      </c>
      <c r="J80" s="22">
        <f t="shared" si="8"/>
        <v>0</v>
      </c>
      <c r="K80" s="1"/>
    </row>
    <row r="81" spans="1:11" x14ac:dyDescent="0.25">
      <c r="A81" s="17" t="s">
        <v>119</v>
      </c>
      <c r="B81" s="18">
        <v>891</v>
      </c>
      <c r="C81" s="19" t="s">
        <v>121</v>
      </c>
      <c r="D81" s="20">
        <f>+SUMIFS('PT SET-23'!$D$6:$D$82,'PT SET-23'!$B$6:$B$82,'GENERAL SET 2023'!$B81)+SUMIFS(PNT!$D$6:$D$92,PNT!$B$6:$B$92,'GENERAL SET 2023'!$B81)</f>
        <v>3000</v>
      </c>
      <c r="E81" s="21">
        <f>+SUMIFS('PT SET-23'!$F$6:$F$82,'PT SET-23'!$B$6:$B$82,'GENERAL SET 2023'!$B81)+SUMIFS(PNT!$E$6:$E$92,PNT!$B$6:$B$92,'GENERAL SET 2023'!$B81)</f>
        <v>0</v>
      </c>
      <c r="F81" s="21">
        <f>+SUMIFS('PT SET-23'!$J$6:$J$82,'PT SET-23'!$B$6:$B$82,'GENERAL SET 2023'!$B81)+SUMIFS(PNT!$J$6:$J$92,PNT!$B$6:$B$92,'GENERAL SET 2023'!$B81)</f>
        <v>0</v>
      </c>
      <c r="G81" s="21">
        <f>+SUMIFS('PT SET-23'!$K$6:$K$82,'PT SET-23'!$B$6:$B$82,'GENERAL SET 2023'!$B81)+SUMIFS(PNT!$K$6:$K$92,PNT!$B$6:$B$92,'GENERAL SET 2023'!$B81)</f>
        <v>0</v>
      </c>
      <c r="H81" s="21">
        <f t="shared" si="6"/>
        <v>3000</v>
      </c>
      <c r="I81" s="21">
        <f t="shared" si="7"/>
        <v>3000</v>
      </c>
      <c r="J81" s="22">
        <f t="shared" si="8"/>
        <v>0</v>
      </c>
      <c r="K81" s="1"/>
    </row>
    <row r="82" spans="1:11" x14ac:dyDescent="0.25">
      <c r="A82" s="17" t="s">
        <v>85</v>
      </c>
      <c r="B82" s="18">
        <v>901</v>
      </c>
      <c r="C82" s="19" t="s">
        <v>86</v>
      </c>
      <c r="D82" s="20">
        <f>+SUMIFS('PT SET-23'!$D$6:$D$82,'PT SET-23'!$B$6:$B$82,'GENERAL SET 2023'!$B82)+SUMIFS(PNT!$D$6:$D$92,PNT!$B$6:$B$92,'GENERAL SET 2023'!$B82)</f>
        <v>-298529.51649999822</v>
      </c>
      <c r="E82" s="21">
        <f>+SUMIFS('PT SET-23'!$F$6:$F$82,'PT SET-23'!$B$6:$B$82,'GENERAL SET 2023'!$B82)+SUMIFS(PNT!$E$6:$E$92,PNT!$B$6:$B$92,'GENERAL SET 2023'!$B82)</f>
        <v>63721.587</v>
      </c>
      <c r="F82" s="21">
        <f>+SUMIFS('PT SET-23'!$J$6:$J$82,'PT SET-23'!$B$6:$B$82,'GENERAL SET 2023'!$B82)+SUMIFS(PNT!$J$6:$J$92,PNT!$B$6:$B$92,'GENERAL SET 2023'!$B82)</f>
        <v>0</v>
      </c>
      <c r="G82" s="21">
        <f>+SUMIFS('PT SET-23'!$K$6:$K$82,'PT SET-23'!$B$6:$B$82,'GENERAL SET 2023'!$B82)+SUMIFS(PNT!$K$6:$K$92,PNT!$B$6:$B$92,'GENERAL SET 2023'!$B82)</f>
        <v>0</v>
      </c>
      <c r="H82" s="21">
        <f t="shared" si="6"/>
        <v>-362251.10349999822</v>
      </c>
      <c r="I82" s="21">
        <f t="shared" si="7"/>
        <v>0</v>
      </c>
      <c r="J82" s="22">
        <f t="shared" si="8"/>
        <v>362251.10349999822</v>
      </c>
      <c r="K82" s="1"/>
    </row>
    <row r="83" spans="1:11" x14ac:dyDescent="0.25">
      <c r="A83" s="17" t="s">
        <v>85</v>
      </c>
      <c r="B83" s="18">
        <v>1306</v>
      </c>
      <c r="C83" s="19" t="s">
        <v>87</v>
      </c>
      <c r="D83" s="20">
        <f>+SUMIFS('PT SET-23'!$D$6:$D$82,'PT SET-23'!$B$6:$B$82,'GENERAL SET 2023'!$B83)+SUMIFS(PNT!$D$6:$D$92,PNT!$B$6:$B$92,'GENERAL SET 2023'!$B83)</f>
        <v>-274262.23799999664</v>
      </c>
      <c r="E83" s="21">
        <f>+SUMIFS('PT SET-23'!$F$6:$F$82,'PT SET-23'!$B$6:$B$82,'GENERAL SET 2023'!$B83)+SUMIFS(PNT!$E$6:$E$92,PNT!$B$6:$B$92,'GENERAL SET 2023'!$B83)</f>
        <v>186647.08199999999</v>
      </c>
      <c r="F83" s="21">
        <f>+SUMIFS('PT SET-23'!$J$6:$J$82,'PT SET-23'!$B$6:$B$82,'GENERAL SET 2023'!$B83)+SUMIFS(PNT!$J$6:$J$92,PNT!$B$6:$B$92,'GENERAL SET 2023'!$B83)</f>
        <v>2828.9700000000003</v>
      </c>
      <c r="G83" s="21">
        <f>+SUMIFS('PT SET-23'!$K$6:$K$82,'PT SET-23'!$B$6:$B$82,'GENERAL SET 2023'!$B83)+SUMIFS(PNT!$K$6:$K$92,PNT!$B$6:$B$92,'GENERAL SET 2023'!$B83)</f>
        <v>0</v>
      </c>
      <c r="H83" s="21">
        <f t="shared" si="6"/>
        <v>-458080.34999999666</v>
      </c>
      <c r="I83" s="21">
        <f t="shared" si="7"/>
        <v>0</v>
      </c>
      <c r="J83" s="22">
        <f t="shared" si="8"/>
        <v>458080.34999999666</v>
      </c>
      <c r="K83" s="1"/>
    </row>
    <row r="84" spans="1:11" x14ac:dyDescent="0.25">
      <c r="A84" s="17" t="s">
        <v>88</v>
      </c>
      <c r="B84" s="18">
        <v>916</v>
      </c>
      <c r="C84" s="19" t="s">
        <v>134</v>
      </c>
      <c r="D84" s="20">
        <f>+SUMIFS('PT SET-23'!$D$6:$D$82,'PT SET-23'!$B$6:$B$82,'GENERAL SET 2023'!$B84)+SUMIFS(PNT!$D$6:$D$92,PNT!$B$6:$B$92,'GENERAL SET 2023'!$B84)</f>
        <v>296045.55200000003</v>
      </c>
      <c r="E84" s="21">
        <f>+SUMIFS('PT SET-23'!$F$6:$F$82,'PT SET-23'!$B$6:$B$82,'GENERAL SET 2023'!$B84)+SUMIFS(PNT!$E$6:$E$92,PNT!$B$6:$B$92,'GENERAL SET 2023'!$B84)</f>
        <v>1158.9190000000001</v>
      </c>
      <c r="F84" s="21">
        <f>+SUMIFS('PT SET-23'!$J$6:$J$82,'PT SET-23'!$B$6:$B$82,'GENERAL SET 2023'!$B84)+SUMIFS(PNT!$J$6:$J$92,PNT!$B$6:$B$92,'GENERAL SET 2023'!$B84)</f>
        <v>0</v>
      </c>
      <c r="G84" s="21">
        <f>+SUMIFS('PT SET-23'!$K$6:$K$82,'PT SET-23'!$B$6:$B$82,'GENERAL SET 2023'!$B84)+SUMIFS(PNT!$K$6:$K$92,PNT!$B$6:$B$92,'GENERAL SET 2023'!$B84)</f>
        <v>0</v>
      </c>
      <c r="H84" s="21">
        <f t="shared" ref="H84:H93" si="9">+D84-E84+F84+G84</f>
        <v>294886.63300000003</v>
      </c>
      <c r="I84" s="21">
        <f t="shared" ref="I84:I93" si="10">+IF(H84&gt;0,H84,0)</f>
        <v>294886.63300000003</v>
      </c>
      <c r="J84" s="22">
        <f t="shared" ref="J84:J93" si="11">+IF(H84&lt;0,-H84,0)</f>
        <v>0</v>
      </c>
      <c r="K84" s="1"/>
    </row>
    <row r="85" spans="1:11" x14ac:dyDescent="0.25">
      <c r="A85" s="17" t="s">
        <v>88</v>
      </c>
      <c r="B85" s="18">
        <v>917</v>
      </c>
      <c r="C85" s="19" t="s">
        <v>89</v>
      </c>
      <c r="D85" s="20">
        <f>+SUMIFS('PT SET-23'!$D$6:$D$82,'PT SET-23'!$B$6:$B$82,'GENERAL SET 2023'!$B85)+SUMIFS(PNT!$D$6:$D$92,PNT!$B$6:$B$92,'GENERAL SET 2023'!$B85)</f>
        <v>145115.95710000015</v>
      </c>
      <c r="E85" s="21">
        <f>+SUMIFS('PT SET-23'!$F$6:$F$82,'PT SET-23'!$B$6:$B$82,'GENERAL SET 2023'!$B85)+SUMIFS(PNT!$E$6:$E$92,PNT!$B$6:$B$92,'GENERAL SET 2023'!$B85)</f>
        <v>7886.6490000000003</v>
      </c>
      <c r="F85" s="21">
        <f>+SUMIFS('PT SET-23'!$J$6:$J$82,'PT SET-23'!$B$6:$B$82,'GENERAL SET 2023'!$B85)+SUMIFS(PNT!$J$6:$J$92,PNT!$B$6:$B$92,'GENERAL SET 2023'!$B85)</f>
        <v>0</v>
      </c>
      <c r="G85" s="21">
        <f>+SUMIFS('PT SET-23'!$K$6:$K$82,'PT SET-23'!$B$6:$B$82,'GENERAL SET 2023'!$B85)+SUMIFS(PNT!$K$6:$K$92,PNT!$B$6:$B$92,'GENERAL SET 2023'!$B85)</f>
        <v>0</v>
      </c>
      <c r="H85" s="21">
        <f t="shared" si="9"/>
        <v>137229.30810000014</v>
      </c>
      <c r="I85" s="21">
        <f t="shared" si="10"/>
        <v>137229.30810000014</v>
      </c>
      <c r="J85" s="22">
        <f t="shared" si="11"/>
        <v>0</v>
      </c>
      <c r="K85" s="1"/>
    </row>
    <row r="86" spans="1:11" x14ac:dyDescent="0.25">
      <c r="A86" s="17" t="s">
        <v>88</v>
      </c>
      <c r="B86" s="18">
        <v>1435</v>
      </c>
      <c r="C86" s="19" t="s">
        <v>90</v>
      </c>
      <c r="D86" s="20">
        <f>+SUMIFS('PT SET-23'!$D$6:$D$82,'PT SET-23'!$B$6:$B$82,'GENERAL SET 2023'!$B86)+SUMIFS(PNT!$D$6:$D$92,PNT!$B$6:$B$92,'GENERAL SET 2023'!$B86)</f>
        <v>868690.08210000047</v>
      </c>
      <c r="E86" s="21">
        <f>+SUMIFS('PT SET-23'!$F$6:$F$82,'PT SET-23'!$B$6:$B$82,'GENERAL SET 2023'!$B86)+SUMIFS(PNT!$E$6:$E$92,PNT!$B$6:$B$92,'GENERAL SET 2023'!$B86)</f>
        <v>104385.882</v>
      </c>
      <c r="F86" s="21">
        <f>+SUMIFS('PT SET-23'!$J$6:$J$82,'PT SET-23'!$B$6:$B$82,'GENERAL SET 2023'!$B86)+SUMIFS(PNT!$J$6:$J$92,PNT!$B$6:$B$92,'GENERAL SET 2023'!$B86)</f>
        <v>128411.32999999999</v>
      </c>
      <c r="G86" s="21">
        <f>+SUMIFS('PT SET-23'!$K$6:$K$82,'PT SET-23'!$B$6:$B$82,'GENERAL SET 2023'!$B86)+SUMIFS(PNT!$K$6:$K$92,PNT!$B$6:$B$92,'GENERAL SET 2023'!$B86)</f>
        <v>0</v>
      </c>
      <c r="H86" s="21">
        <f t="shared" si="9"/>
        <v>892715.53010000044</v>
      </c>
      <c r="I86" s="21">
        <f t="shared" si="10"/>
        <v>892715.53010000044</v>
      </c>
      <c r="J86" s="22">
        <f t="shared" si="11"/>
        <v>0</v>
      </c>
      <c r="K86" s="1"/>
    </row>
    <row r="87" spans="1:11" x14ac:dyDescent="0.25">
      <c r="A87" s="17" t="s">
        <v>88</v>
      </c>
      <c r="B87" s="18">
        <v>915</v>
      </c>
      <c r="C87" s="19" t="s">
        <v>122</v>
      </c>
      <c r="D87" s="20">
        <f>+SUMIFS('PT SET-23'!$D$6:$D$82,'PT SET-23'!$B$6:$B$82,'GENERAL SET 2023'!$B87)+SUMIFS(PNT!$D$6:$D$92,PNT!$B$6:$B$92,'GENERAL SET 2023'!$B87)</f>
        <v>3840</v>
      </c>
      <c r="E87" s="21">
        <f>+SUMIFS('PT SET-23'!$F$6:$F$82,'PT SET-23'!$B$6:$B$82,'GENERAL SET 2023'!$B87)+SUMIFS(PNT!$E$6:$E$92,PNT!$B$6:$B$92,'GENERAL SET 2023'!$B87)</f>
        <v>0</v>
      </c>
      <c r="F87" s="21">
        <f>+SUMIFS('PT SET-23'!$J$6:$J$82,'PT SET-23'!$B$6:$B$82,'GENERAL SET 2023'!$B87)+SUMIFS(PNT!$J$6:$J$92,PNT!$B$6:$B$92,'GENERAL SET 2023'!$B87)</f>
        <v>0</v>
      </c>
      <c r="G87" s="21">
        <f>+SUMIFS('PT SET-23'!$K$6:$K$82,'PT SET-23'!$B$6:$B$82,'GENERAL SET 2023'!$B87)+SUMIFS(PNT!$K$6:$K$92,PNT!$B$6:$B$92,'GENERAL SET 2023'!$B87)</f>
        <v>0</v>
      </c>
      <c r="H87" s="21">
        <f t="shared" si="9"/>
        <v>3840</v>
      </c>
      <c r="I87" s="21">
        <f t="shared" si="10"/>
        <v>3840</v>
      </c>
      <c r="J87" s="22">
        <f t="shared" si="11"/>
        <v>0</v>
      </c>
      <c r="K87" s="1"/>
    </row>
    <row r="88" spans="1:11" x14ac:dyDescent="0.25">
      <c r="A88" s="17" t="s">
        <v>91</v>
      </c>
      <c r="B88" s="18">
        <v>1400</v>
      </c>
      <c r="C88" s="19" t="s">
        <v>92</v>
      </c>
      <c r="D88" s="20">
        <f>+SUMIFS('PT SET-23'!$D$6:$D$82,'PT SET-23'!$B$6:$B$82,'GENERAL SET 2023'!$B88)+SUMIFS(PNT!$D$6:$D$92,PNT!$B$6:$B$92,'GENERAL SET 2023'!$B88)</f>
        <v>2071701.8097000066</v>
      </c>
      <c r="E88" s="21">
        <f>+SUMIFS('PT SET-23'!$F$6:$F$82,'PT SET-23'!$B$6:$B$82,'GENERAL SET 2023'!$B88)+SUMIFS(PNT!$E$6:$E$92,PNT!$B$6:$B$92,'GENERAL SET 2023'!$B88)</f>
        <v>216417.139</v>
      </c>
      <c r="F88" s="21">
        <f>+SUMIFS('PT SET-23'!$J$6:$J$82,'PT SET-23'!$B$6:$B$82,'GENERAL SET 2023'!$B88)+SUMIFS(PNT!$J$6:$J$92,PNT!$B$6:$B$92,'GENERAL SET 2023'!$B88)</f>
        <v>0</v>
      </c>
      <c r="G88" s="21">
        <f>+SUMIFS('PT SET-23'!$K$6:$K$82,'PT SET-23'!$B$6:$B$82,'GENERAL SET 2023'!$B88)+SUMIFS(PNT!$K$6:$K$92,PNT!$B$6:$B$92,'GENERAL SET 2023'!$B88)</f>
        <v>0</v>
      </c>
      <c r="H88" s="21">
        <f t="shared" si="9"/>
        <v>1855284.6707000067</v>
      </c>
      <c r="I88" s="21">
        <f t="shared" si="10"/>
        <v>1855284.6707000067</v>
      </c>
      <c r="J88" s="22">
        <f t="shared" si="11"/>
        <v>0</v>
      </c>
      <c r="K88" s="1"/>
    </row>
    <row r="89" spans="1:11" x14ac:dyDescent="0.25">
      <c r="A89" s="17" t="s">
        <v>91</v>
      </c>
      <c r="B89" s="18">
        <v>1058</v>
      </c>
      <c r="C89" s="19" t="s">
        <v>113</v>
      </c>
      <c r="D89" s="20">
        <f>+SUMIFS('PT SET-23'!$D$6:$D$82,'PT SET-23'!$B$6:$B$82,'GENERAL SET 2023'!$B89)+SUMIFS(PNT!$D$6:$D$92,PNT!$B$6:$B$92,'GENERAL SET 2023'!$B89)</f>
        <v>-94647.697599999607</v>
      </c>
      <c r="E89" s="21">
        <f>+SUMIFS('PT SET-23'!$F$6:$F$82,'PT SET-23'!$B$6:$B$82,'GENERAL SET 2023'!$B89)+SUMIFS(PNT!$E$6:$E$92,PNT!$B$6:$B$92,'GENERAL SET 2023'!$B89)</f>
        <v>6839.71</v>
      </c>
      <c r="F89" s="21">
        <f>+SUMIFS('PT SET-23'!$J$6:$J$82,'PT SET-23'!$B$6:$B$82,'GENERAL SET 2023'!$B89)+SUMIFS(PNT!$J$6:$J$92,PNT!$B$6:$B$92,'GENERAL SET 2023'!$B89)</f>
        <v>0</v>
      </c>
      <c r="G89" s="21">
        <f>+SUMIFS('PT SET-23'!$K$6:$K$82,'PT SET-23'!$B$6:$B$82,'GENERAL SET 2023'!$B89)+SUMIFS(PNT!$K$6:$K$92,PNT!$B$6:$B$92,'GENERAL SET 2023'!$B89)</f>
        <v>0</v>
      </c>
      <c r="H89" s="21">
        <f t="shared" si="9"/>
        <v>-101487.40759999961</v>
      </c>
      <c r="I89" s="21">
        <f t="shared" si="10"/>
        <v>0</v>
      </c>
      <c r="J89" s="22">
        <f t="shared" si="11"/>
        <v>101487.40759999961</v>
      </c>
      <c r="K89" s="1"/>
    </row>
    <row r="90" spans="1:11" x14ac:dyDescent="0.25">
      <c r="A90" s="17" t="s">
        <v>93</v>
      </c>
      <c r="B90" s="18">
        <v>970</v>
      </c>
      <c r="C90" s="19" t="s">
        <v>94</v>
      </c>
      <c r="D90" s="20">
        <f>+SUMIFS('PT SET-23'!$D$6:$D$82,'PT SET-23'!$B$6:$B$82,'GENERAL SET 2023'!$B90)+SUMIFS(PNT!$D$6:$D$92,PNT!$B$6:$B$92,'GENERAL SET 2023'!$B90)</f>
        <v>-166155.96810000815</v>
      </c>
      <c r="E90" s="21">
        <f>+SUMIFS('PT SET-23'!$F$6:$F$82,'PT SET-23'!$B$6:$B$82,'GENERAL SET 2023'!$B90)+SUMIFS(PNT!$E$6:$E$92,PNT!$B$6:$B$92,'GENERAL SET 2023'!$B90)</f>
        <v>67612.429999999993</v>
      </c>
      <c r="F90" s="21">
        <f>+SUMIFS('PT SET-23'!$J$6:$J$82,'PT SET-23'!$B$6:$B$82,'GENERAL SET 2023'!$B90)+SUMIFS(PNT!$J$6:$J$92,PNT!$B$6:$B$92,'GENERAL SET 2023'!$B90)</f>
        <v>0</v>
      </c>
      <c r="G90" s="21">
        <f>+SUMIFS('PT SET-23'!$K$6:$K$82,'PT SET-23'!$B$6:$B$82,'GENERAL SET 2023'!$B90)+SUMIFS(PNT!$K$6:$K$92,PNT!$B$6:$B$92,'GENERAL SET 2023'!$B90)</f>
        <v>0</v>
      </c>
      <c r="H90" s="21">
        <f t="shared" si="9"/>
        <v>-233768.39810000814</v>
      </c>
      <c r="I90" s="21">
        <f t="shared" si="10"/>
        <v>0</v>
      </c>
      <c r="J90" s="22">
        <f t="shared" si="11"/>
        <v>233768.39810000814</v>
      </c>
      <c r="K90" s="1"/>
    </row>
    <row r="91" spans="1:11" x14ac:dyDescent="0.25">
      <c r="A91" s="17" t="s">
        <v>95</v>
      </c>
      <c r="B91" s="18">
        <v>1436</v>
      </c>
      <c r="C91" s="19" t="s">
        <v>96</v>
      </c>
      <c r="D91" s="20">
        <f>+SUMIFS('PT SET-23'!$D$6:$D$82,'PT SET-23'!$B$6:$B$82,'GENERAL SET 2023'!$B91)+SUMIFS(PNT!$D$6:$D$92,PNT!$B$6:$B$92,'GENERAL SET 2023'!$B91)</f>
        <v>61301.866400008141</v>
      </c>
      <c r="E91" s="21">
        <f>+SUMIFS('PT SET-23'!$F$6:$F$82,'PT SET-23'!$B$6:$B$82,'GENERAL SET 2023'!$B91)+SUMIFS(PNT!$E$6:$E$92,PNT!$B$6:$B$92,'GENERAL SET 2023'!$B91)</f>
        <v>22948.350600000002</v>
      </c>
      <c r="F91" s="21">
        <f>+SUMIFS('PT SET-23'!$J$6:$J$82,'PT SET-23'!$B$6:$B$82,'GENERAL SET 2023'!$B91)+SUMIFS(PNT!$J$6:$J$92,PNT!$B$6:$B$92,'GENERAL SET 2023'!$B91)</f>
        <v>0</v>
      </c>
      <c r="G91" s="21">
        <f>+SUMIFS('PT SET-23'!$K$6:$K$82,'PT SET-23'!$B$6:$B$82,'GENERAL SET 2023'!$B91)+SUMIFS(PNT!$K$6:$K$92,PNT!$B$6:$B$92,'GENERAL SET 2023'!$B91)</f>
        <v>0</v>
      </c>
      <c r="H91" s="21">
        <f t="shared" si="9"/>
        <v>38353.515800008143</v>
      </c>
      <c r="I91" s="21">
        <f t="shared" si="10"/>
        <v>38353.515800008143</v>
      </c>
      <c r="J91" s="22">
        <f t="shared" si="11"/>
        <v>0</v>
      </c>
      <c r="K91" s="1"/>
    </row>
    <row r="92" spans="1:11" x14ac:dyDescent="0.25">
      <c r="A92" s="17" t="s">
        <v>97</v>
      </c>
      <c r="B92" s="18">
        <v>951</v>
      </c>
      <c r="C92" s="19" t="s">
        <v>98</v>
      </c>
      <c r="D92" s="20">
        <f>+SUMIFS('PT SET-23'!$D$6:$D$82,'PT SET-23'!$B$6:$B$82,'GENERAL SET 2023'!$B92)+SUMIFS(PNT!$D$6:$D$92,PNT!$B$6:$B$92,'GENERAL SET 2023'!$B92)</f>
        <v>2679512.5371000506</v>
      </c>
      <c r="E92" s="21">
        <f>+SUMIFS('PT SET-23'!$F$6:$F$82,'PT SET-23'!$B$6:$B$82,'GENERAL SET 2023'!$B92)+SUMIFS(PNT!$E$6:$E$92,PNT!$B$6:$B$92,'GENERAL SET 2023'!$B92)</f>
        <v>8133.57</v>
      </c>
      <c r="F92" s="21">
        <f>+SUMIFS('PT SET-23'!$J$6:$J$82,'PT SET-23'!$B$6:$B$82,'GENERAL SET 2023'!$B92)+SUMIFS(PNT!$J$6:$J$92,PNT!$B$6:$B$92,'GENERAL SET 2023'!$B92)</f>
        <v>44454.34</v>
      </c>
      <c r="G92" s="21">
        <f>+SUMIFS('PT SET-23'!$K$6:$K$82,'PT SET-23'!$B$6:$B$82,'GENERAL SET 2023'!$B92)+SUMIFS(PNT!$K$6:$K$92,PNT!$B$6:$B$92,'GENERAL SET 2023'!$B92)</f>
        <v>0</v>
      </c>
      <c r="H92" s="21">
        <f t="shared" si="9"/>
        <v>2715833.3071000506</v>
      </c>
      <c r="I92" s="21">
        <f t="shared" si="10"/>
        <v>2715833.3071000506</v>
      </c>
      <c r="J92" s="22">
        <f t="shared" si="11"/>
        <v>0</v>
      </c>
      <c r="K92" s="1"/>
    </row>
    <row r="93" spans="1:11" ht="15.75" thickBot="1" x14ac:dyDescent="0.3">
      <c r="A93" s="23" t="s">
        <v>97</v>
      </c>
      <c r="B93" s="24">
        <v>952</v>
      </c>
      <c r="C93" s="25" t="s">
        <v>99</v>
      </c>
      <c r="D93" s="26">
        <f>+SUMIFS('PT SET-23'!$D$6:$D$82,'PT SET-23'!$B$6:$B$82,'GENERAL SET 2023'!$B93)+SUMIFS(PNT!$D$6:$D$92,PNT!$B$6:$B$92,'GENERAL SET 2023'!$B93)</f>
        <v>659926.30859999673</v>
      </c>
      <c r="E93" s="21">
        <f>+SUMIFS('PT SET-23'!$F$6:$F$82,'PT SET-23'!$B$6:$B$82,'GENERAL SET 2023'!$B93)+SUMIFS(PNT!$E$6:$E$92,PNT!$B$6:$B$92,'GENERAL SET 2023'!$B93)</f>
        <v>6638.0249999999996</v>
      </c>
      <c r="F93" s="21">
        <f>+SUMIFS('PT SET-23'!$J$6:$J$82,'PT SET-23'!$B$6:$B$82,'GENERAL SET 2023'!$B93)+SUMIFS(PNT!$J$6:$J$92,PNT!$B$6:$B$92,'GENERAL SET 2023'!$B93)</f>
        <v>0</v>
      </c>
      <c r="G93" s="21">
        <f>+SUMIFS('PT SET-23'!$K$6:$K$82,'PT SET-23'!$B$6:$B$82,'GENERAL SET 2023'!$B93)+SUMIFS(PNT!$K$6:$K$92,PNT!$B$6:$B$92,'GENERAL SET 2023'!$B93)</f>
        <v>0</v>
      </c>
      <c r="H93" s="21">
        <f t="shared" si="9"/>
        <v>653288.28359999671</v>
      </c>
      <c r="I93" s="21">
        <f t="shared" si="10"/>
        <v>653288.28359999671</v>
      </c>
      <c r="J93" s="22">
        <f t="shared" si="11"/>
        <v>0</v>
      </c>
      <c r="K93" s="1"/>
    </row>
    <row r="94" spans="1:11" ht="15.75" thickBot="1" x14ac:dyDescent="0.3">
      <c r="A94" s="63" t="s">
        <v>100</v>
      </c>
      <c r="B94" s="64"/>
      <c r="C94" s="64"/>
      <c r="D94" s="29">
        <f t="shared" ref="D94:J94" si="12">SUM(D5:D93)</f>
        <v>-164336982.19861317</v>
      </c>
      <c r="E94" s="30">
        <f t="shared" si="12"/>
        <v>26053521.720999956</v>
      </c>
      <c r="F94" s="30">
        <f t="shared" si="12"/>
        <v>13277888.379999999</v>
      </c>
      <c r="G94" s="30">
        <f t="shared" si="12"/>
        <v>0</v>
      </c>
      <c r="H94" s="30">
        <f t="shared" si="12"/>
        <v>-177112615.5396131</v>
      </c>
      <c r="I94" s="30">
        <f t="shared" si="12"/>
        <v>13534209.416783342</v>
      </c>
      <c r="J94" s="31">
        <f t="shared" si="12"/>
        <v>190646824.95639643</v>
      </c>
    </row>
    <row r="96" spans="1:11" x14ac:dyDescent="0.25">
      <c r="G96" s="1"/>
    </row>
    <row r="97" spans="7:10" x14ac:dyDescent="0.25">
      <c r="G97" s="1"/>
      <c r="H97" s="1"/>
      <c r="I97" s="1"/>
      <c r="J97" s="1"/>
    </row>
  </sheetData>
  <autoFilter ref="A4:J94" xr:uid="{00000000-0001-0000-0200-000000000000}"/>
  <mergeCells count="4">
    <mergeCell ref="A94:C94"/>
    <mergeCell ref="A1:J1"/>
    <mergeCell ref="A2:J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 SET-23</vt:lpstr>
      <vt:lpstr>PNT</vt:lpstr>
      <vt:lpstr>GENERAL SET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</dc:creator>
  <cp:lastModifiedBy>Anabel Allcca Llave</cp:lastModifiedBy>
  <dcterms:created xsi:type="dcterms:W3CDTF">2020-10-05T20:19:44Z</dcterms:created>
  <dcterms:modified xsi:type="dcterms:W3CDTF">2024-02-12T22:26:35Z</dcterms:modified>
</cp:coreProperties>
</file>