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75F67293-8C1C-47E4-9F68-7980F105875A}" xr6:coauthVersionLast="36" xr6:coauthVersionMax="47" xr10:uidLastSave="{00000000-0000-0000-0000-000000000000}"/>
  <bookViews>
    <workbookView xWindow="0" yWindow="0" windowWidth="28800" windowHeight="12105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1" i="4"/>
  <c r="Q209" i="4"/>
  <c r="F52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9" i="4"/>
  <c r="J35" i="4"/>
  <c r="J17" i="4"/>
  <c r="F25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<sst xmlns="http://schemas.openxmlformats.org/spreadsheetml/2006/main" count="215" uniqueCount="129">
  <si>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</si>
  <si>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</si>
  <si>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</si>
  <si>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</si>
  <si>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</si>
  <si>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</si>
  <si>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</si>
  <si>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</si>
  <si>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</si>
  <si>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</si>
  <si>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</si>
  <si>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</si>
  <si>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</si>
  <si>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</si>
  <si>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</si>
  <si>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</si>
  <si>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</si>
  <si>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</si>
  <si>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</si>
  <si>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</si>
  <si>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</si>
  <si>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</si>
  <si>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</si>
  <si>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</si>
  <si>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</si>
  <si>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</si>
  <si>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</si>
  <si>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</si>
  <si>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</si>
  <si>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</si>
  <si>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</si>
  <si>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</si>
  <si>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</si>
  <si>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</si>
  <si>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</si>
  <si>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</si>
  <si>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</si>
  <si>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</si>
  <si>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</si>
  <si>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</si>
  <si>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</si>
  <si>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</si>
  <si>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</si>
  <si>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</si>
  <si>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</si>
  <si>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</si>
  <si>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</si>
  <si>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</si>
  <si>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</si>
  <si>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</si>
  <si>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</si>
  <si>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</si>
  <si>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</si>
  <si>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</si>
  <si>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</si>
  <si>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</si>
  <si>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</si>
  <si>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</si>
  <si>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</si>
  <si>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</si>
  <si>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</si>
  <si>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</si>
  <si>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</si>
  <si>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</si>
  <si>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</si>
  <si>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</si>
  <si>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</si>
  <si>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</si>
  <si>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</si>
  <si>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</si>
  <si>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</si>
  <si>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</si>
  <si>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COLAN</t>
  </si>
  <si>
    <t>MARCAVELICA</t>
  </si>
  <si>
    <t>PAITA</t>
  </si>
  <si>
    <t>SECHURA</t>
  </si>
  <si>
    <t>SULLANA</t>
  </si>
  <si>
    <t>TAMBO GRANDE</t>
  </si>
  <si>
    <t>TUMBES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</si>
  <si>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</si>
  <si>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</si>
  <si>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</si>
  <si>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</si>
  <si>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</si>
  <si>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</si>
  <si>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</si>
  <si>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</si>
  <si>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</si>
  <si>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</si>
  <si>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</si>
  <si>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</si>
  <si>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</si>
  <si>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</si>
  <si>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</si>
  <si>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</si>
  <si>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</si>
  <si>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</si>
  <si>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</si>
  <si>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</si>
  <si>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</si>
  <si>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</si>
  <si>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BELLAVISTA DE LA UNION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</si>
  <si>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</si>
  <si>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</si>
  <si>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</si>
  <si>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</si>
  <si>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</si>
  <si>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</si>
  <si>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</si>
  <si>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</si>
  <si>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BUENOS AIRES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</si>
  <si>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</si>
  <si>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</si>
  <si>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</si>
  <si>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</si>
  <si>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</si>
  <si>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</si>
  <si>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</si>
  <si>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</si>
  <si>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</si>
  <si>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</si>
  <si>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</si>
  <si>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LA ARENA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</si>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</sst>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157</c:v>
                </c:pt>
                <c:pt idx="1">
                  <c:v>56</c:v>
                </c:pt>
                <c:pt idx="2">
                  <c:v>45</c:v>
                </c:pt>
                <c:pt idx="3">
                  <c:v>40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347</c:v>
                </c:pt>
                <c:pt idx="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39</c:v>
                </c:pt>
                <c:pt idx="3">
                  <c:v>50</c:v>
                </c:pt>
                <c:pt idx="4">
                  <c:v>81</c:v>
                </c:pt>
                <c:pt idx="5">
                  <c:v>92</c:v>
                </c:pt>
                <c:pt idx="6">
                  <c:v>92</c:v>
                </c:pt>
                <c:pt idx="7">
                  <c:v>56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124</c:v>
                </c:pt>
                <c:pt idx="1">
                  <c:v>391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157</c:v>
                </c:pt>
                <c:pt idx="1">
                  <c:v>56</c:v>
                </c:pt>
                <c:pt idx="2">
                  <c:v>45</c:v>
                </c:pt>
                <c:pt idx="3">
                  <c:v>40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64</c:v>
                </c:pt>
                <c:pt idx="4">
                  <c:v>55</c:v>
                </c:pt>
                <c:pt idx="5">
                  <c:v>68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134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33</c:v>
                </c:pt>
                <c:pt idx="1">
                  <c:v>68</c:v>
                </c:pt>
                <c:pt idx="2">
                  <c:v>99</c:v>
                </c:pt>
                <c:pt idx="3">
                  <c:v>92</c:v>
                </c:pt>
                <c:pt idx="4">
                  <c:v>94</c:v>
                </c:pt>
                <c:pt idx="5">
                  <c:v>49</c:v>
                </c:pt>
                <c:pt idx="6">
                  <c:v>46</c:v>
                </c:pt>
                <c:pt idx="7">
                  <c:v>22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163</c:v>
                </c:pt>
                <c:pt idx="1">
                  <c:v>141</c:v>
                </c:pt>
                <c:pt idx="2">
                  <c:v>86</c:v>
                </c:pt>
                <c:pt idx="3">
                  <c:v>80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178</c:v>
                </c:pt>
                <c:pt idx="1">
                  <c:v>50</c:v>
                </c:pt>
                <c:pt idx="2">
                  <c:v>45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0.34034416826003822</c:v>
                </c:pt>
                <c:pt idx="1">
                  <c:v>0.43594646271510512</c:v>
                </c:pt>
                <c:pt idx="2">
                  <c:v>0.52198852772466531</c:v>
                </c:pt>
                <c:pt idx="3">
                  <c:v>0.58126195028680683</c:v>
                </c:pt>
                <c:pt idx="4">
                  <c:v>0.63479923518164427</c:v>
                </c:pt>
                <c:pt idx="5">
                  <c:v>0.68833652007648172</c:v>
                </c:pt>
                <c:pt idx="6">
                  <c:v>0.7284894837476098</c:v>
                </c:pt>
                <c:pt idx="7">
                  <c:v>0.76673040152963656</c:v>
                </c:pt>
                <c:pt idx="8">
                  <c:v>0.79732313575525793</c:v>
                </c:pt>
                <c:pt idx="9">
                  <c:v>0.82409177820267665</c:v>
                </c:pt>
                <c:pt idx="10">
                  <c:v>0.84703632887189273</c:v>
                </c:pt>
                <c:pt idx="11">
                  <c:v>0.86806883365200749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39</c:v>
                </c:pt>
                <c:pt idx="3">
                  <c:v>50</c:v>
                </c:pt>
                <c:pt idx="4">
                  <c:v>81</c:v>
                </c:pt>
                <c:pt idx="5">
                  <c:v>92</c:v>
                </c:pt>
                <c:pt idx="6">
                  <c:v>92</c:v>
                </c:pt>
                <c:pt idx="7">
                  <c:v>56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64</c:v>
                </c:pt>
                <c:pt idx="4">
                  <c:v>55</c:v>
                </c:pt>
                <c:pt idx="5">
                  <c:v>68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163</c:v>
                </c:pt>
                <c:pt idx="1">
                  <c:v>141</c:v>
                </c:pt>
                <c:pt idx="2">
                  <c:v>86</c:v>
                </c:pt>
                <c:pt idx="3">
                  <c:v>80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134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33</c:v>
                </c:pt>
                <c:pt idx="1">
                  <c:v>68</c:v>
                </c:pt>
                <c:pt idx="2">
                  <c:v>99</c:v>
                </c:pt>
                <c:pt idx="3">
                  <c:v>92</c:v>
                </c:pt>
                <c:pt idx="4">
                  <c:v>94</c:v>
                </c:pt>
                <c:pt idx="5">
                  <c:v>49</c:v>
                </c:pt>
                <c:pt idx="6">
                  <c:v>46</c:v>
                </c:pt>
                <c:pt idx="7">
                  <c:v>22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MARCAVELICA</c:v>
                </c:pt>
                <c:pt idx="16">
                  <c:v>LA BREA</c:v>
                </c:pt>
                <c:pt idx="17">
                  <c:v>BELLAVISTA</c:v>
                </c:pt>
                <c:pt idx="18">
                  <c:v>LA MATANZA</c:v>
                </c:pt>
                <c:pt idx="19">
                  <c:v>QUERECOTILLO</c:v>
                </c:pt>
                <c:pt idx="20">
                  <c:v>BELLAVISTA DE LA UNION</c:v>
                </c:pt>
                <c:pt idx="21">
                  <c:v>BUENOS AIRES</c:v>
                </c:pt>
                <c:pt idx="22">
                  <c:v>LA ARENA</c:v>
                </c:pt>
                <c:pt idx="23">
                  <c:v>SALITRAL</c:v>
                </c:pt>
                <c:pt idx="24">
                  <c:v>COLAN</c:v>
                </c:pt>
                <c:pt idx="25">
                  <c:v>TUMBES</c:v>
                </c:pt>
              </c:strCache>
            </c:strRef>
          </c:cat>
          <c:val>
            <c:numRef>
              <c:f>Analisis!$Q$90:$Q$115</c:f>
              <c:numCache>
                <c:formatCode>General</c:formatCode>
                <c:ptCount val="26"/>
                <c:pt idx="0">
                  <c:v>178</c:v>
                </c:pt>
                <c:pt idx="1">
                  <c:v>50</c:v>
                </c:pt>
                <c:pt idx="2">
                  <c:v>45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MARCAVELICA</c:v>
                </c:pt>
                <c:pt idx="16">
                  <c:v>LA BREA</c:v>
                </c:pt>
                <c:pt idx="17">
                  <c:v>BELLAVISTA</c:v>
                </c:pt>
                <c:pt idx="18">
                  <c:v>LA MATANZA</c:v>
                </c:pt>
                <c:pt idx="19">
                  <c:v>QUERECOTILLO</c:v>
                </c:pt>
                <c:pt idx="20">
                  <c:v>BELLAVISTA DE LA UNION</c:v>
                </c:pt>
                <c:pt idx="21">
                  <c:v>BUENOS AIRES</c:v>
                </c:pt>
                <c:pt idx="22">
                  <c:v>LA ARENA</c:v>
                </c:pt>
                <c:pt idx="23">
                  <c:v>SALITRAL</c:v>
                </c:pt>
                <c:pt idx="24">
                  <c:v>COLAN</c:v>
                </c:pt>
                <c:pt idx="25">
                  <c:v>TUMBES</c:v>
                </c:pt>
              </c:strCache>
            </c:strRef>
          </c:cat>
          <c:val>
            <c:numRef>
              <c:f>Analisis!$S$90:$S$115</c:f>
              <c:numCache>
                <c:formatCode>0.0%</c:formatCode>
                <c:ptCount val="26"/>
                <c:pt idx="0">
                  <c:v>0.34034416826003822</c:v>
                </c:pt>
                <c:pt idx="1">
                  <c:v>0.43594646271510512</c:v>
                </c:pt>
                <c:pt idx="2">
                  <c:v>0.52198852772466531</c:v>
                </c:pt>
                <c:pt idx="3">
                  <c:v>0.58126195028680683</c:v>
                </c:pt>
                <c:pt idx="4">
                  <c:v>0.63479923518164427</c:v>
                </c:pt>
                <c:pt idx="5">
                  <c:v>0.68833652007648172</c:v>
                </c:pt>
                <c:pt idx="6">
                  <c:v>0.7284894837476098</c:v>
                </c:pt>
                <c:pt idx="7">
                  <c:v>0.76673040152963656</c:v>
                </c:pt>
                <c:pt idx="8">
                  <c:v>0.79732313575525793</c:v>
                </c:pt>
                <c:pt idx="9">
                  <c:v>0.82409177820267665</c:v>
                </c:pt>
                <c:pt idx="10">
                  <c:v>0.84703632887189273</c:v>
                </c:pt>
                <c:pt idx="11">
                  <c:v>0.86806883365200749</c:v>
                </c:pt>
                <c:pt idx="12">
                  <c:v>0.88910133843212225</c:v>
                </c:pt>
                <c:pt idx="13">
                  <c:v>0.90630975143403425</c:v>
                </c:pt>
                <c:pt idx="14">
                  <c:v>0.91969407265774361</c:v>
                </c:pt>
                <c:pt idx="15">
                  <c:v>0.92925430210325033</c:v>
                </c:pt>
                <c:pt idx="16">
                  <c:v>0.93881453154875705</c:v>
                </c:pt>
                <c:pt idx="17">
                  <c:v>0.94837476099426377</c:v>
                </c:pt>
                <c:pt idx="18">
                  <c:v>0.95793499043977048</c:v>
                </c:pt>
                <c:pt idx="19">
                  <c:v>0.96558317399617588</c:v>
                </c:pt>
                <c:pt idx="20">
                  <c:v>0.97131931166347985</c:v>
                </c:pt>
                <c:pt idx="21">
                  <c:v>0.97705544933078381</c:v>
                </c:pt>
                <c:pt idx="22">
                  <c:v>0.98279158699808777</c:v>
                </c:pt>
                <c:pt idx="23">
                  <c:v>0.98852772466539174</c:v>
                </c:pt>
                <c:pt idx="24">
                  <c:v>0.9942638623326957</c:v>
                </c:pt>
                <c:pt idx="25">
                  <c:v>0.99999999999999967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</a:t>
            </a: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HOSPITALIZADOS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POR SEMANAS</a:t>
            </a:r>
          </a:p>
          <a:p>
            <a:pPr>
              <a:defRPr b="1">
                <a:solidFill>
                  <a:schemeClr val="lt1"/>
                </a:solidFill>
              </a:defRPr>
            </a:pP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REGION PIURA SE 01-08 / 2023 - 2024</a:t>
            </a:r>
            <a:endParaRPr lang="es-PE" b="1"/>
          </a:p>
        </c:rich>
      </c:tx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Analisis!$C$133:$C$141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Analisis!$D$133:$D$141</c:f>
              <c:numCache>
                <c:formatCode>General</c:formatCode>
                <c:ptCount val="8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Analisis!$C$133:$C$141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Analisis!$E$133:$E$141</c:f>
              <c:numCache>
                <c:formatCode>General</c:formatCode>
                <c:ptCount val="8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7184587176838646"/>
          <c:w val="0.15069890207306555"/>
          <c:h val="0.11775467834600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533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378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155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347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186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124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391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23.3%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27 de Febrero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0.3542</cdr:x>
      <cdr:y>0.24851</cdr:y>
    </cdr:from>
    <cdr:to>
      <cdr:x>0.3542</cdr:x>
      <cdr:y>0.67992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371725" y="1190625"/>
          <a:ext cx="0" cy="2066925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49.71545891204" createdVersion="6" refreshedVersion="6" minRefreshableVersion="3" recordCount="9514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2-27T00:00:00"/>
    </cacheField>
    <cacheField name="fecha_ing_ipress" numFmtId="0">
      <sharedItems containsSemiMixedTypes="0" containsNonDate="0" containsDate="1" containsString="0" minDate="2023-01-02T00:00:00" maxDate="2024-02-27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7"/>
        <n v="41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2-25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0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19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</sharedItems>
    </cacheField>
    <cacheField name="infeccion_distrito" numFmtId="0">
      <sharedItems containsBlank="1" count="72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COMAS"/>
        <s v="SAN ISIDRO"/>
        <s v="VILLA MARIA DEL TRIUNFO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2-25T00:00:00" count="134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6-07T00:00:00"/>
        <d v="2023-06-06T00:00:00"/>
        <d v="2023-04-12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19T00:00:00"/>
        <d v="2023-05-01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3-30T00:00:00"/>
        <d v="2023-07-02T00:00:00"/>
        <d v="2023-07-03T00:00:00"/>
        <d v="2023-07-07T00:00:00"/>
        <d v="2023-07-11T00:00:00"/>
        <d v="2023-06-29T00:00:00"/>
        <d v="2023-07-01T00:00:00"/>
        <d v="2023-07-05T00:00:00"/>
        <d v="2023-07-04T00:00:00"/>
        <d v="2023-07-12T00:00:00"/>
        <d v="2023-07-23T00:00:00"/>
        <d v="2023-07-24T00:00:00"/>
        <d v="2023-07-26T00:00:00"/>
        <d v="2023-07-06T00:00:00"/>
        <d v="2023-07-30T00:00:00"/>
        <d v="2023-08-01T00:00:00"/>
        <d v="2023-07-10T00:00:00"/>
        <d v="2023-07-25T00:00:00"/>
        <d v="2023-07-14T00:00:00"/>
        <d v="2023-07-17T00:00:00"/>
        <d v="2023-07-15T00:00:00"/>
        <d v="2023-07-16T00:00:00"/>
        <d v="2023-07-18T00:00:00"/>
        <d v="2023-07-28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9-07T00:00:00"/>
        <d v="2023-08-03T00:00:00"/>
        <d v="2023-08-04T00:00:00"/>
        <d v="2023-08-09T00:00:00"/>
        <d v="2023-08-11T00:00:00"/>
        <d v="2023-09-03T00:00:00"/>
        <d v="2023-10-12T00:00:00"/>
        <d v="2023-09-15T00:00:00"/>
        <d v="2023-09-29T00:00:00"/>
        <d v="2023-08-24T00:00:00"/>
        <d v="2023-09-02T00:00:00"/>
        <d v="2023-09-17T00:00:00"/>
        <d v="2023-11-02T00:00:00"/>
        <d v="2023-08-27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9-30T00:00:00"/>
        <d v="2023-10-03T00:00:00"/>
        <d v="2023-10-05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2-01T00:00:00"/>
        <d v="2024-02-15T00:00:00"/>
        <d v="2024-01-28T00:00:00"/>
        <d v="2024-01-30T00:00:00"/>
        <d v="2024-02-13T00:00:00"/>
        <d v="2024-02-14T00:00:00"/>
        <d v="2024-02-18T00:00:00"/>
        <d v="2024-02-20T00:00:00"/>
        <d v="2024-02-21T00:00:00"/>
        <d v="2024-01-25T00:00:00"/>
        <d v="2024-02-16T00:00:00"/>
        <d v="2024-01-26T00:00:00"/>
        <d v="2024-02-11T00:00:00"/>
        <d v="2024-02-09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2-11T00:00:00"/>
    </cacheField>
    <cacheField name="fecha_alta" numFmtId="0">
      <sharedItems containsNonDate="0" containsDate="1" containsString="0" containsBlank="1" minDate="2023-01-10T00:00:00" maxDate="2024-02-26T00:00:00" count="39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6-11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5-10T00:00:00"/>
        <d v="2023-05-12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6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6T00:00:00"/>
        <d v="2023-05-27T00:00:00"/>
        <d v="2023-05-21T00:00:00"/>
        <d v="2023-05-24T00:00:00"/>
        <d v="2023-05-30T00:00:00"/>
        <d v="2023-06-01T00:00:00"/>
        <d v="2023-10-01T00:00:00"/>
        <d v="2023-07-08T00:00:00"/>
        <d v="2023-07-07T00:00:00"/>
        <d v="2023-11-19T00:00:00"/>
        <d v="2023-07-10T00:00:00"/>
        <d v="2023-11-20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1-10T00:00:00"/>
        <d v="2023-01-23T00:00:00"/>
        <d v="2023-07-13T00:00:00"/>
        <d v="2023-01-14T00:00:00"/>
        <d v="2023-07-18T00:00:00"/>
        <d v="2023-07-22T00:00:00"/>
        <d v="2023-07-14T00:00:00"/>
        <d v="2023-02-02T00:00:00"/>
        <d v="2023-02-17T00:00:00"/>
        <d v="2023-02-16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9-05T00:00:00"/>
        <d v="2023-08-06T00:00:00"/>
        <d v="2023-10-13T00:00:00"/>
        <d v="2023-08-12T00:00:00"/>
        <d v="2023-08-05T00:00:00"/>
        <d v="2023-08-17T00:00:00"/>
        <d v="2023-08-14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09-13T00:00:00"/>
        <d v="2023-09-23T00:00:00"/>
        <d v="2023-10-31T00:00:00"/>
        <d v="2023-09-03T00:00:00"/>
        <d v="2023-09-27T00:00:00"/>
        <d v="2023-10-06T00:00:00"/>
        <d v="2023-11-15T00:00:00"/>
        <d v="2023-08-22T00:00:00"/>
        <d v="2023-09-16T00:00:00"/>
        <d v="2023-09-30T00:00:00"/>
        <d v="2023-10-07T00:00:00"/>
        <d v="2023-11-22T00:00:00"/>
        <d v="2023-11-25T00:00:00"/>
        <d v="2023-11-11T00:00:00"/>
        <d v="2023-11-04T00:00:00"/>
        <d v="2023-11-16T00:00:00"/>
        <d v="2023-11-17T00:00:00"/>
        <d v="2023-08-29T00:00:00"/>
        <d v="2023-08-31T00:00:00"/>
        <d v="2023-09-10T00:00:00"/>
        <d v="2023-09-15T00:00:00"/>
        <d v="2023-09-24T00:00:00"/>
        <d v="2023-09-22T00:00:00"/>
        <d v="2023-09-26T00:00:00"/>
        <d v="2023-10-02T00:00:00"/>
        <d v="2023-11-14T00:00:00"/>
        <d v="2023-10-03T00:00:00"/>
        <d v="2023-10-18T00:00:00"/>
        <d v="2023-10-15T00:00:00"/>
        <d v="2023-11-21T00:00:00"/>
        <d v="2023-11-09T00:00:00"/>
        <d v="2023-12-07T00:00:00"/>
        <d v="2023-10-1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8T00:00:00"/>
        <d v="2023-09-20T00:00:00"/>
        <d v="2023-10-23T00:00:00"/>
        <d v="2023-10-16T00:00:00"/>
        <d v="2023-11-23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3-10-04T00:00:00"/>
        <d v="2023-10-17T00:00:00"/>
        <d v="2023-11-05T00:00:00"/>
        <d v="2023-11-12T00:00:00"/>
        <d v="2023-10-30T00:00:00"/>
        <d v="2023-10-22T00:00:00"/>
        <d v="2023-12-01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3T00:00:00"/>
        <d v="2023-12-08T00:00:00"/>
        <d v="2023-12-19T00:00:00"/>
        <d v="2024-01-11T00:00:00"/>
        <d v="2023-12-06T00:00:00"/>
        <d v="2024-01-14T00:00:00"/>
        <d v="2024-01-18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4-01-19T00:00:00"/>
        <d v="2023-12-11T00:00:00"/>
        <d v="2023-12-22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1-26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3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6">
        <s v="LUCIANO CASTILLO"/>
        <s v="PIURA"/>
        <s v="MORROPON-HUANCABAMBA"/>
        <s v="TUMBES"/>
        <s v="DIRIS LIMA CENTRO"/>
        <s v="LIMA PROVINCIAS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7"/>
        <n v="25"/>
        <n v="36"/>
        <n v="-16"/>
        <n v="15"/>
        <n v="-12"/>
        <n v="-13"/>
        <n v="-9"/>
        <n v="21"/>
        <n v="64"/>
        <n v="22"/>
        <n v="16"/>
        <n v="28"/>
        <n v="26"/>
        <n v="-129"/>
        <n v="-195"/>
        <n v="63"/>
        <n v="-3"/>
        <n v="14"/>
        <n v="-1"/>
        <n v="-4"/>
        <n v="30"/>
        <n v="-112"/>
        <n v="-21"/>
        <n v="13"/>
        <n v="17"/>
        <n v="23"/>
        <n v="20"/>
        <n v="-109"/>
        <n v="32"/>
        <n v="-5"/>
        <n v="29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14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4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8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9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9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90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1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5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6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10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7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0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8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8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4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3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2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3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6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7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8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13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10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2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8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00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1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2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8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8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7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2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8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0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12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8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1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39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1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8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40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1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1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1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0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2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9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8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0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9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0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9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d v="2023-05-04T00:00:00"/>
    <x v="2"/>
    <x v="1"/>
    <x v="1"/>
    <s v="72367398"/>
    <x v="0"/>
    <n v="17"/>
    <x v="1"/>
    <x v="2"/>
    <m/>
    <x v="2"/>
    <x v="4"/>
    <x v="1"/>
    <x v="0"/>
    <x v="2"/>
    <x v="2"/>
    <x v="0"/>
    <x v="0"/>
    <x v="2"/>
    <x v="1"/>
    <x v="7"/>
    <x v="29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3"/>
    <x v="3"/>
    <x v="5"/>
    <x v="0"/>
    <n v="1"/>
    <x v="1"/>
    <x v="28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1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1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1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3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4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5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4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5-21T00:00:00"/>
    <x v="2"/>
    <x v="1"/>
    <x v="1"/>
    <s v="02803795"/>
    <x v="0"/>
    <n v="51"/>
    <x v="0"/>
    <x v="2"/>
    <m/>
    <x v="2"/>
    <x v="16"/>
    <x v="1"/>
    <x v="0"/>
    <x v="1"/>
    <x v="4"/>
    <x v="1"/>
    <x v="0"/>
    <x v="2"/>
    <x v="4"/>
    <x v="13"/>
    <x v="4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5"/>
    <x v="0"/>
    <x v="1"/>
    <n v="0"/>
    <x v="7"/>
    <x v="28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8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5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8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4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5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6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6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5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4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8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4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3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4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7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7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5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1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5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61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4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2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3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9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3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7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2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6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0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4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4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5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9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7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2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4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4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5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4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0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8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1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5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7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7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70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2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9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8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9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5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7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9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6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6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6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6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2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4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61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6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6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7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8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3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5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4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4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3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30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59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1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8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4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6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5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2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6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4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5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4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4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5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6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5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4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9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7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5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7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3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7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1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8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7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57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5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3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7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2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6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8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2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7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1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1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15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7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7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3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15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8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7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0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5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2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5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7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7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2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70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6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4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70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8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6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6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7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70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3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70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58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3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56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58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2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4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5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5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5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5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6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6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6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0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85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4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3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75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61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76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7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6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1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4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71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9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2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3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4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6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7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6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76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2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54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09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6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7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0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9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1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5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82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9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2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3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83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8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0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2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7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6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6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5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6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6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3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6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6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6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6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9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92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4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5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5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9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5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98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8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9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5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299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6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6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5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7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3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58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68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5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71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9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4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5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8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2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2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4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4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7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8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6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99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0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02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6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4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29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6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05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1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5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6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3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5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306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5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5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5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0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2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m/>
    <s v="100808"/>
    <x v="4"/>
    <x v="12"/>
    <x v="2"/>
    <x v="3"/>
    <m/>
    <x v="5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1-31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1-31 15:54:54"/>
    <s v="96252"/>
    <x v="9"/>
    <x v="13"/>
    <x v="3"/>
    <x v="5"/>
    <m/>
    <x v="5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3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2-11 11:41:18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4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27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5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3-11-25T00:00:00"/>
    <d v="2023-11-23T00:00:00"/>
    <x v="0"/>
    <x v="45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3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8"/>
    <s v=""/>
    <m/>
    <x v="0"/>
    <x v="0"/>
    <m/>
    <x v="316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0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3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6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2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3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7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8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3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1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6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7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6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86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6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6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8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6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9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6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6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6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6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8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9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5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5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4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9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54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09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1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99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71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71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6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78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7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4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5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5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82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5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2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5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0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1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3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38MOMOCH1M"/>
    <s v="2024-02-26 07:47:34"/>
    <s v="2024-02-26 09:32:11"/>
    <s v="102284"/>
    <x v="2"/>
    <x v="2"/>
    <x v="2"/>
    <x v="2"/>
    <m/>
    <x v="5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39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1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19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0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43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2-09 17:02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26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5 10:20:23"/>
    <s v="100331"/>
    <x v="1"/>
    <x v="1"/>
    <x v="2"/>
    <x v="1"/>
    <m/>
    <x v="5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5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5 10:21:58"/>
    <s v="101486"/>
    <x v="2"/>
    <x v="2"/>
    <x v="2"/>
    <x v="4"/>
    <m/>
    <x v="5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2-25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2-25 10:23:15"/>
    <s v="101831"/>
    <x v="0"/>
    <x v="7"/>
    <x v="2"/>
    <x v="5"/>
    <m/>
    <x v="5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5 10:24:04"/>
    <s v="101846"/>
    <x v="1"/>
    <x v="6"/>
    <x v="2"/>
    <x v="5"/>
    <m/>
    <x v="5"/>
    <x v="4"/>
  </r>
  <r>
    <d v="2024-02-25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5 10:36:35"/>
    <s v="102119"/>
    <x v="1"/>
    <x v="1"/>
    <x v="2"/>
    <x v="0"/>
    <m/>
    <x v="5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5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2-25 10:38:50"/>
    <s v="102226"/>
    <x v="2"/>
    <x v="2"/>
    <x v="2"/>
    <x v="0"/>
    <m/>
    <x v="5"/>
    <x v="1"/>
  </r>
  <r>
    <d v="2024-02-25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m/>
    <s v="102239"/>
    <x v="9"/>
    <x v="13"/>
    <x v="2"/>
    <x v="6"/>
    <m/>
    <x v="5"/>
    <x v="1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27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64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4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9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2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1-25 08:22:17"/>
    <s v="95810"/>
    <x v="6"/>
    <x v="9"/>
    <x v="3"/>
    <x v="1"/>
    <m/>
    <x v="5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8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03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2 17:47:20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6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6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86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6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0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5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2-25 10:21:07"/>
    <s v="100902"/>
    <x v="8"/>
    <x v="10"/>
    <x v="2"/>
    <x v="3"/>
    <m/>
    <x v="5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25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m/>
    <s v="101372"/>
    <x v="5"/>
    <x v="8"/>
    <x v="2"/>
    <x v="2"/>
    <m/>
    <x v="5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17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5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09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8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37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5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59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m/>
    <s v="102518"/>
    <x v="1"/>
    <x v="1"/>
    <x v="2"/>
    <x v="5"/>
    <m/>
    <x v="5"/>
    <x v="3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75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18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74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0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7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1-25 08:21:12"/>
    <s v="95690"/>
    <x v="0"/>
    <x v="0"/>
    <x v="3"/>
    <x v="6"/>
    <m/>
    <x v="5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0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2 09:05:13"/>
    <s v="101083"/>
    <x v="3"/>
    <x v="3"/>
    <x v="2"/>
    <x v="3"/>
    <m/>
    <x v="5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5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5 10:36:15"/>
    <s v="102219"/>
    <x v="1"/>
    <x v="6"/>
    <x v="2"/>
    <x v="0"/>
    <m/>
    <x v="5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29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1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m/>
    <s v="101350"/>
    <x v="1"/>
    <x v="1"/>
    <x v="2"/>
    <x v="1"/>
    <m/>
    <x v="5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m/>
    <s v="102100"/>
    <x v="1"/>
    <x v="1"/>
    <x v="2"/>
    <x v="0"/>
    <m/>
    <x v="5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3-11-24T00:00:00"/>
    <d v="2023-11-24T00:00:00"/>
    <x v="0"/>
    <x v="45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2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25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14 11:25:50"/>
    <s v="98361"/>
    <x v="6"/>
    <x v="9"/>
    <x v="2"/>
    <x v="6"/>
    <n v="3"/>
    <x v="4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3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7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m/>
    <s v="100903"/>
    <x v="5"/>
    <x v="8"/>
    <x v="2"/>
    <x v="4"/>
    <m/>
    <x v="5"/>
    <x v="0"/>
  </r>
  <r>
    <d v="2024-02-19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2VACRIA1F"/>
    <s v="2024-02-21 17:26:59"/>
    <s v="2024-02-22 09:04:05"/>
    <s v="101112"/>
    <x v="7"/>
    <x v="10"/>
    <x v="2"/>
    <x v="1"/>
    <m/>
    <x v="5"/>
    <x v="2"/>
  </r>
  <r>
    <d v="2024-02-19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2 08:52:27"/>
    <s v="101124"/>
    <x v="7"/>
    <x v="10"/>
    <x v="2"/>
    <x v="1"/>
    <m/>
    <x v="5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m/>
    <s v="101555"/>
    <x v="8"/>
    <x v="10"/>
    <x v="2"/>
    <x v="5"/>
    <m/>
    <x v="5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m/>
    <s v="101578"/>
    <x v="8"/>
    <x v="10"/>
    <x v="2"/>
    <x v="5"/>
    <m/>
    <x v="5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5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m/>
    <s v="102243"/>
    <x v="5"/>
    <x v="8"/>
    <x v="2"/>
    <x v="6"/>
    <m/>
    <x v="5"/>
    <x v="1"/>
  </r>
  <r>
    <d v="2024-02-25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m/>
    <s v="102246"/>
    <x v="5"/>
    <x v="8"/>
    <x v="2"/>
    <x v="6"/>
    <m/>
    <x v="5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2-26 11:56:11"/>
    <s v="102403"/>
    <x v="5"/>
    <x v="8"/>
    <x v="2"/>
    <x v="2"/>
    <m/>
    <x v="5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m/>
    <s v="102502"/>
    <x v="5"/>
    <x v="8"/>
    <x v="2"/>
    <x v="0"/>
    <m/>
    <x v="5"/>
    <x v="0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46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08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09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2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09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1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1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1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9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20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22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3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16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16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16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4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5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5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2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0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6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1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6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1"/>
    <x v="0"/>
    <x v="0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m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18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1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18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2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m/>
    <s v="100587"/>
    <x v="2"/>
    <x v="4"/>
    <x v="2"/>
    <x v="2"/>
    <m/>
    <x v="5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m/>
    <s v="101375"/>
    <x v="9"/>
    <x v="11"/>
    <x v="2"/>
    <x v="4"/>
    <m/>
    <x v="5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m/>
    <s v="102357"/>
    <x v="0"/>
    <x v="7"/>
    <x v="2"/>
    <x v="2"/>
    <m/>
    <x v="5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m/>
    <s v="102470"/>
    <x v="0"/>
    <x v="0"/>
    <x v="2"/>
    <x v="1"/>
    <m/>
    <x v="5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m/>
    <s v="102484"/>
    <x v="3"/>
    <x v="3"/>
    <x v="2"/>
    <x v="1"/>
    <m/>
    <x v="5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m/>
    <s v="102490"/>
    <x v="3"/>
    <x v="3"/>
    <x v="2"/>
    <x v="2"/>
    <m/>
    <x v="5"/>
    <x v="7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75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5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5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3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3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6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3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21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3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28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1-27 16:36:0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64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5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2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5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5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78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0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m/>
    <s v="94295"/>
    <x v="7"/>
    <x v="10"/>
    <x v="3"/>
    <x v="1"/>
    <m/>
    <x v="5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7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5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39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9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58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5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9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4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1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2 11:36:28"/>
    <s v="101050"/>
    <x v="6"/>
    <x v="9"/>
    <x v="2"/>
    <x v="4"/>
    <m/>
    <x v="5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24POSAJO1M"/>
    <s v="2024-02-21 15:55:52"/>
    <s v="2024-02-22 11:17:37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2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m/>
    <s v="101752"/>
    <x v="1"/>
    <x v="1"/>
    <x v="2"/>
    <x v="3"/>
    <m/>
    <x v="5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m/>
    <s v="101784"/>
    <x v="9"/>
    <x v="13"/>
    <x v="2"/>
    <x v="5"/>
    <m/>
    <x v="5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1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m/>
    <s v="101802"/>
    <x v="7"/>
    <x v="10"/>
    <x v="2"/>
    <x v="5"/>
    <m/>
    <x v="5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0SAPEAN1F"/>
    <s v="2024-02-23 12:01:02"/>
    <m/>
    <s v="101804"/>
    <x v="9"/>
    <x v="15"/>
    <x v="2"/>
    <x v="5"/>
    <m/>
    <x v="5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3 19:57:06"/>
    <s v="101816"/>
    <x v="2"/>
    <x v="2"/>
    <x v="2"/>
    <x v="3"/>
    <m/>
    <x v="5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8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3 19:53:04"/>
    <s v="101839"/>
    <x v="3"/>
    <x v="3"/>
    <x v="2"/>
    <x v="2"/>
    <n v="3"/>
    <x v="4"/>
    <x v="1"/>
  </r>
  <r>
    <d v="2024-02-25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2-25 10:25:55"/>
    <s v="102002"/>
    <x v="2"/>
    <x v="4"/>
    <x v="2"/>
    <x v="5"/>
    <m/>
    <x v="5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4 12:19:30"/>
    <s v="102156"/>
    <x v="9"/>
    <x v="15"/>
    <x v="2"/>
    <x v="0"/>
    <m/>
    <x v="5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82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2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3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m/>
    <s v="100021"/>
    <x v="2"/>
    <x v="4"/>
    <x v="2"/>
    <x v="0"/>
    <n v="2"/>
    <x v="2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9"/>
    <x v="0"/>
    <x v="0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"/>
    <x v="0"/>
    <s v="20247200104A201A97.121PAVACA1F"/>
    <s v="2024-02-19 16:28:00"/>
    <s v="2024-02-21 11:59:01"/>
    <s v="100248"/>
    <x v="1"/>
    <x v="1"/>
    <x v="2"/>
    <x v="1"/>
    <m/>
    <x v="5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"/>
    <x v="0"/>
    <s v="20248200104A201A97.020CASIFI1F"/>
    <s v="2024-02-21 09:26:07"/>
    <s v="2024-02-21 09:31:24"/>
    <s v="100792"/>
    <x v="1"/>
    <x v="1"/>
    <x v="2"/>
    <x v="3"/>
    <m/>
    <x v="5"/>
    <x v="7"/>
  </r>
  <r>
    <d v="2024-02-20T00:00:00"/>
    <d v="2024-02-20T00:00:00"/>
    <x v="1"/>
    <x v="3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m/>
    <s v="100816"/>
    <x v="3"/>
    <x v="3"/>
    <x v="2"/>
    <x v="3"/>
    <m/>
    <x v="5"/>
    <x v="2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148MAALMA1F"/>
    <s v="2024-02-21 10:50:16"/>
    <m/>
    <s v="100867"/>
    <x v="0"/>
    <x v="7"/>
    <x v="2"/>
    <x v="3"/>
    <m/>
    <x v="5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m/>
    <s v="101383"/>
    <x v="7"/>
    <x v="10"/>
    <x v="2"/>
    <x v="6"/>
    <m/>
    <x v="5"/>
    <x v="9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m/>
    <s v="99766"/>
    <x v="1"/>
    <x v="1"/>
    <x v="2"/>
    <x v="6"/>
    <m/>
    <x v="5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m/>
    <s v="100940"/>
    <x v="8"/>
    <x v="10"/>
    <x v="2"/>
    <x v="3"/>
    <m/>
    <x v="5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3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3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5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1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m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2"/>
    <x v="0"/>
    <m/>
    <x v="9"/>
    <x v="0"/>
    <x v="5"/>
    <x v="4"/>
    <x v="0"/>
    <x v="0"/>
    <x v="22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9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2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39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7"/>
        <item h="1" x="30"/>
        <item h="1" x="29"/>
        <item h="1" x="31"/>
        <item h="1" x="62"/>
        <item h="1" x="54"/>
        <item h="1" x="44"/>
        <item h="1" x="41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5"/>
        <item x="37"/>
        <item x="24"/>
        <item x="36"/>
        <item x="55"/>
        <item x="45"/>
        <item x="18"/>
        <item x="53"/>
        <item x="17"/>
        <item x="59"/>
        <item x="26"/>
        <item x="40"/>
        <item x="33"/>
        <item h="1" x="15"/>
        <item t="default"/>
      </items>
    </pivotField>
  </pivotFields>
  <rowFields count="1">
    <field x="60"/>
  </rowFields>
  <rowItems count="1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9"/>
    </i>
    <i>
      <x v="40"/>
    </i>
    <i>
      <x v="41"/>
    </i>
    <i>
      <x v="42"/>
    </i>
    <i>
      <x v="43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0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1">
    <i>
      <x v="25"/>
    </i>
    <i>
      <x v="17"/>
    </i>
    <i>
      <x v="9"/>
    </i>
    <i>
      <x v="35"/>
    </i>
    <i>
      <x v="11"/>
    </i>
    <i>
      <x v="6"/>
    </i>
    <i>
      <x v="18"/>
    </i>
    <i>
      <x v="22"/>
    </i>
    <i>
      <x v="15"/>
    </i>
    <i>
      <x v="24"/>
    </i>
    <i>
      <x v="5"/>
    </i>
    <i>
      <x v="14"/>
    </i>
    <i>
      <x v="21"/>
    </i>
    <i>
      <x v="8"/>
    </i>
    <i>
      <x v="20"/>
    </i>
    <i>
      <x v="33"/>
    </i>
    <i>
      <x v="32"/>
    </i>
    <i>
      <x v="1"/>
    </i>
    <i>
      <x/>
    </i>
    <i>
      <x v="3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35">
        <item h="1" x="21"/>
        <item h="1" x="18"/>
        <item h="1" x="20"/>
        <item h="1" x="19"/>
        <item h="1" x="53"/>
        <item h="1" x="22"/>
        <item h="1" x="17"/>
        <item h="1" x="23"/>
        <item h="1" x="54"/>
        <item h="1" x="10"/>
        <item h="1" x="24"/>
        <item h="1" x="25"/>
        <item h="1" x="31"/>
        <item h="1" x="26"/>
        <item h="1" x="27"/>
        <item h="1" x="28"/>
        <item h="1" x="38"/>
        <item h="1" x="29"/>
        <item h="1" x="37"/>
        <item h="1" x="36"/>
        <item h="1" x="34"/>
        <item h="1" x="32"/>
        <item h="1" x="30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9"/>
        <item h="1" x="8"/>
        <item h="1" x="47"/>
        <item h="1" x="12"/>
        <item h="1" x="11"/>
        <item h="1" x="13"/>
        <item h="1" x="48"/>
        <item h="1" x="14"/>
        <item h="1" x="51"/>
        <item h="1" x="49"/>
        <item h="1" x="15"/>
        <item h="1" x="3"/>
        <item h="1" x="16"/>
        <item h="1" x="50"/>
        <item h="1" x="2"/>
        <item h="1" x="5"/>
        <item h="1" x="6"/>
        <item h="1" x="4"/>
        <item h="1" x="1"/>
        <item h="1" x="59"/>
        <item h="1" x="60"/>
        <item h="1" x="55"/>
        <item h="1" x="56"/>
        <item h="1" x="62"/>
        <item h="1" x="61"/>
        <item h="1" x="67"/>
        <item h="1" x="57"/>
        <item h="1" x="70"/>
        <item h="1" x="58"/>
        <item h="1" x="63"/>
        <item h="1" x="52"/>
        <item h="1" x="72"/>
        <item h="1" x="74"/>
        <item h="1" x="75"/>
        <item h="1" x="73"/>
        <item h="1" x="76"/>
        <item h="1" x="80"/>
        <item h="1" x="81"/>
        <item h="1" x="82"/>
        <item h="1" x="64"/>
        <item h="1" x="65"/>
        <item h="1" x="71"/>
        <item h="1" x="66"/>
        <item h="1" x="77"/>
        <item h="1" x="83"/>
        <item h="1" x="68"/>
        <item h="1" x="84"/>
        <item h="1" x="69"/>
        <item h="1" x="86"/>
        <item h="1" x="87"/>
        <item h="1" x="78"/>
        <item h="1" x="88"/>
        <item h="1" x="79"/>
        <item h="1" x="89"/>
        <item h="1" x="109"/>
        <item h="1" x="101"/>
        <item h="1" x="110"/>
        <item h="1" x="111"/>
        <item h="1" x="94"/>
        <item h="1" x="98"/>
        <item h="1" x="95"/>
        <item h="1" x="90"/>
        <item h="1" x="85"/>
        <item h="1" x="92"/>
        <item h="1" x="96"/>
        <item h="1" x="100"/>
        <item h="1" x="93"/>
        <item h="1" x="106"/>
        <item h="1" x="107"/>
        <item h="1" x="108"/>
        <item h="1" x="99"/>
        <item h="1" x="115"/>
        <item h="1" x="91"/>
        <item h="1" x="97"/>
        <item h="1" x="0"/>
        <item h="1" x="113"/>
        <item h="1" x="132"/>
        <item x="102"/>
        <item x="131"/>
        <item x="119"/>
        <item x="126"/>
        <item x="128"/>
        <item x="117"/>
        <item x="120"/>
        <item m="1" x="133"/>
        <item x="114"/>
        <item x="103"/>
        <item x="129"/>
        <item x="121"/>
        <item x="122"/>
        <item x="130"/>
        <item x="104"/>
        <item x="123"/>
        <item x="116"/>
        <item x="118"/>
        <item x="127"/>
        <item x="124"/>
        <item x="125"/>
        <item x="105"/>
        <item x="112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2"/>
    </i>
    <i>
      <x v="3"/>
    </i>
    <i>
      <x v="4"/>
    </i>
    <i>
      <x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x="172"/>
        <item x="175"/>
        <item x="30"/>
        <item x="125"/>
        <item x="88"/>
        <item x="119"/>
        <item x="126"/>
        <item x="120"/>
        <item x="173"/>
        <item x="84"/>
        <item x="159"/>
        <item x="128"/>
        <item x="121"/>
        <item x="122"/>
        <item x="179"/>
        <item x="123"/>
        <item x="127"/>
        <item x="85"/>
        <item x="86"/>
        <item x="161"/>
        <item x="87"/>
        <item x="89"/>
        <item x="67"/>
        <item x="124"/>
        <item x="171"/>
        <item x="181"/>
        <item x="180"/>
        <item x="74"/>
        <item x="73"/>
        <item x="39"/>
        <item x="90"/>
        <item x="77"/>
        <item x="8"/>
        <item x="29"/>
        <item x="91"/>
        <item x="19"/>
        <item x="21"/>
        <item x="182"/>
        <item x="10"/>
        <item x="129"/>
        <item x="92"/>
        <item x="93"/>
        <item x="27"/>
        <item x="40"/>
        <item x="76"/>
        <item x="160"/>
        <item x="94"/>
        <item x="82"/>
        <item x="130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10"/>
        <item x="70"/>
        <item x="104"/>
        <item x="69"/>
        <item x="131"/>
        <item x="100"/>
        <item x="139"/>
        <item x="38"/>
        <item x="95"/>
        <item x="101"/>
        <item x="134"/>
        <item x="111"/>
        <item x="144"/>
        <item x="140"/>
        <item x="135"/>
        <item x="96"/>
        <item x="107"/>
        <item x="102"/>
        <item x="99"/>
        <item x="105"/>
        <item x="106"/>
        <item x="97"/>
        <item x="103"/>
        <item x="112"/>
        <item x="136"/>
        <item x="113"/>
        <item x="98"/>
        <item x="71"/>
        <item x="108"/>
        <item x="132"/>
        <item x="137"/>
        <item x="142"/>
        <item x="138"/>
        <item x="133"/>
        <item x="149"/>
        <item x="109"/>
        <item x="141"/>
        <item x="150"/>
        <item x="75"/>
        <item x="147"/>
        <item x="148"/>
        <item x="145"/>
        <item x="143"/>
        <item x="151"/>
        <item x="146"/>
        <item x="152"/>
        <item x="49"/>
        <item x="51"/>
        <item x="50"/>
        <item x="52"/>
        <item x="54"/>
        <item x="55"/>
        <item x="53"/>
        <item x="57"/>
        <item x="56"/>
        <item x="81"/>
        <item x="115"/>
        <item x="114"/>
        <item x="48"/>
        <item x="116"/>
        <item x="83"/>
        <item x="117"/>
        <item x="118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3"/>
        <item x="162"/>
        <item x="164"/>
        <item x="155"/>
        <item x="154"/>
        <item x="169"/>
        <item x="157"/>
        <item x="165"/>
        <item x="166"/>
        <item x="174"/>
        <item x="178"/>
        <item x="168"/>
        <item x="170"/>
        <item x="167"/>
        <item x="176"/>
        <item x="187"/>
        <item x="185"/>
        <item x="186"/>
        <item x="177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3"/>
        <item x="210"/>
        <item x="207"/>
        <item x="201"/>
        <item x="200"/>
        <item x="206"/>
        <item x="202"/>
        <item x="212"/>
        <item x="208"/>
        <item x="215"/>
        <item x="203"/>
        <item x="204"/>
        <item x="214"/>
        <item x="219"/>
        <item x="218"/>
        <item x="188"/>
        <item x="220"/>
        <item x="258"/>
        <item x="217"/>
        <item x="221"/>
        <item x="222"/>
        <item x="223"/>
        <item x="216"/>
        <item x="224"/>
        <item x="268"/>
        <item x="229"/>
        <item x="269"/>
        <item x="225"/>
        <item x="248"/>
        <item x="254"/>
        <item x="301"/>
        <item x="209"/>
        <item x="226"/>
        <item x="230"/>
        <item x="227"/>
        <item x="228"/>
        <item x="270"/>
        <item x="299"/>
        <item x="231"/>
        <item x="251"/>
        <item x="232"/>
        <item x="271"/>
        <item x="259"/>
        <item x="249"/>
        <item x="233"/>
        <item x="234"/>
        <item x="303"/>
        <item x="190"/>
        <item x="273"/>
        <item x="252"/>
        <item x="272"/>
        <item x="235"/>
        <item x="274"/>
        <item x="255"/>
        <item x="302"/>
        <item x="236"/>
        <item x="260"/>
        <item x="153"/>
        <item x="275"/>
        <item x="277"/>
        <item x="344"/>
        <item x="237"/>
        <item x="256"/>
        <item x="261"/>
        <item x="284"/>
        <item x="238"/>
        <item x="283"/>
        <item x="287"/>
        <item x="285"/>
        <item x="211"/>
        <item x="286"/>
        <item x="279"/>
        <item x="305"/>
        <item x="345"/>
        <item x="278"/>
        <item x="300"/>
        <item x="240"/>
        <item x="239"/>
        <item x="349"/>
        <item x="304"/>
        <item x="289"/>
        <item x="242"/>
        <item x="288"/>
        <item x="241"/>
        <item x="243"/>
        <item x="294"/>
        <item x="348"/>
        <item x="253"/>
        <item x="291"/>
        <item x="244"/>
        <item x="245"/>
        <item x="265"/>
        <item x="346"/>
        <item x="246"/>
        <item x="290"/>
        <item x="293"/>
        <item x="281"/>
        <item x="292"/>
        <item x="264"/>
        <item x="347"/>
        <item x="250"/>
        <item x="276"/>
        <item x="257"/>
        <item x="266"/>
        <item x="267"/>
        <item x="247"/>
        <item x="156"/>
        <item x="158"/>
        <item x="280"/>
        <item x="262"/>
        <item x="306"/>
        <item x="295"/>
        <item x="263"/>
        <item x="307"/>
        <item x="296"/>
        <item x="298"/>
        <item x="389"/>
        <item x="308"/>
        <item x="350"/>
        <item x="384"/>
        <item x="378"/>
        <item x="297"/>
        <item x="370"/>
        <item x="282"/>
        <item x="367"/>
        <item x="309"/>
        <item x="373"/>
        <item x="382"/>
        <item x="379"/>
        <item x="390"/>
        <item x="336"/>
        <item x="391"/>
        <item x="330"/>
        <item x="9"/>
        <item x="310"/>
        <item x="311"/>
        <item x="312"/>
        <item x="313"/>
        <item x="329"/>
        <item x="339"/>
        <item x="375"/>
        <item x="380"/>
        <item x="354"/>
        <item x="355"/>
        <item x="368"/>
        <item x="383"/>
        <item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6"/>
        <item x="39"/>
        <item x="40"/>
        <item x="41"/>
        <item x="43"/>
        <item x="42"/>
        <item x="45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6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3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8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1"/>
        <item x="57"/>
        <item x="6"/>
        <item x="66"/>
        <item x="23"/>
        <item x="25"/>
        <item x="41"/>
        <item x="8"/>
        <item x="60"/>
        <item x="69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7">
    <i>
      <x v="41"/>
    </i>
    <i>
      <x v="11"/>
    </i>
    <i>
      <x v="29"/>
    </i>
    <i>
      <x v="5"/>
    </i>
    <i>
      <x v="57"/>
    </i>
    <i>
      <x v="14"/>
    </i>
    <i>
      <x v="58"/>
    </i>
    <i>
      <x v="61"/>
    </i>
    <i>
      <x v="70"/>
    </i>
    <i>
      <x v="64"/>
    </i>
    <i>
      <x v="10"/>
    </i>
    <i>
      <x v="23"/>
    </i>
    <i>
      <x v="44"/>
    </i>
    <i>
      <x v="17"/>
    </i>
    <i>
      <x v="65"/>
    </i>
    <i>
      <x v="36"/>
    </i>
    <i>
      <x v="25"/>
    </i>
    <i>
      <x v="3"/>
    </i>
    <i>
      <x v="28"/>
    </i>
    <i>
      <x v="46"/>
    </i>
    <i>
      <x v="4"/>
    </i>
    <i>
      <x v="6"/>
    </i>
    <i>
      <x v="24"/>
    </i>
    <i>
      <x v="49"/>
    </i>
    <i>
      <x v="15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2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11" fieldListSortAscending="1">
  <location ref="C131:E141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h="1" x="12"/>
        <item h="1"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6"/>
        <item h="1" x="39"/>
        <item h="1" x="40"/>
        <item h="1" x="41"/>
        <item h="1" x="43"/>
        <item h="1" x="42"/>
        <item h="1" x="45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118" zoomScale="87" zoomScaleNormal="87" workbookViewId="0">
      <selection activeCell="I141" sqref="I141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87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21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29</v>
      </c>
    </row>
    <row r="8" spans="3:13" x14ac:dyDescent="0.25">
      <c r="C8" s="2" t="s">
        <v>13</v>
      </c>
      <c r="D8">
        <v>39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50</v>
      </c>
      <c r="H9">
        <v>378</v>
      </c>
      <c r="J9" s="26">
        <f>+GETPIVOTDATA("id",$H$8)</f>
        <v>378</v>
      </c>
      <c r="L9" s="2">
        <v>0</v>
      </c>
      <c r="M9">
        <v>33</v>
      </c>
    </row>
    <row r="10" spans="3:13" x14ac:dyDescent="0.25">
      <c r="C10" s="2" t="s">
        <v>15</v>
      </c>
      <c r="D10">
        <v>81</v>
      </c>
      <c r="H10" s="9" t="s">
        <v>32</v>
      </c>
      <c r="I10" s="8"/>
      <c r="J10" s="8"/>
      <c r="L10" s="2">
        <v>1</v>
      </c>
      <c r="M10">
        <v>68</v>
      </c>
    </row>
    <row r="11" spans="3:13" x14ac:dyDescent="0.25">
      <c r="C11" s="2" t="s">
        <v>16</v>
      </c>
      <c r="D11">
        <v>92</v>
      </c>
      <c r="L11" s="2">
        <v>2</v>
      </c>
      <c r="M11">
        <v>99</v>
      </c>
    </row>
    <row r="12" spans="3:13" x14ac:dyDescent="0.25">
      <c r="C12" s="2" t="s">
        <v>17</v>
      </c>
      <c r="D12">
        <v>92</v>
      </c>
      <c r="L12" s="2">
        <v>3</v>
      </c>
      <c r="M12">
        <v>92</v>
      </c>
    </row>
    <row r="13" spans="3:13" x14ac:dyDescent="0.25">
      <c r="C13" s="2" t="s">
        <v>18</v>
      </c>
      <c r="D13">
        <v>56</v>
      </c>
      <c r="H13" s="1" t="s">
        <v>0</v>
      </c>
      <c r="I13" t="s">
        <v>24</v>
      </c>
      <c r="L13" s="2">
        <v>4</v>
      </c>
      <c r="M13">
        <v>94</v>
      </c>
    </row>
    <row r="14" spans="3:13" x14ac:dyDescent="0.25">
      <c r="C14" s="2" t="s">
        <v>19</v>
      </c>
      <c r="D14">
        <v>36</v>
      </c>
      <c r="H14" s="1" t="s">
        <v>116</v>
      </c>
      <c r="I14" t="s">
        <v>118</v>
      </c>
      <c r="L14" s="2">
        <v>5</v>
      </c>
      <c r="M14">
        <v>49</v>
      </c>
    </row>
    <row r="15" spans="3:13" x14ac:dyDescent="0.25">
      <c r="C15" s="2" t="s">
        <v>20</v>
      </c>
      <c r="D15">
        <v>37</v>
      </c>
      <c r="L15" s="2">
        <v>6</v>
      </c>
      <c r="M15">
        <v>46</v>
      </c>
    </row>
    <row r="16" spans="3:13" x14ac:dyDescent="0.25">
      <c r="C16" s="2" t="s">
        <v>22</v>
      </c>
      <c r="D16">
        <v>533</v>
      </c>
      <c r="H16" t="s">
        <v>38</v>
      </c>
      <c r="L16" s="2">
        <v>7</v>
      </c>
      <c r="M16">
        <v>22</v>
      </c>
    </row>
    <row r="17" spans="1:13" ht="26.25" x14ac:dyDescent="0.25">
      <c r="H17">
        <v>7</v>
      </c>
      <c r="J17" s="13">
        <f>+GETPIVOTDATA("id",$H$16)</f>
        <v>7</v>
      </c>
      <c r="L17" s="2">
        <v>8</v>
      </c>
      <c r="M17">
        <v>16</v>
      </c>
    </row>
    <row r="18" spans="1:13" x14ac:dyDescent="0.25">
      <c r="L18" s="2">
        <v>9</v>
      </c>
      <c r="M18">
        <v>3</v>
      </c>
    </row>
    <row r="19" spans="1:13" x14ac:dyDescent="0.25">
      <c r="L19" s="2">
        <v>11</v>
      </c>
      <c r="M19">
        <v>2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13</v>
      </c>
      <c r="M20">
        <v>3</v>
      </c>
    </row>
    <row r="21" spans="1:13" x14ac:dyDescent="0.25">
      <c r="A21" s="4"/>
      <c r="C21" s="1" t="s">
        <v>0</v>
      </c>
      <c r="D21" t="s">
        <v>24</v>
      </c>
      <c r="L21" s="2">
        <v>14</v>
      </c>
      <c r="M21">
        <v>2</v>
      </c>
    </row>
    <row r="22" spans="1:13" x14ac:dyDescent="0.25">
      <c r="A22" s="5"/>
      <c r="C22" s="1" t="s">
        <v>39</v>
      </c>
      <c r="D22" t="s">
        <v>24</v>
      </c>
      <c r="L22" s="2">
        <v>15</v>
      </c>
      <c r="M22">
        <v>1</v>
      </c>
    </row>
    <row r="23" spans="1:13" x14ac:dyDescent="0.25">
      <c r="A23" s="6"/>
      <c r="H23" s="1" t="s">
        <v>2</v>
      </c>
      <c r="I23" t="s">
        <v>24</v>
      </c>
      <c r="L23" s="2">
        <v>16</v>
      </c>
      <c r="M23">
        <v>1</v>
      </c>
    </row>
    <row r="24" spans="1:13" x14ac:dyDescent="0.25">
      <c r="C24" s="1" t="s">
        <v>21</v>
      </c>
      <c r="D24" t="s">
        <v>38</v>
      </c>
      <c r="L24" s="2">
        <v>17</v>
      </c>
      <c r="M24">
        <v>1</v>
      </c>
    </row>
    <row r="25" spans="1:13" ht="26.25" x14ac:dyDescent="0.25">
      <c r="C25" s="2" t="s">
        <v>25</v>
      </c>
      <c r="D25" s="14">
        <v>347</v>
      </c>
      <c r="F25" s="15">
        <f>(GETPIVOTDATA("id",$C$24,"sexo","Femenino")/GETPIVOTDATA("id",$C$24))</f>
        <v>0.651031894934334</v>
      </c>
      <c r="H25" t="s">
        <v>38</v>
      </c>
      <c r="L25" s="2">
        <v>29</v>
      </c>
      <c r="M25">
        <v>1</v>
      </c>
    </row>
    <row r="26" spans="1:13" ht="26.25" x14ac:dyDescent="0.25">
      <c r="C26" s="2" t="s">
        <v>26</v>
      </c>
      <c r="D26" s="14">
        <v>186</v>
      </c>
      <c r="F26" s="15">
        <f>(GETPIVOTDATA("id",$C$24,"sexo","Masculino")/GETPIVOTDATA("id",$C$24))</f>
        <v>0.34896810506566606</v>
      </c>
      <c r="H26">
        <v>36</v>
      </c>
      <c r="L26" s="2" t="s">
        <v>22</v>
      </c>
      <c r="M26">
        <v>533</v>
      </c>
    </row>
    <row r="27" spans="1:13" x14ac:dyDescent="0.25">
      <c r="C27" s="2" t="s">
        <v>22</v>
      </c>
      <c r="D27">
        <v>533</v>
      </c>
    </row>
    <row r="28" spans="1:13" x14ac:dyDescent="0.25">
      <c r="H28" s="9" t="s">
        <v>36</v>
      </c>
      <c r="I28" s="8"/>
      <c r="J28" s="8"/>
    </row>
    <row r="29" spans="1:13" x14ac:dyDescent="0.25">
      <c r="H29" s="1" t="s">
        <v>87</v>
      </c>
      <c r="I29" s="2">
        <v>2024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84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533</v>
      </c>
      <c r="I35" s="1"/>
      <c r="J35" s="31">
        <f>+GETPIVOTDATA("id",$H$34)</f>
        <v>533</v>
      </c>
    </row>
    <row r="36" spans="3:10" x14ac:dyDescent="0.25">
      <c r="C36" s="2">
        <v>2024</v>
      </c>
      <c r="D36">
        <v>533</v>
      </c>
    </row>
    <row r="37" spans="3:10" x14ac:dyDescent="0.25">
      <c r="C37" s="2" t="s">
        <v>22</v>
      </c>
      <c r="D37">
        <v>533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87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378</v>
      </c>
      <c r="J45" s="26">
        <f>J35-J9</f>
        <v>155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124</v>
      </c>
      <c r="F51" s="15">
        <f>+GETPIVOTDATA("id",$C$50,"diagnostic_evo_nom","DENGUE SIN SIGNOS DE ALARMA")/GETPIVOTDATA("id",$C$50)</f>
        <v>0.2326454033771107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391</v>
      </c>
      <c r="F52" s="15">
        <f>+GETPIVOTDATA("id",$C$50,"diagnostic_evo_nom","DENGUE CON SIGNOS DE ALARMA")/GETPIVOTDATA("id",$C$50)</f>
        <v>0.73358348968105069</v>
      </c>
    </row>
    <row r="53" spans="3:13" ht="26.25" x14ac:dyDescent="0.25">
      <c r="C53" s="2" t="s">
        <v>10</v>
      </c>
      <c r="D53">
        <v>18</v>
      </c>
      <c r="F53" s="15">
        <f>+GETPIVOTDATA("id",$C$50,"diagnostic_evo_nom","DENGUE GRAVE")/GETPIVOTDATA("id",$C$50)</f>
        <v>3.3771106941838651E-2</v>
      </c>
    </row>
    <row r="54" spans="3:13" x14ac:dyDescent="0.25">
      <c r="C54" s="2" t="s">
        <v>22</v>
      </c>
      <c r="D54">
        <v>533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39</v>
      </c>
      <c r="L57" s="2" t="s">
        <v>48</v>
      </c>
      <c r="M57">
        <v>163</v>
      </c>
    </row>
    <row r="58" spans="3:13" x14ac:dyDescent="0.25">
      <c r="H58" s="2" t="s">
        <v>41</v>
      </c>
      <c r="I58">
        <v>66</v>
      </c>
      <c r="L58" s="2" t="s">
        <v>50</v>
      </c>
      <c r="M58">
        <v>141</v>
      </c>
    </row>
    <row r="59" spans="3:13" x14ac:dyDescent="0.25">
      <c r="H59" s="2" t="s">
        <v>42</v>
      </c>
      <c r="I59">
        <v>81</v>
      </c>
      <c r="L59" s="2" t="s">
        <v>52</v>
      </c>
      <c r="M59">
        <v>86</v>
      </c>
    </row>
    <row r="60" spans="3:13" x14ac:dyDescent="0.25">
      <c r="H60" s="2" t="s">
        <v>43</v>
      </c>
      <c r="I60">
        <v>64</v>
      </c>
      <c r="L60" s="2" t="s">
        <v>51</v>
      </c>
      <c r="M60">
        <v>80</v>
      </c>
    </row>
    <row r="61" spans="3:13" x14ac:dyDescent="0.25">
      <c r="H61" s="2" t="s">
        <v>44</v>
      </c>
      <c r="I61">
        <v>55</v>
      </c>
      <c r="L61" s="2" t="s">
        <v>53</v>
      </c>
      <c r="M61">
        <v>33</v>
      </c>
    </row>
    <row r="62" spans="3:13" x14ac:dyDescent="0.25">
      <c r="G62" s="1"/>
      <c r="H62" s="2" t="s">
        <v>40</v>
      </c>
      <c r="I62">
        <v>68</v>
      </c>
      <c r="J62" s="1"/>
      <c r="L62" s="2" t="s">
        <v>49</v>
      </c>
      <c r="M62">
        <v>17</v>
      </c>
    </row>
    <row r="63" spans="3:13" x14ac:dyDescent="0.25">
      <c r="H63" s="2" t="s">
        <v>99</v>
      </c>
      <c r="I63">
        <v>5</v>
      </c>
      <c r="L63" s="2" t="s">
        <v>88</v>
      </c>
      <c r="M63">
        <v>9</v>
      </c>
    </row>
    <row r="64" spans="3:13" x14ac:dyDescent="0.25">
      <c r="H64" s="2" t="s">
        <v>22</v>
      </c>
      <c r="I64">
        <v>378</v>
      </c>
      <c r="L64" s="2" t="s">
        <v>113</v>
      </c>
      <c r="M64">
        <v>4</v>
      </c>
    </row>
    <row r="65" spans="3:13" x14ac:dyDescent="0.25">
      <c r="C65" s="11" t="s">
        <v>112</v>
      </c>
      <c r="L65" s="2" t="s">
        <v>22</v>
      </c>
      <c r="M65">
        <v>533</v>
      </c>
    </row>
    <row r="67" spans="3:13" ht="39" customHeight="1" x14ac:dyDescent="0.25">
      <c r="C67" s="32">
        <f ca="1">NOW()</f>
        <v>45349.723886921296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18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16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12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2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48</v>
      </c>
    </row>
    <row r="79" spans="3:13" x14ac:dyDescent="0.25">
      <c r="C79" s="1" t="s">
        <v>21</v>
      </c>
      <c r="D79" t="s">
        <v>38</v>
      </c>
      <c r="H79" s="2">
        <v>6</v>
      </c>
      <c r="I79">
        <v>89</v>
      </c>
    </row>
    <row r="80" spans="3:13" x14ac:dyDescent="0.25">
      <c r="C80" s="2" t="s">
        <v>7</v>
      </c>
      <c r="D80">
        <v>157</v>
      </c>
      <c r="H80" s="2">
        <v>7</v>
      </c>
      <c r="I80">
        <v>123</v>
      </c>
    </row>
    <row r="81" spans="3:19" x14ac:dyDescent="0.25">
      <c r="C81" s="2" t="s">
        <v>6</v>
      </c>
      <c r="D81">
        <v>56</v>
      </c>
      <c r="H81" s="2">
        <v>8</v>
      </c>
      <c r="I81">
        <v>134</v>
      </c>
    </row>
    <row r="82" spans="3:19" x14ac:dyDescent="0.25">
      <c r="C82" s="2" t="s">
        <v>89</v>
      </c>
      <c r="D82">
        <v>45</v>
      </c>
      <c r="H82" s="2">
        <v>9</v>
      </c>
      <c r="I82">
        <v>8</v>
      </c>
    </row>
    <row r="83" spans="3:19" x14ac:dyDescent="0.25">
      <c r="C83" s="2" t="s">
        <v>93</v>
      </c>
      <c r="D83">
        <v>40</v>
      </c>
      <c r="H83" s="2" t="s">
        <v>22</v>
      </c>
      <c r="I83">
        <v>533</v>
      </c>
      <c r="L83" s="9" t="s">
        <v>80</v>
      </c>
      <c r="M83" s="8"/>
    </row>
    <row r="84" spans="3:19" x14ac:dyDescent="0.25">
      <c r="C84" s="2" t="s">
        <v>105</v>
      </c>
      <c r="D84">
        <v>39</v>
      </c>
      <c r="L84" s="1" t="s">
        <v>87</v>
      </c>
      <c r="M84" s="2">
        <v>2024</v>
      </c>
    </row>
    <row r="85" spans="3:19" x14ac:dyDescent="0.25">
      <c r="C85" s="2" t="s">
        <v>98</v>
      </c>
      <c r="D85">
        <v>34</v>
      </c>
      <c r="L85" s="1" t="s">
        <v>0</v>
      </c>
      <c r="M85" t="s">
        <v>24</v>
      </c>
    </row>
    <row r="86" spans="3:19" ht="21" x14ac:dyDescent="0.35">
      <c r="C86" s="2" t="s">
        <v>85</v>
      </c>
      <c r="D86">
        <v>34</v>
      </c>
      <c r="L86" s="1" t="s">
        <v>39</v>
      </c>
      <c r="M86" t="s">
        <v>30</v>
      </c>
      <c r="P86" s="34" t="s">
        <v>124</v>
      </c>
      <c r="Q86" s="33"/>
      <c r="R86" s="33"/>
      <c r="S86" s="33"/>
    </row>
    <row r="87" spans="3:19" x14ac:dyDescent="0.25">
      <c r="C87" s="2" t="s">
        <v>5</v>
      </c>
      <c r="D87">
        <v>31</v>
      </c>
      <c r="L87" s="1" t="s">
        <v>1</v>
      </c>
      <c r="M87" t="s">
        <v>30</v>
      </c>
    </row>
    <row r="88" spans="3:19" x14ac:dyDescent="0.25">
      <c r="C88" s="2" t="s">
        <v>106</v>
      </c>
      <c r="D88">
        <v>22</v>
      </c>
    </row>
    <row r="89" spans="3:19" ht="56.25" x14ac:dyDescent="0.25">
      <c r="C89" s="2" t="s">
        <v>120</v>
      </c>
      <c r="D89">
        <v>18</v>
      </c>
      <c r="L89" s="1" t="s">
        <v>21</v>
      </c>
      <c r="M89" t="s">
        <v>38</v>
      </c>
      <c r="P89" s="22" t="s">
        <v>70</v>
      </c>
      <c r="Q89" s="22" t="s">
        <v>83</v>
      </c>
      <c r="R89" s="22" t="s">
        <v>81</v>
      </c>
      <c r="S89" s="17" t="s">
        <v>82</v>
      </c>
    </row>
    <row r="90" spans="3:19" x14ac:dyDescent="0.25">
      <c r="C90" s="2" t="s">
        <v>8</v>
      </c>
      <c r="D90">
        <v>16</v>
      </c>
      <c r="L90" s="2" t="s">
        <v>74</v>
      </c>
      <c r="M90">
        <v>178</v>
      </c>
      <c r="P90" s="23" t="str">
        <f t="shared" ref="P90:Q90" si="0">+L90</f>
        <v>PAITA</v>
      </c>
      <c r="Q90" s="24">
        <f t="shared" si="0"/>
        <v>178</v>
      </c>
      <c r="R90" s="25">
        <f>(Q90/$Q$209)</f>
        <v>0.34034416826003822</v>
      </c>
      <c r="S90" s="20">
        <f>+R90</f>
        <v>0.34034416826003822</v>
      </c>
    </row>
    <row r="91" spans="3:19" x14ac:dyDescent="0.25">
      <c r="C91" s="2" t="s">
        <v>111</v>
      </c>
      <c r="D91">
        <v>10</v>
      </c>
      <c r="L91" s="2" t="s">
        <v>90</v>
      </c>
      <c r="M91">
        <v>50</v>
      </c>
      <c r="P91" s="23" t="str">
        <f t="shared" ref="P91:P154" si="1">+L91</f>
        <v>CATACAOS</v>
      </c>
      <c r="Q91" s="24">
        <f t="shared" ref="Q91:Q154" si="2">+M91</f>
        <v>50</v>
      </c>
      <c r="R91" s="25">
        <f t="shared" ref="R91:R154" si="3">(Q91/$Q$209)</f>
        <v>9.5602294455066919E-2</v>
      </c>
      <c r="S91" s="20">
        <f>+S90+R91</f>
        <v>0.43594646271510512</v>
      </c>
    </row>
    <row r="92" spans="3:19" x14ac:dyDescent="0.25">
      <c r="C92" s="2" t="s">
        <v>114</v>
      </c>
      <c r="D92">
        <v>9</v>
      </c>
      <c r="L92" s="2" t="s">
        <v>97</v>
      </c>
      <c r="M92">
        <v>45</v>
      </c>
      <c r="P92" s="23" t="str">
        <f t="shared" si="1"/>
        <v>LA UNION</v>
      </c>
      <c r="Q92" s="24">
        <f t="shared" si="2"/>
        <v>45</v>
      </c>
      <c r="R92" s="25">
        <f t="shared" si="3"/>
        <v>8.6042065009560229E-2</v>
      </c>
      <c r="S92" s="20">
        <f t="shared" ref="S92:S155" si="4">+S91+R92</f>
        <v>0.52198852772466531</v>
      </c>
    </row>
    <row r="93" spans="3:19" x14ac:dyDescent="0.25">
      <c r="C93" s="2" t="s">
        <v>115</v>
      </c>
      <c r="D93">
        <v>7</v>
      </c>
      <c r="L93" s="2" t="s">
        <v>91</v>
      </c>
      <c r="M93">
        <v>31</v>
      </c>
      <c r="P93" s="23" t="str">
        <f t="shared" si="1"/>
        <v>BERNAL</v>
      </c>
      <c r="Q93" s="24">
        <f t="shared" si="2"/>
        <v>31</v>
      </c>
      <c r="R93" s="25">
        <f t="shared" si="3"/>
        <v>5.9273422562141492E-2</v>
      </c>
      <c r="S93" s="20">
        <f t="shared" si="4"/>
        <v>0.58126195028680683</v>
      </c>
    </row>
    <row r="94" spans="3:19" x14ac:dyDescent="0.25">
      <c r="C94" s="2" t="s">
        <v>108</v>
      </c>
      <c r="D94">
        <v>3</v>
      </c>
      <c r="L94" s="2" t="s">
        <v>75</v>
      </c>
      <c r="M94">
        <v>28</v>
      </c>
      <c r="P94" s="23" t="str">
        <f t="shared" si="1"/>
        <v>SECHURA</v>
      </c>
      <c r="Q94" s="24">
        <f t="shared" si="2"/>
        <v>28</v>
      </c>
      <c r="R94" s="25">
        <f t="shared" si="3"/>
        <v>5.3537284894837479E-2</v>
      </c>
      <c r="S94" s="20">
        <f t="shared" si="4"/>
        <v>0.63479923518164427</v>
      </c>
    </row>
    <row r="95" spans="3:19" x14ac:dyDescent="0.25">
      <c r="C95" s="2" t="s">
        <v>121</v>
      </c>
      <c r="D95">
        <v>3</v>
      </c>
      <c r="L95" s="2" t="s">
        <v>71</v>
      </c>
      <c r="M95">
        <v>28</v>
      </c>
      <c r="P95" s="23" t="str">
        <f t="shared" si="1"/>
        <v>CHULUCANAS</v>
      </c>
      <c r="Q95" s="24">
        <f t="shared" si="2"/>
        <v>28</v>
      </c>
      <c r="R95" s="25">
        <f t="shared" si="3"/>
        <v>5.3537284894837479E-2</v>
      </c>
      <c r="S95" s="20">
        <f t="shared" si="4"/>
        <v>0.68833652007648172</v>
      </c>
    </row>
    <row r="96" spans="3:19" x14ac:dyDescent="0.25">
      <c r="C96" s="2" t="s">
        <v>103</v>
      </c>
      <c r="D96">
        <v>3</v>
      </c>
      <c r="L96" s="2" t="s">
        <v>76</v>
      </c>
      <c r="M96">
        <v>21</v>
      </c>
      <c r="P96" s="23" t="str">
        <f t="shared" si="1"/>
        <v>SULLANA</v>
      </c>
      <c r="Q96" s="24">
        <f t="shared" si="2"/>
        <v>21</v>
      </c>
      <c r="R96" s="25">
        <f t="shared" si="3"/>
        <v>4.0152963671128104E-2</v>
      </c>
      <c r="S96" s="20">
        <f t="shared" si="4"/>
        <v>0.7284894837476098</v>
      </c>
    </row>
    <row r="97" spans="3:19" x14ac:dyDescent="0.25">
      <c r="C97" s="2" t="s">
        <v>119</v>
      </c>
      <c r="D97">
        <v>3</v>
      </c>
      <c r="L97" s="2" t="s">
        <v>77</v>
      </c>
      <c r="M97">
        <v>20</v>
      </c>
      <c r="P97" s="23" t="str">
        <f t="shared" si="1"/>
        <v>TAMBO GRANDE</v>
      </c>
      <c r="Q97" s="24">
        <f t="shared" si="2"/>
        <v>20</v>
      </c>
      <c r="R97" s="25">
        <f t="shared" si="3"/>
        <v>3.8240917782026769E-2</v>
      </c>
      <c r="S97" s="20">
        <f t="shared" si="4"/>
        <v>0.76673040152963656</v>
      </c>
    </row>
    <row r="98" spans="3:19" x14ac:dyDescent="0.25">
      <c r="C98" s="2" t="s">
        <v>123</v>
      </c>
      <c r="D98">
        <v>2</v>
      </c>
      <c r="L98" s="2" t="s">
        <v>100</v>
      </c>
      <c r="M98">
        <v>16</v>
      </c>
      <c r="P98" s="23" t="str">
        <f t="shared" si="1"/>
        <v>PARI?AS</v>
      </c>
      <c r="Q98" s="24">
        <f t="shared" si="2"/>
        <v>16</v>
      </c>
      <c r="R98" s="25">
        <f t="shared" si="3"/>
        <v>3.0592734225621414E-2</v>
      </c>
      <c r="S98" s="20">
        <f t="shared" si="4"/>
        <v>0.79732313575525793</v>
      </c>
    </row>
    <row r="99" spans="3:19" x14ac:dyDescent="0.25">
      <c r="C99" s="2" t="s">
        <v>107</v>
      </c>
      <c r="D99">
        <v>1</v>
      </c>
      <c r="F99" s="1"/>
      <c r="G99" s="1"/>
      <c r="J99" s="1"/>
      <c r="K99" s="1"/>
      <c r="L99" s="2" t="s">
        <v>104</v>
      </c>
      <c r="M99">
        <v>14</v>
      </c>
      <c r="N99" s="1"/>
      <c r="O99" s="1"/>
      <c r="P99" s="27" t="str">
        <f t="shared" si="1"/>
        <v>VEINTISEIS DE OCTUBRE</v>
      </c>
      <c r="Q99" s="28">
        <f t="shared" si="2"/>
        <v>14</v>
      </c>
      <c r="R99" s="29">
        <f t="shared" si="3"/>
        <v>2.676864244741874E-2</v>
      </c>
      <c r="S99" s="30">
        <f t="shared" si="4"/>
        <v>0.82409177820267665</v>
      </c>
    </row>
    <row r="100" spans="3:19" x14ac:dyDescent="0.25">
      <c r="C100" s="2" t="s">
        <v>22</v>
      </c>
      <c r="D100">
        <v>533</v>
      </c>
      <c r="L100" s="2" t="s">
        <v>109</v>
      </c>
      <c r="M100">
        <v>12</v>
      </c>
      <c r="P100" s="23" t="str">
        <f t="shared" si="1"/>
        <v>CASTILLA</v>
      </c>
      <c r="Q100" s="24">
        <f t="shared" si="2"/>
        <v>12</v>
      </c>
      <c r="R100" s="25">
        <f t="shared" si="3"/>
        <v>2.2944550669216062E-2</v>
      </c>
      <c r="S100" s="20">
        <f t="shared" si="4"/>
        <v>0.84703632887189273</v>
      </c>
    </row>
    <row r="101" spans="3:19" x14ac:dyDescent="0.25">
      <c r="L101" s="2" t="s">
        <v>95</v>
      </c>
      <c r="M101">
        <v>11</v>
      </c>
      <c r="P101" s="23" t="str">
        <f t="shared" si="1"/>
        <v>IGNACIO ESCUDERO</v>
      </c>
      <c r="Q101" s="24">
        <f t="shared" si="2"/>
        <v>11</v>
      </c>
      <c r="R101" s="25">
        <f t="shared" si="3"/>
        <v>2.1032504780114723E-2</v>
      </c>
      <c r="S101" s="20">
        <f t="shared" si="4"/>
        <v>0.86806883365200749</v>
      </c>
    </row>
    <row r="102" spans="3:19" x14ac:dyDescent="0.25">
      <c r="L102" s="2" t="s">
        <v>117</v>
      </c>
      <c r="M102">
        <v>11</v>
      </c>
      <c r="P102" s="23" t="str">
        <f t="shared" si="1"/>
        <v>PIURA</v>
      </c>
      <c r="Q102" s="24">
        <f t="shared" si="2"/>
        <v>11</v>
      </c>
      <c r="R102" s="25">
        <f t="shared" si="3"/>
        <v>2.1032504780114723E-2</v>
      </c>
      <c r="S102" s="20">
        <f t="shared" si="4"/>
        <v>0.88910133843212225</v>
      </c>
    </row>
    <row r="103" spans="3:19" x14ac:dyDescent="0.25">
      <c r="L103" s="2" t="s">
        <v>102</v>
      </c>
      <c r="M103">
        <v>9</v>
      </c>
      <c r="P103" s="23" t="str">
        <f t="shared" si="1"/>
        <v>CRISTO NOS VALGA</v>
      </c>
      <c r="Q103" s="24">
        <f t="shared" si="2"/>
        <v>9</v>
      </c>
      <c r="R103" s="25">
        <f t="shared" si="3"/>
        <v>1.7208413001912046E-2</v>
      </c>
      <c r="S103" s="20">
        <f>+S102+R103</f>
        <v>0.90630975143403425</v>
      </c>
    </row>
    <row r="104" spans="3:19" x14ac:dyDescent="0.25">
      <c r="L104" s="2" t="s">
        <v>79</v>
      </c>
      <c r="M104">
        <v>7</v>
      </c>
      <c r="P104" s="23" t="str">
        <f t="shared" si="1"/>
        <v>VICE</v>
      </c>
      <c r="Q104" s="24">
        <f t="shared" si="2"/>
        <v>7</v>
      </c>
      <c r="R104" s="25">
        <f t="shared" si="3"/>
        <v>1.338432122370937E-2</v>
      </c>
      <c r="S104" s="20">
        <f t="shared" si="4"/>
        <v>0.91969407265774361</v>
      </c>
    </row>
    <row r="105" spans="3:19" x14ac:dyDescent="0.25">
      <c r="L105" s="2" t="s">
        <v>73</v>
      </c>
      <c r="M105">
        <v>5</v>
      </c>
      <c r="P105" s="23" t="str">
        <f t="shared" si="1"/>
        <v>MARCAVELICA</v>
      </c>
      <c r="Q105" s="24">
        <f t="shared" si="2"/>
        <v>5</v>
      </c>
      <c r="R105" s="25">
        <f t="shared" si="3"/>
        <v>9.5602294455066923E-3</v>
      </c>
      <c r="S105" s="20">
        <f t="shared" si="4"/>
        <v>0.92925430210325033</v>
      </c>
    </row>
    <row r="106" spans="3:19" x14ac:dyDescent="0.25">
      <c r="L106" s="2" t="s">
        <v>92</v>
      </c>
      <c r="M106">
        <v>5</v>
      </c>
      <c r="P106" s="23" t="str">
        <f t="shared" si="1"/>
        <v>LA BREA</v>
      </c>
      <c r="Q106" s="24">
        <f t="shared" si="2"/>
        <v>5</v>
      </c>
      <c r="R106" s="25">
        <f t="shared" si="3"/>
        <v>9.5602294455066923E-3</v>
      </c>
      <c r="S106" s="20">
        <f t="shared" si="4"/>
        <v>0.93881453154875705</v>
      </c>
    </row>
    <row r="107" spans="3:19" x14ac:dyDescent="0.25">
      <c r="L107" s="2" t="s">
        <v>96</v>
      </c>
      <c r="M107">
        <v>5</v>
      </c>
      <c r="P107" s="23" t="str">
        <f t="shared" si="1"/>
        <v>BELLAVISTA</v>
      </c>
      <c r="Q107" s="24">
        <f t="shared" si="2"/>
        <v>5</v>
      </c>
      <c r="R107" s="25">
        <f t="shared" si="3"/>
        <v>9.5602294455066923E-3</v>
      </c>
      <c r="S107" s="20">
        <f t="shared" si="4"/>
        <v>0.94837476099426377</v>
      </c>
    </row>
    <row r="108" spans="3:19" x14ac:dyDescent="0.25">
      <c r="L108" s="2" t="s">
        <v>86</v>
      </c>
      <c r="M108">
        <v>5</v>
      </c>
      <c r="P108" s="16" t="str">
        <f t="shared" si="1"/>
        <v>LA MATANZA</v>
      </c>
      <c r="Q108" s="18">
        <f t="shared" si="2"/>
        <v>5</v>
      </c>
      <c r="R108" s="19">
        <f t="shared" si="3"/>
        <v>9.5602294455066923E-3</v>
      </c>
      <c r="S108" s="20">
        <f t="shared" si="4"/>
        <v>0.95793499043977048</v>
      </c>
    </row>
    <row r="109" spans="3:19" x14ac:dyDescent="0.25">
      <c r="L109" s="2" t="s">
        <v>94</v>
      </c>
      <c r="M109">
        <v>4</v>
      </c>
      <c r="P109" s="16" t="str">
        <f t="shared" si="1"/>
        <v>QUERECOTILLO</v>
      </c>
      <c r="Q109" s="18">
        <f t="shared" si="2"/>
        <v>4</v>
      </c>
      <c r="R109" s="19">
        <f t="shared" si="3"/>
        <v>7.6481835564053535E-3</v>
      </c>
      <c r="S109" s="20">
        <f t="shared" si="4"/>
        <v>0.96558317399617588</v>
      </c>
    </row>
    <row r="110" spans="3:19" x14ac:dyDescent="0.25">
      <c r="L110" s="2" t="s">
        <v>101</v>
      </c>
      <c r="M110">
        <v>3</v>
      </c>
      <c r="P110" s="16" t="str">
        <f t="shared" si="1"/>
        <v>BELLAVISTA DE LA UNION</v>
      </c>
      <c r="Q110" s="18">
        <f t="shared" si="2"/>
        <v>3</v>
      </c>
      <c r="R110" s="19">
        <f t="shared" si="3"/>
        <v>5.7361376673040155E-3</v>
      </c>
      <c r="S110" s="20">
        <f t="shared" si="4"/>
        <v>0.97131931166347985</v>
      </c>
    </row>
    <row r="111" spans="3:19" x14ac:dyDescent="0.25">
      <c r="L111" s="2" t="s">
        <v>110</v>
      </c>
      <c r="M111">
        <v>3</v>
      </c>
      <c r="P111" s="16" t="str">
        <f t="shared" si="1"/>
        <v>BUENOS AIRES</v>
      </c>
      <c r="Q111" s="18">
        <f t="shared" si="2"/>
        <v>3</v>
      </c>
      <c r="R111" s="19">
        <f t="shared" si="3"/>
        <v>5.7361376673040155E-3</v>
      </c>
      <c r="S111" s="20">
        <f t="shared" si="4"/>
        <v>0.97705544933078381</v>
      </c>
    </row>
    <row r="112" spans="3:19" x14ac:dyDescent="0.25">
      <c r="L112" s="2" t="s">
        <v>122</v>
      </c>
      <c r="M112">
        <v>3</v>
      </c>
      <c r="P112" s="16" t="str">
        <f t="shared" si="1"/>
        <v>LA ARENA</v>
      </c>
      <c r="Q112" s="18">
        <f t="shared" si="2"/>
        <v>3</v>
      </c>
      <c r="R112" s="19">
        <f t="shared" si="3"/>
        <v>5.7361376673040155E-3</v>
      </c>
      <c r="S112" s="20">
        <f>+S111+R112</f>
        <v>0.98279158699808777</v>
      </c>
    </row>
    <row r="113" spans="3:19" x14ac:dyDescent="0.25">
      <c r="L113" s="2" t="s">
        <v>103</v>
      </c>
      <c r="M113">
        <v>3</v>
      </c>
      <c r="P113" s="16" t="str">
        <f t="shared" si="1"/>
        <v>SALITRAL</v>
      </c>
      <c r="Q113" s="18">
        <f t="shared" si="2"/>
        <v>3</v>
      </c>
      <c r="R113" s="19">
        <f t="shared" si="3"/>
        <v>5.7361376673040155E-3</v>
      </c>
      <c r="S113" s="20">
        <f t="shared" si="4"/>
        <v>0.98852772466539174</v>
      </c>
    </row>
    <row r="114" spans="3:19" x14ac:dyDescent="0.25">
      <c r="L114" s="2" t="s">
        <v>72</v>
      </c>
      <c r="M114">
        <v>3</v>
      </c>
      <c r="P114" s="16" t="str">
        <f t="shared" si="1"/>
        <v>COLAN</v>
      </c>
      <c r="Q114" s="18">
        <f t="shared" si="2"/>
        <v>3</v>
      </c>
      <c r="R114" s="19">
        <f t="shared" si="3"/>
        <v>5.7361376673040155E-3</v>
      </c>
      <c r="S114" s="20">
        <f t="shared" si="4"/>
        <v>0.9942638623326957</v>
      </c>
    </row>
    <row r="115" spans="3:19" x14ac:dyDescent="0.25">
      <c r="L115" s="2" t="s">
        <v>78</v>
      </c>
      <c r="M115">
        <v>3</v>
      </c>
      <c r="P115" s="16" t="str">
        <f t="shared" si="1"/>
        <v>TUMBES</v>
      </c>
      <c r="Q115" s="18">
        <f t="shared" si="2"/>
        <v>3</v>
      </c>
      <c r="R115" s="19">
        <f t="shared" si="3"/>
        <v>5.7361376673040155E-3</v>
      </c>
      <c r="S115" s="20">
        <f t="shared" si="4"/>
        <v>0.99999999999999967</v>
      </c>
    </row>
    <row r="116" spans="3:19" x14ac:dyDescent="0.25">
      <c r="L116" s="2" t="s">
        <v>22</v>
      </c>
      <c r="M116">
        <v>523</v>
      </c>
      <c r="P116" s="16" t="str">
        <f t="shared" si="1"/>
        <v>Total general</v>
      </c>
      <c r="Q116" s="18">
        <f t="shared" si="2"/>
        <v>523</v>
      </c>
      <c r="R116" s="19">
        <f t="shared" si="3"/>
        <v>1</v>
      </c>
      <c r="S116" s="20">
        <f t="shared" si="4"/>
        <v>1.9999999999999996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1.9999999999999996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1.9999999999999996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1.9999999999999996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1.9999999999999996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1.9999999999999996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1.9999999999999996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1.9999999999999996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1.9999999999999996</v>
      </c>
    </row>
    <row r="125" spans="3:19" x14ac:dyDescent="0.25">
      <c r="C125" s="9" t="s">
        <v>127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1.9999999999999996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1.9999999999999996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1.9999999999999996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1.9999999999999996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1.9999999999999996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1.9999999999999996</v>
      </c>
    </row>
    <row r="131" spans="3:19" x14ac:dyDescent="0.25">
      <c r="C131" s="1" t="s">
        <v>125</v>
      </c>
      <c r="D131" s="1" t="s">
        <v>126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1.9999999999999996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1.9999999999999996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1.9999999999999996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1.9999999999999996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1.9999999999999996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1.9999999999999996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1.9999999999999996</v>
      </c>
    </row>
    <row r="138" spans="3:19" x14ac:dyDescent="0.25">
      <c r="C138" s="2">
        <v>6</v>
      </c>
      <c r="D138">
        <v>17</v>
      </c>
      <c r="E138">
        <v>89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1.9999999999999996</v>
      </c>
    </row>
    <row r="139" spans="3:19" x14ac:dyDescent="0.25">
      <c r="C139" s="2">
        <v>7</v>
      </c>
      <c r="D139">
        <v>29</v>
      </c>
      <c r="E139">
        <v>123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1.9999999999999996</v>
      </c>
    </row>
    <row r="140" spans="3:19" x14ac:dyDescent="0.25">
      <c r="C140" s="2">
        <v>8</v>
      </c>
      <c r="D140">
        <v>25</v>
      </c>
      <c r="E140">
        <v>134</v>
      </c>
      <c r="I140" t="s">
        <v>128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1.9999999999999996</v>
      </c>
    </row>
    <row r="141" spans="3:19" ht="21" x14ac:dyDescent="0.25">
      <c r="C141" s="2" t="s">
        <v>22</v>
      </c>
      <c r="D141">
        <v>111</v>
      </c>
      <c r="E141">
        <v>525</v>
      </c>
      <c r="I141" s="38">
        <f>(E141-GETPIVOTDATA("dni",$C$131,"ingreso_anio",2023))/GETPIVOTDATA("dni",$C$131,"ingreso_anio",2023)</f>
        <v>3.7297297297297298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1.9999999999999996</v>
      </c>
    </row>
    <row r="142" spans="3:19" x14ac:dyDescent="0.25"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1.9999999999999996</v>
      </c>
    </row>
    <row r="143" spans="3:19" x14ac:dyDescent="0.25"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1.9999999999999996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1.9999999999999996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1.9999999999999996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1.9999999999999996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1.9999999999999996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1.9999999999999996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1.9999999999999996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1.9999999999999996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1.9999999999999996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1.9999999999999996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1.9999999999999996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1.9999999999999996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1.9999999999999996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1.9999999999999996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1.9999999999999996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1.9999999999999996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1.9999999999999996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1.9999999999999996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1.9999999999999996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1.9999999999999996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1.9999999999999996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1.9999999999999996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1.9999999999999996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1.9999999999999996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1.9999999999999996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1.9999999999999996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1.9999999999999996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1.9999999999999996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1.9999999999999996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1.9999999999999996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1.9999999999999996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1.9999999999999996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1.9999999999999996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1.9999999999999996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1.9999999999999996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1.9999999999999996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1.9999999999999996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1.9999999999999996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1.9999999999999996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1.9999999999999996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1.9999999999999996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1.9999999999999996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1.9999999999999996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1.9999999999999996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1.9999999999999996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1.9999999999999996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1.9999999999999996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1.9999999999999996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1.9999999999999996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1.9999999999999996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1.9999999999999996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1.9999999999999996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1.9999999999999996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1.9999999999999996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1.9999999999999996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1.9999999999999996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1.9999999999999996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1.9999999999999996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1.9999999999999996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1.9999999999999996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1.9999999999999996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1.9999999999999996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1.9999999999999996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1.9999999999999996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1.9999999999999996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1.9999999999999996</v>
      </c>
    </row>
    <row r="209" spans="16:19" ht="18.75" x14ac:dyDescent="0.25">
      <c r="P209" s="16">
        <f t="shared" si="5"/>
        <v>0</v>
      </c>
      <c r="Q209" s="21">
        <f>+GETPIVOTDATA("id",$L$89)</f>
        <v>523</v>
      </c>
      <c r="R209" s="19">
        <f t="shared" si="7"/>
        <v>1</v>
      </c>
      <c r="S209" s="20">
        <f t="shared" si="9"/>
        <v>2.9999999999999996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4" zoomScale="110" zoomScaleNormal="110" workbookViewId="0">
      <selection activeCell="C40" sqref="C4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25" workbookViewId="0">
      <selection activeCell="J35" sqref="J35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S I l b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S I l b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i J W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S I l b W J R y d O q n A A A A + Q A A A B I A A A A A A A A A A A A A A A A A A A A A A E N v b m Z p Z y 9 Q Y W N r Y W d l L n h t b F B L A Q I t A B Q A A g A I A E i J W 1 g P y u m r p A A A A O k A A A A T A A A A A A A A A A A A A A A A A P M A A A B b Q 2 9 u d G V u d F 9 U e X B l c 1 0 u e G 1 s U E s B A i 0 A F A A C A A g A S I l b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I t M j d U M j I 6 M T A 6 M T c u N T c z O T g 4 N 1 o i I C 8 + P E V u d H J 5 I F R 5 c G U 9 I k Z p b G x F c n J v c k N v d W 5 0 I i B W Y W x 1 Z T 0 i b D Q z N j g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1 M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r M Y t x u a d R 6 5 c R H U C L w S 9 A A A A A A I A A A A A A B B m A A A A A Q A A I A A A A H o r 4 R Q D Q F Q P D r p F c 3 K U o 9 p n e g H U Z I v f A Z i Y + 4 N C c A N R A A A A A A 6 A A A A A A g A A I A A A A M x u y Y 4 e M s k a M r / n p s E 5 g L 0 R L c v O 3 t T J 5 B S g G P c / 0 L h X U A A A A D T n 0 M / L V p L b E Z z 3 F V F S B U 6 k P x l D H 5 I e p C 4 L R k l T a P W q z B a U q Q z U 4 H y I 1 Q q Y T s E d M 6 D U s f L c i x R 4 3 2 w k z / X 6 m P e F p W r 9 l w 1 m a T w P n F r 1 a e g u Q A A A A C v + g P G R H s J k L t Y P j J u l p 3 q A v R k t + f o H G 7 n d Z O 5 O w 9 5 6 9 o 1 v G z e p g e 4 o 4 S C p w C V q U 6 K F d 5 U g g R 9 H + M v O T P j s B x k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2024-02-27T22:43:29Z</dcterms:modified>
</cp:coreProperties>
</file>