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CF3BCC73-E2F2-462D-9F8D-93C28F11A1FE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2" i="4"/>
  <c r="F51" i="4"/>
  <c r="Q209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35" i="4"/>
  <c r="J17" i="4"/>
  <c r="F25" i="4"/>
  <c r="F26" i="4"/>
  <c r="J9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<sst xmlns="http://schemas.openxmlformats.org/spreadsheetml/2006/main" count="219" uniqueCount="133">
  <si>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</si>
  <si>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</si>
  <si>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</si>
  <si>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</si>
  <si>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</si>
  <si>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</si>
  <si>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</si>
  <si>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</si>
  <si>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</si>
  <si>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</si>
  <si>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</si>
  <si>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</si>
  <si>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</si>
  <si>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</si>
  <si>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</si>
  <si>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</si>
  <si>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</si>
  <si>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</si>
  <si>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</si>
  <si>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</si>
  <si>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</si>
  <si>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</si>
  <si>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</si>
  <si>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</si>
  <si>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</si>
  <si>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</si>
  <si>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</si>
  <si>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</si>
  <si>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</si>
  <si>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</si>
  <si>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</si>
  <si>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</si>
  <si>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</si>
  <si>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</si>
  <si>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</si>
  <si>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</si>
  <si>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</si>
  <si>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</si>
  <si>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</si>
  <si>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</si>
  <si>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</si>
  <si>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</si>
  <si>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</si>
  <si>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</si>
  <si>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</si>
  <si>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</si>
  <si>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</si>
  <si>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</si>
  <si>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</si>
  <si>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</si>
  <si>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</si>
  <si>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</si>
  <si>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</si>
  <si>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</si>
  <si>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</si>
  <si>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</si>
  <si>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</si>
  <si>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</si>
  <si>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</si>
  <si>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</si>
  <si>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</si>
  <si>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</si>
  <si>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</si>
  <si>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</si>
  <si>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</si>
  <si>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</si>
  <si>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</si>
  <si>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</si>
  <si>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</si>
  <si>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</si>
  <si>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</si>
  <si>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</si>
  <si>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</si>
  <si>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</si>
  <si>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</si>
  <si>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</si>
  <si>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</si>
  <si>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</si>
  <si>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</si>
  <si>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</si>
  <si>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</si>
  <si>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</si>
  <si>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</si>
  <si>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</si>
  <si>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</si>
  <si>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</si>
  <si>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</si>
  <si>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</si>
  <si>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</si>
  <si>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</si>
  <si>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</si>
  <si>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</si>
  <si>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</si>
  <si>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</si>
  <si>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</si>
  <si>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</si>
  <si>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</si>
  <si>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</si>
  <si>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</si>
  <si>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</si>
  <si>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</si>
  <si>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</si>
  <si>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</si>
  <si>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</si>
  <si>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</si>
  <si>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</si>
  <si>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</si>
  <si>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</si>
  <si>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</si>
  <si>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</si>
  <si>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</si>
  <si>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</si>
  <si>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</si>
  <si>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</si>
  <si>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</si>
  <si>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</si>
  <si>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</si>
  <si>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</si>
  <si>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</si>
  <si>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</si>
  <si>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</si>
  <si>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</si>
  <si>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</si>
  <si>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</si>
  <si>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</si>
  <si>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</si>
  <si>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HUANCABAMBA (JESUS GUERRERO CRUZ)</t>
  </si>
  <si>
    <t>HUARMACA</t>
  </si>
  <si>
    <t>TUMBES</t>
  </si>
  <si>
    <t>LAS LOMAS</t>
  </si>
  <si>
    <t>EL FAIQUE</t>
  </si>
  <si>
    <t>LA ARENA</t>
  </si>
  <si>
    <t>RINCONADA-LLICUAR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</si>
</sst>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Analisis!$C$80:$C$104</c:f>
              <c:strCache>
                <c:ptCount val="24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C.S. TAMBOGRANDE</c:v>
                </c:pt>
                <c:pt idx="10">
                  <c:v>HOSPITAL III JOSE CAYETANO HEREDIA</c:v>
                </c:pt>
                <c:pt idx="11">
                  <c:v>E.S I-4 SANTA JULIA</c:v>
                </c:pt>
                <c:pt idx="12">
                  <c:v>E.S I-4 CASTILLA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AUNA CLINICA MIRAFLORES</c:v>
                </c:pt>
                <c:pt idx="16">
                  <c:v>C.S. BELLAVISTA</c:v>
                </c:pt>
                <c:pt idx="17">
                  <c:v>P.S. COMUNIDAD SALUDABLE</c:v>
                </c:pt>
                <c:pt idx="18">
                  <c:v>SANNA CLINICA BELEN</c:v>
                </c:pt>
                <c:pt idx="19">
                  <c:v>HOSPITAL ESSALUD SULLANA</c:v>
                </c:pt>
                <c:pt idx="20">
                  <c:v>C.S. TALARA II</c:v>
                </c:pt>
                <c:pt idx="21">
                  <c:v>HUARMACA</c:v>
                </c:pt>
                <c:pt idx="22">
                  <c:v>EL FAIQUE</c:v>
                </c:pt>
                <c:pt idx="23">
                  <c:v>HUANCABAMBA (JESUS GUERRERO CRUZ)</c:v>
                </c:pt>
              </c:strCache>
            </c:strRef>
          </c:cat>
          <c:val>
            <c:numRef>
              <c:f>Analisis!$D$80:$D$104</c:f>
              <c:numCache>
                <c:formatCode>General</c:formatCode>
                <c:ptCount val="24"/>
                <c:pt idx="0">
                  <c:v>234</c:v>
                </c:pt>
                <c:pt idx="1">
                  <c:v>102</c:v>
                </c:pt>
                <c:pt idx="2">
                  <c:v>94</c:v>
                </c:pt>
                <c:pt idx="3">
                  <c:v>81</c:v>
                </c:pt>
                <c:pt idx="4">
                  <c:v>75</c:v>
                </c:pt>
                <c:pt idx="5">
                  <c:v>63</c:v>
                </c:pt>
                <c:pt idx="6">
                  <c:v>51</c:v>
                </c:pt>
                <c:pt idx="7">
                  <c:v>51</c:v>
                </c:pt>
                <c:pt idx="8">
                  <c:v>48</c:v>
                </c:pt>
                <c:pt idx="9">
                  <c:v>40</c:v>
                </c:pt>
                <c:pt idx="10">
                  <c:v>18</c:v>
                </c:pt>
                <c:pt idx="11">
                  <c:v>16</c:v>
                </c:pt>
                <c:pt idx="12">
                  <c:v>14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604</c:v>
                </c:pt>
                <c:pt idx="1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36</c:v>
                </c:pt>
                <c:pt idx="1">
                  <c:v>52</c:v>
                </c:pt>
                <c:pt idx="2">
                  <c:v>72</c:v>
                </c:pt>
                <c:pt idx="3">
                  <c:v>99</c:v>
                </c:pt>
                <c:pt idx="4">
                  <c:v>134</c:v>
                </c:pt>
                <c:pt idx="5">
                  <c:v>175</c:v>
                </c:pt>
                <c:pt idx="6">
                  <c:v>137</c:v>
                </c:pt>
                <c:pt idx="7">
                  <c:v>95</c:v>
                </c:pt>
                <c:pt idx="8">
                  <c:v>66</c:v>
                </c:pt>
                <c:pt idx="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190</c:v>
                </c:pt>
                <c:pt idx="1">
                  <c:v>711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Analisis!$C$80:$C$104</c:f>
              <c:strCache>
                <c:ptCount val="24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C.S. TAMBOGRANDE</c:v>
                </c:pt>
                <c:pt idx="10">
                  <c:v>HOSPITAL III JOSE CAYETANO HEREDIA</c:v>
                </c:pt>
                <c:pt idx="11">
                  <c:v>E.S I-4 SANTA JULIA</c:v>
                </c:pt>
                <c:pt idx="12">
                  <c:v>E.S I-4 CASTILLA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AUNA CLINICA MIRAFLORES</c:v>
                </c:pt>
                <c:pt idx="16">
                  <c:v>C.S. BELLAVISTA</c:v>
                </c:pt>
                <c:pt idx="17">
                  <c:v>P.S. COMUNIDAD SALUDABLE</c:v>
                </c:pt>
                <c:pt idx="18">
                  <c:v>SANNA CLINICA BELEN</c:v>
                </c:pt>
                <c:pt idx="19">
                  <c:v>HOSPITAL ESSALUD SULLANA</c:v>
                </c:pt>
                <c:pt idx="20">
                  <c:v>C.S. TALARA II</c:v>
                </c:pt>
                <c:pt idx="21">
                  <c:v>HUARMACA</c:v>
                </c:pt>
                <c:pt idx="22">
                  <c:v>EL FAIQUE</c:v>
                </c:pt>
                <c:pt idx="23">
                  <c:v>HUANCABAMBA (JESUS GUERRERO CRUZ)</c:v>
                </c:pt>
              </c:strCache>
            </c:strRef>
          </c:cat>
          <c:val>
            <c:numRef>
              <c:f>Analisis!$D$80:$D$104</c:f>
              <c:numCache>
                <c:formatCode>General</c:formatCode>
                <c:ptCount val="24"/>
                <c:pt idx="0">
                  <c:v>234</c:v>
                </c:pt>
                <c:pt idx="1">
                  <c:v>102</c:v>
                </c:pt>
                <c:pt idx="2">
                  <c:v>94</c:v>
                </c:pt>
                <c:pt idx="3">
                  <c:v>81</c:v>
                </c:pt>
                <c:pt idx="4">
                  <c:v>75</c:v>
                </c:pt>
                <c:pt idx="5">
                  <c:v>63</c:v>
                </c:pt>
                <c:pt idx="6">
                  <c:v>51</c:v>
                </c:pt>
                <c:pt idx="7">
                  <c:v>51</c:v>
                </c:pt>
                <c:pt idx="8">
                  <c:v>48</c:v>
                </c:pt>
                <c:pt idx="9">
                  <c:v>40</c:v>
                </c:pt>
                <c:pt idx="10">
                  <c:v>18</c:v>
                </c:pt>
                <c:pt idx="11">
                  <c:v>16</c:v>
                </c:pt>
                <c:pt idx="12">
                  <c:v>14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80</c:v>
                </c:pt>
                <c:pt idx="1">
                  <c:v>111</c:v>
                </c:pt>
                <c:pt idx="2">
                  <c:v>159</c:v>
                </c:pt>
                <c:pt idx="3">
                  <c:v>122</c:v>
                </c:pt>
                <c:pt idx="4">
                  <c:v>89</c:v>
                </c:pt>
                <c:pt idx="5">
                  <c:v>117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174</c:v>
                </c:pt>
                <c:pt idx="8">
                  <c:v>202</c:v>
                </c:pt>
                <c:pt idx="9">
                  <c:v>158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54</c:v>
                </c:pt>
                <c:pt idx="1">
                  <c:v>119</c:v>
                </c:pt>
                <c:pt idx="2">
                  <c:v>180</c:v>
                </c:pt>
                <c:pt idx="3">
                  <c:v>162</c:v>
                </c:pt>
                <c:pt idx="4">
                  <c:v>172</c:v>
                </c:pt>
                <c:pt idx="5">
                  <c:v>86</c:v>
                </c:pt>
                <c:pt idx="6">
                  <c:v>73</c:v>
                </c:pt>
                <c:pt idx="7">
                  <c:v>41</c:v>
                </c:pt>
                <c:pt idx="8">
                  <c:v>22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UVICLIN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274</c:v>
                </c:pt>
                <c:pt idx="1">
                  <c:v>232</c:v>
                </c:pt>
                <c:pt idx="2">
                  <c:v>158</c:v>
                </c:pt>
                <c:pt idx="3">
                  <c:v>124</c:v>
                </c:pt>
                <c:pt idx="4">
                  <c:v>80</c:v>
                </c:pt>
                <c:pt idx="5">
                  <c:v>49</c:v>
                </c:pt>
                <c:pt idx="6">
                  <c:v>10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22</c:v>
                </c:pt>
                <c:pt idx="1">
                  <c:v>27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PARI?AS</c:v>
                </c:pt>
                <c:pt idx="10">
                  <c:v>PIURA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272</c:v>
                </c:pt>
                <c:pt idx="1">
                  <c:v>106</c:v>
                </c:pt>
                <c:pt idx="2">
                  <c:v>81</c:v>
                </c:pt>
                <c:pt idx="3">
                  <c:v>58</c:v>
                </c:pt>
                <c:pt idx="4">
                  <c:v>52</c:v>
                </c:pt>
                <c:pt idx="5">
                  <c:v>51</c:v>
                </c:pt>
                <c:pt idx="6">
                  <c:v>43</c:v>
                </c:pt>
                <c:pt idx="7">
                  <c:v>33</c:v>
                </c:pt>
                <c:pt idx="8">
                  <c:v>30</c:v>
                </c:pt>
                <c:pt idx="9">
                  <c:v>24</c:v>
                </c:pt>
                <c:pt idx="10">
                  <c:v>22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PARI?AS</c:v>
                </c:pt>
                <c:pt idx="10">
                  <c:v>PIURA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0.3005524861878453</c:v>
                </c:pt>
                <c:pt idx="1">
                  <c:v>0.41767955801104972</c:v>
                </c:pt>
                <c:pt idx="2">
                  <c:v>0.50718232044198897</c:v>
                </c:pt>
                <c:pt idx="3">
                  <c:v>0.57127071823204423</c:v>
                </c:pt>
                <c:pt idx="4">
                  <c:v>0.62872928176795584</c:v>
                </c:pt>
                <c:pt idx="5">
                  <c:v>0.68508287292817682</c:v>
                </c:pt>
                <c:pt idx="6">
                  <c:v>0.7325966850828729</c:v>
                </c:pt>
                <c:pt idx="7">
                  <c:v>0.76906077348066293</c:v>
                </c:pt>
                <c:pt idx="8">
                  <c:v>0.80220994475138119</c:v>
                </c:pt>
                <c:pt idx="9">
                  <c:v>0.82872928176795579</c:v>
                </c:pt>
                <c:pt idx="10">
                  <c:v>0.85303867403314915</c:v>
                </c:pt>
                <c:pt idx="11">
                  <c:v>0.87513812154696136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36</c:v>
                </c:pt>
                <c:pt idx="1">
                  <c:v>52</c:v>
                </c:pt>
                <c:pt idx="2">
                  <c:v>72</c:v>
                </c:pt>
                <c:pt idx="3">
                  <c:v>99</c:v>
                </c:pt>
                <c:pt idx="4">
                  <c:v>134</c:v>
                </c:pt>
                <c:pt idx="5">
                  <c:v>175</c:v>
                </c:pt>
                <c:pt idx="6">
                  <c:v>137</c:v>
                </c:pt>
                <c:pt idx="7">
                  <c:v>95</c:v>
                </c:pt>
                <c:pt idx="8">
                  <c:v>66</c:v>
                </c:pt>
                <c:pt idx="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22</c:v>
                </c:pt>
                <c:pt idx="1">
                  <c:v>27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80</c:v>
                </c:pt>
                <c:pt idx="1">
                  <c:v>111</c:v>
                </c:pt>
                <c:pt idx="2">
                  <c:v>159</c:v>
                </c:pt>
                <c:pt idx="3">
                  <c:v>122</c:v>
                </c:pt>
                <c:pt idx="4">
                  <c:v>89</c:v>
                </c:pt>
                <c:pt idx="5">
                  <c:v>117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UVICLIN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274</c:v>
                </c:pt>
                <c:pt idx="1">
                  <c:v>232</c:v>
                </c:pt>
                <c:pt idx="2">
                  <c:v>158</c:v>
                </c:pt>
                <c:pt idx="3">
                  <c:v>124</c:v>
                </c:pt>
                <c:pt idx="4">
                  <c:v>80</c:v>
                </c:pt>
                <c:pt idx="5">
                  <c:v>49</c:v>
                </c:pt>
                <c:pt idx="6">
                  <c:v>10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174</c:v>
                </c:pt>
                <c:pt idx="8">
                  <c:v>202</c:v>
                </c:pt>
                <c:pt idx="9">
                  <c:v>158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54</c:v>
                </c:pt>
                <c:pt idx="1">
                  <c:v>119</c:v>
                </c:pt>
                <c:pt idx="2">
                  <c:v>180</c:v>
                </c:pt>
                <c:pt idx="3">
                  <c:v>162</c:v>
                </c:pt>
                <c:pt idx="4">
                  <c:v>172</c:v>
                </c:pt>
                <c:pt idx="5">
                  <c:v>86</c:v>
                </c:pt>
                <c:pt idx="6">
                  <c:v>73</c:v>
                </c:pt>
                <c:pt idx="7">
                  <c:v>41</c:v>
                </c:pt>
                <c:pt idx="8">
                  <c:v>22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PARI?AS</c:v>
                </c:pt>
                <c:pt idx="10">
                  <c:v>PIURA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CRISTO NOS VALGA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LAS LOMAS</c:v>
                </c:pt>
                <c:pt idx="19">
                  <c:v>SALITRAL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272</c:v>
                </c:pt>
                <c:pt idx="1">
                  <c:v>106</c:v>
                </c:pt>
                <c:pt idx="2">
                  <c:v>81</c:v>
                </c:pt>
                <c:pt idx="3">
                  <c:v>58</c:v>
                </c:pt>
                <c:pt idx="4">
                  <c:v>52</c:v>
                </c:pt>
                <c:pt idx="5">
                  <c:v>51</c:v>
                </c:pt>
                <c:pt idx="6">
                  <c:v>43</c:v>
                </c:pt>
                <c:pt idx="7">
                  <c:v>33</c:v>
                </c:pt>
                <c:pt idx="8">
                  <c:v>30</c:v>
                </c:pt>
                <c:pt idx="9">
                  <c:v>24</c:v>
                </c:pt>
                <c:pt idx="10">
                  <c:v>22</c:v>
                </c:pt>
                <c:pt idx="11">
                  <c:v>20</c:v>
                </c:pt>
                <c:pt idx="12">
                  <c:v>14</c:v>
                </c:pt>
                <c:pt idx="13">
                  <c:v>14</c:v>
                </c:pt>
                <c:pt idx="14">
                  <c:v>12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PARI?AS</c:v>
                </c:pt>
                <c:pt idx="10">
                  <c:v>PIURA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CRISTO NOS VALGA</c:v>
                </c:pt>
                <c:pt idx="16">
                  <c:v>VICE</c:v>
                </c:pt>
                <c:pt idx="17">
                  <c:v>BELLAVISTA DE LA UNION</c:v>
                </c:pt>
                <c:pt idx="18">
                  <c:v>LAS LOMAS</c:v>
                </c:pt>
                <c:pt idx="19">
                  <c:v>SALITRAL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0.3005524861878453</c:v>
                </c:pt>
                <c:pt idx="1">
                  <c:v>0.41767955801104972</c:v>
                </c:pt>
                <c:pt idx="2">
                  <c:v>0.50718232044198897</c:v>
                </c:pt>
                <c:pt idx="3">
                  <c:v>0.57127071823204423</c:v>
                </c:pt>
                <c:pt idx="4">
                  <c:v>0.62872928176795584</c:v>
                </c:pt>
                <c:pt idx="5">
                  <c:v>0.68508287292817682</c:v>
                </c:pt>
                <c:pt idx="6">
                  <c:v>0.7325966850828729</c:v>
                </c:pt>
                <c:pt idx="7">
                  <c:v>0.76906077348066293</c:v>
                </c:pt>
                <c:pt idx="8">
                  <c:v>0.80220994475138119</c:v>
                </c:pt>
                <c:pt idx="9">
                  <c:v>0.82872928176795579</c:v>
                </c:pt>
                <c:pt idx="10">
                  <c:v>0.85303867403314915</c:v>
                </c:pt>
                <c:pt idx="11">
                  <c:v>0.87513812154696136</c:v>
                </c:pt>
                <c:pt idx="12">
                  <c:v>0.89060773480662991</c:v>
                </c:pt>
                <c:pt idx="13">
                  <c:v>0.90607734806629847</c:v>
                </c:pt>
                <c:pt idx="14">
                  <c:v>0.91933701657458577</c:v>
                </c:pt>
                <c:pt idx="15">
                  <c:v>0.93038674033149182</c:v>
                </c:pt>
                <c:pt idx="16">
                  <c:v>0.94033149171270725</c:v>
                </c:pt>
                <c:pt idx="17">
                  <c:v>0.94917127071823215</c:v>
                </c:pt>
                <c:pt idx="18">
                  <c:v>0.95801104972375706</c:v>
                </c:pt>
                <c:pt idx="19">
                  <c:v>0.96574585635359134</c:v>
                </c:pt>
                <c:pt idx="20">
                  <c:v>0.97348066298342562</c:v>
                </c:pt>
                <c:pt idx="21">
                  <c:v>0.98011049723756927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Analisis!$C$133:$C$143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Analisis!$D$133:$D$143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Analisis!$C$133:$C$143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Analisis!$E$133:$E$143</c:f>
              <c:numCache>
                <c:formatCode>General</c:formatCode>
                <c:ptCount val="10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174</c:v>
                </c:pt>
                <c:pt idx="8">
                  <c:v>202</c:v>
                </c:pt>
                <c:pt idx="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931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687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244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604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327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64.9%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190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711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20.4%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76.4%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30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11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62.373832754631" createdVersion="6" refreshedVersion="6" minRefreshableVersion="3" recordCount="9915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12T00:00:00"/>
    </cacheField>
    <cacheField name="fecha_ing_ipress" numFmtId="0">
      <sharedItems containsSemiMixedTypes="0" containsNonDate="0" containsDate="1" containsString="0" minDate="2023-01-02T00:00:00" maxDate="2024-03-11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10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2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3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09T00:00:00" count="146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4-02-01T00:00:00"/>
        <d v="2023-08-13T00:00:00"/>
        <d v="2023-08-15T00:00:00"/>
        <d v="2023-08-17T00:00:00"/>
        <d v="2024-02-24T00:00:00"/>
        <d v="2023-12-29T00:00:00"/>
        <d v="2024-02-04T00:00:00"/>
        <d v="2024-01-28T00:00:00"/>
        <d v="2024-01-30T00:00:00"/>
        <d v="2024-02-13T00:00:00"/>
        <d v="2024-02-14T00:00:00"/>
        <d v="2024-02-18T00:00:00"/>
        <d v="2024-02-19T00:00:00"/>
        <d v="2024-02-20T00:00:00"/>
        <d v="2024-02-21T00:00:00"/>
        <d v="2024-02-26T00:00:00"/>
        <d v="2023-10-10T00:00:00"/>
        <d v="2024-02-15T00:00:00"/>
        <d v="2024-01-25T00:00:00"/>
        <d v="2024-02-16T00:00:00"/>
        <d v="2024-02-27T00:00:00"/>
        <d v="2024-02-28T00:00:00"/>
        <d v="2024-01-26T00:00:00"/>
        <d v="2024-02-11T00:00:00"/>
        <d v="2024-03-06T00:00:00"/>
        <d v="2024-03-05T00:00:00"/>
        <d v="2024-02-29T00:00:00"/>
        <d v="2024-02-09T00:00:00"/>
        <d v="2024-01-08T00:00:00"/>
        <d v="2024-02-25T00:00:00"/>
        <d v="2023-12-23T00:00:00"/>
        <d v="2024-03-03T00:00:00"/>
        <d v="2024-03-02T00:00:00"/>
        <d v="2024-03-04T00:00:00"/>
        <d v="2024-03-07T00:00:00"/>
        <d v="2024-03-08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02T00:00:00"/>
    </cacheField>
    <cacheField name="fecha_alta" numFmtId="0">
      <sharedItems containsNonDate="0" containsDate="1" containsString="0" containsBlank="1" minDate="2023-01-10T00:00:00" maxDate="2024-03-11T00:00:00" count="409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3-12-06T00:00:00"/>
        <d v="2023-10-22T00:00:00"/>
        <d v="2023-12-01T00:00:00"/>
        <d v="2024-02-07T00:00:00"/>
        <d v="2024-01-23T00:00:00"/>
        <d v="2024-02-11T00:00:00"/>
        <d v="2024-02-18T00:00:00"/>
        <d v="2024-02-27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4-03-03T00:00:00"/>
        <d v="2023-12-08T00:00:00"/>
        <d v="2023-12-19T00:00:00"/>
        <d v="2024-01-11T00:00:00"/>
        <d v="2024-01-14T00:00:00"/>
        <d v="2024-01-18T00:00:00"/>
        <d v="2024-01-26T00:00:00"/>
        <d v="2024-03-04T00:00:00"/>
        <d v="2024-03-06T00:00:00"/>
        <d v="2023-12-11T00:00:00"/>
        <d v="2023-12-22T00:00:00"/>
        <d v="2024-01-19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3-10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15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7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8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9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2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4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9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2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0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3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09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5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1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2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7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9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6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1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1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3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48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4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4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4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2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3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01 10:57:50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1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8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4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6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6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0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2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2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9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7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5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1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5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8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5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1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2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83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4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4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4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6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9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6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17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18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19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0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21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200104D101"/>
    <s v="HOSPITAL MILITAR I DIVISION DE EJERCITO PIURA"/>
    <x v="121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2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3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8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m/>
    <s v="103731"/>
    <x v="6"/>
    <x v="9"/>
    <x v="2"/>
    <x v="1"/>
    <m/>
    <x v="5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m/>
    <s v="103794"/>
    <x v="3"/>
    <x v="3"/>
    <x v="2"/>
    <x v="4"/>
    <m/>
    <x v="5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2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21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m/>
    <s v="102854"/>
    <x v="7"/>
    <x v="10"/>
    <x v="2"/>
    <x v="3"/>
    <m/>
    <x v="5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8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6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68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5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5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0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26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9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79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5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3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8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9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3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E EN INTERNAMIENTO   28 /02/2024"/>
    <x v="0"/>
    <s v="20248200110A201A97.039FEPIMA0F"/>
    <s v="2024-02-28 09:43:28"/>
    <m/>
    <s v="103137"/>
    <x v="2"/>
    <x v="2"/>
    <x v="2"/>
    <x v="5"/>
    <m/>
    <x v="5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4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1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0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1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2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6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09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09 10:08:12"/>
    <s v="106115"/>
    <x v="3"/>
    <x v="3"/>
    <x v="4"/>
    <x v="4"/>
    <m/>
    <x v="5"/>
    <x v="2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8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08 12:41:05"/>
    <s v="106692"/>
    <x v="1"/>
    <x v="6"/>
    <x v="4"/>
    <x v="4"/>
    <m/>
    <x v="5"/>
    <x v="7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m/>
    <s v="106906"/>
    <x v="8"/>
    <x v="10"/>
    <x v="4"/>
    <x v="0"/>
    <m/>
    <x v="5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0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6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6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3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0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6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3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0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1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3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4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3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4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02 11:52:09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5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5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4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83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6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07 09:32:50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5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07 09:33:11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m/>
    <s v="103953"/>
    <x v="9"/>
    <x v="15"/>
    <x v="2"/>
    <x v="5"/>
    <m/>
    <x v="5"/>
    <x v="7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0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8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55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2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1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1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7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0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6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18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200105A201"/>
    <s v="E.S I-4 CATACAOS"/>
    <x v="129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m/>
    <s v="103765"/>
    <x v="2"/>
    <x v="4"/>
    <x v="2"/>
    <x v="3"/>
    <m/>
    <x v="5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200110A201"/>
    <s v="E.S I-4 LA UNION"/>
    <x v="13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m/>
    <s v="103769"/>
    <x v="2"/>
    <x v="2"/>
    <x v="2"/>
    <x v="4"/>
    <m/>
    <x v="5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31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32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2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0"/>
    <x v="0"/>
    <m/>
    <x v="9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m/>
    <s v="103780"/>
    <x v="9"/>
    <x v="13"/>
    <x v="2"/>
    <x v="4"/>
    <m/>
    <x v="5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3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60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3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0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0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1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4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1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67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2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9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0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2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9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m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m/>
    <s v="103585"/>
    <x v="8"/>
    <x v="10"/>
    <x v="2"/>
    <x v="5"/>
    <m/>
    <x v="5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0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0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0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3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3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3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2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3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8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08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m/>
    <s v="106765"/>
    <x v="2"/>
    <x v="4"/>
    <x v="4"/>
    <x v="5"/>
    <m/>
    <x v="5"/>
    <x v="5"/>
  </r>
  <r>
    <d v="2024-03-08T00:00:00"/>
    <d v="2024-03-07T00:00:00"/>
    <x v="1"/>
    <x v="10"/>
    <d v="2024-03-01T00:00:00"/>
    <x v="0"/>
    <x v="1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m/>
    <s v="106772"/>
    <x v="4"/>
    <x v="5"/>
    <x v="4"/>
    <x v="5"/>
    <m/>
    <x v="5"/>
    <x v="5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6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7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04 15:07:59"/>
    <s v="104468"/>
    <x v="4"/>
    <x v="5"/>
    <x v="4"/>
    <x v="0"/>
    <n v="2"/>
    <x v="2"/>
    <x v="0"/>
  </r>
  <r>
    <d v="2024-03-08T00:00:00"/>
    <d v="2024-03-01T00:00:00"/>
    <x v="1"/>
    <x v="12"/>
    <d v="2024-02-29T00:00:00"/>
    <x v="0"/>
    <x v="1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7VIMOMI1F"/>
    <s v="2024-03-02 12:15:07"/>
    <s v="2024-03-08 12:06:03"/>
    <s v="104484"/>
    <x v="3"/>
    <x v="3"/>
    <x v="4"/>
    <x v="0"/>
    <m/>
    <x v="5"/>
    <x v="7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83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62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3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m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m/>
    <s v="107095"/>
    <x v="9"/>
    <x v="13"/>
    <x v="4"/>
    <x v="6"/>
    <m/>
    <x v="5"/>
    <x v="1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6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3-08T00:00:00"/>
    <d v="2024-03-07T00:00:00"/>
    <x v="1"/>
    <x v="10"/>
    <d v="2024-03-03T00:00:00"/>
    <x v="0"/>
    <x v="1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m/>
    <s v="106770"/>
    <x v="5"/>
    <x v="8"/>
    <x v="4"/>
    <x v="5"/>
    <m/>
    <x v="5"/>
    <x v="0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4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4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3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07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9200401A101A97.107BESEDA1M"/>
    <s v="2024-03-03 23:17:55"/>
    <s v="2024-03-07 16:35:18"/>
    <s v="104589"/>
    <x v="5"/>
    <x v="8"/>
    <x v="2"/>
    <x v="5"/>
    <m/>
    <x v="5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m/>
    <s v="105207"/>
    <x v="8"/>
    <x v="10"/>
    <x v="4"/>
    <x v="1"/>
    <m/>
    <x v="5"/>
    <x v="8"/>
  </r>
  <r>
    <d v="2024-03-07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07 16:33:44"/>
    <s v="105409"/>
    <x v="8"/>
    <x v="10"/>
    <x v="4"/>
    <x v="0"/>
    <m/>
    <x v="5"/>
    <x v="3"/>
  </r>
  <r>
    <d v="2024-03-07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07 16:33:59"/>
    <s v="105471"/>
    <x v="6"/>
    <x v="9"/>
    <x v="4"/>
    <x v="3"/>
    <m/>
    <x v="5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m/>
    <s v="106169"/>
    <x v="7"/>
    <x v="10"/>
    <x v="4"/>
    <x v="5"/>
    <m/>
    <x v="5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m/>
    <s v="106434"/>
    <x v="8"/>
    <x v="10"/>
    <x v="4"/>
    <x v="5"/>
    <m/>
    <x v="5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m/>
    <s v="106503"/>
    <x v="5"/>
    <x v="8"/>
    <x v="4"/>
    <x v="0"/>
    <m/>
    <x v="5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0T00:00:00"/>
    <d v="2024-03-07T00:00:00"/>
    <x v="1"/>
    <x v="10"/>
    <d v="2024-03-03T00:00:00"/>
    <x v="0"/>
    <x v="1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0 11:44:39"/>
    <s v="106702"/>
    <x v="6"/>
    <x v="9"/>
    <x v="4"/>
    <x v="5"/>
    <m/>
    <x v="5"/>
    <x v="0"/>
  </r>
  <r>
    <d v="2024-03-10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0 12:01:47"/>
    <s v="107069"/>
    <x v="6"/>
    <x v="9"/>
    <x v="4"/>
    <x v="0"/>
    <m/>
    <x v="5"/>
    <x v="2"/>
  </r>
  <r>
    <d v="2024-03-10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10 11:47:30"/>
    <s v="107071"/>
    <x v="7"/>
    <x v="10"/>
    <x v="4"/>
    <x v="0"/>
    <m/>
    <x v="5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4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4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10"/>
    <s v="200803A201"/>
    <s v="E.S I-3 BERNAL"/>
    <x v="135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m/>
    <s v="104143"/>
    <x v="7"/>
    <x v="10"/>
    <x v="2"/>
    <x v="5"/>
    <m/>
    <x v="5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m/>
    <s v="104150"/>
    <x v="1"/>
    <x v="6"/>
    <x v="4"/>
    <x v="0"/>
    <m/>
    <x v="5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m/>
    <s v="104761"/>
    <x v="6"/>
    <x v="9"/>
    <x v="4"/>
    <x v="6"/>
    <m/>
    <x v="5"/>
    <x v="4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3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4-02-28T00:00:00"/>
    <d v="2024-02-28T00:00:00"/>
    <x v="1"/>
    <x v="12"/>
    <d v="2024-02-26T00:00:00"/>
    <x v="0"/>
    <x v="2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m/>
    <s v="103586"/>
    <x v="3"/>
    <x v="3"/>
    <x v="2"/>
    <x v="4"/>
    <m/>
    <x v="5"/>
    <x v="1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1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6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7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18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38"/>
    <x v="0"/>
    <m/>
    <x v="9"/>
    <x v="0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06 17:08:47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9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m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5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4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8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4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200101A202"/>
    <s v="E.S I-4 LOS ALGARROBOS"/>
    <x v="140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m/>
    <s v="104816"/>
    <x v="2"/>
    <x v="2"/>
    <x v="4"/>
    <x v="2"/>
    <m/>
    <x v="5"/>
    <x v="7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4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6:20"/>
    <m/>
    <s v="104857"/>
    <x v="1"/>
    <x v="1"/>
    <x v="4"/>
    <x v="6"/>
    <m/>
    <x v="5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0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0200501A101A97.031VITIYA1F"/>
    <s v="2024-03-08 15:24:07"/>
    <s v="2024-03-10 11:46:37"/>
    <s v="106768"/>
    <x v="2"/>
    <x v="4"/>
    <x v="4"/>
    <x v="3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200105A201"/>
    <s v="E.S I-4 CATACAOS"/>
    <x v="133"/>
    <x v="0"/>
    <m/>
    <x v="9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m/>
    <s v="106917"/>
    <x v="1"/>
    <x v="6"/>
    <x v="4"/>
    <x v="4"/>
    <m/>
    <x v="5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4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m/>
    <s v="106779"/>
    <x v="2"/>
    <x v="2"/>
    <x v="4"/>
    <x v="0"/>
    <m/>
    <x v="5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m/>
    <s v="107037"/>
    <x v="1"/>
    <x v="1"/>
    <x v="4"/>
    <x v="6"/>
    <m/>
    <x v="5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07 16:49:21"/>
    <s v="105467"/>
    <x v="9"/>
    <x v="13"/>
    <x v="4"/>
    <x v="2"/>
    <m/>
    <x v="5"/>
    <x v="1"/>
  </r>
  <r>
    <d v="2024-03-06T00:00:00"/>
    <d v="2024-03-04T00:00:00"/>
    <x v="1"/>
    <x v="10"/>
    <d v="2024-03-02T00:00:00"/>
    <x v="0"/>
    <x v="0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06 16:39:22"/>
    <s v="105483"/>
    <x v="2"/>
    <x v="4"/>
    <x v="4"/>
    <x v="1"/>
    <m/>
    <x v="5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07 11:25:25"/>
    <s v="106053"/>
    <x v="6"/>
    <x v="9"/>
    <x v="4"/>
    <x v="4"/>
    <m/>
    <x v="5"/>
    <x v="0"/>
  </r>
  <r>
    <d v="2024-03-07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m/>
    <s v="106298"/>
    <x v="1"/>
    <x v="1"/>
    <x v="4"/>
    <x v="4"/>
    <m/>
    <x v="5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m/>
    <s v="106456"/>
    <x v="9"/>
    <x v="15"/>
    <x v="4"/>
    <x v="5"/>
    <m/>
    <x v="5"/>
    <x v="1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m/>
    <s v="106887"/>
    <x v="1"/>
    <x v="6"/>
    <x v="4"/>
    <x v="5"/>
    <m/>
    <x v="5"/>
    <x v="8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4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m/>
    <s v="104784"/>
    <x v="5"/>
    <x v="8"/>
    <x v="4"/>
    <x v="2"/>
    <m/>
    <x v="5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m/>
    <s v="104799"/>
    <x v="1"/>
    <x v="6"/>
    <x v="4"/>
    <x v="2"/>
    <m/>
    <x v="5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40"/>
    <x v="0"/>
    <m/>
    <x v="9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m/>
    <s v="104803"/>
    <x v="9"/>
    <x v="15"/>
    <x v="4"/>
    <x v="2"/>
    <m/>
    <x v="5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m/>
    <s v="104821"/>
    <x v="7"/>
    <x v="10"/>
    <x v="4"/>
    <x v="1"/>
    <m/>
    <x v="5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41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42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m/>
    <s v="106196"/>
    <x v="5"/>
    <x v="8"/>
    <x v="4"/>
    <x v="1"/>
    <m/>
    <x v="5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m/>
    <s v="106274"/>
    <x v="9"/>
    <x v="13"/>
    <x v="4"/>
    <x v="1"/>
    <m/>
    <x v="5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200801A201"/>
    <s v="E.S I-4 SECHURA"/>
    <x v="133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m/>
    <s v="106299"/>
    <x v="1"/>
    <x v="1"/>
    <x v="4"/>
    <x v="4"/>
    <m/>
    <x v="5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200110A201"/>
    <s v="E.S I-4 LA UNION"/>
    <x v="143"/>
    <x v="0"/>
    <m/>
    <x v="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m/>
    <s v="106911"/>
    <x v="1"/>
    <x v="6"/>
    <x v="4"/>
    <x v="5"/>
    <m/>
    <x v="5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m/>
    <s v="106914"/>
    <x v="6"/>
    <x v="9"/>
    <x v="4"/>
    <x v="5"/>
    <m/>
    <x v="5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200110A201"/>
    <s v="E.S I-4 LA UNION"/>
    <x v="143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m/>
    <s v="106922"/>
    <x v="4"/>
    <x v="5"/>
    <x v="4"/>
    <x v="5"/>
    <m/>
    <x v="5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m/>
    <s v="106952"/>
    <x v="2"/>
    <x v="4"/>
    <x v="4"/>
    <x v="0"/>
    <m/>
    <x v="5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200101A205"/>
    <s v="E.S I-4 CONSUELO DE VELASCO"/>
    <x v="144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m/>
    <s v="106967"/>
    <x v="2"/>
    <x v="2"/>
    <x v="4"/>
    <x v="0"/>
    <m/>
    <x v="5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m/>
    <s v="106987"/>
    <x v="8"/>
    <x v="10"/>
    <x v="4"/>
    <x v="0"/>
    <m/>
    <x v="5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m/>
    <s v="106988"/>
    <x v="5"/>
    <x v="8"/>
    <x v="4"/>
    <x v="5"/>
    <m/>
    <x v="5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m/>
    <s v="106991"/>
    <x v="8"/>
    <x v="10"/>
    <x v="4"/>
    <x v="0"/>
    <m/>
    <x v="5"/>
    <x v="3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07 09:33:30"/>
    <s v="104070"/>
    <x v="0"/>
    <x v="0"/>
    <x v="2"/>
    <x v="5"/>
    <n v="1"/>
    <x v="1"/>
    <x v="0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6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8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4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6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07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07 16:37:43"/>
    <s v="105984"/>
    <x v="6"/>
    <x v="9"/>
    <x v="4"/>
    <x v="3"/>
    <m/>
    <x v="5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m/>
    <s v="106000"/>
    <x v="1"/>
    <x v="1"/>
    <x v="4"/>
    <x v="4"/>
    <m/>
    <x v="5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07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m/>
    <s v="106291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m/>
    <s v="107117"/>
    <x v="1"/>
    <x v="1"/>
    <x v="4"/>
    <x v="0"/>
    <m/>
    <x v="5"/>
    <x v="2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200101A203"/>
    <s v="E.S I-4 PACHITEA"/>
    <x v="144"/>
    <x v="0"/>
    <m/>
    <x v="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m/>
    <s v="106938"/>
    <x v="3"/>
    <x v="3"/>
    <x v="4"/>
    <x v="5"/>
    <m/>
    <x v="5"/>
    <x v="7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200110A201"/>
    <s v="E.S I-4 LA UNION"/>
    <x v="135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m/>
    <s v="104145"/>
    <x v="2"/>
    <x v="4"/>
    <x v="2"/>
    <x v="5"/>
    <m/>
    <x v="5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200105A201"/>
    <s v="E.S I-4 CATACAOS"/>
    <x v="141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m/>
    <s v="104747"/>
    <x v="3"/>
    <x v="3"/>
    <x v="4"/>
    <x v="6"/>
    <m/>
    <x v="5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200105A201"/>
    <s v="E.S I-4 CATACAOS"/>
    <x v="141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m/>
    <s v="104750"/>
    <x v="1"/>
    <x v="6"/>
    <x v="4"/>
    <x v="0"/>
    <m/>
    <x v="5"/>
    <x v="2"/>
  </r>
  <r>
    <d v="2024-03-07T00:00:00"/>
    <d v="2024-03-04T00:00:00"/>
    <x v="1"/>
    <x v="10"/>
    <d v="2024-03-03T00:00:00"/>
    <x v="0"/>
    <x v="1"/>
    <x v="0"/>
    <s v="47288005"/>
    <x v="0"/>
    <n v="36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36NIMOPA1F"/>
    <s v="2024-03-05 15:41:40"/>
    <s v="2024-03-07 16:36:13"/>
    <s v="105419"/>
    <x v="2"/>
    <x v="2"/>
    <x v="4"/>
    <x v="1"/>
    <m/>
    <x v="5"/>
    <x v="7"/>
  </r>
  <r>
    <d v="2024-03-07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m/>
    <s v="106288"/>
    <x v="0"/>
    <x v="0"/>
    <x v="4"/>
    <x v="4"/>
    <m/>
    <x v="5"/>
    <x v="9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m/>
    <s v="106939"/>
    <x v="4"/>
    <x v="12"/>
    <x v="4"/>
    <x v="5"/>
    <m/>
    <x v="5"/>
    <x v="7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m/>
    <s v="104144"/>
    <x v="9"/>
    <x v="15"/>
    <x v="2"/>
    <x v="1"/>
    <m/>
    <x v="5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m/>
    <s v="104633"/>
    <x v="2"/>
    <x v="4"/>
    <x v="4"/>
    <x v="0"/>
    <m/>
    <x v="5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04 18:45:19"/>
    <s v="105047"/>
    <x v="3"/>
    <x v="3"/>
    <x v="4"/>
    <x v="6"/>
    <m/>
    <x v="5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6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76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05 10:27:48"/>
    <s v="105060"/>
    <x v="3"/>
    <x v="3"/>
    <x v="4"/>
    <x v="2"/>
    <m/>
    <x v="5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05 10:28:31"/>
    <s v="105065"/>
    <x v="6"/>
    <x v="9"/>
    <x v="4"/>
    <x v="2"/>
    <m/>
    <x v="5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83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3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3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42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m/>
    <s v="105618"/>
    <x v="3"/>
    <x v="3"/>
    <x v="4"/>
    <x v="3"/>
    <m/>
    <x v="5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m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m/>
    <s v="107198"/>
    <x v="4"/>
    <x v="12"/>
    <x v="4"/>
    <x v="6"/>
    <m/>
    <x v="5"/>
    <x v="9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3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07 16:37:21"/>
    <s v="106275"/>
    <x v="3"/>
    <x v="3"/>
    <x v="4"/>
    <x v="4"/>
    <m/>
    <x v="5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m/>
    <s v="106280"/>
    <x v="3"/>
    <x v="3"/>
    <x v="4"/>
    <x v="4"/>
    <m/>
    <x v="5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m/>
    <s v="106293"/>
    <x v="3"/>
    <x v="3"/>
    <x v="4"/>
    <x v="4"/>
    <m/>
    <x v="5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m/>
    <s v="106295"/>
    <x v="6"/>
    <x v="9"/>
    <x v="4"/>
    <x v="4"/>
    <m/>
    <x v="5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200101A207"/>
    <s v="E.S I-4 SANTA JULIA"/>
    <x v="133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m/>
    <s v="106302"/>
    <x v="0"/>
    <x v="7"/>
    <x v="4"/>
    <x v="4"/>
    <m/>
    <x v="5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33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m/>
    <s v="106303"/>
    <x v="2"/>
    <x v="4"/>
    <x v="4"/>
    <x v="4"/>
    <m/>
    <x v="5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m/>
    <s v="106924"/>
    <x v="1"/>
    <x v="6"/>
    <x v="4"/>
    <x v="5"/>
    <m/>
    <x v="5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m/>
    <s v="106927"/>
    <x v="2"/>
    <x v="4"/>
    <x v="4"/>
    <x v="5"/>
    <m/>
    <x v="5"/>
    <x v="1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10T00:00:00"/>
    <d v="2024-03-02T00:00:00"/>
    <x v="1"/>
    <x v="12"/>
    <d v="2024-02-25T00:00:00"/>
    <x v="0"/>
    <x v="1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60JIAGDA1F"/>
    <s v="2024-03-03 15:36:58"/>
    <s v="2024-03-10 11:27:03"/>
    <s v="104559"/>
    <x v="9"/>
    <x v="14"/>
    <x v="4"/>
    <x v="6"/>
    <m/>
    <x v="5"/>
    <x v="5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06 17:02:04"/>
    <s v="104588"/>
    <x v="3"/>
    <x v="3"/>
    <x v="2"/>
    <x v="5"/>
    <m/>
    <x v="5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0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0 11:28:26"/>
    <s v="105090"/>
    <x v="0"/>
    <x v="0"/>
    <x v="4"/>
    <x v="1"/>
    <m/>
    <x v="5"/>
    <x v="7"/>
  </r>
  <r>
    <d v="2024-03-10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0 11:27:28"/>
    <s v="105093"/>
    <x v="0"/>
    <x v="0"/>
    <x v="4"/>
    <x v="1"/>
    <m/>
    <x v="5"/>
    <x v="1"/>
  </r>
  <r>
    <d v="2024-03-10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8GAALBR1F"/>
    <s v="2024-03-04 19:52:15"/>
    <s v="2024-03-10 11:27:53"/>
    <s v="105095"/>
    <x v="3"/>
    <x v="3"/>
    <x v="4"/>
    <x v="2"/>
    <m/>
    <x v="5"/>
    <x v="5"/>
  </r>
  <r>
    <d v="2024-03-04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8GAALBR1F"/>
    <s v="2024-03-04 19:55:06"/>
    <m/>
    <s v="105097"/>
    <x v="3"/>
    <x v="3"/>
    <x v="4"/>
    <x v="2"/>
    <m/>
    <x v="5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07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9200401A101A97.173CAJUEL1F"/>
    <s v="2024-03-05 17:42:18"/>
    <s v="2024-03-07 16:49:41"/>
    <s v="105481"/>
    <x v="9"/>
    <x v="15"/>
    <x v="4"/>
    <x v="1"/>
    <m/>
    <x v="5"/>
    <x v="0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0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7VEUGVI1M"/>
    <s v="2024-03-06 10:55:19"/>
    <s v="2024-03-10 11:32:46"/>
    <s v="105762"/>
    <x v="0"/>
    <x v="7"/>
    <x v="4"/>
    <x v="4"/>
    <m/>
    <x v="5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0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0 11:33:16"/>
    <s v="105768"/>
    <x v="0"/>
    <x v="7"/>
    <x v="4"/>
    <x v="3"/>
    <m/>
    <x v="5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4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4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8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08 12:35:41"/>
    <s v="106081"/>
    <x v="9"/>
    <x v="14"/>
    <x v="4"/>
    <x v="4"/>
    <m/>
    <x v="5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6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6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m/>
    <s v="106440"/>
    <x v="3"/>
    <x v="3"/>
    <x v="4"/>
    <x v="5"/>
    <m/>
    <x v="5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08 09:14:32"/>
    <s v="106498"/>
    <x v="4"/>
    <x v="12"/>
    <x v="4"/>
    <x v="0"/>
    <m/>
    <x v="5"/>
    <x v="0"/>
  </r>
  <r>
    <d v="2024-03-10T00:00:00"/>
    <d v="2024-03-07T00:00:00"/>
    <x v="1"/>
    <x v="10"/>
    <d v="2024-03-03T00:00:00"/>
    <x v="0"/>
    <x v="1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0 11:37:15"/>
    <s v="106695"/>
    <x v="9"/>
    <x v="11"/>
    <x v="4"/>
    <x v="5"/>
    <m/>
    <x v="5"/>
    <x v="0"/>
  </r>
  <r>
    <d v="2024-03-10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0 11:45:30"/>
    <s v="106705"/>
    <x v="3"/>
    <x v="3"/>
    <x v="4"/>
    <x v="0"/>
    <m/>
    <x v="5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8T00:00:00"/>
    <d v="2024-03-08T00:00:00"/>
    <x v="1"/>
    <x v="10"/>
    <d v="2024-03-05T00:00:00"/>
    <x v="0"/>
    <x v="1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m/>
    <s v="106856"/>
    <x v="1"/>
    <x v="1"/>
    <x v="4"/>
    <x v="0"/>
    <m/>
    <x v="5"/>
    <x v="2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0"/>
    <x v="2"/>
    <x v="23"/>
    <s v=""/>
    <m/>
    <x v="0"/>
    <x v="0"/>
    <m/>
    <x v="374"/>
    <x v="0"/>
    <x v="3"/>
    <x v="0"/>
    <x v="0"/>
    <x v="0"/>
    <x v="2"/>
    <x v="0"/>
    <x v="0"/>
    <x v="0"/>
    <x v="0"/>
    <x v="1"/>
    <x v="1"/>
    <x v="1"/>
    <s v=""/>
    <x v="1"/>
    <s v="E.S I-4 CASTILLA"/>
    <s v="VINO CON PRUEBA POSITIVA DE DENGUE NS1 DEL E.S TACALA - DADA DE ALTA VOLUNTARIA POR EL TURNO DE NOCHE DEL DÍA 08-03-2024"/>
    <x v="0"/>
    <s v="202410200104A201A97.141CABOMA1F"/>
    <s v="2024-03-09 10:08:08"/>
    <m/>
    <s v="106897"/>
    <x v="0"/>
    <x v="0"/>
    <x v="4"/>
    <x v="5"/>
    <n v="1"/>
    <x v="1"/>
    <x v="2"/>
  </r>
  <r>
    <d v="2024-03-10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0 11:58:53"/>
    <s v="107106"/>
    <x v="1"/>
    <x v="1"/>
    <x v="4"/>
    <x v="0"/>
    <m/>
    <x v="5"/>
    <x v="0"/>
  </r>
  <r>
    <d v="2024-03-10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m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200801A201"/>
    <s v="E.S I-4 SECHURA"/>
    <x v="143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09 11:43:26"/>
    <s v="106934"/>
    <x v="3"/>
    <x v="3"/>
    <x v="4"/>
    <x v="5"/>
    <m/>
    <x v="5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0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5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m/>
    <s v="107099"/>
    <x v="3"/>
    <x v="3"/>
    <x v="4"/>
    <x v="6"/>
    <m/>
    <x v="5"/>
    <x v="0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2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47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10"/>
        <item h="1" x="104"/>
        <item h="1" x="111"/>
        <item h="1" x="112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25"/>
        <item h="1" x="90"/>
        <item h="1" x="91"/>
        <item h="1" x="0"/>
        <item h="1" x="114"/>
        <item h="1" x="139"/>
        <item x="105"/>
        <item x="137"/>
        <item x="116"/>
        <item x="127"/>
        <item x="131"/>
        <item x="109"/>
        <item x="117"/>
        <item m="1" x="145"/>
        <item x="115"/>
        <item x="106"/>
        <item x="132"/>
        <item x="118"/>
        <item x="119"/>
        <item x="136"/>
        <item x="107"/>
        <item x="120"/>
        <item x="121"/>
        <item x="126"/>
        <item x="128"/>
        <item x="122"/>
        <item x="123"/>
        <item x="108"/>
        <item x="113"/>
        <item x="138"/>
        <item x="124"/>
        <item x="129"/>
        <item x="130"/>
        <item x="135"/>
        <item x="140"/>
        <item x="141"/>
        <item h="1" x="133"/>
        <item h="1" x="142"/>
        <item h="1" x="134"/>
        <item h="1" x="143"/>
        <item h="1" x="144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6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4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2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7">
    <i>
      <x v="41"/>
    </i>
    <i>
      <x v="11"/>
    </i>
    <i>
      <x v="29"/>
    </i>
    <i>
      <x v="57"/>
    </i>
    <i>
      <x v="61"/>
    </i>
    <i>
      <x v="14"/>
    </i>
    <i>
      <x v="5"/>
    </i>
    <i>
      <x v="58"/>
    </i>
    <i>
      <x v="64"/>
    </i>
    <i>
      <x v="70"/>
    </i>
    <i>
      <x v="44"/>
    </i>
    <i>
      <x v="10"/>
    </i>
    <i>
      <x v="3"/>
    </i>
    <i>
      <x v="23"/>
    </i>
    <i>
      <x v="36"/>
    </i>
    <i>
      <x v="17"/>
    </i>
    <i>
      <x v="65"/>
    </i>
    <i>
      <x v="4"/>
    </i>
    <i>
      <x v="31"/>
    </i>
    <i>
      <x v="49"/>
    </i>
    <i>
      <x v="28"/>
    </i>
    <i>
      <x v="25"/>
    </i>
    <i>
      <x v="24"/>
    </i>
    <i>
      <x v="46"/>
    </i>
    <i>
      <x v="47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1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6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2"/>
        <item h="1" x="313"/>
        <item h="1" x="357"/>
        <item h="1" x="397"/>
        <item h="1" x="393"/>
        <item h="1" x="300"/>
        <item h="1" x="355"/>
        <item h="1" x="290"/>
        <item h="1" x="377"/>
        <item h="1" x="314"/>
        <item h="1" x="388"/>
        <item h="1" x="385"/>
        <item h="1" x="394"/>
        <item h="1" x="403"/>
        <item h="1" x="345"/>
        <item h="1" x="404"/>
        <item h="1" x="338"/>
        <item h="1" x="9"/>
        <item h="1" x="315"/>
        <item h="1" x="316"/>
        <item h="1" x="317"/>
        <item x="318"/>
        <item h="1" x="337"/>
        <item h="1" x="348"/>
        <item h="1" x="390"/>
        <item h="1" x="395"/>
        <item h="1" x="363"/>
        <item h="1" x="364"/>
        <item h="1" x="378"/>
        <item h="1" x="386"/>
        <item h="1" x="399"/>
        <item x="319"/>
        <item x="320"/>
        <item x="346"/>
        <item x="349"/>
        <item x="391"/>
        <item x="392"/>
        <item x="400"/>
        <item x="321"/>
        <item x="350"/>
        <item x="379"/>
        <item x="380"/>
        <item x="366"/>
        <item x="339"/>
        <item x="347"/>
        <item x="387"/>
        <item x="381"/>
        <item x="322"/>
        <item x="324"/>
        <item x="351"/>
        <item x="367"/>
        <item x="382"/>
        <item x="365"/>
        <item x="359"/>
        <item x="405"/>
        <item x="323"/>
        <item x="325"/>
        <item x="326"/>
        <item x="368"/>
        <item x="401"/>
        <item x="407"/>
        <item x="340"/>
        <item x="369"/>
        <item x="370"/>
        <item x="358"/>
        <item x="352"/>
        <item x="327"/>
        <item x="329"/>
        <item x="360"/>
        <item x="328"/>
        <item x="330"/>
        <item x="331"/>
        <item x="341"/>
        <item h="1" x="398"/>
        <item x="371"/>
        <item x="372"/>
        <item x="361"/>
        <item x="332"/>
        <item x="373"/>
        <item x="342"/>
        <item x="333"/>
        <item x="353"/>
        <item x="343"/>
        <item x="406"/>
        <item x="389"/>
        <item x="334"/>
        <item x="362"/>
        <item x="375"/>
        <item x="335"/>
        <item x="354"/>
        <item x="336"/>
        <item x="376"/>
        <item x="383"/>
        <item x="344"/>
        <item x="384"/>
        <item x="396"/>
        <item x="374"/>
        <item x="4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0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2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4"/>
    </i>
    <i>
      <x v="7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6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2"/>
        <item h="1" x="313"/>
        <item h="1" x="357"/>
        <item h="1" x="397"/>
        <item h="1" x="393"/>
        <item h="1" x="300"/>
        <item h="1" x="355"/>
        <item h="1" x="290"/>
        <item h="1" x="377"/>
        <item h="1" x="314"/>
        <item h="1" x="388"/>
        <item h="1" x="385"/>
        <item h="1" x="394"/>
        <item h="1" x="403"/>
        <item h="1" x="345"/>
        <item h="1" x="404"/>
        <item h="1" x="338"/>
        <item h="1" x="9"/>
        <item h="1" x="315"/>
        <item h="1" x="316"/>
        <item h="1" x="317"/>
        <item x="318"/>
        <item h="1" x="337"/>
        <item h="1" x="348"/>
        <item h="1" x="390"/>
        <item h="1" x="395"/>
        <item h="1" x="363"/>
        <item h="1" x="364"/>
        <item h="1" x="378"/>
        <item h="1" x="386"/>
        <item h="1" x="399"/>
        <item x="319"/>
        <item x="320"/>
        <item x="346"/>
        <item x="349"/>
        <item x="391"/>
        <item x="392"/>
        <item x="400"/>
        <item x="321"/>
        <item x="350"/>
        <item x="379"/>
        <item x="380"/>
        <item x="366"/>
        <item x="339"/>
        <item x="347"/>
        <item x="387"/>
        <item x="381"/>
        <item x="322"/>
        <item x="324"/>
        <item x="351"/>
        <item x="367"/>
        <item x="382"/>
        <item x="365"/>
        <item x="359"/>
        <item x="405"/>
        <item x="323"/>
        <item x="325"/>
        <item x="326"/>
        <item x="368"/>
        <item x="401"/>
        <item x="407"/>
        <item x="340"/>
        <item x="369"/>
        <item x="370"/>
        <item x="358"/>
        <item x="352"/>
        <item x="327"/>
        <item x="329"/>
        <item x="360"/>
        <item x="328"/>
        <item x="330"/>
        <item x="331"/>
        <item x="341"/>
        <item h="1" x="398"/>
        <item x="371"/>
        <item x="372"/>
        <item x="361"/>
        <item x="332"/>
        <item x="373"/>
        <item x="342"/>
        <item x="333"/>
        <item x="353"/>
        <item x="343"/>
        <item x="406"/>
        <item x="389"/>
        <item x="334"/>
        <item x="362"/>
        <item x="375"/>
        <item x="335"/>
        <item x="354"/>
        <item x="336"/>
        <item x="376"/>
        <item x="383"/>
        <item x="344"/>
        <item x="384"/>
        <item x="396"/>
        <item x="374"/>
        <item x="4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5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4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5">
    <i>
      <x v="25"/>
    </i>
    <i>
      <x v="17"/>
    </i>
    <i>
      <x v="9"/>
    </i>
    <i>
      <x v="35"/>
    </i>
    <i>
      <x v="11"/>
    </i>
    <i>
      <x v="18"/>
    </i>
    <i>
      <x v="6"/>
    </i>
    <i>
      <x v="22"/>
    </i>
    <i>
      <x v="15"/>
    </i>
    <i>
      <x v="5"/>
    </i>
    <i>
      <x v="24"/>
    </i>
    <i>
      <x v="14"/>
    </i>
    <i>
      <x v="8"/>
    </i>
    <i>
      <x v="21"/>
    </i>
    <i>
      <x v="32"/>
    </i>
    <i>
      <x/>
    </i>
    <i>
      <x v="1"/>
    </i>
    <i>
      <x v="30"/>
    </i>
    <i>
      <x v="33"/>
    </i>
    <i>
      <x v="20"/>
    </i>
    <i>
      <x v="4"/>
    </i>
    <i>
      <x v="28"/>
    </i>
    <i>
      <x v="36"/>
    </i>
    <i>
      <x v="27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3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0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56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402"/>
        <item x="313"/>
        <item x="357"/>
        <item x="397"/>
        <item x="393"/>
        <item x="300"/>
        <item x="355"/>
        <item x="290"/>
        <item x="377"/>
        <item x="314"/>
        <item x="388"/>
        <item x="385"/>
        <item x="394"/>
        <item x="403"/>
        <item x="345"/>
        <item x="404"/>
        <item x="338"/>
        <item x="9"/>
        <item x="315"/>
        <item x="316"/>
        <item x="317"/>
        <item x="318"/>
        <item x="337"/>
        <item x="348"/>
        <item x="390"/>
        <item x="395"/>
        <item x="363"/>
        <item x="364"/>
        <item x="378"/>
        <item x="386"/>
        <item x="399"/>
        <item x="319"/>
        <item x="320"/>
        <item x="346"/>
        <item x="349"/>
        <item x="391"/>
        <item x="392"/>
        <item x="400"/>
        <item x="321"/>
        <item x="350"/>
        <item x="379"/>
        <item x="380"/>
        <item x="366"/>
        <item x="339"/>
        <item x="347"/>
        <item x="387"/>
        <item x="381"/>
        <item x="322"/>
        <item x="324"/>
        <item x="351"/>
        <item x="367"/>
        <item x="382"/>
        <item x="365"/>
        <item x="359"/>
        <item x="405"/>
        <item x="323"/>
        <item x="325"/>
        <item x="326"/>
        <item x="368"/>
        <item x="401"/>
        <item x="407"/>
        <item x="340"/>
        <item x="369"/>
        <item x="370"/>
        <item x="358"/>
        <item x="352"/>
        <item x="327"/>
        <item x="329"/>
        <item x="360"/>
        <item x="328"/>
        <item x="330"/>
        <item x="331"/>
        <item x="341"/>
        <item x="398"/>
        <item x="371"/>
        <item x="372"/>
        <item x="361"/>
        <item x="332"/>
        <item x="373"/>
        <item x="342"/>
        <item x="333"/>
        <item x="353"/>
        <item x="343"/>
        <item x="406"/>
        <item x="389"/>
        <item x="334"/>
        <item x="362"/>
        <item x="375"/>
        <item x="335"/>
        <item x="354"/>
        <item x="336"/>
        <item x="376"/>
        <item x="383"/>
        <item x="344"/>
        <item x="384"/>
        <item x="396"/>
        <item x="374"/>
        <item x="4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L35" sqref="L35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36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52</v>
      </c>
    </row>
    <row r="8" spans="3:13" x14ac:dyDescent="0.25">
      <c r="C8" s="2" t="s">
        <v>13</v>
      </c>
      <c r="D8">
        <v>72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99</v>
      </c>
      <c r="H9">
        <v>687</v>
      </c>
      <c r="J9" s="26">
        <f>+GETPIVOTDATA("id",$H$8)</f>
        <v>687</v>
      </c>
      <c r="L9" s="2">
        <v>0</v>
      </c>
      <c r="M9">
        <v>54</v>
      </c>
    </row>
    <row r="10" spans="3:13" x14ac:dyDescent="0.25">
      <c r="C10" s="2" t="s">
        <v>15</v>
      </c>
      <c r="D10">
        <v>134</v>
      </c>
      <c r="H10" s="9" t="s">
        <v>32</v>
      </c>
      <c r="I10" s="8"/>
      <c r="J10" s="8"/>
      <c r="L10" s="2">
        <v>1</v>
      </c>
      <c r="M10">
        <v>119</v>
      </c>
    </row>
    <row r="11" spans="3:13" x14ac:dyDescent="0.25">
      <c r="C11" s="2" t="s">
        <v>16</v>
      </c>
      <c r="D11">
        <v>175</v>
      </c>
      <c r="L11" s="2">
        <v>2</v>
      </c>
      <c r="M11">
        <v>180</v>
      </c>
    </row>
    <row r="12" spans="3:13" x14ac:dyDescent="0.25">
      <c r="C12" s="2" t="s">
        <v>17</v>
      </c>
      <c r="D12">
        <v>137</v>
      </c>
      <c r="L12" s="2">
        <v>3</v>
      </c>
      <c r="M12">
        <v>162</v>
      </c>
    </row>
    <row r="13" spans="3:13" x14ac:dyDescent="0.25">
      <c r="C13" s="2" t="s">
        <v>18</v>
      </c>
      <c r="D13">
        <v>95</v>
      </c>
      <c r="H13" s="1" t="s">
        <v>0</v>
      </c>
      <c r="I13" t="s">
        <v>24</v>
      </c>
      <c r="L13" s="2">
        <v>4</v>
      </c>
      <c r="M13">
        <v>172</v>
      </c>
    </row>
    <row r="14" spans="3:13" x14ac:dyDescent="0.25">
      <c r="C14" s="2" t="s">
        <v>19</v>
      </c>
      <c r="D14">
        <v>66</v>
      </c>
      <c r="H14" s="1" t="s">
        <v>112</v>
      </c>
      <c r="I14" t="s">
        <v>114</v>
      </c>
      <c r="L14" s="2">
        <v>5</v>
      </c>
      <c r="M14">
        <v>86</v>
      </c>
    </row>
    <row r="15" spans="3:13" x14ac:dyDescent="0.25">
      <c r="C15" s="2" t="s">
        <v>20</v>
      </c>
      <c r="D15">
        <v>65</v>
      </c>
      <c r="L15" s="2">
        <v>6</v>
      </c>
      <c r="M15">
        <v>73</v>
      </c>
    </row>
    <row r="16" spans="3:13" x14ac:dyDescent="0.25">
      <c r="C16" s="2" t="s">
        <v>22</v>
      </c>
      <c r="D16">
        <v>931</v>
      </c>
      <c r="H16" t="s">
        <v>38</v>
      </c>
      <c r="L16" s="2">
        <v>7</v>
      </c>
      <c r="M16">
        <v>41</v>
      </c>
    </row>
    <row r="17" spans="1:13" ht="26.25" x14ac:dyDescent="0.25">
      <c r="H17">
        <v>12</v>
      </c>
      <c r="J17" s="13">
        <f>+GETPIVOTDATA("id",$H$16)</f>
        <v>12</v>
      </c>
      <c r="L17" s="2">
        <v>8</v>
      </c>
      <c r="M17">
        <v>22</v>
      </c>
    </row>
    <row r="18" spans="1:13" x14ac:dyDescent="0.25">
      <c r="L18" s="2">
        <v>9</v>
      </c>
      <c r="M18">
        <v>4</v>
      </c>
    </row>
    <row r="19" spans="1:13" x14ac:dyDescent="0.25">
      <c r="L19" s="2">
        <v>10</v>
      </c>
      <c r="M19">
        <v>1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1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3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2</v>
      </c>
    </row>
    <row r="25" spans="1:13" ht="26.25" x14ac:dyDescent="0.25">
      <c r="C25" s="2" t="s">
        <v>25</v>
      </c>
      <c r="D25" s="14">
        <v>604</v>
      </c>
      <c r="F25" s="15">
        <f>(GETPIVOTDATA("id",$C$24,"sexo","Femenino")/GETPIVOTDATA("id",$C$24))</f>
        <v>0.64876476906552094</v>
      </c>
      <c r="H25" t="s">
        <v>38</v>
      </c>
      <c r="L25" s="2">
        <v>16</v>
      </c>
      <c r="M25">
        <v>2</v>
      </c>
    </row>
    <row r="26" spans="1:13" ht="26.25" x14ac:dyDescent="0.25">
      <c r="C26" s="2" t="s">
        <v>26</v>
      </c>
      <c r="D26" s="14">
        <v>327</v>
      </c>
      <c r="F26" s="15">
        <f>(GETPIVOTDATA("id",$C$24,"sexo","Masculino")/GETPIVOTDATA("id",$C$24))</f>
        <v>0.35123523093447906</v>
      </c>
      <c r="H26">
        <v>52</v>
      </c>
      <c r="L26" s="2">
        <v>17</v>
      </c>
      <c r="M26">
        <v>1</v>
      </c>
    </row>
    <row r="27" spans="1:13" x14ac:dyDescent="0.25">
      <c r="C27" s="2" t="s">
        <v>22</v>
      </c>
      <c r="D27">
        <v>931</v>
      </c>
      <c r="L27" s="2">
        <v>19</v>
      </c>
      <c r="M27">
        <v>1</v>
      </c>
    </row>
    <row r="28" spans="1:13" x14ac:dyDescent="0.25">
      <c r="H28" s="9" t="s">
        <v>36</v>
      </c>
      <c r="I28" s="8"/>
      <c r="J28" s="8"/>
      <c r="L28" s="2">
        <v>22</v>
      </c>
      <c r="M28">
        <v>1</v>
      </c>
    </row>
    <row r="29" spans="1:13" x14ac:dyDescent="0.25">
      <c r="H29" s="1" t="s">
        <v>85</v>
      </c>
      <c r="I29" s="2">
        <v>2024</v>
      </c>
      <c r="L29" s="2">
        <v>29</v>
      </c>
      <c r="M29">
        <v>1</v>
      </c>
    </row>
    <row r="30" spans="1:13" x14ac:dyDescent="0.25">
      <c r="H30" s="1" t="s">
        <v>39</v>
      </c>
      <c r="I30" t="s">
        <v>30</v>
      </c>
      <c r="L30" s="2" t="s">
        <v>22</v>
      </c>
      <c r="M30">
        <v>931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931</v>
      </c>
      <c r="I35" s="1"/>
      <c r="J35" s="31">
        <f>+GETPIVOTDATA("id",$H$34)</f>
        <v>931</v>
      </c>
    </row>
    <row r="36" spans="3:10" x14ac:dyDescent="0.25">
      <c r="C36" s="2">
        <v>2024</v>
      </c>
      <c r="D36">
        <v>931</v>
      </c>
    </row>
    <row r="37" spans="3:10" x14ac:dyDescent="0.25">
      <c r="C37" s="2" t="s">
        <v>22</v>
      </c>
      <c r="D37">
        <v>931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687</v>
      </c>
      <c r="J45" s="26">
        <f>J35-J9</f>
        <v>244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190</v>
      </c>
      <c r="F51" s="15">
        <f>+GETPIVOTDATA("id",$C$50,"diagnostic_evo_nom","DENGUE SIN SIGNOS DE ALARMA")/GETPIVOTDATA("id",$C$50)</f>
        <v>0.20408163265306123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711</v>
      </c>
      <c r="F52" s="15">
        <f>+GETPIVOTDATA("id",$C$50,"diagnostic_evo_nom","DENGUE CON SIGNOS DE ALARMA")/GETPIVOTDATA("id",$C$50)</f>
        <v>0.76369495166487644</v>
      </c>
    </row>
    <row r="53" spans="3:13" ht="26.25" x14ac:dyDescent="0.25">
      <c r="C53" s="2" t="s">
        <v>10</v>
      </c>
      <c r="D53">
        <v>30</v>
      </c>
      <c r="F53" s="15">
        <f>+GETPIVOTDATA("id",$C$50,"diagnostic_evo_nom","DENGUE GRAVE")/GETPIVOTDATA("id",$C$50)</f>
        <v>3.2223415682062301E-2</v>
      </c>
    </row>
    <row r="54" spans="3:13" x14ac:dyDescent="0.25">
      <c r="C54" s="2" t="s">
        <v>22</v>
      </c>
      <c r="D54">
        <v>931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80</v>
      </c>
      <c r="L57" s="2" t="s">
        <v>50</v>
      </c>
      <c r="M57">
        <v>274</v>
      </c>
    </row>
    <row r="58" spans="3:13" x14ac:dyDescent="0.25">
      <c r="H58" s="2" t="s">
        <v>41</v>
      </c>
      <c r="I58">
        <v>111</v>
      </c>
      <c r="L58" s="2" t="s">
        <v>48</v>
      </c>
      <c r="M58">
        <v>232</v>
      </c>
    </row>
    <row r="59" spans="3:13" x14ac:dyDescent="0.25">
      <c r="H59" s="2" t="s">
        <v>42</v>
      </c>
      <c r="I59">
        <v>159</v>
      </c>
      <c r="L59" s="2" t="s">
        <v>51</v>
      </c>
      <c r="M59">
        <v>158</v>
      </c>
    </row>
    <row r="60" spans="3:13" x14ac:dyDescent="0.25">
      <c r="H60" s="2" t="s">
        <v>43</v>
      </c>
      <c r="I60">
        <v>122</v>
      </c>
      <c r="L60" s="2" t="s">
        <v>52</v>
      </c>
      <c r="M60">
        <v>124</v>
      </c>
    </row>
    <row r="61" spans="3:13" x14ac:dyDescent="0.25">
      <c r="H61" s="2" t="s">
        <v>44</v>
      </c>
      <c r="I61">
        <v>89</v>
      </c>
      <c r="L61" s="2" t="s">
        <v>49</v>
      </c>
      <c r="M61">
        <v>80</v>
      </c>
    </row>
    <row r="62" spans="3:13" x14ac:dyDescent="0.25">
      <c r="G62" s="1"/>
      <c r="H62" s="2" t="s">
        <v>40</v>
      </c>
      <c r="I62">
        <v>117</v>
      </c>
      <c r="J62" s="1"/>
      <c r="L62" s="2" t="s">
        <v>53</v>
      </c>
      <c r="M62">
        <v>49</v>
      </c>
    </row>
    <row r="63" spans="3:13" x14ac:dyDescent="0.25">
      <c r="H63" s="2" t="s">
        <v>97</v>
      </c>
      <c r="I63">
        <v>9</v>
      </c>
      <c r="L63" s="2" t="s">
        <v>86</v>
      </c>
      <c r="M63">
        <v>10</v>
      </c>
    </row>
    <row r="64" spans="3:13" x14ac:dyDescent="0.25">
      <c r="H64" s="2" t="s">
        <v>22</v>
      </c>
      <c r="I64">
        <v>687</v>
      </c>
      <c r="L64" s="2" t="s">
        <v>109</v>
      </c>
      <c r="M64">
        <v>4</v>
      </c>
    </row>
    <row r="65" spans="3:13" x14ac:dyDescent="0.25">
      <c r="C65" s="11" t="s">
        <v>108</v>
      </c>
      <c r="L65" s="2" t="s">
        <v>22</v>
      </c>
      <c r="M65">
        <v>931</v>
      </c>
    </row>
    <row r="67" spans="3:13" ht="39" customHeight="1" x14ac:dyDescent="0.25">
      <c r="C67" s="32">
        <f ca="1">NOW()</f>
        <v>45362.426648032408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22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27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18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4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71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234</v>
      </c>
      <c r="H80" s="2">
        <v>7</v>
      </c>
      <c r="I80">
        <v>126</v>
      </c>
    </row>
    <row r="81" spans="3:19" x14ac:dyDescent="0.25">
      <c r="C81" s="2" t="s">
        <v>6</v>
      </c>
      <c r="D81">
        <v>102</v>
      </c>
      <c r="H81" s="2">
        <v>8</v>
      </c>
      <c r="I81">
        <v>174</v>
      </c>
    </row>
    <row r="82" spans="3:19" x14ac:dyDescent="0.25">
      <c r="C82" s="2" t="s">
        <v>87</v>
      </c>
      <c r="D82">
        <v>94</v>
      </c>
      <c r="H82" s="2">
        <v>9</v>
      </c>
      <c r="I82">
        <v>202</v>
      </c>
    </row>
    <row r="83" spans="3:19" x14ac:dyDescent="0.25">
      <c r="C83" s="2" t="s">
        <v>91</v>
      </c>
      <c r="D83">
        <v>81</v>
      </c>
      <c r="H83" s="2">
        <v>10</v>
      </c>
      <c r="I83">
        <v>158</v>
      </c>
      <c r="L83" s="9" t="s">
        <v>78</v>
      </c>
      <c r="M83" s="8"/>
    </row>
    <row r="84" spans="3:19" x14ac:dyDescent="0.25">
      <c r="C84" s="2" t="s">
        <v>102</v>
      </c>
      <c r="D84">
        <v>75</v>
      </c>
      <c r="H84" s="2">
        <v>11</v>
      </c>
      <c r="I84">
        <v>1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63</v>
      </c>
      <c r="H85" s="2" t="s">
        <v>22</v>
      </c>
      <c r="I85">
        <v>931</v>
      </c>
      <c r="L85" s="1" t="s">
        <v>0</v>
      </c>
      <c r="M85" t="s">
        <v>24</v>
      </c>
    </row>
    <row r="86" spans="3:19" ht="21" x14ac:dyDescent="0.35">
      <c r="C86" s="2" t="s">
        <v>96</v>
      </c>
      <c r="D86">
        <v>51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5</v>
      </c>
      <c r="D87">
        <v>51</v>
      </c>
      <c r="L87" s="1" t="s">
        <v>1</v>
      </c>
      <c r="M87" t="s">
        <v>30</v>
      </c>
    </row>
    <row r="88" spans="3:19" x14ac:dyDescent="0.25">
      <c r="C88" s="2" t="s">
        <v>103</v>
      </c>
      <c r="D88">
        <v>48</v>
      </c>
    </row>
    <row r="89" spans="3:19" ht="56.25" x14ac:dyDescent="0.25">
      <c r="C89" s="2" t="s">
        <v>8</v>
      </c>
      <c r="D89">
        <v>40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116</v>
      </c>
      <c r="D90">
        <v>18</v>
      </c>
      <c r="L90" s="2" t="s">
        <v>73</v>
      </c>
      <c r="M90">
        <v>272</v>
      </c>
      <c r="P90" s="23" t="str">
        <f t="shared" ref="P90:Q90" si="0">+L90</f>
        <v>PAITA</v>
      </c>
      <c r="Q90" s="24">
        <f t="shared" si="0"/>
        <v>272</v>
      </c>
      <c r="R90" s="25">
        <f>(Q90/$Q$209)</f>
        <v>0.3005524861878453</v>
      </c>
      <c r="S90" s="20">
        <f>+R90</f>
        <v>0.3005524861878453</v>
      </c>
    </row>
    <row r="91" spans="3:19" x14ac:dyDescent="0.25">
      <c r="C91" s="2" t="s">
        <v>107</v>
      </c>
      <c r="D91">
        <v>16</v>
      </c>
      <c r="L91" s="2" t="s">
        <v>88</v>
      </c>
      <c r="M91">
        <v>106</v>
      </c>
      <c r="P91" s="23" t="str">
        <f t="shared" ref="P91:P154" si="1">+L91</f>
        <v>CATACAOS</v>
      </c>
      <c r="Q91" s="24">
        <f t="shared" ref="Q91:Q154" si="2">+M91</f>
        <v>106</v>
      </c>
      <c r="R91" s="25">
        <f t="shared" ref="R91:R154" si="3">(Q91/$Q$209)</f>
        <v>0.11712707182320442</v>
      </c>
      <c r="S91" s="20">
        <f>+S90+R91</f>
        <v>0.41767955801104972</v>
      </c>
    </row>
    <row r="92" spans="3:19" x14ac:dyDescent="0.25">
      <c r="C92" s="2" t="s">
        <v>111</v>
      </c>
      <c r="D92">
        <v>14</v>
      </c>
      <c r="L92" s="2" t="s">
        <v>95</v>
      </c>
      <c r="M92">
        <v>81</v>
      </c>
      <c r="P92" s="23" t="str">
        <f t="shared" si="1"/>
        <v>LA UNION</v>
      </c>
      <c r="Q92" s="24">
        <f t="shared" si="2"/>
        <v>81</v>
      </c>
      <c r="R92" s="25">
        <f t="shared" si="3"/>
        <v>8.9502762430939228E-2</v>
      </c>
      <c r="S92" s="20">
        <f t="shared" ref="S92:S155" si="4">+S91+R92</f>
        <v>0.50718232044198897</v>
      </c>
    </row>
    <row r="93" spans="3:19" x14ac:dyDescent="0.25">
      <c r="C93" s="2" t="s">
        <v>110</v>
      </c>
      <c r="D93">
        <v>9</v>
      </c>
      <c r="L93" s="2" t="s">
        <v>74</v>
      </c>
      <c r="M93">
        <v>58</v>
      </c>
      <c r="P93" s="23" t="str">
        <f t="shared" si="1"/>
        <v>SECHURA</v>
      </c>
      <c r="Q93" s="24">
        <f t="shared" si="2"/>
        <v>58</v>
      </c>
      <c r="R93" s="25">
        <f t="shared" si="3"/>
        <v>6.4088397790055249E-2</v>
      </c>
      <c r="S93" s="20">
        <f t="shared" si="4"/>
        <v>0.57127071823204423</v>
      </c>
    </row>
    <row r="94" spans="3:19" x14ac:dyDescent="0.25">
      <c r="C94" s="2" t="s">
        <v>100</v>
      </c>
      <c r="D94">
        <v>7</v>
      </c>
      <c r="L94" s="2" t="s">
        <v>76</v>
      </c>
      <c r="M94">
        <v>52</v>
      </c>
      <c r="P94" s="23" t="str">
        <f t="shared" si="1"/>
        <v>TAMBO GRANDE</v>
      </c>
      <c r="Q94" s="24">
        <f t="shared" si="2"/>
        <v>52</v>
      </c>
      <c r="R94" s="25">
        <f t="shared" si="3"/>
        <v>5.7458563535911604E-2</v>
      </c>
      <c r="S94" s="20">
        <f t="shared" si="4"/>
        <v>0.62872928176795584</v>
      </c>
    </row>
    <row r="95" spans="3:19" x14ac:dyDescent="0.25">
      <c r="C95" s="2" t="s">
        <v>118</v>
      </c>
      <c r="D95">
        <v>6</v>
      </c>
      <c r="L95" s="2" t="s">
        <v>71</v>
      </c>
      <c r="M95">
        <v>51</v>
      </c>
      <c r="P95" s="23" t="str">
        <f t="shared" si="1"/>
        <v>CHULUCANAS</v>
      </c>
      <c r="Q95" s="24">
        <f t="shared" si="2"/>
        <v>51</v>
      </c>
      <c r="R95" s="25">
        <f t="shared" si="3"/>
        <v>5.6353591160220998E-2</v>
      </c>
      <c r="S95" s="20">
        <f t="shared" si="4"/>
        <v>0.68508287292817682</v>
      </c>
    </row>
    <row r="96" spans="3:19" x14ac:dyDescent="0.25">
      <c r="C96" s="2" t="s">
        <v>115</v>
      </c>
      <c r="D96">
        <v>5</v>
      </c>
      <c r="L96" s="2" t="s">
        <v>89</v>
      </c>
      <c r="M96">
        <v>43</v>
      </c>
      <c r="P96" s="23" t="str">
        <f t="shared" si="1"/>
        <v>BERNAL</v>
      </c>
      <c r="Q96" s="24">
        <f t="shared" si="2"/>
        <v>43</v>
      </c>
      <c r="R96" s="25">
        <f t="shared" si="3"/>
        <v>4.7513812154696133E-2</v>
      </c>
      <c r="S96" s="20">
        <f t="shared" si="4"/>
        <v>0.7325966850828729</v>
      </c>
    </row>
    <row r="97" spans="3:19" x14ac:dyDescent="0.25">
      <c r="C97" s="2" t="s">
        <v>104</v>
      </c>
      <c r="D97">
        <v>4</v>
      </c>
      <c r="L97" s="2" t="s">
        <v>75</v>
      </c>
      <c r="M97">
        <v>33</v>
      </c>
      <c r="P97" s="23" t="str">
        <f t="shared" si="1"/>
        <v>SULLANA</v>
      </c>
      <c r="Q97" s="24">
        <f t="shared" si="2"/>
        <v>33</v>
      </c>
      <c r="R97" s="25">
        <f t="shared" si="3"/>
        <v>3.6464088397790057E-2</v>
      </c>
      <c r="S97" s="20">
        <f t="shared" si="4"/>
        <v>0.76906077348066293</v>
      </c>
    </row>
    <row r="98" spans="3:19" x14ac:dyDescent="0.25">
      <c r="C98" s="2" t="s">
        <v>117</v>
      </c>
      <c r="D98">
        <v>3</v>
      </c>
      <c r="L98" s="2" t="s">
        <v>101</v>
      </c>
      <c r="M98">
        <v>30</v>
      </c>
      <c r="P98" s="23" t="str">
        <f t="shared" si="1"/>
        <v>VEINTISEIS DE OCTUBRE</v>
      </c>
      <c r="Q98" s="24">
        <f t="shared" si="2"/>
        <v>30</v>
      </c>
      <c r="R98" s="25">
        <f t="shared" si="3"/>
        <v>3.3149171270718231E-2</v>
      </c>
      <c r="S98" s="20">
        <f t="shared" si="4"/>
        <v>0.80220994475138119</v>
      </c>
    </row>
    <row r="99" spans="3:19" x14ac:dyDescent="0.25">
      <c r="C99" s="2" t="s">
        <v>105</v>
      </c>
      <c r="D99">
        <v>3</v>
      </c>
      <c r="F99" s="1"/>
      <c r="G99" s="1"/>
      <c r="J99" s="1"/>
      <c r="K99" s="1"/>
      <c r="L99" s="2" t="s">
        <v>98</v>
      </c>
      <c r="M99">
        <v>24</v>
      </c>
      <c r="N99" s="1"/>
      <c r="O99" s="1"/>
      <c r="P99" s="27" t="str">
        <f t="shared" si="1"/>
        <v>PARI?AS</v>
      </c>
      <c r="Q99" s="28">
        <f t="shared" si="2"/>
        <v>24</v>
      </c>
      <c r="R99" s="29">
        <f t="shared" si="3"/>
        <v>2.6519337016574586E-2</v>
      </c>
      <c r="S99" s="30">
        <f t="shared" si="4"/>
        <v>0.82872928176795579</v>
      </c>
    </row>
    <row r="100" spans="3:19" x14ac:dyDescent="0.25">
      <c r="C100" s="2" t="s">
        <v>124</v>
      </c>
      <c r="D100">
        <v>3</v>
      </c>
      <c r="L100" s="2" t="s">
        <v>113</v>
      </c>
      <c r="M100">
        <v>22</v>
      </c>
      <c r="P100" s="23" t="str">
        <f t="shared" si="1"/>
        <v>PIURA</v>
      </c>
      <c r="Q100" s="24">
        <f t="shared" si="2"/>
        <v>22</v>
      </c>
      <c r="R100" s="25">
        <f t="shared" si="3"/>
        <v>2.430939226519337E-2</v>
      </c>
      <c r="S100" s="20">
        <f t="shared" si="4"/>
        <v>0.85303867403314915</v>
      </c>
    </row>
    <row r="101" spans="3:19" x14ac:dyDescent="0.25">
      <c r="C101" s="2" t="s">
        <v>127</v>
      </c>
      <c r="D101">
        <v>2</v>
      </c>
      <c r="L101" s="2" t="s">
        <v>106</v>
      </c>
      <c r="M101">
        <v>20</v>
      </c>
      <c r="P101" s="23" t="str">
        <f t="shared" si="1"/>
        <v>CASTILLA</v>
      </c>
      <c r="Q101" s="24">
        <f t="shared" si="2"/>
        <v>20</v>
      </c>
      <c r="R101" s="25">
        <f t="shared" si="3"/>
        <v>2.2099447513812154E-2</v>
      </c>
      <c r="S101" s="20">
        <f t="shared" si="4"/>
        <v>0.87513812154696136</v>
      </c>
    </row>
    <row r="102" spans="3:19" x14ac:dyDescent="0.25">
      <c r="C102" s="2" t="s">
        <v>130</v>
      </c>
      <c r="D102">
        <v>1</v>
      </c>
      <c r="L102" s="2" t="s">
        <v>94</v>
      </c>
      <c r="M102">
        <v>14</v>
      </c>
      <c r="P102" s="23" t="str">
        <f t="shared" si="1"/>
        <v>BELLAVISTA</v>
      </c>
      <c r="Q102" s="24">
        <f t="shared" si="2"/>
        <v>14</v>
      </c>
      <c r="R102" s="25">
        <f t="shared" si="3"/>
        <v>1.5469613259668509E-2</v>
      </c>
      <c r="S102" s="20">
        <f t="shared" si="4"/>
        <v>0.89060773480662991</v>
      </c>
    </row>
    <row r="103" spans="3:19" x14ac:dyDescent="0.25">
      <c r="C103" s="2" t="s">
        <v>126</v>
      </c>
      <c r="D103">
        <v>1</v>
      </c>
      <c r="L103" s="2" t="s">
        <v>93</v>
      </c>
      <c r="M103">
        <v>14</v>
      </c>
      <c r="P103" s="23" t="str">
        <f t="shared" si="1"/>
        <v>IGNACIO ESCUDERO</v>
      </c>
      <c r="Q103" s="24">
        <f t="shared" si="2"/>
        <v>14</v>
      </c>
      <c r="R103" s="25">
        <f t="shared" si="3"/>
        <v>1.5469613259668509E-2</v>
      </c>
      <c r="S103" s="20">
        <f>+S102+R103</f>
        <v>0.90607734806629847</v>
      </c>
    </row>
    <row r="104" spans="3:19" x14ac:dyDescent="0.25">
      <c r="C104" s="2" t="s">
        <v>22</v>
      </c>
      <c r="D104">
        <v>931</v>
      </c>
      <c r="L104" s="2" t="s">
        <v>72</v>
      </c>
      <c r="M104">
        <v>12</v>
      </c>
      <c r="P104" s="23" t="str">
        <f t="shared" si="1"/>
        <v>MARCAVELICA</v>
      </c>
      <c r="Q104" s="24">
        <f t="shared" si="2"/>
        <v>12</v>
      </c>
      <c r="R104" s="25">
        <f t="shared" si="3"/>
        <v>1.3259668508287293E-2</v>
      </c>
      <c r="S104" s="20">
        <f t="shared" si="4"/>
        <v>0.91933701657458577</v>
      </c>
    </row>
    <row r="105" spans="3:19" x14ac:dyDescent="0.25">
      <c r="L105" s="2" t="s">
        <v>99</v>
      </c>
      <c r="M105">
        <v>10</v>
      </c>
      <c r="P105" s="23" t="str">
        <f t="shared" si="1"/>
        <v>CRISTO NOS VALGA</v>
      </c>
      <c r="Q105" s="24">
        <f t="shared" si="2"/>
        <v>10</v>
      </c>
      <c r="R105" s="25">
        <f t="shared" si="3"/>
        <v>1.1049723756906077E-2</v>
      </c>
      <c r="S105" s="20">
        <f t="shared" si="4"/>
        <v>0.93038674033149182</v>
      </c>
    </row>
    <row r="106" spans="3:19" x14ac:dyDescent="0.25">
      <c r="L106" s="2" t="s">
        <v>77</v>
      </c>
      <c r="M106">
        <v>9</v>
      </c>
      <c r="P106" s="23" t="str">
        <f t="shared" si="1"/>
        <v>VICE</v>
      </c>
      <c r="Q106" s="24">
        <f t="shared" si="2"/>
        <v>9</v>
      </c>
      <c r="R106" s="25">
        <f t="shared" si="3"/>
        <v>9.9447513812154689E-3</v>
      </c>
      <c r="S106" s="20">
        <f t="shared" si="4"/>
        <v>0.94033149171270725</v>
      </c>
    </row>
    <row r="107" spans="3:19" x14ac:dyDescent="0.25">
      <c r="L107" s="2" t="s">
        <v>125</v>
      </c>
      <c r="M107">
        <v>8</v>
      </c>
      <c r="P107" s="23" t="str">
        <f t="shared" si="1"/>
        <v>BELLAVISTA DE LA UNION</v>
      </c>
      <c r="Q107" s="24">
        <f t="shared" si="2"/>
        <v>8</v>
      </c>
      <c r="R107" s="25">
        <f t="shared" si="3"/>
        <v>8.8397790055248626E-3</v>
      </c>
      <c r="S107" s="20">
        <f t="shared" si="4"/>
        <v>0.94917127071823215</v>
      </c>
    </row>
    <row r="108" spans="3:19" x14ac:dyDescent="0.25">
      <c r="L108" s="2" t="s">
        <v>129</v>
      </c>
      <c r="M108">
        <v>8</v>
      </c>
      <c r="P108" s="16" t="str">
        <f t="shared" si="1"/>
        <v>LAS LOMAS</v>
      </c>
      <c r="Q108" s="18">
        <f t="shared" si="2"/>
        <v>8</v>
      </c>
      <c r="R108" s="19">
        <f t="shared" si="3"/>
        <v>8.8397790055248626E-3</v>
      </c>
      <c r="S108" s="20">
        <f t="shared" si="4"/>
        <v>0.95801104972375706</v>
      </c>
    </row>
    <row r="109" spans="3:19" x14ac:dyDescent="0.25">
      <c r="L109" s="2" t="s">
        <v>100</v>
      </c>
      <c r="M109">
        <v>7</v>
      </c>
      <c r="P109" s="16" t="str">
        <f t="shared" si="1"/>
        <v>SALITRAL</v>
      </c>
      <c r="Q109" s="18">
        <f t="shared" si="2"/>
        <v>7</v>
      </c>
      <c r="R109" s="19">
        <f t="shared" si="3"/>
        <v>7.7348066298342545E-3</v>
      </c>
      <c r="S109" s="20">
        <f t="shared" si="4"/>
        <v>0.96574585635359134</v>
      </c>
    </row>
    <row r="110" spans="3:19" x14ac:dyDescent="0.25">
      <c r="L110" s="2" t="s">
        <v>84</v>
      </c>
      <c r="M110">
        <v>7</v>
      </c>
      <c r="P110" s="16" t="str">
        <f t="shared" si="1"/>
        <v>LA MATANZA</v>
      </c>
      <c r="Q110" s="18">
        <f t="shared" si="2"/>
        <v>7</v>
      </c>
      <c r="R110" s="19">
        <f t="shared" si="3"/>
        <v>7.7348066298342545E-3</v>
      </c>
      <c r="S110" s="20">
        <f t="shared" si="4"/>
        <v>0.97348066298342562</v>
      </c>
    </row>
    <row r="111" spans="3:19" x14ac:dyDescent="0.25">
      <c r="L111" s="2" t="s">
        <v>90</v>
      </c>
      <c r="M111">
        <v>6</v>
      </c>
      <c r="P111" s="16" t="str">
        <f t="shared" si="1"/>
        <v>LA BREA</v>
      </c>
      <c r="Q111" s="18">
        <f t="shared" si="2"/>
        <v>6</v>
      </c>
      <c r="R111" s="19">
        <f t="shared" si="3"/>
        <v>6.6298342541436465E-3</v>
      </c>
      <c r="S111" s="20">
        <f t="shared" si="4"/>
        <v>0.98011049723756927</v>
      </c>
    </row>
    <row r="112" spans="3:19" x14ac:dyDescent="0.25">
      <c r="L112" s="2" t="s">
        <v>131</v>
      </c>
      <c r="M112">
        <v>5</v>
      </c>
      <c r="P112" s="16" t="str">
        <f t="shared" si="1"/>
        <v>LA ARENA</v>
      </c>
      <c r="Q112" s="18">
        <f t="shared" si="2"/>
        <v>5</v>
      </c>
      <c r="R112" s="19">
        <f t="shared" si="3"/>
        <v>5.5248618784530384E-3</v>
      </c>
      <c r="S112" s="20">
        <f>+S111+R112</f>
        <v>0.98563535911602229</v>
      </c>
    </row>
    <row r="113" spans="3:19" x14ac:dyDescent="0.25">
      <c r="L113" s="2" t="s">
        <v>92</v>
      </c>
      <c r="M113">
        <v>5</v>
      </c>
      <c r="P113" s="16" t="str">
        <f t="shared" si="1"/>
        <v>QUERECOTILLO</v>
      </c>
      <c r="Q113" s="18">
        <f t="shared" si="2"/>
        <v>5</v>
      </c>
      <c r="R113" s="19">
        <f t="shared" si="3"/>
        <v>5.5248618784530384E-3</v>
      </c>
      <c r="S113" s="20">
        <f t="shared" si="4"/>
        <v>0.99116022099447532</v>
      </c>
    </row>
    <row r="114" spans="3:19" x14ac:dyDescent="0.25">
      <c r="L114" s="2" t="s">
        <v>132</v>
      </c>
      <c r="M114">
        <v>4</v>
      </c>
      <c r="P114" s="16" t="str">
        <f t="shared" si="1"/>
        <v>RINCONADA-LLICUAR</v>
      </c>
      <c r="Q114" s="18">
        <f t="shared" si="2"/>
        <v>4</v>
      </c>
      <c r="R114" s="19">
        <f t="shared" si="3"/>
        <v>4.4198895027624313E-3</v>
      </c>
      <c r="S114" s="20">
        <f t="shared" si="4"/>
        <v>0.99558011049723771</v>
      </c>
    </row>
    <row r="115" spans="3:19" x14ac:dyDescent="0.25">
      <c r="L115" s="2" t="s">
        <v>128</v>
      </c>
      <c r="M115">
        <v>4</v>
      </c>
      <c r="P115" s="16" t="str">
        <f t="shared" si="1"/>
        <v>TUMBES</v>
      </c>
      <c r="Q115" s="18">
        <f t="shared" si="2"/>
        <v>4</v>
      </c>
      <c r="R115" s="19">
        <f t="shared" si="3"/>
        <v>4.4198895027624313E-3</v>
      </c>
      <c r="S115" s="20">
        <f t="shared" si="4"/>
        <v>1.0000000000000002</v>
      </c>
    </row>
    <row r="116" spans="3:19" x14ac:dyDescent="0.25">
      <c r="L116" s="2" t="s">
        <v>22</v>
      </c>
      <c r="M116">
        <v>905</v>
      </c>
      <c r="P116" s="16" t="str">
        <f t="shared" si="1"/>
        <v>Total general</v>
      </c>
      <c r="Q116" s="18">
        <f t="shared" si="2"/>
        <v>905</v>
      </c>
      <c r="R116" s="19">
        <f t="shared" si="3"/>
        <v>1</v>
      </c>
      <c r="S116" s="20">
        <f t="shared" si="4"/>
        <v>2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174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202</v>
      </c>
      <c r="I141" s="38">
        <f>(E143-GETPIVOTDATA("dni",$C$143,"ingreso_anio",2023))/GETPIVOTDATA("dni",$C$143,"ingreso_anio",2023)</f>
        <v>4.6363636363636367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158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 t="s">
        <v>22</v>
      </c>
      <c r="D143">
        <v>165</v>
      </c>
      <c r="E143">
        <v>930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905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7" zoomScale="110" zoomScaleNormal="110" workbookViewId="0">
      <selection activeCell="D10" sqref="D1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I42" sqref="I42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S k d r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S k d r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p H a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S k d r W J R y d O q n A A A A + Q A A A B I A A A A A A A A A A A A A A A A A A A A A A E N v b m Z p Z y 9 Q Y W N r Y W d l L n h t b F B L A Q I t A B Q A A g A I A E p H a 1 g P y u m r p A A A A O k A A A A T A A A A A A A A A A A A A A A A A P M A A A B b Q 2 9 u d G V u d F 9 U e X B l c 1 0 u e G 1 s U E s B A i 0 A F A A C A A g A S k d r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T F U M T M 6 N T g 6 M j E u M D E 1 M D A 0 N l o i I C 8 + P E V u d H J 5 I F R 5 c G U 9 I k Z p b G x F c n J v c k N v d W 5 0 I i B W Y W x 1 Z T 0 i b D Q 3 N j k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5 M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U S P L v 6 1 G N S 7 T 9 q s m E y O 8 4 A A A A A A I A A A A A A B B m A A A A A Q A A I A A A A F Z T Q s g F V l P P I / 8 N N k Y m n M f w r v s z 4 C p A h a B e l z M L X b 7 0 A A A A A A 6 A A A A A A g A A I A A A A N Z 4 l 8 C L E t C S y H k 3 D w 7 8 X 2 7 B 5 4 f 5 Y d M 4 B b 9 7 H j B z N b f Q U A A A A I L Z B P i r 2 S 2 v w 0 b F U R X F U K i P p S l 7 7 3 X Y F R h q 0 S w A q b 5 q 2 r a i Y A 0 P + q E K A 6 E x + G 0 O A K + B R b I 7 y c K K B 3 i C + 1 8 + L U b M f 4 m q f n B 2 B K s L Q b 0 7 Z U v 5 Q A A A A L 7 N I 3 j q S U x h X W U O f D f R u 0 S P j / z K r 7 l x 9 y H U c K S H k 2 H Q h o j d / f e s A I 8 F Z + 2 y C b 5 P s A r q x F 5 4 c 6 3 2 f k a j K n Z L q L U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2024-03-11T15:14:34Z</dcterms:modified>
</cp:coreProperties>
</file>