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EC19E14F-1DB9-4268-AD84-1DCED6076A97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1" i="4"/>
  <c r="F52" i="4"/>
  <c r="Q209" i="4"/>
  <c r="F53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F25" i="4"/>
  <c r="J35" i="4"/>
  <c r="F26" i="4"/>
  <c r="J9" i="4"/>
  <c r="J17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7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<sst xmlns="http://schemas.openxmlformats.org/spreadsheetml/2006/main" count="241" uniqueCount="139">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</sst>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HOSPITAL III JOSE CAYETANO HEREDIA</c:v>
                </c:pt>
                <c:pt idx="14">
                  <c:v>P.S. COMUNIDAD SALUDABLE</c:v>
                </c:pt>
                <c:pt idx="15">
                  <c:v>E.S I-4 CASTILLA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375</c:v>
                </c:pt>
                <c:pt idx="1">
                  <c:v>205</c:v>
                </c:pt>
                <c:pt idx="2">
                  <c:v>202</c:v>
                </c:pt>
                <c:pt idx="3">
                  <c:v>165</c:v>
                </c:pt>
                <c:pt idx="4">
                  <c:v>130</c:v>
                </c:pt>
                <c:pt idx="5">
                  <c:v>130</c:v>
                </c:pt>
                <c:pt idx="6">
                  <c:v>105</c:v>
                </c:pt>
                <c:pt idx="7">
                  <c:v>89</c:v>
                </c:pt>
                <c:pt idx="8">
                  <c:v>58</c:v>
                </c:pt>
                <c:pt idx="9">
                  <c:v>56</c:v>
                </c:pt>
                <c:pt idx="10">
                  <c:v>45</c:v>
                </c:pt>
                <c:pt idx="11">
                  <c:v>29</c:v>
                </c:pt>
                <c:pt idx="12">
                  <c:v>28</c:v>
                </c:pt>
                <c:pt idx="13">
                  <c:v>20</c:v>
                </c:pt>
                <c:pt idx="14">
                  <c:v>18</c:v>
                </c:pt>
                <c:pt idx="15">
                  <c:v>15</c:v>
                </c:pt>
                <c:pt idx="16">
                  <c:v>14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419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Analisis!$D$191:$D$204</c:f>
              <c:numCache>
                <c:formatCode>General</c:formatCode>
                <c:ptCount val="13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Analisis!$E$191:$E$204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38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Analisis!$F$191:$F$204</c:f>
              <c:numCache>
                <c:formatCode>General</c:formatCode>
                <c:ptCount val="13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Analisis!$G$191:$G$204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41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Analisis!$H$191:$H$204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Analisis!$I$191:$I$204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1129</c:v>
                </c:pt>
                <c:pt idx="1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54</c:v>
                </c:pt>
                <c:pt idx="1">
                  <c:v>98</c:v>
                </c:pt>
                <c:pt idx="2">
                  <c:v>131</c:v>
                </c:pt>
                <c:pt idx="3">
                  <c:v>203</c:v>
                </c:pt>
                <c:pt idx="4">
                  <c:v>225</c:v>
                </c:pt>
                <c:pt idx="5">
                  <c:v>319</c:v>
                </c:pt>
                <c:pt idx="6">
                  <c:v>242</c:v>
                </c:pt>
                <c:pt idx="7">
                  <c:v>166</c:v>
                </c:pt>
                <c:pt idx="8">
                  <c:v>123</c:v>
                </c:pt>
                <c:pt idx="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379</c:v>
                </c:pt>
                <c:pt idx="1">
                  <c:v>1293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HOSPITAL III JOSE CAYETANO HEREDIA</c:v>
                </c:pt>
                <c:pt idx="14">
                  <c:v>P.S. COMUNIDAD SALUDABLE</c:v>
                </c:pt>
                <c:pt idx="15">
                  <c:v>E.S I-4 CASTILLA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375</c:v>
                </c:pt>
                <c:pt idx="1">
                  <c:v>205</c:v>
                </c:pt>
                <c:pt idx="2">
                  <c:v>202</c:v>
                </c:pt>
                <c:pt idx="3">
                  <c:v>165</c:v>
                </c:pt>
                <c:pt idx="4">
                  <c:v>130</c:v>
                </c:pt>
                <c:pt idx="5">
                  <c:v>130</c:v>
                </c:pt>
                <c:pt idx="6">
                  <c:v>105</c:v>
                </c:pt>
                <c:pt idx="7">
                  <c:v>89</c:v>
                </c:pt>
                <c:pt idx="8">
                  <c:v>58</c:v>
                </c:pt>
                <c:pt idx="9">
                  <c:v>56</c:v>
                </c:pt>
                <c:pt idx="10">
                  <c:v>45</c:v>
                </c:pt>
                <c:pt idx="11">
                  <c:v>29</c:v>
                </c:pt>
                <c:pt idx="12">
                  <c:v>28</c:v>
                </c:pt>
                <c:pt idx="13">
                  <c:v>20</c:v>
                </c:pt>
                <c:pt idx="14">
                  <c:v>18</c:v>
                </c:pt>
                <c:pt idx="15">
                  <c:v>15</c:v>
                </c:pt>
                <c:pt idx="16">
                  <c:v>14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190</c:v>
                </c:pt>
                <c:pt idx="1">
                  <c:v>221</c:v>
                </c:pt>
                <c:pt idx="2">
                  <c:v>306</c:v>
                </c:pt>
                <c:pt idx="3">
                  <c:v>260</c:v>
                </c:pt>
                <c:pt idx="4">
                  <c:v>190</c:v>
                </c:pt>
                <c:pt idx="5">
                  <c:v>252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Analisis!$H$74:$H$87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Analisis!$I$74:$I$87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291</c:v>
                </c:pt>
                <c:pt idx="1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Analisis!$L$9:$L$31</c:f>
              <c:strCach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29</c:v>
                </c:pt>
              </c:strCache>
            </c:strRef>
          </c:cat>
          <c:val>
            <c:numRef>
              <c:f>Analisis!$M$9:$M$31</c:f>
              <c:numCache>
                <c:formatCode>General</c:formatCode>
                <c:ptCount val="22"/>
                <c:pt idx="0">
                  <c:v>111</c:v>
                </c:pt>
                <c:pt idx="1">
                  <c:v>203</c:v>
                </c:pt>
                <c:pt idx="2">
                  <c:v>295</c:v>
                </c:pt>
                <c:pt idx="3">
                  <c:v>301</c:v>
                </c:pt>
                <c:pt idx="4">
                  <c:v>309</c:v>
                </c:pt>
                <c:pt idx="5">
                  <c:v>179</c:v>
                </c:pt>
                <c:pt idx="6">
                  <c:v>145</c:v>
                </c:pt>
                <c:pt idx="7">
                  <c:v>87</c:v>
                </c:pt>
                <c:pt idx="8">
                  <c:v>43</c:v>
                </c:pt>
                <c:pt idx="9">
                  <c:v>11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512</c:v>
                </c:pt>
                <c:pt idx="1">
                  <c:v>345</c:v>
                </c:pt>
                <c:pt idx="2">
                  <c:v>306</c:v>
                </c:pt>
                <c:pt idx="3">
                  <c:v>272</c:v>
                </c:pt>
                <c:pt idx="4">
                  <c:v>181</c:v>
                </c:pt>
                <c:pt idx="5">
                  <c:v>77</c:v>
                </c:pt>
                <c:pt idx="6">
                  <c:v>15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50</c:v>
                </c:pt>
                <c:pt idx="1">
                  <c:v>54</c:v>
                </c:pt>
                <c:pt idx="2">
                  <c:v>28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54</c:v>
                </c:pt>
                <c:pt idx="1">
                  <c:v>98</c:v>
                </c:pt>
                <c:pt idx="2">
                  <c:v>131</c:v>
                </c:pt>
                <c:pt idx="3">
                  <c:v>203</c:v>
                </c:pt>
                <c:pt idx="4">
                  <c:v>225</c:v>
                </c:pt>
                <c:pt idx="5">
                  <c:v>319</c:v>
                </c:pt>
                <c:pt idx="6">
                  <c:v>242</c:v>
                </c:pt>
                <c:pt idx="7">
                  <c:v>166</c:v>
                </c:pt>
                <c:pt idx="8">
                  <c:v>123</c:v>
                </c:pt>
                <c:pt idx="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484</c:v>
                </c:pt>
                <c:pt idx="1">
                  <c:v>260</c:v>
                </c:pt>
                <c:pt idx="2">
                  <c:v>131</c:v>
                </c:pt>
                <c:pt idx="3">
                  <c:v>102</c:v>
                </c:pt>
                <c:pt idx="4">
                  <c:v>86</c:v>
                </c:pt>
                <c:pt idx="5">
                  <c:v>85</c:v>
                </c:pt>
                <c:pt idx="6">
                  <c:v>70</c:v>
                </c:pt>
                <c:pt idx="7">
                  <c:v>62</c:v>
                </c:pt>
                <c:pt idx="8">
                  <c:v>59</c:v>
                </c:pt>
                <c:pt idx="9">
                  <c:v>49</c:v>
                </c:pt>
                <c:pt idx="10">
                  <c:v>44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0.2860520094562648</c:v>
                </c:pt>
                <c:pt idx="1">
                  <c:v>0.43971631205673761</c:v>
                </c:pt>
                <c:pt idx="2">
                  <c:v>0.5171394799054374</c:v>
                </c:pt>
                <c:pt idx="3">
                  <c:v>0.57742316784869985</c:v>
                </c:pt>
                <c:pt idx="4">
                  <c:v>0.62825059101654857</c:v>
                </c:pt>
                <c:pt idx="5">
                  <c:v>0.6784869976359339</c:v>
                </c:pt>
                <c:pt idx="6">
                  <c:v>0.71985815602836889</c:v>
                </c:pt>
                <c:pt idx="7">
                  <c:v>0.75650118203309702</c:v>
                </c:pt>
                <c:pt idx="8">
                  <c:v>0.7913711583924351</c:v>
                </c:pt>
                <c:pt idx="9">
                  <c:v>0.82033096926713955</c:v>
                </c:pt>
                <c:pt idx="10">
                  <c:v>0.8463356973995273</c:v>
                </c:pt>
                <c:pt idx="11">
                  <c:v>0.86643026004728141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50</c:v>
                </c:pt>
                <c:pt idx="1">
                  <c:v>54</c:v>
                </c:pt>
                <c:pt idx="2">
                  <c:v>28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190</c:v>
                </c:pt>
                <c:pt idx="1">
                  <c:v>221</c:v>
                </c:pt>
                <c:pt idx="2">
                  <c:v>306</c:v>
                </c:pt>
                <c:pt idx="3">
                  <c:v>260</c:v>
                </c:pt>
                <c:pt idx="4">
                  <c:v>190</c:v>
                </c:pt>
                <c:pt idx="5">
                  <c:v>252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512</c:v>
                </c:pt>
                <c:pt idx="1">
                  <c:v>345</c:v>
                </c:pt>
                <c:pt idx="2">
                  <c:v>306</c:v>
                </c:pt>
                <c:pt idx="3">
                  <c:v>272</c:v>
                </c:pt>
                <c:pt idx="4">
                  <c:v>181</c:v>
                </c:pt>
                <c:pt idx="5">
                  <c:v>77</c:v>
                </c:pt>
                <c:pt idx="6">
                  <c:v>15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Analisis!$H$74:$H$87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Analisis!$I$74:$I$87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291</c:v>
                </c:pt>
                <c:pt idx="1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Analisis!$L$9:$L$31</c:f>
              <c:strCach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29</c:v>
                </c:pt>
              </c:strCache>
            </c:strRef>
          </c:cat>
          <c:val>
            <c:numRef>
              <c:f>Analisis!$M$9:$M$31</c:f>
              <c:numCache>
                <c:formatCode>General</c:formatCode>
                <c:ptCount val="22"/>
                <c:pt idx="0">
                  <c:v>111</c:v>
                </c:pt>
                <c:pt idx="1">
                  <c:v>203</c:v>
                </c:pt>
                <c:pt idx="2">
                  <c:v>295</c:v>
                </c:pt>
                <c:pt idx="3">
                  <c:v>301</c:v>
                </c:pt>
                <c:pt idx="4">
                  <c:v>309</c:v>
                </c:pt>
                <c:pt idx="5">
                  <c:v>179</c:v>
                </c:pt>
                <c:pt idx="6">
                  <c:v>145</c:v>
                </c:pt>
                <c:pt idx="7">
                  <c:v>87</c:v>
                </c:pt>
                <c:pt idx="8">
                  <c:v>43</c:v>
                </c:pt>
                <c:pt idx="9">
                  <c:v>11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VICE</c:v>
                </c:pt>
                <c:pt idx="17">
                  <c:v>LA ARENA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484</c:v>
                </c:pt>
                <c:pt idx="1">
                  <c:v>260</c:v>
                </c:pt>
                <c:pt idx="2">
                  <c:v>131</c:v>
                </c:pt>
                <c:pt idx="3">
                  <c:v>102</c:v>
                </c:pt>
                <c:pt idx="4">
                  <c:v>86</c:v>
                </c:pt>
                <c:pt idx="5">
                  <c:v>85</c:v>
                </c:pt>
                <c:pt idx="6">
                  <c:v>70</c:v>
                </c:pt>
                <c:pt idx="7">
                  <c:v>62</c:v>
                </c:pt>
                <c:pt idx="8">
                  <c:v>59</c:v>
                </c:pt>
                <c:pt idx="9">
                  <c:v>49</c:v>
                </c:pt>
                <c:pt idx="10">
                  <c:v>44</c:v>
                </c:pt>
                <c:pt idx="11">
                  <c:v>34</c:v>
                </c:pt>
                <c:pt idx="12">
                  <c:v>32</c:v>
                </c:pt>
                <c:pt idx="13">
                  <c:v>21</c:v>
                </c:pt>
                <c:pt idx="14">
                  <c:v>21</c:v>
                </c:pt>
                <c:pt idx="15">
                  <c:v>18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PARI?AS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VICE</c:v>
                </c:pt>
                <c:pt idx="17">
                  <c:v>LA ARENA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0.2860520094562648</c:v>
                </c:pt>
                <c:pt idx="1">
                  <c:v>0.43971631205673761</c:v>
                </c:pt>
                <c:pt idx="2">
                  <c:v>0.5171394799054374</c:v>
                </c:pt>
                <c:pt idx="3">
                  <c:v>0.57742316784869985</c:v>
                </c:pt>
                <c:pt idx="4">
                  <c:v>0.62825059101654857</c:v>
                </c:pt>
                <c:pt idx="5">
                  <c:v>0.6784869976359339</c:v>
                </c:pt>
                <c:pt idx="6">
                  <c:v>0.71985815602836889</c:v>
                </c:pt>
                <c:pt idx="7">
                  <c:v>0.75650118203309702</c:v>
                </c:pt>
                <c:pt idx="8">
                  <c:v>0.7913711583924351</c:v>
                </c:pt>
                <c:pt idx="9">
                  <c:v>0.82033096926713955</c:v>
                </c:pt>
                <c:pt idx="10">
                  <c:v>0.8463356973995273</c:v>
                </c:pt>
                <c:pt idx="11">
                  <c:v>0.86643026004728141</c:v>
                </c:pt>
                <c:pt idx="12">
                  <c:v>0.88534278959810886</c:v>
                </c:pt>
                <c:pt idx="13">
                  <c:v>0.8977541371158394</c:v>
                </c:pt>
                <c:pt idx="14">
                  <c:v>0.91016548463356994</c:v>
                </c:pt>
                <c:pt idx="15">
                  <c:v>0.92080378250591033</c:v>
                </c:pt>
                <c:pt idx="16">
                  <c:v>0.92966903073286067</c:v>
                </c:pt>
                <c:pt idx="17">
                  <c:v>0.93794326241134762</c:v>
                </c:pt>
                <c:pt idx="18">
                  <c:v>0.94621749408983458</c:v>
                </c:pt>
                <c:pt idx="19">
                  <c:v>0.95330969267139487</c:v>
                </c:pt>
                <c:pt idx="20">
                  <c:v>0.95981087470449178</c:v>
                </c:pt>
                <c:pt idx="21">
                  <c:v>0.96513002364066203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Analisis!$D$133:$D$146</c:f>
              <c:numCache>
                <c:formatCode>General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Analisis!$E$133:$E$146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291</c:v>
                </c:pt>
                <c:pt idx="12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1,717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1,450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267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1,129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588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379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1293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22.1%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75.3%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45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30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viteinMulti" refreshedDate="45381.517882291664" createdVersion="6" refreshedVersion="7" minRefreshableVersion="3" recordCount="10704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31T00:00:00"/>
    </cacheField>
    <cacheField name="fecha_ing_ipress" numFmtId="0">
      <sharedItems containsSemiMixedTypes="0" containsNonDate="0" containsDate="1" containsString="0" minDate="2023-01-02T00:00:00" maxDate="2024-03-31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28T00:00:00"/>
    </cacheField>
    <cacheField name="diagnostic_ini" numFmtId="0">
      <sharedItems containsBlank="1" count="13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5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SAN JOSE"/>
        <s v="CHONGOYAPE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28T00:00:00" count="160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3-24T00:00:00"/>
        <d v="2024-03-27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28T00:00:00"/>
    </cacheField>
    <cacheField name="fecha_alta" numFmtId="0">
      <sharedItems containsNonDate="0" containsDate="1" containsString="0" containsBlank="1" minDate="2023-01-10T00:00:00" maxDate="2024-03-31T00:00:00" count="430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19T00:00:00"/>
        <d v="2024-03-18T00:00:00"/>
        <d v="2024-03-13T00:00:00"/>
        <d v="2024-03-09T00:00:00"/>
        <d v="2024-03-17T00:00:00"/>
        <d v="2024-03-15T00:00:00"/>
        <d v="2024-03-21T00:00:00"/>
        <d v="2024-03-22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16T00:00:00"/>
        <d v="2024-03-28T00:00:00"/>
        <d v="2024-03-23T00:00:00"/>
        <d v="2024-03-26T00:00:00"/>
        <d v="2024-03-25T00:00:00"/>
        <d v="2024-03-24T00:00:00"/>
        <d v="2024-03-30T00:00:00"/>
        <d v="2024-03-27T00:00:00"/>
        <d v="2024-03-29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04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m/>
    <s v="111377"/>
    <x v="9"/>
    <x v="11"/>
    <x v="4"/>
    <x v="2"/>
    <m/>
    <x v="5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m/>
    <s v="111382"/>
    <x v="9"/>
    <x v="15"/>
    <x v="4"/>
    <x v="6"/>
    <m/>
    <x v="5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m/>
    <s v="111771"/>
    <x v="9"/>
    <x v="11"/>
    <x v="4"/>
    <x v="5"/>
    <m/>
    <x v="5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3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5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6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9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0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1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23 08:51:13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23 08:52:56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23 08:54:06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2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6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6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2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6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m/>
    <s v="111368"/>
    <x v="2"/>
    <x v="4"/>
    <x v="4"/>
    <x v="3"/>
    <m/>
    <x v="5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1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1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2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1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0"/>
    <x v="0"/>
    <x v="1"/>
    <x v="4"/>
    <x v="0"/>
    <x v="0"/>
    <x v="0"/>
    <x v="0"/>
    <x v="0"/>
    <x v="0"/>
    <x v="0"/>
    <x v="0"/>
    <x v="0"/>
    <x v="4"/>
    <s v=""/>
    <x v="0"/>
    <s v="C.S. TAMBOGRANDE"/>
    <s v=""/>
    <x v="0"/>
    <s v="202410200114A201A97.018BECONA1F"/>
    <s v="2024-03-18 18:32:37"/>
    <s v="2024-03-19 20:33:14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399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2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3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5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2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9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4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3-18T00:00:00"/>
    <d v="2024-03-17T00:00:00"/>
    <x v="1"/>
    <x v="5"/>
    <d v="2024-03-16T00:00:00"/>
    <x v="0"/>
    <x v="1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m/>
    <s v="111383"/>
    <x v="5"/>
    <x v="8"/>
    <x v="4"/>
    <x v="2"/>
    <m/>
    <x v="5"/>
    <x v="7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5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9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1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0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0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3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6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2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1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2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2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1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4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39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1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1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4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0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m/>
    <s v="111367"/>
    <x v="9"/>
    <x v="15"/>
    <x v="4"/>
    <x v="4"/>
    <m/>
    <x v="5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2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4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1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5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0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2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1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2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0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9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m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2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19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2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2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26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0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4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5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4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3-20 15:03:31"/>
    <s v="109411"/>
    <x v="9"/>
    <x v="15"/>
    <x v="4"/>
    <x v="5"/>
    <m/>
    <x v="5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4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1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1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m/>
    <s v="112620"/>
    <x v="9"/>
    <x v="13"/>
    <x v="4"/>
    <x v="0"/>
    <m/>
    <x v="5"/>
    <x v="9"/>
  </r>
  <r>
    <d v="2024-03-29T00:00:00"/>
    <d v="2024-03-25T00:00:00"/>
    <x v="1"/>
    <x v="7"/>
    <d v="2024-03-21T00:00:00"/>
    <x v="1"/>
    <x v="0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3-29 11:05:43"/>
    <s v="113024"/>
    <x v="2"/>
    <x v="2"/>
    <x v="4"/>
    <x v="1"/>
    <m/>
    <x v="5"/>
    <x v="0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m/>
    <s v="112617"/>
    <x v="7"/>
    <x v="10"/>
    <x v="4"/>
    <x v="6"/>
    <m/>
    <x v="5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m/>
    <s v="113518"/>
    <x v="5"/>
    <x v="8"/>
    <x v="4"/>
    <x v="3"/>
    <m/>
    <x v="5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m/>
    <s v="113523"/>
    <x v="0"/>
    <x v="0"/>
    <x v="4"/>
    <x v="3"/>
    <m/>
    <x v="5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5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3-28T00:00:00"/>
    <d v="2024-03-25T00:00:00"/>
    <x v="1"/>
    <x v="7"/>
    <d v="2024-03-25T00:00:00"/>
    <x v="1"/>
    <x v="0"/>
    <x v="0"/>
    <s v="75764901"/>
    <x v="0"/>
    <n v="23"/>
    <x v="0"/>
    <x v="3"/>
    <s v="37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3-28 22:41:51"/>
    <s v="113309"/>
    <x v="1"/>
    <x v="1"/>
    <x v="4"/>
    <x v="1"/>
    <m/>
    <x v="5"/>
    <x v="9"/>
  </r>
  <r>
    <d v="2024-03-28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3-28 22:42:35"/>
    <s v="113920"/>
    <x v="0"/>
    <x v="0"/>
    <x v="4"/>
    <x v="3"/>
    <m/>
    <x v="5"/>
    <x v="7"/>
  </r>
  <r>
    <d v="2024-03-29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m/>
    <s v="114099"/>
    <x v="2"/>
    <x v="4"/>
    <x v="4"/>
    <x v="0"/>
    <m/>
    <x v="5"/>
    <x v="1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m/>
    <s v="114097"/>
    <x v="0"/>
    <x v="0"/>
    <x v="4"/>
    <x v="0"/>
    <m/>
    <x v="5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m/>
    <s v="114188"/>
    <x v="1"/>
    <x v="1"/>
    <x v="4"/>
    <x v="6"/>
    <m/>
    <x v="5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m/>
    <s v="114207"/>
    <x v="1"/>
    <x v="1"/>
    <x v="4"/>
    <x v="0"/>
    <m/>
    <x v="5"/>
    <x v="0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0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2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36METAMA1F"/>
    <s v="2024-03-29 16:09:10"/>
    <s v="2024-03-29 16:09:21"/>
    <s v="114112"/>
    <x v="2"/>
    <x v="2"/>
    <x v="4"/>
    <x v="5"/>
    <m/>
    <x v="5"/>
    <x v="4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2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2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5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4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3"/>
    <s v=""/>
    <m/>
    <x v="0"/>
    <x v="0"/>
    <m/>
    <x v="402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4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9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1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4 08:39:19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2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3-15 08:29:02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4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3-15 13:53:26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1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399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3-23 08:56:24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3-19 09:27:04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0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3-25 08:54:49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3-22 18:28:14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6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3-25 08:54:22"/>
    <s v="112162"/>
    <x v="3"/>
    <x v="3"/>
    <x v="4"/>
    <x v="5"/>
    <n v="1"/>
    <x v="1"/>
    <x v="1"/>
  </r>
  <r>
    <d v="2024-03-25T00:00:00"/>
    <d v="2024-03-23T00:00:00"/>
    <x v="1"/>
    <x v="5"/>
    <d v="2024-03-17T00:00:00"/>
    <x v="0"/>
    <x v="1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m/>
    <s v="112624"/>
    <x v="9"/>
    <x v="15"/>
    <x v="4"/>
    <x v="6"/>
    <m/>
    <x v="5"/>
    <x v="5"/>
  </r>
  <r>
    <d v="2024-03-27T00:00:00"/>
    <d v="2024-03-26T00:00:00"/>
    <x v="1"/>
    <x v="7"/>
    <d v="2024-03-25T00:00:00"/>
    <x v="0"/>
    <x v="1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m/>
    <s v="113533"/>
    <x v="9"/>
    <x v="13"/>
    <x v="4"/>
    <x v="3"/>
    <m/>
    <x v="5"/>
    <x v="7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m/>
    <s v="113621"/>
    <x v="2"/>
    <x v="4"/>
    <x v="4"/>
    <x v="3"/>
    <m/>
    <x v="5"/>
    <x v="2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3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3-29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3-29 11:09:38"/>
    <s v="113968"/>
    <x v="3"/>
    <x v="3"/>
    <x v="4"/>
    <x v="4"/>
    <m/>
    <x v="5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9T00:00:00"/>
    <d v="2024-03-25T00:00:00"/>
    <x v="1"/>
    <x v="7"/>
    <d v="2024-03-21T00:00:00"/>
    <x v="0"/>
    <x v="1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29 11:07:43"/>
    <s v="113049"/>
    <x v="5"/>
    <x v="8"/>
    <x v="4"/>
    <x v="1"/>
    <m/>
    <x v="5"/>
    <x v="0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428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3-28 22:43:07"/>
    <s v="113852"/>
    <x v="6"/>
    <x v="9"/>
    <x v="4"/>
    <x v="3"/>
    <m/>
    <x v="5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1"/>
    <s v="202413200601A101A97.101VACAGA1M"/>
    <s v="2024-03-30 07:55:18"/>
    <m/>
    <s v="114128"/>
    <x v="7"/>
    <x v="10"/>
    <x v="4"/>
    <x v="0"/>
    <m/>
    <x v="5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m/>
    <s v="114177"/>
    <x v="6"/>
    <x v="9"/>
    <x v="4"/>
    <x v="6"/>
    <m/>
    <x v="5"/>
    <x v="0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5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m/>
    <s v="113587"/>
    <x v="2"/>
    <x v="4"/>
    <x v="4"/>
    <x v="3"/>
    <m/>
    <x v="5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88PIFIPE0M"/>
    <s v="2024-03-27 11:35:50"/>
    <m/>
    <s v="113679"/>
    <x v="9"/>
    <x v="13"/>
    <x v="4"/>
    <x v="3"/>
    <m/>
    <x v="5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m/>
    <s v="112184"/>
    <x v="9"/>
    <x v="14"/>
    <x v="4"/>
    <x v="0"/>
    <m/>
    <x v="5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m/>
    <s v="113624"/>
    <x v="7"/>
    <x v="10"/>
    <x v="4"/>
    <x v="3"/>
    <m/>
    <x v="5"/>
    <x v="8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6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2"/>
    <s v="SALITRAL"/>
    <s v=""/>
    <x v="0"/>
    <s v="202412200406A201A97.155YACHVI1F"/>
    <s v="2024-03-27 12:40:28"/>
    <s v="2024-03-28 22:44:25"/>
    <s v="113754"/>
    <x v="4"/>
    <x v="12"/>
    <x v="4"/>
    <x v="4"/>
    <m/>
    <x v="5"/>
    <x v="0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m/>
    <s v="113980"/>
    <x v="7"/>
    <x v="10"/>
    <x v="4"/>
    <x v="4"/>
    <m/>
    <x v="5"/>
    <x v="7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m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2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4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m/>
    <s v="112787"/>
    <x v="9"/>
    <x v="13"/>
    <x v="4"/>
    <x v="0"/>
    <m/>
    <x v="5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m/>
    <s v="113772"/>
    <x v="3"/>
    <x v="3"/>
    <x v="4"/>
    <x v="6"/>
    <m/>
    <x v="5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m/>
    <s v="113779"/>
    <x v="1"/>
    <x v="1"/>
    <x v="4"/>
    <x v="6"/>
    <m/>
    <x v="5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m/>
    <s v="113782"/>
    <x v="3"/>
    <x v="3"/>
    <x v="4"/>
    <x v="0"/>
    <m/>
    <x v="5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3-27 13:13:16"/>
    <s v="113789"/>
    <x v="3"/>
    <x v="3"/>
    <x v="4"/>
    <x v="6"/>
    <m/>
    <x v="5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m/>
    <s v="113790"/>
    <x v="3"/>
    <x v="3"/>
    <x v="4"/>
    <x v="2"/>
    <m/>
    <x v="5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m/>
    <s v="113794"/>
    <x v="3"/>
    <x v="3"/>
    <x v="4"/>
    <x v="2"/>
    <m/>
    <x v="5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m/>
    <s v="113795"/>
    <x v="0"/>
    <x v="7"/>
    <x v="4"/>
    <x v="3"/>
    <m/>
    <x v="5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m/>
    <s v="113800"/>
    <x v="3"/>
    <x v="3"/>
    <x v="4"/>
    <x v="3"/>
    <m/>
    <x v="5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m/>
    <s v="113947"/>
    <x v="1"/>
    <x v="1"/>
    <x v="4"/>
    <x v="4"/>
    <n v="0"/>
    <x v="7"/>
    <x v="2"/>
  </r>
  <r>
    <d v="2024-03-29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3-29 11:10:06"/>
    <s v="113987"/>
    <x v="6"/>
    <x v="9"/>
    <x v="4"/>
    <x v="4"/>
    <m/>
    <x v="5"/>
    <x v="2"/>
  </r>
  <r>
    <d v="2024-03-29T00:00:00"/>
    <d v="2024-03-28T00:00:00"/>
    <x v="1"/>
    <x v="7"/>
    <d v="2024-03-25T00:00:00"/>
    <x v="0"/>
    <x v="1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29 12:39:54"/>
    <s v="114086"/>
    <x v="6"/>
    <x v="9"/>
    <x v="4"/>
    <x v="5"/>
    <m/>
    <x v="5"/>
    <x v="2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m/>
    <s v="113115"/>
    <x v="1"/>
    <x v="6"/>
    <x v="4"/>
    <x v="1"/>
    <m/>
    <x v="5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m/>
    <s v="113691"/>
    <x v="2"/>
    <x v="2"/>
    <x v="4"/>
    <x v="3"/>
    <m/>
    <x v="5"/>
    <x v="2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6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m/>
    <s v="112555"/>
    <x v="6"/>
    <x v="9"/>
    <x v="4"/>
    <x v="2"/>
    <n v="0"/>
    <x v="7"/>
    <x v="2"/>
  </r>
  <r>
    <d v="2024-03-29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3-29 12:30:37"/>
    <s v="112560"/>
    <x v="2"/>
    <x v="2"/>
    <x v="4"/>
    <x v="6"/>
    <m/>
    <x v="5"/>
    <x v="0"/>
  </r>
  <r>
    <d v="2024-03-29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3-29 12:35:32"/>
    <s v="112562"/>
    <x v="4"/>
    <x v="12"/>
    <x v="4"/>
    <x v="6"/>
    <m/>
    <x v="5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7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29"/>
    <x v="0"/>
    <x v="0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3-30 08:32:57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7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3-30 10:30:13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m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29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3-29 12:32:45"/>
    <s v="113188"/>
    <x v="0"/>
    <x v="0"/>
    <x v="4"/>
    <x v="1"/>
    <m/>
    <x v="5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9T00:00:00"/>
    <d v="2024-03-26T00:00:00"/>
    <x v="1"/>
    <x v="7"/>
    <d v="2024-03-20T00:00:00"/>
    <x v="0"/>
    <x v="1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29 11:08:20"/>
    <s v="113400"/>
    <x v="6"/>
    <x v="9"/>
    <x v="4"/>
    <x v="3"/>
    <m/>
    <x v="5"/>
    <x v="5"/>
  </r>
  <r>
    <d v="2024-03-29T00:00:00"/>
    <d v="2024-03-26T00:00:00"/>
    <x v="1"/>
    <x v="7"/>
    <d v="2024-03-21T00:00:00"/>
    <x v="0"/>
    <x v="1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29 11:08:59"/>
    <s v="113401"/>
    <x v="6"/>
    <x v="9"/>
    <x v="4"/>
    <x v="3"/>
    <m/>
    <x v="5"/>
    <x v="4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3-29T00:00:00"/>
    <d v="2024-03-27T00:00:00"/>
    <x v="1"/>
    <x v="7"/>
    <d v="2024-03-22T00:00:00"/>
    <x v="0"/>
    <x v="1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3-29 12:34:02"/>
    <s v="113853"/>
    <x v="3"/>
    <x v="3"/>
    <x v="4"/>
    <x v="4"/>
    <m/>
    <x v="5"/>
    <x v="4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2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9T00:00:00"/>
    <d v="2024-03-27T00:00:00"/>
    <x v="1"/>
    <x v="7"/>
    <d v="2024-03-23T00:00:00"/>
    <x v="0"/>
    <x v="1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29 11:11:10"/>
    <s v="113988"/>
    <x v="1"/>
    <x v="6"/>
    <x v="4"/>
    <x v="4"/>
    <m/>
    <x v="5"/>
    <x v="0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29T00:00:00"/>
    <d v="2024-03-28T00:00:00"/>
    <x v="1"/>
    <x v="7"/>
    <d v="2024-03-23T00:00:00"/>
    <x v="0"/>
    <x v="1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3-29 11:12:05"/>
    <s v="114017"/>
    <x v="1"/>
    <x v="1"/>
    <x v="4"/>
    <x v="5"/>
    <m/>
    <x v="5"/>
    <x v="4"/>
  </r>
  <r>
    <d v="2024-03-29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3-29 11:26:00"/>
    <s v="114020"/>
    <x v="4"/>
    <x v="5"/>
    <x v="4"/>
    <x v="5"/>
    <m/>
    <x v="5"/>
    <x v="2"/>
  </r>
  <r>
    <d v="2024-03-29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29 11:27:06"/>
    <s v="114022"/>
    <x v="1"/>
    <x v="1"/>
    <x v="4"/>
    <x v="5"/>
    <m/>
    <x v="5"/>
    <x v="1"/>
  </r>
  <r>
    <d v="2024-03-29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m/>
    <s v="114077"/>
    <x v="6"/>
    <x v="9"/>
    <x v="4"/>
    <x v="5"/>
    <m/>
    <x v="5"/>
    <x v="0"/>
  </r>
  <r>
    <d v="2024-03-29T00:00:00"/>
    <d v="2024-03-28T00:00:00"/>
    <x v="1"/>
    <x v="7"/>
    <d v="2024-03-25T00:00:00"/>
    <x v="0"/>
    <x v="1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m/>
    <s v="114080"/>
    <x v="9"/>
    <x v="11"/>
    <x v="4"/>
    <x v="5"/>
    <m/>
    <x v="5"/>
    <x v="2"/>
  </r>
  <r>
    <d v="2024-03-29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m/>
    <s v="114083"/>
    <x v="2"/>
    <x v="4"/>
    <x v="4"/>
    <x v="5"/>
    <m/>
    <x v="5"/>
    <x v="1"/>
  </r>
  <r>
    <d v="2024-03-29T00:00:00"/>
    <d v="2024-03-28T00:00:00"/>
    <x v="1"/>
    <x v="7"/>
    <d v="2024-03-24T00:00:00"/>
    <x v="0"/>
    <x v="1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46VACOVI1F"/>
    <s v="2024-03-29 12:27:54"/>
    <m/>
    <s v="114094"/>
    <x v="0"/>
    <x v="7"/>
    <x v="4"/>
    <x v="5"/>
    <m/>
    <x v="5"/>
    <x v="0"/>
  </r>
  <r>
    <d v="2024-03-29T00:00:00"/>
    <d v="2024-03-29T00:00:00"/>
    <x v="1"/>
    <x v="7"/>
    <d v="2024-03-25T00:00:00"/>
    <x v="0"/>
    <x v="1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m/>
    <s v="114111"/>
    <x v="3"/>
    <x v="3"/>
    <x v="4"/>
    <x v="0"/>
    <m/>
    <x v="5"/>
    <x v="0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m/>
    <s v="114125"/>
    <x v="3"/>
    <x v="3"/>
    <x v="4"/>
    <x v="4"/>
    <m/>
    <x v="5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3-30 10:29:24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m/>
    <s v="114151"/>
    <x v="5"/>
    <x v="8"/>
    <x v="4"/>
    <x v="5"/>
    <m/>
    <x v="5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m/>
    <s v="114156"/>
    <x v="1"/>
    <x v="6"/>
    <x v="4"/>
    <x v="5"/>
    <m/>
    <x v="5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m/>
    <s v="114157"/>
    <x v="1"/>
    <x v="1"/>
    <x v="4"/>
    <x v="5"/>
    <m/>
    <x v="5"/>
    <x v="4"/>
  </r>
  <r>
    <d v="2024-03-29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m/>
    <s v="114164"/>
    <x v="3"/>
    <x v="3"/>
    <x v="4"/>
    <x v="0"/>
    <m/>
    <x v="5"/>
    <x v="0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1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46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47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3-29T00:00:00"/>
    <d v="2024-03-28T00:00:00"/>
    <x v="1"/>
    <x v="7"/>
    <d v="2024-03-21T00:00:00"/>
    <x v="5"/>
    <x v="2"/>
    <x v="0"/>
    <s v="92873225"/>
    <x v="0"/>
    <n v="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1IMFAEM1F"/>
    <s v="2024-03-29 08:39:15"/>
    <s v="2024-03-30 07:42:19"/>
    <s v="114054"/>
    <x v="7"/>
    <x v="10"/>
    <x v="4"/>
    <x v="5"/>
    <n v="1"/>
    <x v="1"/>
    <x v="3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29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1"/>
    <s v="202412200601A101A97.201IMFAEM1F"/>
    <s v="2024-03-30 08:24:40"/>
    <m/>
    <s v="114163"/>
    <x v="7"/>
    <x v="10"/>
    <x v="4"/>
    <x v="0"/>
    <m/>
    <x v="5"/>
    <x v="8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1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3"/>
        <item h="1" x="314"/>
        <item h="1" x="362"/>
        <item h="1" x="407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4"/>
        <item h="1" x="349"/>
        <item h="1" x="415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9"/>
        <item x="320"/>
        <item x="321"/>
        <item x="350"/>
        <item x="353"/>
        <item x="392"/>
        <item x="393"/>
        <item x="410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6"/>
        <item x="325"/>
        <item x="327"/>
        <item x="328"/>
        <item x="371"/>
        <item x="411"/>
        <item x="418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8"/>
        <item x="374"/>
        <item x="375"/>
        <item x="365"/>
        <item x="334"/>
        <item x="376"/>
        <item x="345"/>
        <item x="335"/>
        <item x="357"/>
        <item x="346"/>
        <item x="417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9"/>
        <item x="412"/>
        <item x="401"/>
        <item h="1" x="404"/>
        <item h="1" x="403"/>
        <item h="1" x="421"/>
        <item h="1" x="400"/>
        <item h="1" x="399"/>
        <item h="1" x="420"/>
        <item h="1" x="405"/>
        <item h="1" x="406"/>
        <item h="1" x="423"/>
        <item h="1" x="426"/>
        <item h="1" x="425"/>
        <item h="1" x="424"/>
        <item h="1" x="428"/>
        <item h="1" x="422"/>
        <item h="1" x="427"/>
        <item h="1" x="4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11"/>
    </i>
    <i>
      <x v="18"/>
    </i>
    <i>
      <x v="15"/>
    </i>
    <i>
      <x v="5"/>
    </i>
    <i>
      <x v="6"/>
    </i>
    <i>
      <x v="23"/>
    </i>
    <i>
      <x v="21"/>
    </i>
    <i>
      <x v="14"/>
    </i>
    <i>
      <x v="24"/>
    </i>
    <i>
      <x v="30"/>
    </i>
    <i>
      <x v="8"/>
    </i>
    <i>
      <x v="32"/>
    </i>
    <i>
      <x v="1"/>
    </i>
    <i>
      <x/>
    </i>
    <i>
      <x v="4"/>
    </i>
    <i>
      <x v="28"/>
    </i>
    <i>
      <x v="20"/>
    </i>
    <i>
      <x v="33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6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x="73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57"/>
    </i>
    <i>
      <x v="14"/>
    </i>
    <i>
      <x v="61"/>
    </i>
    <i>
      <x v="58"/>
    </i>
    <i>
      <x v="64"/>
    </i>
    <i>
      <x v="70"/>
    </i>
    <i>
      <x v="44"/>
    </i>
    <i>
      <x v="5"/>
    </i>
    <i>
      <x v="10"/>
    </i>
    <i>
      <x v="3"/>
    </i>
    <i>
      <x v="36"/>
    </i>
    <i>
      <x v="23"/>
    </i>
    <i>
      <x v="49"/>
    </i>
    <i>
      <x v="65"/>
    </i>
    <i>
      <x v="24"/>
    </i>
    <i>
      <x v="4"/>
    </i>
    <i>
      <x v="17"/>
    </i>
    <i>
      <x v="28"/>
    </i>
    <i>
      <x v="31"/>
    </i>
    <i>
      <x v="60"/>
    </i>
    <i>
      <x v="25"/>
    </i>
    <i>
      <x v="46"/>
    </i>
    <i>
      <x v="18"/>
    </i>
    <i>
      <x v="27"/>
    </i>
    <i>
      <x v="35"/>
    </i>
    <i>
      <x v="21"/>
    </i>
    <i>
      <x v="15"/>
    </i>
    <i>
      <x v="63"/>
    </i>
    <i>
      <x v="47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7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19" applyNumberFormats="0" applyBorderFormats="0" applyFontFormats="0" applyPatternFormats="0" applyAlignmentFormats="0" applyWidthHeightFormats="1" dataCaption="Valores" missingCaption="0" updatedVersion="7" minRefreshableVersion="3" useAutoFormatting="1" colGrandTotals="0" itemPrintTitles="1" createdVersion="6" indent="0" outline="1" outlineData="1" multipleFieldFilters="0" chartFormat="21" fieldListSortAscending="1">
  <location ref="C189:I204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31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3"/>
        <item h="1" x="314"/>
        <item h="1" x="362"/>
        <item h="1" x="407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4"/>
        <item h="1" x="349"/>
        <item h="1" x="415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9"/>
        <item x="320"/>
        <item x="321"/>
        <item x="350"/>
        <item x="353"/>
        <item x="392"/>
        <item x="393"/>
        <item x="410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6"/>
        <item x="325"/>
        <item x="327"/>
        <item x="328"/>
        <item x="371"/>
        <item x="411"/>
        <item x="418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8"/>
        <item x="374"/>
        <item x="375"/>
        <item x="365"/>
        <item x="334"/>
        <item x="376"/>
        <item x="345"/>
        <item x="335"/>
        <item x="357"/>
        <item x="346"/>
        <item x="417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9"/>
        <item x="412"/>
        <item x="401"/>
        <item x="404"/>
        <item x="403"/>
        <item x="421"/>
        <item x="400"/>
        <item x="399"/>
        <item x="420"/>
        <item x="405"/>
        <item x="406"/>
        <item x="423"/>
        <item x="426"/>
        <item x="425"/>
        <item x="424"/>
        <item x="428"/>
        <item x="422"/>
        <item x="427"/>
        <item x="4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1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3"/>
        <item x="314"/>
        <item x="362"/>
        <item x="407"/>
        <item x="394"/>
        <item x="300"/>
        <item x="361"/>
        <item x="290"/>
        <item x="379"/>
        <item x="315"/>
        <item x="390"/>
        <item x="385"/>
        <item x="395"/>
        <item x="414"/>
        <item x="349"/>
        <item x="415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09"/>
        <item x="320"/>
        <item x="321"/>
        <item x="350"/>
        <item x="353"/>
        <item x="392"/>
        <item x="393"/>
        <item x="410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6"/>
        <item x="325"/>
        <item x="327"/>
        <item x="328"/>
        <item x="371"/>
        <item x="411"/>
        <item x="418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08"/>
        <item x="374"/>
        <item x="375"/>
        <item x="365"/>
        <item x="334"/>
        <item x="376"/>
        <item x="345"/>
        <item x="335"/>
        <item x="357"/>
        <item x="346"/>
        <item x="417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9"/>
        <item x="412"/>
        <item x="401"/>
        <item x="404"/>
        <item x="403"/>
        <item x="421"/>
        <item x="400"/>
        <item x="399"/>
        <item x="420"/>
        <item x="405"/>
        <item x="406"/>
        <item x="423"/>
        <item x="426"/>
        <item x="425"/>
        <item x="424"/>
        <item x="428"/>
        <item x="422"/>
        <item x="427"/>
        <item x="4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8" fieldListSortAscending="1">
  <location ref="H73:I87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7" minRefreshableVersion="3" useAutoFormatting="1" colGrandTotals="0" itemPrintTitles="1" createdVersion="6" indent="0" outline="1" outlineData="1" multipleFieldFilters="0" chartFormat="20" fieldListSortAscending="1">
  <location ref="C131:E146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61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54"/>
        <item m="1" x="151"/>
        <item x="119"/>
        <item m="1" x="156"/>
        <item m="1" x="159"/>
        <item m="1" x="152"/>
        <item x="114"/>
        <item x="106"/>
        <item x="120"/>
        <item x="126"/>
        <item m="1" x="150"/>
        <item m="1" x="155"/>
        <item x="107"/>
        <item m="1" x="149"/>
        <item x="116"/>
        <item m="1" x="158"/>
        <item m="1" x="157"/>
        <item x="121"/>
        <item m="1" x="153"/>
        <item x="108"/>
        <item x="112"/>
        <item x="127"/>
        <item m="1" x="148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46"/>
        <item h="1" x="147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3" fieldListSortAscending="1">
  <location ref="L8:M31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3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zoomScale="87" zoomScaleNormal="87" workbookViewId="0">
      <selection activeCell="G29" sqref="G29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54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98</v>
      </c>
    </row>
    <row r="8" spans="3:13" x14ac:dyDescent="0.25">
      <c r="C8" s="2" t="s">
        <v>13</v>
      </c>
      <c r="D8">
        <v>131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203</v>
      </c>
      <c r="H9">
        <v>1450</v>
      </c>
      <c r="J9" s="26">
        <f>+GETPIVOTDATA("id",$H$8)</f>
        <v>1450</v>
      </c>
      <c r="L9" s="2">
        <v>0</v>
      </c>
      <c r="M9">
        <v>111</v>
      </c>
    </row>
    <row r="10" spans="3:13" x14ac:dyDescent="0.25">
      <c r="C10" s="2" t="s">
        <v>15</v>
      </c>
      <c r="D10">
        <v>225</v>
      </c>
      <c r="H10" s="9" t="s">
        <v>32</v>
      </c>
      <c r="I10" s="8"/>
      <c r="J10" s="8"/>
      <c r="L10" s="2">
        <v>1</v>
      </c>
      <c r="M10">
        <v>203</v>
      </c>
    </row>
    <row r="11" spans="3:13" x14ac:dyDescent="0.25">
      <c r="C11" s="2" t="s">
        <v>16</v>
      </c>
      <c r="D11">
        <v>319</v>
      </c>
      <c r="L11" s="2">
        <v>2</v>
      </c>
      <c r="M11">
        <v>295</v>
      </c>
    </row>
    <row r="12" spans="3:13" x14ac:dyDescent="0.25">
      <c r="C12" s="2" t="s">
        <v>17</v>
      </c>
      <c r="D12">
        <v>242</v>
      </c>
      <c r="L12" s="2">
        <v>3</v>
      </c>
      <c r="M12">
        <v>301</v>
      </c>
    </row>
    <row r="13" spans="3:13" x14ac:dyDescent="0.25">
      <c r="C13" s="2" t="s">
        <v>18</v>
      </c>
      <c r="D13">
        <v>166</v>
      </c>
      <c r="H13" s="1" t="s">
        <v>0</v>
      </c>
      <c r="I13" t="s">
        <v>24</v>
      </c>
      <c r="L13" s="2">
        <v>4</v>
      </c>
      <c r="M13">
        <v>309</v>
      </c>
    </row>
    <row r="14" spans="3:13" x14ac:dyDescent="0.25">
      <c r="C14" s="2" t="s">
        <v>19</v>
      </c>
      <c r="D14">
        <v>123</v>
      </c>
      <c r="H14" s="1" t="s">
        <v>112</v>
      </c>
      <c r="I14" t="s">
        <v>114</v>
      </c>
      <c r="L14" s="2">
        <v>5</v>
      </c>
      <c r="M14">
        <v>179</v>
      </c>
    </row>
    <row r="15" spans="3:13" x14ac:dyDescent="0.25">
      <c r="C15" s="2" t="s">
        <v>20</v>
      </c>
      <c r="D15">
        <v>156</v>
      </c>
      <c r="L15" s="2">
        <v>6</v>
      </c>
      <c r="M15">
        <v>145</v>
      </c>
    </row>
    <row r="16" spans="3:13" x14ac:dyDescent="0.25">
      <c r="C16" s="2" t="s">
        <v>22</v>
      </c>
      <c r="D16">
        <v>1717</v>
      </c>
      <c r="H16" t="s">
        <v>38</v>
      </c>
      <c r="L16" s="2">
        <v>7</v>
      </c>
      <c r="M16">
        <v>87</v>
      </c>
    </row>
    <row r="17" spans="1:13" ht="26.25" x14ac:dyDescent="0.25">
      <c r="H17">
        <v>14</v>
      </c>
      <c r="J17" s="13">
        <f>+GETPIVOTDATA("id",$H$16)</f>
        <v>14</v>
      </c>
      <c r="L17" s="2">
        <v>8</v>
      </c>
      <c r="M17">
        <v>43</v>
      </c>
    </row>
    <row r="18" spans="1:13" x14ac:dyDescent="0.25">
      <c r="L18" s="2">
        <v>9</v>
      </c>
      <c r="M18">
        <v>11</v>
      </c>
    </row>
    <row r="19" spans="1:13" x14ac:dyDescent="0.25">
      <c r="L19" s="2">
        <v>10</v>
      </c>
      <c r="M19">
        <v>3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6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1129</v>
      </c>
      <c r="F25" s="15">
        <f>(GETPIVOTDATA("id",$C$24,"sexo","Femenino")/GETPIVOTDATA("id",$C$24))</f>
        <v>0.65754222481071634</v>
      </c>
      <c r="H25" t="s">
        <v>38</v>
      </c>
      <c r="L25" s="2">
        <v>16</v>
      </c>
      <c r="M25">
        <v>3</v>
      </c>
    </row>
    <row r="26" spans="1:13" ht="26.25" x14ac:dyDescent="0.25">
      <c r="C26" s="2" t="s">
        <v>26</v>
      </c>
      <c r="D26" s="14">
        <v>588</v>
      </c>
      <c r="F26" s="15">
        <f>(GETPIVOTDATA("id",$C$24,"sexo","Masculino")/GETPIVOTDATA("id",$C$24))</f>
        <v>0.34245777518928361</v>
      </c>
      <c r="H26">
        <v>55</v>
      </c>
      <c r="L26" s="2">
        <v>17</v>
      </c>
      <c r="M26">
        <v>1</v>
      </c>
    </row>
    <row r="27" spans="1:13" x14ac:dyDescent="0.25">
      <c r="C27" s="2" t="s">
        <v>22</v>
      </c>
      <c r="D27">
        <v>1717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29</v>
      </c>
      <c r="M30">
        <v>1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 t="s">
        <v>22</v>
      </c>
      <c r="M31">
        <v>1717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1717</v>
      </c>
      <c r="I35" s="1"/>
      <c r="J35" s="31">
        <f>+GETPIVOTDATA("id",$H$34)</f>
        <v>1717</v>
      </c>
    </row>
    <row r="36" spans="3:10" x14ac:dyDescent="0.25">
      <c r="C36" s="2">
        <v>2024</v>
      </c>
      <c r="D36">
        <v>1717</v>
      </c>
    </row>
    <row r="37" spans="3:10" x14ac:dyDescent="0.25">
      <c r="C37" s="2" t="s">
        <v>22</v>
      </c>
      <c r="D37">
        <v>1717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994</v>
      </c>
      <c r="J45" s="26">
        <f>J35-J9</f>
        <v>267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379</v>
      </c>
      <c r="F51" s="15">
        <f>+GETPIVOTDATA("id",$C$50,"diagnostic_evo_nom","DENGUE SIN SIGNOS DE ALARMA")/GETPIVOTDATA("id",$C$50)</f>
        <v>0.22073383808969133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1293</v>
      </c>
      <c r="F52" s="15">
        <f>+GETPIVOTDATA("id",$C$50,"diagnostic_evo_nom","DENGUE CON SIGNOS DE ALARMA")/GETPIVOTDATA("id",$C$50)</f>
        <v>0.75305765870704722</v>
      </c>
    </row>
    <row r="53" spans="3:13" ht="26.25" x14ac:dyDescent="0.25">
      <c r="C53" s="2" t="s">
        <v>10</v>
      </c>
      <c r="D53">
        <v>45</v>
      </c>
      <c r="F53" s="15">
        <f>+GETPIVOTDATA("id",$C$50,"diagnostic_evo_nom","DENGUE GRAVE")/GETPIVOTDATA("id",$C$50)</f>
        <v>2.6208503203261502E-2</v>
      </c>
    </row>
    <row r="54" spans="3:13" x14ac:dyDescent="0.25">
      <c r="C54" s="2" t="s">
        <v>22</v>
      </c>
      <c r="D54">
        <v>1717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190</v>
      </c>
      <c r="L57" s="2" t="s">
        <v>50</v>
      </c>
      <c r="M57">
        <v>512</v>
      </c>
    </row>
    <row r="58" spans="3:13" x14ac:dyDescent="0.25">
      <c r="H58" s="2" t="s">
        <v>41</v>
      </c>
      <c r="I58">
        <v>221</v>
      </c>
      <c r="L58" s="2" t="s">
        <v>49</v>
      </c>
      <c r="M58">
        <v>345</v>
      </c>
    </row>
    <row r="59" spans="3:13" x14ac:dyDescent="0.25">
      <c r="H59" s="2" t="s">
        <v>42</v>
      </c>
      <c r="I59">
        <v>306</v>
      </c>
      <c r="L59" s="2" t="s">
        <v>51</v>
      </c>
      <c r="M59">
        <v>306</v>
      </c>
    </row>
    <row r="60" spans="3:13" x14ac:dyDescent="0.25">
      <c r="H60" s="2" t="s">
        <v>43</v>
      </c>
      <c r="I60">
        <v>260</v>
      </c>
      <c r="L60" s="2" t="s">
        <v>48</v>
      </c>
      <c r="M60">
        <v>272</v>
      </c>
    </row>
    <row r="61" spans="3:13" x14ac:dyDescent="0.25">
      <c r="H61" s="2" t="s">
        <v>44</v>
      </c>
      <c r="I61">
        <v>190</v>
      </c>
      <c r="L61" s="2" t="s">
        <v>52</v>
      </c>
      <c r="M61">
        <v>181</v>
      </c>
    </row>
    <row r="62" spans="3:13" x14ac:dyDescent="0.25">
      <c r="G62" s="1"/>
      <c r="H62" s="2" t="s">
        <v>40</v>
      </c>
      <c r="I62">
        <v>252</v>
      </c>
      <c r="J62" s="1"/>
      <c r="L62" s="2" t="s">
        <v>53</v>
      </c>
      <c r="M62">
        <v>77</v>
      </c>
    </row>
    <row r="63" spans="3:13" x14ac:dyDescent="0.25">
      <c r="H63" s="2" t="s">
        <v>97</v>
      </c>
      <c r="I63">
        <v>31</v>
      </c>
      <c r="L63" s="2" t="s">
        <v>86</v>
      </c>
      <c r="M63">
        <v>15</v>
      </c>
    </row>
    <row r="64" spans="3:13" x14ac:dyDescent="0.25">
      <c r="H64" s="2" t="s">
        <v>22</v>
      </c>
      <c r="I64">
        <v>1450</v>
      </c>
      <c r="L64" s="2" t="s">
        <v>109</v>
      </c>
      <c r="M64">
        <v>9</v>
      </c>
    </row>
    <row r="65" spans="3:13" x14ac:dyDescent="0.25">
      <c r="C65" s="11" t="s">
        <v>108</v>
      </c>
      <c r="L65" s="2" t="s">
        <v>22</v>
      </c>
      <c r="M65">
        <v>1717</v>
      </c>
    </row>
    <row r="67" spans="3:13" ht="39" customHeight="1" x14ac:dyDescent="0.25">
      <c r="C67" s="32">
        <f ca="1">NOW()</f>
        <v>45381.524089699073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50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54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28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5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137</v>
      </c>
    </row>
    <row r="79" spans="3:13" x14ac:dyDescent="0.25">
      <c r="C79" s="1" t="s">
        <v>21</v>
      </c>
      <c r="D79" t="s">
        <v>38</v>
      </c>
      <c r="H79" s="2">
        <v>6</v>
      </c>
      <c r="I79">
        <v>93</v>
      </c>
    </row>
    <row r="80" spans="3:13" x14ac:dyDescent="0.25">
      <c r="C80" s="2" t="s">
        <v>7</v>
      </c>
      <c r="D80">
        <v>375</v>
      </c>
      <c r="H80" s="2">
        <v>7</v>
      </c>
      <c r="I80">
        <v>128</v>
      </c>
    </row>
    <row r="81" spans="3:19" x14ac:dyDescent="0.25">
      <c r="C81" s="2" t="s">
        <v>87</v>
      </c>
      <c r="D81">
        <v>205</v>
      </c>
      <c r="H81" s="2">
        <v>8</v>
      </c>
      <c r="I81">
        <v>184</v>
      </c>
    </row>
    <row r="82" spans="3:19" x14ac:dyDescent="0.25">
      <c r="C82" s="2" t="s">
        <v>6</v>
      </c>
      <c r="D82">
        <v>202</v>
      </c>
      <c r="H82" s="2">
        <v>9</v>
      </c>
      <c r="I82">
        <v>218</v>
      </c>
    </row>
    <row r="83" spans="3:19" x14ac:dyDescent="0.25">
      <c r="C83" s="2" t="s">
        <v>91</v>
      </c>
      <c r="D83">
        <v>165</v>
      </c>
      <c r="H83" s="2">
        <v>10</v>
      </c>
      <c r="I83">
        <v>231</v>
      </c>
      <c r="L83" s="9" t="s">
        <v>78</v>
      </c>
      <c r="M83" s="8"/>
    </row>
    <row r="84" spans="3:19" x14ac:dyDescent="0.25">
      <c r="C84" s="2" t="s">
        <v>5</v>
      </c>
      <c r="D84">
        <v>130</v>
      </c>
      <c r="H84" s="2">
        <v>11</v>
      </c>
      <c r="I84">
        <v>270</v>
      </c>
      <c r="L84" s="1" t="s">
        <v>85</v>
      </c>
      <c r="M84" s="2">
        <v>2024</v>
      </c>
    </row>
    <row r="85" spans="3:19" x14ac:dyDescent="0.25">
      <c r="C85" s="2" t="s">
        <v>102</v>
      </c>
      <c r="D85">
        <v>130</v>
      </c>
      <c r="H85" s="2">
        <v>12</v>
      </c>
      <c r="I85">
        <v>291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105</v>
      </c>
      <c r="H86" s="2">
        <v>13</v>
      </c>
      <c r="I86">
        <v>123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103</v>
      </c>
      <c r="D87">
        <v>89</v>
      </c>
      <c r="H87" s="2" t="s">
        <v>22</v>
      </c>
      <c r="I87">
        <v>1717</v>
      </c>
      <c r="L87" s="1" t="s">
        <v>1</v>
      </c>
      <c r="M87" t="s">
        <v>30</v>
      </c>
    </row>
    <row r="88" spans="3:19" x14ac:dyDescent="0.25">
      <c r="C88" s="2" t="s">
        <v>8</v>
      </c>
      <c r="D88">
        <v>58</v>
      </c>
    </row>
    <row r="89" spans="3:19" ht="56.25" x14ac:dyDescent="0.25">
      <c r="C89" s="2" t="s">
        <v>96</v>
      </c>
      <c r="D89">
        <v>56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130</v>
      </c>
      <c r="D90">
        <v>45</v>
      </c>
      <c r="L90" s="2" t="s">
        <v>73</v>
      </c>
      <c r="M90">
        <v>484</v>
      </c>
      <c r="P90" s="23" t="str">
        <f t="shared" ref="P90:Q90" si="0">+L90</f>
        <v>PAITA</v>
      </c>
      <c r="Q90" s="24">
        <f t="shared" si="0"/>
        <v>484</v>
      </c>
      <c r="R90" s="25">
        <f>(Q90/$Q$209)</f>
        <v>0.2860520094562648</v>
      </c>
      <c r="S90" s="20">
        <f>+R90</f>
        <v>0.2860520094562648</v>
      </c>
    </row>
    <row r="91" spans="3:19" x14ac:dyDescent="0.25">
      <c r="C91" s="2" t="s">
        <v>110</v>
      </c>
      <c r="D91">
        <v>29</v>
      </c>
      <c r="L91" s="2" t="s">
        <v>88</v>
      </c>
      <c r="M91">
        <v>260</v>
      </c>
      <c r="P91" s="23" t="str">
        <f t="shared" ref="P91:P154" si="1">+L91</f>
        <v>CATACAOS</v>
      </c>
      <c r="Q91" s="24">
        <f t="shared" ref="Q91:Q154" si="2">+M91</f>
        <v>260</v>
      </c>
      <c r="R91" s="25">
        <f t="shared" ref="R91:R154" si="3">(Q91/$Q$209)</f>
        <v>0.15366430260047281</v>
      </c>
      <c r="S91" s="20">
        <f>+S90+R91</f>
        <v>0.43971631205673761</v>
      </c>
    </row>
    <row r="92" spans="3:19" x14ac:dyDescent="0.25">
      <c r="C92" s="2" t="s">
        <v>107</v>
      </c>
      <c r="D92">
        <v>28</v>
      </c>
      <c r="L92" s="2" t="s">
        <v>95</v>
      </c>
      <c r="M92">
        <v>131</v>
      </c>
      <c r="P92" s="23" t="str">
        <f t="shared" si="1"/>
        <v>LA UNION</v>
      </c>
      <c r="Q92" s="24">
        <f t="shared" si="2"/>
        <v>131</v>
      </c>
      <c r="R92" s="25">
        <f t="shared" si="3"/>
        <v>7.7423167848699764E-2</v>
      </c>
      <c r="S92" s="20">
        <f t="shared" ref="S92:S155" si="4">+S91+R92</f>
        <v>0.5171394799054374</v>
      </c>
    </row>
    <row r="93" spans="3:19" x14ac:dyDescent="0.25">
      <c r="C93" s="2" t="s">
        <v>116</v>
      </c>
      <c r="D93">
        <v>20</v>
      </c>
      <c r="L93" s="2" t="s">
        <v>74</v>
      </c>
      <c r="M93">
        <v>102</v>
      </c>
      <c r="P93" s="23" t="str">
        <f t="shared" si="1"/>
        <v>SECHURA</v>
      </c>
      <c r="Q93" s="24">
        <f t="shared" si="2"/>
        <v>102</v>
      </c>
      <c r="R93" s="25">
        <f t="shared" si="3"/>
        <v>6.0283687943262408E-2</v>
      </c>
      <c r="S93" s="20">
        <f t="shared" si="4"/>
        <v>0.57742316784869985</v>
      </c>
    </row>
    <row r="94" spans="3:19" x14ac:dyDescent="0.25">
      <c r="C94" s="2" t="s">
        <v>104</v>
      </c>
      <c r="D94">
        <v>18</v>
      </c>
      <c r="L94" s="2" t="s">
        <v>71</v>
      </c>
      <c r="M94">
        <v>86</v>
      </c>
      <c r="P94" s="23" t="str">
        <f t="shared" si="1"/>
        <v>CHULUCANAS</v>
      </c>
      <c r="Q94" s="24">
        <f t="shared" si="2"/>
        <v>86</v>
      </c>
      <c r="R94" s="25">
        <f t="shared" si="3"/>
        <v>5.0827423167848697E-2</v>
      </c>
      <c r="S94" s="20">
        <f t="shared" si="4"/>
        <v>0.62825059101654857</v>
      </c>
    </row>
    <row r="95" spans="3:19" x14ac:dyDescent="0.25">
      <c r="C95" s="2" t="s">
        <v>111</v>
      </c>
      <c r="D95">
        <v>15</v>
      </c>
      <c r="L95" s="2" t="s">
        <v>76</v>
      </c>
      <c r="M95">
        <v>85</v>
      </c>
      <c r="P95" s="23" t="str">
        <f t="shared" si="1"/>
        <v>TAMBO GRANDE</v>
      </c>
      <c r="Q95" s="24">
        <f t="shared" si="2"/>
        <v>85</v>
      </c>
      <c r="R95" s="25">
        <f t="shared" si="3"/>
        <v>5.0236406619385346E-2</v>
      </c>
      <c r="S95" s="20">
        <f t="shared" si="4"/>
        <v>0.6784869976359339</v>
      </c>
    </row>
    <row r="96" spans="3:19" x14ac:dyDescent="0.25">
      <c r="C96" s="2" t="s">
        <v>100</v>
      </c>
      <c r="D96">
        <v>14</v>
      </c>
      <c r="L96" s="2" t="s">
        <v>75</v>
      </c>
      <c r="M96">
        <v>70</v>
      </c>
      <c r="P96" s="23" t="str">
        <f t="shared" si="1"/>
        <v>SULLANA</v>
      </c>
      <c r="Q96" s="24">
        <f t="shared" si="2"/>
        <v>70</v>
      </c>
      <c r="R96" s="25">
        <f t="shared" si="3"/>
        <v>4.1371158392434985E-2</v>
      </c>
      <c r="S96" s="20">
        <f t="shared" si="4"/>
        <v>0.71985815602836889</v>
      </c>
    </row>
    <row r="97" spans="3:19" x14ac:dyDescent="0.25">
      <c r="C97" s="2" t="s">
        <v>115</v>
      </c>
      <c r="D97">
        <v>11</v>
      </c>
      <c r="L97" s="2" t="s">
        <v>101</v>
      </c>
      <c r="M97">
        <v>62</v>
      </c>
      <c r="P97" s="23" t="str">
        <f t="shared" si="1"/>
        <v>VEINTISEIS DE OCTUBRE</v>
      </c>
      <c r="Q97" s="24">
        <f t="shared" si="2"/>
        <v>62</v>
      </c>
      <c r="R97" s="25">
        <f t="shared" si="3"/>
        <v>3.664302600472813E-2</v>
      </c>
      <c r="S97" s="20">
        <f t="shared" si="4"/>
        <v>0.75650118203309702</v>
      </c>
    </row>
    <row r="98" spans="3:19" x14ac:dyDescent="0.25">
      <c r="C98" s="2" t="s">
        <v>118</v>
      </c>
      <c r="D98">
        <v>6</v>
      </c>
      <c r="L98" s="2" t="s">
        <v>98</v>
      </c>
      <c r="M98">
        <v>59</v>
      </c>
      <c r="P98" s="23" t="str">
        <f t="shared" si="1"/>
        <v>PARI?AS</v>
      </c>
      <c r="Q98" s="24">
        <f t="shared" si="2"/>
        <v>59</v>
      </c>
      <c r="R98" s="25">
        <f t="shared" si="3"/>
        <v>3.4869976359338063E-2</v>
      </c>
      <c r="S98" s="20">
        <f t="shared" si="4"/>
        <v>0.7913711583924351</v>
      </c>
    </row>
    <row r="99" spans="3:19" x14ac:dyDescent="0.25">
      <c r="C99" s="2" t="s">
        <v>124</v>
      </c>
      <c r="D99">
        <v>4</v>
      </c>
      <c r="F99" s="1"/>
      <c r="G99" s="1"/>
      <c r="J99" s="1"/>
      <c r="K99" s="1"/>
      <c r="L99" s="2" t="s">
        <v>113</v>
      </c>
      <c r="M99">
        <v>49</v>
      </c>
      <c r="N99" s="1"/>
      <c r="O99" s="1"/>
      <c r="P99" s="27" t="str">
        <f t="shared" si="1"/>
        <v>PIURA</v>
      </c>
      <c r="Q99" s="28">
        <f t="shared" si="2"/>
        <v>49</v>
      </c>
      <c r="R99" s="29">
        <f t="shared" si="3"/>
        <v>2.8959810874704492E-2</v>
      </c>
      <c r="S99" s="30">
        <f t="shared" si="4"/>
        <v>0.82033096926713955</v>
      </c>
    </row>
    <row r="100" spans="3:19" x14ac:dyDescent="0.25">
      <c r="C100" s="2" t="s">
        <v>135</v>
      </c>
      <c r="D100">
        <v>4</v>
      </c>
      <c r="L100" s="2" t="s">
        <v>89</v>
      </c>
      <c r="M100">
        <v>44</v>
      </c>
      <c r="P100" s="23" t="str">
        <f t="shared" si="1"/>
        <v>BERNAL</v>
      </c>
      <c r="Q100" s="24">
        <f t="shared" si="2"/>
        <v>44</v>
      </c>
      <c r="R100" s="25">
        <f t="shared" si="3"/>
        <v>2.6004728132387706E-2</v>
      </c>
      <c r="S100" s="20">
        <f t="shared" si="4"/>
        <v>0.8463356973995273</v>
      </c>
    </row>
    <row r="101" spans="3:19" x14ac:dyDescent="0.25">
      <c r="C101" s="2" t="s">
        <v>105</v>
      </c>
      <c r="D101">
        <v>3</v>
      </c>
      <c r="L101" s="2" t="s">
        <v>106</v>
      </c>
      <c r="M101">
        <v>34</v>
      </c>
      <c r="P101" s="23" t="str">
        <f t="shared" si="1"/>
        <v>CASTILLA</v>
      </c>
      <c r="Q101" s="24">
        <f t="shared" si="2"/>
        <v>34</v>
      </c>
      <c r="R101" s="25">
        <f t="shared" si="3"/>
        <v>2.0094562647754138E-2</v>
      </c>
      <c r="S101" s="20">
        <f t="shared" si="4"/>
        <v>0.86643026004728141</v>
      </c>
    </row>
    <row r="102" spans="3:19" x14ac:dyDescent="0.25">
      <c r="C102" s="2" t="s">
        <v>117</v>
      </c>
      <c r="D102">
        <v>3</v>
      </c>
      <c r="L102" s="2" t="s">
        <v>94</v>
      </c>
      <c r="M102">
        <v>32</v>
      </c>
      <c r="P102" s="23" t="str">
        <f t="shared" si="1"/>
        <v>BELLAVISTA</v>
      </c>
      <c r="Q102" s="24">
        <f t="shared" si="2"/>
        <v>32</v>
      </c>
      <c r="R102" s="25">
        <f t="shared" si="3"/>
        <v>1.8912529550827423E-2</v>
      </c>
      <c r="S102" s="20">
        <f t="shared" si="4"/>
        <v>0.88534278959810886</v>
      </c>
    </row>
    <row r="103" spans="3:19" x14ac:dyDescent="0.25">
      <c r="C103" s="2" t="s">
        <v>22</v>
      </c>
      <c r="D103">
        <v>1715</v>
      </c>
      <c r="L103" s="2" t="s">
        <v>72</v>
      </c>
      <c r="M103">
        <v>21</v>
      </c>
      <c r="P103" s="23" t="str">
        <f t="shared" si="1"/>
        <v>MARCAVELICA</v>
      </c>
      <c r="Q103" s="24">
        <f t="shared" si="2"/>
        <v>21</v>
      </c>
      <c r="R103" s="25">
        <f t="shared" si="3"/>
        <v>1.2411347517730497E-2</v>
      </c>
      <c r="S103" s="20">
        <f>+S102+R103</f>
        <v>0.8977541371158394</v>
      </c>
    </row>
    <row r="104" spans="3:19" x14ac:dyDescent="0.25">
      <c r="L104" s="2" t="s">
        <v>93</v>
      </c>
      <c r="M104">
        <v>21</v>
      </c>
      <c r="P104" s="23" t="str">
        <f t="shared" si="1"/>
        <v>IGNACIO ESCUDERO</v>
      </c>
      <c r="Q104" s="24">
        <f t="shared" si="2"/>
        <v>21</v>
      </c>
      <c r="R104" s="25">
        <f t="shared" si="3"/>
        <v>1.2411347517730497E-2</v>
      </c>
      <c r="S104" s="20">
        <f t="shared" si="4"/>
        <v>0.91016548463356994</v>
      </c>
    </row>
    <row r="105" spans="3:19" x14ac:dyDescent="0.25">
      <c r="L105" s="2" t="s">
        <v>100</v>
      </c>
      <c r="M105">
        <v>18</v>
      </c>
      <c r="P105" s="23" t="str">
        <f t="shared" si="1"/>
        <v>SALITRAL</v>
      </c>
      <c r="Q105" s="24">
        <f t="shared" si="2"/>
        <v>18</v>
      </c>
      <c r="R105" s="25">
        <f t="shared" si="3"/>
        <v>1.0638297872340425E-2</v>
      </c>
      <c r="S105" s="20">
        <f t="shared" si="4"/>
        <v>0.92080378250591033</v>
      </c>
    </row>
    <row r="106" spans="3:19" x14ac:dyDescent="0.25">
      <c r="L106" s="2" t="s">
        <v>77</v>
      </c>
      <c r="M106">
        <v>15</v>
      </c>
      <c r="P106" s="23" t="str">
        <f t="shared" si="1"/>
        <v>VICE</v>
      </c>
      <c r="Q106" s="24">
        <f t="shared" si="2"/>
        <v>15</v>
      </c>
      <c r="R106" s="25">
        <f t="shared" si="3"/>
        <v>8.8652482269503553E-3</v>
      </c>
      <c r="S106" s="20">
        <f t="shared" si="4"/>
        <v>0.92966903073286067</v>
      </c>
    </row>
    <row r="107" spans="3:19" x14ac:dyDescent="0.25">
      <c r="L107" s="2" t="s">
        <v>128</v>
      </c>
      <c r="M107">
        <v>14</v>
      </c>
      <c r="P107" s="23" t="str">
        <f t="shared" si="1"/>
        <v>LA ARENA</v>
      </c>
      <c r="Q107" s="24">
        <f t="shared" si="2"/>
        <v>14</v>
      </c>
      <c r="R107" s="25">
        <f t="shared" si="3"/>
        <v>8.2742316784869974E-3</v>
      </c>
      <c r="S107" s="20">
        <f t="shared" si="4"/>
        <v>0.93794326241134762</v>
      </c>
    </row>
    <row r="108" spans="3:19" x14ac:dyDescent="0.25">
      <c r="L108" s="2" t="s">
        <v>125</v>
      </c>
      <c r="M108">
        <v>14</v>
      </c>
      <c r="P108" s="16" t="str">
        <f t="shared" si="1"/>
        <v>BELLAVISTA DE LA UNION</v>
      </c>
      <c r="Q108" s="18">
        <f t="shared" si="2"/>
        <v>14</v>
      </c>
      <c r="R108" s="19">
        <f t="shared" si="3"/>
        <v>8.2742316784869974E-3</v>
      </c>
      <c r="S108" s="20">
        <f t="shared" si="4"/>
        <v>0.94621749408983458</v>
      </c>
    </row>
    <row r="109" spans="3:19" x14ac:dyDescent="0.25">
      <c r="L109" s="2" t="s">
        <v>99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7.0921985815602835E-3</v>
      </c>
      <c r="S109" s="20">
        <f t="shared" si="4"/>
        <v>0.95330969267139487</v>
      </c>
    </row>
    <row r="110" spans="3:19" x14ac:dyDescent="0.25">
      <c r="L110" s="2" t="s">
        <v>84</v>
      </c>
      <c r="M110">
        <v>11</v>
      </c>
      <c r="P110" s="16" t="str">
        <f t="shared" si="1"/>
        <v>LA MATANZA</v>
      </c>
      <c r="Q110" s="18">
        <f t="shared" si="2"/>
        <v>11</v>
      </c>
      <c r="R110" s="19">
        <f t="shared" si="3"/>
        <v>6.5011820330969266E-3</v>
      </c>
      <c r="S110" s="20">
        <f t="shared" si="4"/>
        <v>0.95981087470449178</v>
      </c>
    </row>
    <row r="111" spans="3:19" x14ac:dyDescent="0.25">
      <c r="L111" s="2" t="s">
        <v>127</v>
      </c>
      <c r="M111">
        <v>9</v>
      </c>
      <c r="P111" s="16" t="str">
        <f t="shared" si="1"/>
        <v>LAS LOMAS</v>
      </c>
      <c r="Q111" s="18">
        <f t="shared" si="2"/>
        <v>9</v>
      </c>
      <c r="R111" s="19">
        <f t="shared" si="3"/>
        <v>5.3191489361702126E-3</v>
      </c>
      <c r="S111" s="20">
        <f t="shared" si="4"/>
        <v>0.96513002364066203</v>
      </c>
    </row>
    <row r="112" spans="3:19" x14ac:dyDescent="0.25">
      <c r="L112" s="2" t="s">
        <v>136</v>
      </c>
      <c r="M112">
        <v>8</v>
      </c>
      <c r="P112" s="16" t="str">
        <f t="shared" si="1"/>
        <v>TAMARINDO</v>
      </c>
      <c r="Q112" s="18">
        <f t="shared" si="2"/>
        <v>8</v>
      </c>
      <c r="R112" s="19">
        <f t="shared" si="3"/>
        <v>4.7281323877068557E-3</v>
      </c>
      <c r="S112" s="20">
        <f>+S111+R112</f>
        <v>0.96985815602836889</v>
      </c>
    </row>
    <row r="113" spans="3:19" x14ac:dyDescent="0.25">
      <c r="L113" s="2" t="s">
        <v>90</v>
      </c>
      <c r="M113">
        <v>8</v>
      </c>
      <c r="P113" s="16" t="str">
        <f t="shared" si="1"/>
        <v>LA BREA</v>
      </c>
      <c r="Q113" s="18">
        <f t="shared" si="2"/>
        <v>8</v>
      </c>
      <c r="R113" s="19">
        <f t="shared" si="3"/>
        <v>4.7281323877068557E-3</v>
      </c>
      <c r="S113" s="20">
        <f t="shared" si="4"/>
        <v>0.97458628841607575</v>
      </c>
    </row>
    <row r="114" spans="3:19" x14ac:dyDescent="0.25">
      <c r="L114" s="2" t="s">
        <v>92</v>
      </c>
      <c r="M114">
        <v>8</v>
      </c>
      <c r="P114" s="16" t="str">
        <f t="shared" si="1"/>
        <v>QUERECOTILLO</v>
      </c>
      <c r="Q114" s="18">
        <f t="shared" si="2"/>
        <v>8</v>
      </c>
      <c r="R114" s="19">
        <f t="shared" si="3"/>
        <v>4.7281323877068557E-3</v>
      </c>
      <c r="S114" s="20">
        <f t="shared" si="4"/>
        <v>0.97931442080378261</v>
      </c>
    </row>
    <row r="115" spans="3:19" x14ac:dyDescent="0.25">
      <c r="L115" s="2" t="s">
        <v>134</v>
      </c>
      <c r="M115">
        <v>7</v>
      </c>
      <c r="P115" s="16" t="str">
        <f t="shared" si="1"/>
        <v>CURA MORI</v>
      </c>
      <c r="Q115" s="18">
        <f t="shared" si="2"/>
        <v>7</v>
      </c>
      <c r="R115" s="19">
        <f t="shared" si="3"/>
        <v>4.1371158392434987E-3</v>
      </c>
      <c r="S115" s="20">
        <f t="shared" si="4"/>
        <v>0.98345153664302609</v>
      </c>
    </row>
    <row r="116" spans="3:19" x14ac:dyDescent="0.25">
      <c r="L116" s="2" t="s">
        <v>132</v>
      </c>
      <c r="M116">
        <v>6</v>
      </c>
      <c r="P116" s="16" t="str">
        <f t="shared" si="1"/>
        <v>LA HUACA</v>
      </c>
      <c r="Q116" s="18">
        <f t="shared" si="2"/>
        <v>6</v>
      </c>
      <c r="R116" s="19">
        <f t="shared" si="3"/>
        <v>3.5460992907801418E-3</v>
      </c>
      <c r="S116" s="20">
        <f t="shared" si="4"/>
        <v>0.98699763593380618</v>
      </c>
    </row>
    <row r="117" spans="3:19" x14ac:dyDescent="0.25">
      <c r="L117" s="2" t="s">
        <v>133</v>
      </c>
      <c r="M117">
        <v>6</v>
      </c>
      <c r="P117" s="16" t="str">
        <f t="shared" si="1"/>
        <v>MANCORA</v>
      </c>
      <c r="Q117" s="18">
        <f t="shared" si="2"/>
        <v>6</v>
      </c>
      <c r="R117" s="19">
        <f t="shared" si="3"/>
        <v>3.5460992907801418E-3</v>
      </c>
      <c r="S117" s="20">
        <f t="shared" si="4"/>
        <v>0.99054373522458627</v>
      </c>
    </row>
    <row r="118" spans="3:19" x14ac:dyDescent="0.25">
      <c r="L118" s="2" t="s">
        <v>138</v>
      </c>
      <c r="M118">
        <v>4</v>
      </c>
      <c r="P118" s="16" t="str">
        <f t="shared" si="1"/>
        <v>EL TALLAN</v>
      </c>
      <c r="Q118" s="18">
        <f t="shared" si="2"/>
        <v>4</v>
      </c>
      <c r="R118" s="19">
        <f t="shared" si="3"/>
        <v>2.3640661938534278E-3</v>
      </c>
      <c r="S118" s="20">
        <f t="shared" si="4"/>
        <v>0.99290780141843971</v>
      </c>
    </row>
    <row r="119" spans="3:19" x14ac:dyDescent="0.25">
      <c r="L119" s="2" t="s">
        <v>131</v>
      </c>
      <c r="M119">
        <v>4</v>
      </c>
      <c r="P119" s="16" t="str">
        <f t="shared" si="1"/>
        <v>COLAN</v>
      </c>
      <c r="Q119" s="18">
        <f t="shared" si="2"/>
        <v>4</v>
      </c>
      <c r="R119" s="19">
        <f t="shared" si="3"/>
        <v>2.3640661938534278E-3</v>
      </c>
      <c r="S119" s="20">
        <f t="shared" si="4"/>
        <v>0.99527186761229314</v>
      </c>
    </row>
    <row r="120" spans="3:19" x14ac:dyDescent="0.25">
      <c r="L120" s="2" t="s">
        <v>126</v>
      </c>
      <c r="M120">
        <v>4</v>
      </c>
      <c r="P120" s="16" t="str">
        <f t="shared" si="1"/>
        <v>TUMBES</v>
      </c>
      <c r="Q120" s="18">
        <f t="shared" si="2"/>
        <v>4</v>
      </c>
      <c r="R120" s="19">
        <f t="shared" si="3"/>
        <v>2.3640661938534278E-3</v>
      </c>
      <c r="S120" s="20">
        <f t="shared" si="4"/>
        <v>0.99763593380614657</v>
      </c>
    </row>
    <row r="121" spans="3:19" x14ac:dyDescent="0.25">
      <c r="L121" s="2" t="s">
        <v>129</v>
      </c>
      <c r="M121">
        <v>4</v>
      </c>
      <c r="P121" s="16" t="str">
        <f t="shared" si="1"/>
        <v>RINCONADA-LLICUAR</v>
      </c>
      <c r="Q121" s="18">
        <f t="shared" si="2"/>
        <v>4</v>
      </c>
      <c r="R121" s="19">
        <f t="shared" si="3"/>
        <v>2.3640661938534278E-3</v>
      </c>
      <c r="S121" s="20">
        <f t="shared" si="4"/>
        <v>1</v>
      </c>
    </row>
    <row r="122" spans="3:19" x14ac:dyDescent="0.25">
      <c r="L122" s="2" t="s">
        <v>22</v>
      </c>
      <c r="M122">
        <v>1692</v>
      </c>
      <c r="P122" s="16" t="str">
        <f t="shared" si="1"/>
        <v>Total general</v>
      </c>
      <c r="Q122" s="18">
        <f t="shared" si="2"/>
        <v>1692</v>
      </c>
      <c r="R122" s="19">
        <f t="shared" si="3"/>
        <v>1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93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128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218</v>
      </c>
      <c r="I141" s="38">
        <f>(E143-GETPIVOTDATA("dni",$C$143,"ingreso_anio",2023))/GETPIVOTDATA("dni",$C$143,"ingreso_anio",2023)</f>
        <v>-0.19642857142857142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231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270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291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80</v>
      </c>
      <c r="E145">
        <v>123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 t="s">
        <v>22</v>
      </c>
      <c r="D146">
        <v>336</v>
      </c>
      <c r="E146">
        <v>1717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137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121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130</v>
      </c>
      <c r="I190" t="s">
        <v>116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0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38</v>
      </c>
      <c r="F202">
        <v>36</v>
      </c>
      <c r="G202">
        <v>41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32</v>
      </c>
      <c r="E203">
        <v>4</v>
      </c>
      <c r="F203">
        <v>24</v>
      </c>
      <c r="G203">
        <v>12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 t="s">
        <v>22</v>
      </c>
      <c r="D204">
        <v>375</v>
      </c>
      <c r="E204">
        <v>205</v>
      </c>
      <c r="F204">
        <v>202</v>
      </c>
      <c r="G204">
        <v>130</v>
      </c>
      <c r="H204">
        <v>45</v>
      </c>
      <c r="I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1692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J41" sqref="J41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19" workbookViewId="0">
      <selection activeCell="J28" sqref="J28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k I A A B Q S w M E F A A C A A g A N m N + W L a / O 9 K m A A A A 9 w A A A B I A H A B D b 2 5 m a W c v U G F j a 2 F n Z S 5 4 b W w g o h g A K K A U A A A A A A A A A A A A A A A A A A A A A A A A A A A A h Y 8 x D o I w G I W v Q r r T F k w U y U 8 Z j J s k J C b G t S k V G q A Y W i x 3 c / B I X k G M o m 6 O 7 3 v f 8 N 7 9 e o N 0 b B v v I n u j O p 2 g A F P k S S 2 6 Q u k y Q Y M 9 + R F K G e R c 1 L y U 3 i R r E 4 + m S F B l 7 T k m x D m H 3 Q J 3 f U l C S g N y z H Z 7 U c m W o 4 + s / s u + 0 s Z y L S R i c H i N Y S F e L 3 E Q R X S F K Z C Z Q q b 0 1 w i n w c / 2 B 8 J m a O z Q S y a N n 2 + B z B H I + w R 7 A F B L A w Q U A A I A C A A 2 Y 3 5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m N + W F J I p S X R B Q A A 1 y c A A B M A H A B G b 3 J t d W x h c y 9 T Z W N 0 a W 9 u M S 5 t I K I Y A C i g F A A A A A A A A A A A A A A A A A A A A A A A A A A A A O 1 Y X 0 / j S A x / R + I 7 j L I v R e p V 1 8 L C / e O k 0 I b d 3 E H L N o V d L a B o S N x 2 R D r T y 0 w R u 4 i P d E / 3 E f a L n S d J m 7 R J + m d 1 u q c g l S a 2 Z 3 6 2 x / a 4 l u A p J j h x 4 u / m r / t 7 + 3 t y T E P w S Y c q I c k p C U D t 7 x H 8 6 4 V s B B w p 1 r M H Q e O j C B 8 f h H i s n b M A G m 3 B F X A l a 0 b n l 7 t L a 2 B + s r p 2 2 3 T u 3 v e c K 3 t g X t i f z U 7 P u T t z O + a g 5 7 j L Z L d j d R v P g X w 2 D u q E z 4 K g T l Q 4 g 4 N 6 j B y p 4 j p j A I X w s R 4 v t 7 a C y a k R 8 Y z 6 n 4 z 7 p 0 Y k Y t y / 3 i K V 3 i e r 3 x g W 9 + g D f K U + G j Q N x U Q 8 M X w 0 c K 8 B f U D l r z R N w X u g P o S y l o G r k 9 u E a Q a B 4 9 G A h v J U q 3 Z / s N h 9 w K a C e H T y w B A g 3 X Q Q U i 6 H I p y 0 R T C b 8 M G X K c h a q S 7 1 l x d D 4 U Y u + N Q 3 0 H w U J w q e 1 W u d v B g J 0 e b q + K i h d 3 p 9 T f H R 9 X I W K C q J J 1 A J T n 2 a s a 0 L U o H / h 2 C 8 t q p q Z u c M N g J a H b O j m f p b M w f 2 V c + N X p A Z U R t N p O t N t d 8 b F z B U v Z m C M F X K A Q L P U 8 p 9 9 u 0 f k q x Y 6 G R F n O g 5 d k 6 t x I o s 2 o u B Q f L u 2 t L E D 9 d 2 9 8 M 1 R l j P e J 0 r 2 m g 2 U o G E k J U r O b D m x h M r M k U f 1 x C 8 M X V D m I p Q w f z I f K o g U i n m M j 5 y 2 T Q E K U s F W I 6 D i 3 C F c C l n Y v n U s 1 w J E 8 q p C 1 N W G h l d 9 G S I G 0 N A J i A J 4 x J C t R S k p u 8 v T m D F L e j F 5 f V I A e q N d T Z C 4 x L z f d y l E 6 j d r l q K q Z G G b 6 E y / r e / 6 S Z t S n V f 1 k t v t a R Y h 3 7 p D T 8 C P O 6 k 3 A 0 N R E h C g M k 0 o F + X l O o D k j x A i R n U 1 p l R N 8 7 1 B y b A G c f X Z G E 4 3 2 G A i P U X Q 8 K z y E Z j D r p Z i p 3 X s m 5 c 6 g + V 3 i z Y B T R 2 M y b b X z O m d K o t g W J R S h J T F q H q 8 D f A l a i V 7 3 K h 2 F A f y h I B P S 4 V U z M P b x X X E 3 5 e w I c p R b + h s 5 Q o l s D q + M S 4 x 2 j J B k y q k K W L f Y b n S x N m Q m M c z z / S o Q g u 5 e a g M g u z M G V F p L W x i B Q 4 P F t D h i X l w S / l U K y V S 6 y M b l d 4 i w l O A 4 a n R Q n F e j H C h y 2 y v q V t t 7 u d 5 j y l b l O w + x + K k q n Q H Y c b 3 V G i o X Z J A l 9 2 1 y V u 9 L B r 4 X E q 5 q / e P n A 8 6 T S C V 5 T L o B g D 1 3 I G Z r d t m 0 Y B j o b x m Y 4 D G m z w 4 1 r N 9 I 0 0 h 0 k 8 y 4 b k N g W / J 7 + R J l F j 7 K + M S 6 v b 6 5 P W E X n f 6 5 u O Q S C Q k B M / X Y h v F G w l g k c / b R A 8 T A R P W h s E j x L B n 4 / X C q J J c y X f E p M 0 f y Q d u 1 T 4 d 8 1 P H G A 6 K 8 K 6 J S y J t a N t U 6 / 4 L H U s Z I 4 m b b v W F c v y W r m i G t Z J n 9 E R F 1 g M P X 3 X Y 6 p H X U 4 c E x k e P E U U O s U 6 p Z K n S f w U B 5 N c d G m + 8 P Q z X j t P 2 p x s Z R R R a 6 w p M z m j I R O I N 8 q + T p a L 2 L q g b Z b n U 9 4 h k R u L m j A 3 e c 2 2 a Z m u b C 6 1 2 t D l O g / M C i f H S i 5 / o 7 O S v c X V p b l 7 4 j a T 3 R 3 X 6 p 6 v 1 M R M G U w r I y s r i W + / s y T G 1 0 R G h e K 6 m L u j W 6 V N x I p a d c O x 8 V + z t H X Q a e O G D O R I u N j Y j G Z c l N 6 D x x u t L F B U G 1 g E s r W t h 9 v Z e r y b r W M 2 x c Y O u M S K s b Z f O 9 q + X z v c T Q X x A J J F v 8 n W w L / d H v 5 o N 3 g p M B f w 2 N a 3 q 8 f b 4 + 8 Y b V g e H 0 B h + q + D P 9 k e f s c A E C o U s j T U T 3 Y P 9 Z N F q E f X U I K T / 4 V X G o V r J R f B s l Y q P d O 1 Y g v X r 4 e M P L S S p / t 7 j J d 4 L D t e 0 m X / + 6 Z L j n l h u t a V 7 f a t j u X c n Z m O 5 c R T p b s z 1 7 z + Z F / Y Z h 8 Z 0 W 1 T P l S K 7 p 3 i m V I 8 9 / g v R 0 o p 2 P 8 6 U V r c x c v j p H S e s 8 p 5 1 7 / W r B y 9 b b c v e s 6 N 3 T F z r M g 0 d P 5 5 f l X E s p y b H O O s 3 x u 4 g / M c / c Z s F 5 F j C A u 7 t M K d r A g + x 7 K 7 5 x f Y U n w u U d n p F 6 t V Q F 9 q W P J b b Z 0 B S w n w J h 5 d k l r r w K j G r N W Y t R q z V m P W a s x a j V m r M W s 1 Z q 3 G r N W Y t R q z V m P W a s x a j V m r M W s 1 Z q 3 G r N W Y d Y c x 6 7 9 Q S w E C L Q A U A A I A C A A 2 Y 3 5 Y t r 8 7 0 q Y A A A D 3 A A A A E g A A A A A A A A A A A A A A A A A A A A A A Q 2 9 u Z m l n L 1 B h Y 2 t h Z 2 U u e G 1 s U E s B A i 0 A F A A C A A g A N m N + W A / K 6 a u k A A A A 6 Q A A A B M A A A A A A A A A A A A A A A A A 8 g A A A F t D b 2 5 0 Z W 5 0 X 1 R 5 c G V z X S 5 4 b W x Q S w E C L Q A U A A I A C A A 2 Y 3 5 Y U k i l J d E F A A D X J w A A E w A A A A A A A A A A A A A A A A D j A Q A A R m 9 y b X V s Y X M v U 2 V j d G l v b j E u b V B L B Q Y A A A A A A w A D A M I A A A A B C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l W g A A A A A A A A N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R E F E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j B U M j A 6 M z c 6 N T M u N j I 4 N D k 1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U R B R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0 V E Q U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E Q U Q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M Y X N 0 V X B k Y X R l Z C I g V m F s d W U 9 I m Q y M D I z L T E y L T I 4 V D E 0 O j M 0 O j M x L j k 2 M D M 0 O T l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Y X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S Z X N 1 b H R U e X B l I i B W Y W x 1 Z T 0 i c 1 R h Y m x l I i A v P j x F b n R y e S B U e X B l P S J Q a X Z v d E 9 i a m V j d E 5 h b W U i I F Z h b H V l P S J z Q W 5 h b G l z a X M h S G 9 z c F 9 H c n V w b 3 N f R W R h Z C I g L z 4 8 R W 5 0 c n k g V H l w Z T 0 i T G 9 h Z G V k V G 9 B b m F s e X N p c 1 N l c n Z p Y 2 V z I i B W Y W x 1 Z T 0 i b D A i I C 8 + P E V u d H J 5 I F R 5 c G U 9 I k J 1 Z m Z l c k 5 l e H R S Z W Z y Z X N o I i B W Y W x 1 Z T 0 i b D E i I C 8 + P E V u d H J 5 I F R 5 c G U 9 I l F 1 Z X J 5 S U Q i I F Z h b H V l P S J z M G Q 1 M j Y 5 N G M t M j B i Z S 0 0 Z T E 1 L W J j M D k t M 2 U 2 M T g x O G N i Z G I 2 I i A v P j x F b n R y e S B U e X B l P S J G a W x s T G F z d F V w Z G F 0 Z W Q i I F Z h b H V l P S J k M j A y N C 0 w M y 0 z M F Q x N z o y N T o 0 N S 4 5 M D U 4 O D Y 3 W i I g L z 4 8 R W 5 0 c n k g V H l w Z T 0 i R m l s b E V y c m 9 y Q 2 9 1 b n Q i I F Z h b H V l P S J s N T U 1 O C I g L z 4 8 R W 5 0 c n k g V H l w Z T 0 i R m l s b E N v b H V t b l R 5 c G V z I i B W Y W x 1 Z T 0 i c 0 N R a 0 R B d 2 t B Q U F B Q U J n T U d B Q U F B Q U F B Q U F B Q U F B Q U F B Q U F B Q U F B a 0 F D U W t B Q U F B Q U F B T U R B d 0 1 E Q X d N Q U F B Q U F B Q U F B Q U F B Q U J n W U d C Z 0 1 H Q X c 9 P S I g L z 4 8 R W 5 0 c n k g V H l w Z T 0 i R m l s b E V y c m 9 y Q 2 9 k Z S I g V m F s d W U 9 I n N V b m t u b 3 d u I i A v P j x F b n R y e S B U e X B l P S J G a W x s Q 2 9 s d W 1 u T m F t Z X M i I F Z h b H V l P S J z W y Z x d W 9 0 O 2 Z l Y 2 h h X 3 J l c G 9 y d G U m c X V v d D s s J n F 1 b 3 Q 7 Z m V j a G F f a W 5 n X 2 l w c m V z c y Z x d W 9 0 O y w m c X V v d D t p b m d y Z X N v X 2 F u a W 8 m c X V v d D s s J n F 1 b 3 Q 7 a W 5 n c m V z b 1 9 z Z W 1 h b m F f Z X B p J n F 1 b 3 Q 7 L C Z x d W 9 0 O 2 Z l Y 2 h h X 2 l u a S Z x d W 9 0 O y w m c X V v d D t k a W F n b m 9 z d G l j X 2 l u a S Z x d W 9 0 O y w m c X V v d D t k a W F n b m 9 z d G l j X 2 V 2 b 1 9 u b 2 0 m c X V v d D s s J n F 1 b 3 Q 7 Z G l h Z 2 5 v c 3 R p Y 1 9 l d m 9 f b 3 R y b y Z x d W 9 0 O y w m c X V v d D t k b m k m c X V v d D s s J n F 1 b 3 Q 7 d G l w b 1 9 l Z G F k J n F 1 b 3 Q 7 L C Z x d W 9 0 O 2 V k Y W Q m c X V v d D s s J n F 1 b 3 Q 7 c 2 V 4 b y Z x d W 9 0 O y w m c X V v d D t n Z X N 0 Y W 5 0 Z S Z x d W 9 0 O y w m c X V v d D t n Z X N 0 Y W 5 0 Z V 9 z Z W 0 m c X V v d D s s J n F 1 b 3 Q 7 c H V l c n B l c m E m c X V v d D s s J n F 1 b 3 Q 7 Z V 9 z Y W x 1 Z F 9 u b 3 R p Z l 9 u b 2 0 m c X V v d D s s J n F 1 b 3 Q 7 Z V 9 z Y W x 1 Z F 9 u b 3 R p Z l 9 p b n N 0 a X R 1 Y 2 l v b i Z x d W 9 0 O y w m c X V v d D t l X 3 N h b H V k X 2 5 v d G l m X 2 R l c G F y d G F t Z W 5 0 b y Z x d W 9 0 O y w m c X V v d D t l X 3 N h b H V k X 2 5 v d G l m X 3 B y b 3 Z p b m N p Y S Z x d W 9 0 O y w m c X V v d D t l X 3 N h b H V k X 2 5 v d G l m X 2 R p c 3 R y a X R v J n F 1 b 3 Q 7 L C Z x d W 9 0 O 2 R p c m V z Y V 9 u b 3 R p Z i Z x d W 9 0 O y w m c X V v d D t y Z W R f b m 9 0 a W Y m c X V v d D s s J n F 1 b 3 Q 7 b W l j c m 9 y Z W R f b m 9 0 a W Y m c X V v d D s s J n F 1 b 3 Q 7 a W 5 m Z W N j a W 9 u X 2 R l c G F y d G F t Z W 5 0 b y Z x d W 9 0 O y w m c X V v d D t p b m Z l Y 2 N p b 2 5 f c H J v d m l u Y 2 l h J n F 1 b 3 Q 7 L C Z x d W 9 0 O 2 l u Z m V j Y 2 l v b l 9 k a X N 0 c m l 0 b y Z x d W 9 0 O y w m c X V v d D t l X 3 N h b H V k X 3 J l Z i Z x d W 9 0 O y w m c X V v d D t l X 3 N h b H V k X 3 J l Z l 9 u b 2 0 m c X V v d D s s J n F 1 b 3 Q 7 Z m V j a G F f c m V m J n F 1 b 3 Q 7 L C Z x d W 9 0 O 2 Z h b G x l Y 2 l k b y Z x d W 9 0 O y w m c X V v d D t m Z W N o Y V 9 k Z W Y m c X V v d D s s J n F 1 b 3 Q 7 Z m V j a G F f Y W x 0 Y S Z x d W 9 0 O y w m c X V v d D t 0 a W V u Z V 9 t d W V z d H J h J n F 1 b 3 Q 7 L C Z x d W 9 0 O 3 J l c 3 V s d G F k b 1 9 t d W V z d H J h M V 9 l b G l z Y V 9 u c z E m c X V v d D s s J n F 1 b 3 Q 7 c m V z d W x 0 Y W R v X 2 1 1 Z X N 0 c m E y X 2 l n b S Z x d W 9 0 O y w m c X V v d D t y Z X N 1 b H R h Z G 9 f b X V l c 3 R y Y T N f c G N y J n F 1 b 3 Q 7 L C Z x d W 9 0 O 3 J l c 3 V s d G F k b 1 9 t d W V z d H J h N F 9 p b m 1 1 b m 9 j c m 9 t Y X R v Z 3 J h Z m l j Y S Z x d W 9 0 O y w m c X V v d D t j b 2 5 k a W N p b 2 5 f c m l l c 2 d v J n F 1 b 3 Q 7 L C Z x d W 9 0 O 2 N v b m R f c m l l c 2 d v X 2 h p c G V y d G V u c 2 l v b i Z x d W 9 0 O y w m c X V v d D t j b 2 5 k X 3 J p Z X N n b 1 9 v Y m V z a W R h Z C Z x d W 9 0 O y w m c X V v d D t j b 2 5 k X 3 J p Z X N n b 1 9 z b 2 J y Z X B l c 2 8 m c X V v d D s s J n F 1 b 3 Q 7 Y 2 9 u Z F 9 y a W V z Z 2 9 f Z G l h Y m V 0 Z X M m c X V v d D s s J n F 1 b 3 Q 7 Y 2 9 u Z F 9 y a W V z Z 2 9 f b 3 R y b 3 M m c X V v d D s s J n F 1 b 3 Q 7 Y 2 9 u Z F 9 y a W V z Z 2 9 f b m l u Z 3 V u b y Z x d W 9 0 O y w m c X V v d D t z Z X J 2 a W N p b 1 9 u b 2 0 m c X V v d D s s J n F 1 b 3 Q 7 c 2 V y d m l j a W 9 f b 3 R y b y Z x d W 9 0 O y w m c X V v d D t l X 3 N h b H V k X 2 9 y a W d l b l 9 k a X J l c 2 E m c X V v d D s s J n F 1 b 3 Q 7 Z V 9 z Y W x 1 Z F 9 v c m l n Z W 5 f b m 9 t J n F 1 b 3 Q 7 L C Z x d W 9 0 O 2 9 i c 2 V y d m F j a W 9 u J n F 1 b 3 Q 7 L C Z x d W 9 0 O 2 N v b m R p Y 2 l v b l 9 m a W N o Y S Z x d W 9 0 O y w m c X V v d D t j b G F 2 Z S Z x d W 9 0 O y w m c X V v d D t m Z W N o Y V 9 y Z W c m c X V v d D s s J n F 1 b 3 Q 7 Z m V j a G F f b W 9 k J n F 1 b 3 Q 7 L C Z x d W 9 0 O 2 l k J n F 1 b 3 Q 7 L C Z x d W 9 0 O 0 V E Q U R f R E V O R 1 V F J n F 1 b 3 Q 7 L C Z x d W 9 0 O 0 V E Q U R f U V V J T l F V R U 5 J T y Z x d W 9 0 O y w m c X V v d D t N R V M m c X V v d D s s J n F 1 b 3 Q 7 R E l B J n F 1 b 3 Q 7 L C Z x d W 9 0 O 1 R f R V N U Q U 5 D S U E m c X V v d D s s J n F 1 b 3 Q 7 R V N U Q U 5 D S U E m c X V v d D s s J n F 1 b 3 Q 7 R E l B U 1 9 F T k Y m c X V v d D t d I i A v P j x F b n R y e S B U e X B l P S J G a W x s Q 2 9 1 b n Q i I F Z h b H V l P S J s M T A 3 M D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1 D + T 4 Z k s O S b K Y y f X g x V s s A A A A A A I A A A A A A B B m A A A A A Q A A I A A A A K e R L f 6 n i g 6 V m N 8 G 3 0 n l M 6 C k M e p + 1 t g y C F W Y 8 b a 2 Q z 2 Y A A A A A A 6 A A A A A A g A A I A A A A O Q z p E Z J y u e Q c g / H c O E 6 P S Z J Y u j l V z Q B S + v 6 8 N b u P n m Z U A A A A C K k O k F Y c z / M z 8 a v y / 3 3 N X 2 z Z x N z x O A H I l h 3 S O W o / h W y s L / 7 U 8 e 0 x 0 4 Y V j I G G / d 1 l 4 3 K 6 O F K 2 / o k y X A h d e i 5 B w O v p x E w F N U 7 C 7 1 H U j g t m c f z Q A A A A C x 7 F r C 5 R b m Y / j 8 T u F N V h 8 p k H t s 2 t 1 N t l u u u O o o o X Z 6 S K d 9 8 R 5 e m a e j m / F S 5 O B G r b W w I c P / 6 T h 8 S / Q v M 5 m E H z I c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CARLOS PINTADO</cp:lastModifiedBy>
  <dcterms:created xsi:type="dcterms:W3CDTF">2023-12-20T17:03:03Z</dcterms:created>
  <dcterms:modified xsi:type="dcterms:W3CDTF">2024-03-30T17:36:03Z</dcterms:modified>
</cp:coreProperties>
</file>