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4E227BFF-CB25-463B-A55E-75F9AEF175F0}" xr6:coauthVersionLast="36" xr6:coauthVersionMax="47" xr10:uidLastSave="{00000000-0000-0000-0000-000000000000}"/>
  <bookViews>
    <workbookView xWindow="0" yWindow="0" windowWidth="28800" windowHeight="12105" activeTab="2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8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3" i="4"/>
  <c r="F52" i="4"/>
  <c r="F51" i="4"/>
  <c r="Q209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F26" i="4"/>
  <c r="F25" i="4"/>
  <c r="J9" i="4"/>
  <c r="J35" i="4"/>
  <c r="J17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<sst xmlns="http://schemas.openxmlformats.org/spreadsheetml/2006/main" count="241" uniqueCount="139">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</sst>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HOSPITAL III JOSE CAYETANO HEREDIA</c:v>
                </c:pt>
                <c:pt idx="14">
                  <c:v>P.S. COMUNIDAD SALUDABLE</c:v>
                </c:pt>
                <c:pt idx="15">
                  <c:v>SALITRAL</c:v>
                </c:pt>
                <c:pt idx="16">
                  <c:v>E.S I-4 CASTILLA</c:v>
                </c:pt>
                <c:pt idx="17">
                  <c:v>C.S. BELLAVISTA</c:v>
                </c:pt>
                <c:pt idx="18">
                  <c:v>C.S. TALARA II</c:v>
                </c:pt>
                <c:pt idx="19">
                  <c:v>AUNA CLINICA MIRAFLORES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395</c:v>
                </c:pt>
                <c:pt idx="1">
                  <c:v>241</c:v>
                </c:pt>
                <c:pt idx="2">
                  <c:v>213</c:v>
                </c:pt>
                <c:pt idx="3">
                  <c:v>183</c:v>
                </c:pt>
                <c:pt idx="4">
                  <c:v>148</c:v>
                </c:pt>
                <c:pt idx="5">
                  <c:v>130</c:v>
                </c:pt>
                <c:pt idx="6">
                  <c:v>112</c:v>
                </c:pt>
                <c:pt idx="7">
                  <c:v>94</c:v>
                </c:pt>
                <c:pt idx="8">
                  <c:v>64</c:v>
                </c:pt>
                <c:pt idx="9">
                  <c:v>57</c:v>
                </c:pt>
                <c:pt idx="10">
                  <c:v>48</c:v>
                </c:pt>
                <c:pt idx="11">
                  <c:v>30</c:v>
                </c:pt>
                <c:pt idx="12">
                  <c:v>29</c:v>
                </c:pt>
                <c:pt idx="13">
                  <c:v>20</c:v>
                </c:pt>
                <c:pt idx="14">
                  <c:v>18</c:v>
                </c:pt>
                <c:pt idx="15">
                  <c:v>17</c:v>
                </c:pt>
                <c:pt idx="16">
                  <c:v>15</c:v>
                </c:pt>
                <c:pt idx="17">
                  <c:v>13</c:v>
                </c:pt>
                <c:pt idx="18">
                  <c:v>8</c:v>
                </c:pt>
                <c:pt idx="19">
                  <c:v>6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Analisis!$D$191:$D$205</c:f>
              <c:numCache>
                <c:formatCode>General</c:formatCode>
                <c:ptCount val="14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Analisis!$E$191:$E$205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20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Analisis!$F$191:$F$205</c:f>
              <c:numCache>
                <c:formatCode>General</c:formatCode>
                <c:ptCount val="14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Analisis!$G$191:$G$205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41</c:v>
                </c:pt>
                <c:pt idx="12">
                  <c:v>29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Analisis!$H$191:$H$205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Analisis!$I$191:$I$205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1215</c:v>
                </c:pt>
                <c:pt idx="1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57</c:v>
                </c:pt>
                <c:pt idx="1">
                  <c:v>103</c:v>
                </c:pt>
                <c:pt idx="2">
                  <c:v>144</c:v>
                </c:pt>
                <c:pt idx="3">
                  <c:v>214</c:v>
                </c:pt>
                <c:pt idx="4">
                  <c:v>245</c:v>
                </c:pt>
                <c:pt idx="5">
                  <c:v>345</c:v>
                </c:pt>
                <c:pt idx="6">
                  <c:v>259</c:v>
                </c:pt>
                <c:pt idx="7">
                  <c:v>182</c:v>
                </c:pt>
                <c:pt idx="8">
                  <c:v>135</c:v>
                </c:pt>
                <c:pt idx="9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412</c:v>
                </c:pt>
                <c:pt idx="1">
                  <c:v>1392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E.S I-3 BERNAL</c:v>
                </c:pt>
                <c:pt idx="10">
                  <c:v>HOSPITAL II JORGE REATEGUI DELGADO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HOSPITAL III JOSE CAYETANO HEREDIA</c:v>
                </c:pt>
                <c:pt idx="14">
                  <c:v>P.S. COMUNIDAD SALUDABLE</c:v>
                </c:pt>
                <c:pt idx="15">
                  <c:v>SALITRAL</c:v>
                </c:pt>
                <c:pt idx="16">
                  <c:v>E.S I-4 CASTILLA</c:v>
                </c:pt>
                <c:pt idx="17">
                  <c:v>C.S. BELLAVISTA</c:v>
                </c:pt>
                <c:pt idx="18">
                  <c:v>C.S. TALARA II</c:v>
                </c:pt>
                <c:pt idx="19">
                  <c:v>AUNA CLINICA MIRAFLORES</c:v>
                </c:pt>
                <c:pt idx="20">
                  <c:v>HUARMACA</c:v>
                </c:pt>
                <c:pt idx="21">
                  <c:v>HOSPITAL ESSALUD SULLANA</c:v>
                </c:pt>
                <c:pt idx="22">
                  <c:v>SANNA CLINICA BELEN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395</c:v>
                </c:pt>
                <c:pt idx="1">
                  <c:v>241</c:v>
                </c:pt>
                <c:pt idx="2">
                  <c:v>213</c:v>
                </c:pt>
                <c:pt idx="3">
                  <c:v>183</c:v>
                </c:pt>
                <c:pt idx="4">
                  <c:v>148</c:v>
                </c:pt>
                <c:pt idx="5">
                  <c:v>130</c:v>
                </c:pt>
                <c:pt idx="6">
                  <c:v>112</c:v>
                </c:pt>
                <c:pt idx="7">
                  <c:v>94</c:v>
                </c:pt>
                <c:pt idx="8">
                  <c:v>64</c:v>
                </c:pt>
                <c:pt idx="9">
                  <c:v>57</c:v>
                </c:pt>
                <c:pt idx="10">
                  <c:v>48</c:v>
                </c:pt>
                <c:pt idx="11">
                  <c:v>30</c:v>
                </c:pt>
                <c:pt idx="12">
                  <c:v>29</c:v>
                </c:pt>
                <c:pt idx="13">
                  <c:v>20</c:v>
                </c:pt>
                <c:pt idx="14">
                  <c:v>18</c:v>
                </c:pt>
                <c:pt idx="15">
                  <c:v>17</c:v>
                </c:pt>
                <c:pt idx="16">
                  <c:v>15</c:v>
                </c:pt>
                <c:pt idx="17">
                  <c:v>13</c:v>
                </c:pt>
                <c:pt idx="18">
                  <c:v>8</c:v>
                </c:pt>
                <c:pt idx="19">
                  <c:v>6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227</c:v>
                </c:pt>
                <c:pt idx="1">
                  <c:v>232</c:v>
                </c:pt>
                <c:pt idx="2">
                  <c:v>316</c:v>
                </c:pt>
                <c:pt idx="3">
                  <c:v>274</c:v>
                </c:pt>
                <c:pt idx="4">
                  <c:v>198</c:v>
                </c:pt>
                <c:pt idx="5">
                  <c:v>263</c:v>
                </c:pt>
                <c:pt idx="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Analisis!$H$74:$H$88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Analisis!$I$74:$I$88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311</c:v>
                </c:pt>
                <c:pt idx="12">
                  <c:v>204</c:v>
                </c:pt>
                <c:pt idx="1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</c:strCache>
            </c:strRef>
          </c:cat>
          <c:val>
            <c:numRef>
              <c:f>Analisis!$M$9:$M$33</c:f>
              <c:numCache>
                <c:formatCode>General</c:formatCode>
                <c:ptCount val="24"/>
                <c:pt idx="0">
                  <c:v>123</c:v>
                </c:pt>
                <c:pt idx="1">
                  <c:v>218</c:v>
                </c:pt>
                <c:pt idx="2">
                  <c:v>308</c:v>
                </c:pt>
                <c:pt idx="3">
                  <c:v>325</c:v>
                </c:pt>
                <c:pt idx="4">
                  <c:v>336</c:v>
                </c:pt>
                <c:pt idx="5">
                  <c:v>198</c:v>
                </c:pt>
                <c:pt idx="6">
                  <c:v>150</c:v>
                </c:pt>
                <c:pt idx="7">
                  <c:v>95</c:v>
                </c:pt>
                <c:pt idx="8">
                  <c:v>50</c:v>
                </c:pt>
                <c:pt idx="9">
                  <c:v>12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563</c:v>
                </c:pt>
                <c:pt idx="1">
                  <c:v>393</c:v>
                </c:pt>
                <c:pt idx="2">
                  <c:v>325</c:v>
                </c:pt>
                <c:pt idx="3">
                  <c:v>278</c:v>
                </c:pt>
                <c:pt idx="4">
                  <c:v>190</c:v>
                </c:pt>
                <c:pt idx="5">
                  <c:v>78</c:v>
                </c:pt>
                <c:pt idx="6">
                  <c:v>17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53</c:v>
                </c:pt>
                <c:pt idx="1">
                  <c:v>59</c:v>
                </c:pt>
                <c:pt idx="2">
                  <c:v>30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57</c:v>
                </c:pt>
                <c:pt idx="1">
                  <c:v>103</c:v>
                </c:pt>
                <c:pt idx="2">
                  <c:v>144</c:v>
                </c:pt>
                <c:pt idx="3">
                  <c:v>214</c:v>
                </c:pt>
                <c:pt idx="4">
                  <c:v>245</c:v>
                </c:pt>
                <c:pt idx="5">
                  <c:v>345</c:v>
                </c:pt>
                <c:pt idx="6">
                  <c:v>259</c:v>
                </c:pt>
                <c:pt idx="7">
                  <c:v>182</c:v>
                </c:pt>
                <c:pt idx="8">
                  <c:v>135</c:v>
                </c:pt>
                <c:pt idx="9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519</c:v>
                </c:pt>
                <c:pt idx="1">
                  <c:v>298</c:v>
                </c:pt>
                <c:pt idx="2">
                  <c:v>132</c:v>
                </c:pt>
                <c:pt idx="3">
                  <c:v>109</c:v>
                </c:pt>
                <c:pt idx="4">
                  <c:v>95</c:v>
                </c:pt>
                <c:pt idx="5">
                  <c:v>92</c:v>
                </c:pt>
                <c:pt idx="6">
                  <c:v>71</c:v>
                </c:pt>
                <c:pt idx="7">
                  <c:v>67</c:v>
                </c:pt>
                <c:pt idx="8">
                  <c:v>66</c:v>
                </c:pt>
                <c:pt idx="9">
                  <c:v>53</c:v>
                </c:pt>
                <c:pt idx="10">
                  <c:v>45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0.28422782037239869</c:v>
                </c:pt>
                <c:pt idx="1">
                  <c:v>0.44742606790799566</c:v>
                </c:pt>
                <c:pt idx="2">
                  <c:v>0.5197152245345017</c:v>
                </c:pt>
                <c:pt idx="3">
                  <c:v>0.57940854326396496</c:v>
                </c:pt>
                <c:pt idx="4">
                  <c:v>0.63143483023001101</c:v>
                </c:pt>
                <c:pt idx="5">
                  <c:v>0.68181818181818188</c:v>
                </c:pt>
                <c:pt idx="6">
                  <c:v>0.72070098576122676</c:v>
                </c:pt>
                <c:pt idx="7">
                  <c:v>0.75739320920043818</c:v>
                </c:pt>
                <c:pt idx="8">
                  <c:v>0.7935377875136912</c:v>
                </c:pt>
                <c:pt idx="9">
                  <c:v>0.82256297918948529</c:v>
                </c:pt>
                <c:pt idx="10">
                  <c:v>0.84720700985761233</c:v>
                </c:pt>
                <c:pt idx="11">
                  <c:v>0.86692223439211402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53</c:v>
                </c:pt>
                <c:pt idx="1">
                  <c:v>59</c:v>
                </c:pt>
                <c:pt idx="2">
                  <c:v>30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227</c:v>
                </c:pt>
                <c:pt idx="1">
                  <c:v>232</c:v>
                </c:pt>
                <c:pt idx="2">
                  <c:v>316</c:v>
                </c:pt>
                <c:pt idx="3">
                  <c:v>274</c:v>
                </c:pt>
                <c:pt idx="4">
                  <c:v>198</c:v>
                </c:pt>
                <c:pt idx="5">
                  <c:v>263</c:v>
                </c:pt>
                <c:pt idx="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563</c:v>
                </c:pt>
                <c:pt idx="1">
                  <c:v>393</c:v>
                </c:pt>
                <c:pt idx="2">
                  <c:v>325</c:v>
                </c:pt>
                <c:pt idx="3">
                  <c:v>278</c:v>
                </c:pt>
                <c:pt idx="4">
                  <c:v>190</c:v>
                </c:pt>
                <c:pt idx="5">
                  <c:v>78</c:v>
                </c:pt>
                <c:pt idx="6">
                  <c:v>17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Analisis!$H$74:$H$88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Analisis!$I$74:$I$88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311</c:v>
                </c:pt>
                <c:pt idx="12">
                  <c:v>204</c:v>
                </c:pt>
                <c:pt idx="1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</c:strCache>
            </c:strRef>
          </c:cat>
          <c:val>
            <c:numRef>
              <c:f>Analisis!$M$9:$M$33</c:f>
              <c:numCache>
                <c:formatCode>General</c:formatCode>
                <c:ptCount val="24"/>
                <c:pt idx="0">
                  <c:v>123</c:v>
                </c:pt>
                <c:pt idx="1">
                  <c:v>218</c:v>
                </c:pt>
                <c:pt idx="2">
                  <c:v>308</c:v>
                </c:pt>
                <c:pt idx="3">
                  <c:v>325</c:v>
                </c:pt>
                <c:pt idx="4">
                  <c:v>336</c:v>
                </c:pt>
                <c:pt idx="5">
                  <c:v>198</c:v>
                </c:pt>
                <c:pt idx="6">
                  <c:v>150</c:v>
                </c:pt>
                <c:pt idx="7">
                  <c:v>95</c:v>
                </c:pt>
                <c:pt idx="8">
                  <c:v>50</c:v>
                </c:pt>
                <c:pt idx="9">
                  <c:v>12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TAMARINDO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519</c:v>
                </c:pt>
                <c:pt idx="1">
                  <c:v>298</c:v>
                </c:pt>
                <c:pt idx="2">
                  <c:v>132</c:v>
                </c:pt>
                <c:pt idx="3">
                  <c:v>109</c:v>
                </c:pt>
                <c:pt idx="4">
                  <c:v>95</c:v>
                </c:pt>
                <c:pt idx="5">
                  <c:v>92</c:v>
                </c:pt>
                <c:pt idx="6">
                  <c:v>71</c:v>
                </c:pt>
                <c:pt idx="7">
                  <c:v>67</c:v>
                </c:pt>
                <c:pt idx="8">
                  <c:v>66</c:v>
                </c:pt>
                <c:pt idx="9">
                  <c:v>53</c:v>
                </c:pt>
                <c:pt idx="10">
                  <c:v>45</c:v>
                </c:pt>
                <c:pt idx="11">
                  <c:v>36</c:v>
                </c:pt>
                <c:pt idx="12">
                  <c:v>35</c:v>
                </c:pt>
                <c:pt idx="13">
                  <c:v>23</c:v>
                </c:pt>
                <c:pt idx="14">
                  <c:v>22</c:v>
                </c:pt>
                <c:pt idx="15">
                  <c:v>21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SULLANA</c:v>
                </c:pt>
                <c:pt idx="7">
                  <c:v>VEINTISEIS DE OCTUBRE</c:v>
                </c:pt>
                <c:pt idx="8">
                  <c:v>PARIÑAS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TAMARINDO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0.28422782037239869</c:v>
                </c:pt>
                <c:pt idx="1">
                  <c:v>0.44742606790799566</c:v>
                </c:pt>
                <c:pt idx="2">
                  <c:v>0.5197152245345017</c:v>
                </c:pt>
                <c:pt idx="3">
                  <c:v>0.57940854326396496</c:v>
                </c:pt>
                <c:pt idx="4">
                  <c:v>0.63143483023001101</c:v>
                </c:pt>
                <c:pt idx="5">
                  <c:v>0.68181818181818188</c:v>
                </c:pt>
                <c:pt idx="6">
                  <c:v>0.72070098576122676</c:v>
                </c:pt>
                <c:pt idx="7">
                  <c:v>0.75739320920043818</c:v>
                </c:pt>
                <c:pt idx="8">
                  <c:v>0.7935377875136912</c:v>
                </c:pt>
                <c:pt idx="9">
                  <c:v>0.82256297918948529</c:v>
                </c:pt>
                <c:pt idx="10">
                  <c:v>0.84720700985761233</c:v>
                </c:pt>
                <c:pt idx="11">
                  <c:v>0.86692223439211402</c:v>
                </c:pt>
                <c:pt idx="12">
                  <c:v>0.88608981380065732</c:v>
                </c:pt>
                <c:pt idx="13">
                  <c:v>0.89868565169769998</c:v>
                </c:pt>
                <c:pt idx="14">
                  <c:v>0.91073384446878436</c:v>
                </c:pt>
                <c:pt idx="15">
                  <c:v>0.92223439211391034</c:v>
                </c:pt>
                <c:pt idx="16">
                  <c:v>0.93044906900328606</c:v>
                </c:pt>
                <c:pt idx="17">
                  <c:v>0.93866374589266177</c:v>
                </c:pt>
                <c:pt idx="18">
                  <c:v>0.94633077765607909</c:v>
                </c:pt>
                <c:pt idx="19">
                  <c:v>0.95290251916757962</c:v>
                </c:pt>
                <c:pt idx="20">
                  <c:v>0.95892661555312175</c:v>
                </c:pt>
                <c:pt idx="21">
                  <c:v>0.96440306681270549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Analisis!$D$133:$D$146</c:f>
              <c:numCache>
                <c:formatCode>General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Analisis!$E$133:$E$146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93</c:v>
                </c:pt>
                <c:pt idx="6">
                  <c:v>128</c:v>
                </c:pt>
                <c:pt idx="7">
                  <c:v>184</c:v>
                </c:pt>
                <c:pt idx="8">
                  <c:v>218</c:v>
                </c:pt>
                <c:pt idx="9">
                  <c:v>231</c:v>
                </c:pt>
                <c:pt idx="10">
                  <c:v>270</c:v>
                </c:pt>
                <c:pt idx="11">
                  <c:v>311</c:v>
                </c:pt>
                <c:pt idx="12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1,853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1,543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310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1,215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638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412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1392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22.2%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75.1%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49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84.727030208334" createdVersion="6" refreshedVersion="6" minRefreshableVersion="3" recordCount="10840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03T00:00:00"/>
    </cacheField>
    <cacheField name="fecha_ing_ipress" numFmtId="0">
      <sharedItems containsSemiMixedTypes="0" containsNonDate="0" containsDate="1" containsString="0" minDate="2023-01-02T00:00:00" maxDate="2024-04-03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01T00:00:00"/>
    </cacheField>
    <cacheField name="diagnostic_ini" numFmtId="0">
      <sharedItems containsBlank="1" count="13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02T00:00:00" count="163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3-21T00:00:00"/>
        <d v="2024-03-23T00:00:00"/>
        <d v="2024-03-24T00:00:00"/>
        <d v="2024-03-27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01T00:00:00"/>
    </cacheField>
    <cacheField name="fecha_alta" numFmtId="0">
      <sharedItems containsNonDate="0" containsDate="1" containsString="0" containsBlank="1" minDate="2023-01-10T00:00:00" maxDate="2024-04-03T00:00:00" count="433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19T00:00:00"/>
        <d v="2024-03-18T00:00:00"/>
        <d v="2024-03-13T00:00:00"/>
        <d v="2024-03-09T00:00:00"/>
        <d v="2024-03-17T00:00:00"/>
        <d v="2024-03-15T00:00:00"/>
        <d v="2024-03-21T00:00:00"/>
        <d v="2024-03-22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16T00:00:00"/>
        <d v="2024-03-28T00:00:00"/>
        <d v="2024-03-23T00:00:00"/>
        <d v="2024-03-26T00:00:00"/>
        <d v="2024-03-25T00:00:00"/>
        <d v="2024-03-24T00:00:00"/>
        <d v="2024-03-30T00:00:00"/>
        <d v="2024-04-02T00:00:00"/>
        <d v="2024-03-29T00:00:00"/>
        <d v="2024-03-27T00:00:00"/>
        <d v="2024-03-31T00:00:00"/>
        <d v="2024-04-01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40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m/>
    <s v="111377"/>
    <x v="9"/>
    <x v="11"/>
    <x v="4"/>
    <x v="2"/>
    <m/>
    <x v="5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m/>
    <s v="111382"/>
    <x v="9"/>
    <x v="15"/>
    <x v="4"/>
    <x v="6"/>
    <m/>
    <x v="5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m/>
    <s v="111771"/>
    <x v="9"/>
    <x v="11"/>
    <x v="4"/>
    <x v="5"/>
    <m/>
    <x v="5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3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5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6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9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0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1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23 08:51:13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23 08:52:56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23 08:54:06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2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3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6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6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2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6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m/>
    <s v="111368"/>
    <x v="2"/>
    <x v="4"/>
    <x v="4"/>
    <x v="3"/>
    <m/>
    <x v="5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0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1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1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2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2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1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0"/>
    <x v="0"/>
    <x v="1"/>
    <x v="4"/>
    <x v="0"/>
    <x v="0"/>
    <x v="0"/>
    <x v="0"/>
    <x v="0"/>
    <x v="0"/>
    <x v="0"/>
    <x v="0"/>
    <x v="0"/>
    <x v="4"/>
    <s v=""/>
    <x v="0"/>
    <s v="C.S. TAMBOGRANDE"/>
    <s v=""/>
    <x v="0"/>
    <s v="202410200114A201A97.018BECONA1F"/>
    <s v="2024-03-18 18:32:37"/>
    <s v="2024-03-19 20:33:14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399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2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3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5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2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9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4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3-18T00:00:00"/>
    <d v="2024-03-17T00:00:00"/>
    <x v="1"/>
    <x v="5"/>
    <d v="2024-03-16T00:00:00"/>
    <x v="0"/>
    <x v="1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m/>
    <s v="111383"/>
    <x v="5"/>
    <x v="8"/>
    <x v="4"/>
    <x v="2"/>
    <m/>
    <x v="5"/>
    <x v="7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1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5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9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1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0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0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3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6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2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1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2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2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1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4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39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1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1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4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0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m/>
    <s v="111367"/>
    <x v="9"/>
    <x v="15"/>
    <x v="4"/>
    <x v="4"/>
    <m/>
    <x v="5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2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4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1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1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5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0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2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1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2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0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9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m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2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19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2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2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26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0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4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5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4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8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4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1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2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1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m/>
    <s v="112620"/>
    <x v="9"/>
    <x v="13"/>
    <x v="4"/>
    <x v="0"/>
    <m/>
    <x v="5"/>
    <x v="9"/>
  </r>
  <r>
    <d v="2024-04-02T00:00:00"/>
    <d v="2024-03-25T00:00:00"/>
    <x v="1"/>
    <x v="7"/>
    <d v="2024-03-21T00:00:00"/>
    <x v="1"/>
    <x v="0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27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2 08:48:47"/>
    <s v="113024"/>
    <x v="2"/>
    <x v="2"/>
    <x v="4"/>
    <x v="1"/>
    <n v="5"/>
    <x v="3"/>
    <x v="0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m/>
    <s v="112617"/>
    <x v="7"/>
    <x v="10"/>
    <x v="4"/>
    <x v="6"/>
    <m/>
    <x v="5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2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8ARCHVA1F"/>
    <s v="2024-04-01 16:52:48"/>
    <s v="2024-04-02 13:58:22"/>
    <s v="114967"/>
    <x v="5"/>
    <x v="8"/>
    <x v="4"/>
    <x v="4"/>
    <m/>
    <x v="5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m/>
    <s v="115588"/>
    <x v="3"/>
    <x v="3"/>
    <x v="1"/>
    <x v="1"/>
    <m/>
    <x v="5"/>
    <x v="8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m/>
    <s v="113518"/>
    <x v="5"/>
    <x v="8"/>
    <x v="4"/>
    <x v="3"/>
    <m/>
    <x v="5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m/>
    <s v="113523"/>
    <x v="0"/>
    <x v="0"/>
    <x v="4"/>
    <x v="3"/>
    <m/>
    <x v="5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5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2 14:00:40"/>
    <s v="113920"/>
    <x v="0"/>
    <x v="0"/>
    <x v="4"/>
    <x v="3"/>
    <m/>
    <x v="5"/>
    <x v="7"/>
  </r>
  <r>
    <d v="2024-04-02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2 09:05:38"/>
    <s v="114099"/>
    <x v="2"/>
    <x v="4"/>
    <x v="4"/>
    <x v="0"/>
    <m/>
    <x v="5"/>
    <x v="1"/>
  </r>
  <r>
    <d v="2024-04-02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2 09:21:13"/>
    <s v="114461"/>
    <x v="1"/>
    <x v="1"/>
    <x v="4"/>
    <x v="6"/>
    <m/>
    <x v="5"/>
    <x v="9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29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m/>
    <s v="114097"/>
    <x v="0"/>
    <x v="0"/>
    <x v="4"/>
    <x v="0"/>
    <m/>
    <x v="5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1 08:45:37"/>
    <s v="114188"/>
    <x v="1"/>
    <x v="1"/>
    <x v="4"/>
    <x v="6"/>
    <m/>
    <x v="5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m/>
    <s v="114207"/>
    <x v="1"/>
    <x v="1"/>
    <x v="4"/>
    <x v="0"/>
    <m/>
    <x v="5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m/>
    <s v="114735"/>
    <x v="6"/>
    <x v="9"/>
    <x v="4"/>
    <x v="2"/>
    <m/>
    <x v="5"/>
    <x v="7"/>
  </r>
  <r>
    <d v="2024-04-02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2 13:53:14"/>
    <s v="115007"/>
    <x v="8"/>
    <x v="10"/>
    <x v="4"/>
    <x v="3"/>
    <m/>
    <x v="5"/>
    <x v="9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0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0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2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1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2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5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4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9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2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4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9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1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4 08:39:19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2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3-15 08:29:02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4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3-15 13:53:26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1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399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3-23 08:56:24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3-19 09:27:04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0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3-25 08:54:49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3-22 18:28:14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6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3-25 08:54:22"/>
    <s v="112162"/>
    <x v="3"/>
    <x v="3"/>
    <x v="4"/>
    <x v="5"/>
    <n v="1"/>
    <x v="1"/>
    <x v="1"/>
  </r>
  <r>
    <d v="2024-03-25T00:00:00"/>
    <d v="2024-03-23T00:00:00"/>
    <x v="1"/>
    <x v="5"/>
    <d v="2024-03-17T00:00:00"/>
    <x v="0"/>
    <x v="1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m/>
    <s v="112624"/>
    <x v="9"/>
    <x v="15"/>
    <x v="4"/>
    <x v="6"/>
    <m/>
    <x v="5"/>
    <x v="5"/>
  </r>
  <r>
    <d v="2024-03-27T00:00:00"/>
    <d v="2024-03-26T00:00:00"/>
    <x v="1"/>
    <x v="7"/>
    <d v="2024-03-25T00:00:00"/>
    <x v="0"/>
    <x v="1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m/>
    <s v="113533"/>
    <x v="9"/>
    <x v="13"/>
    <x v="4"/>
    <x v="3"/>
    <m/>
    <x v="5"/>
    <x v="7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m/>
    <s v="115254"/>
    <x v="2"/>
    <x v="2"/>
    <x v="1"/>
    <x v="1"/>
    <m/>
    <x v="5"/>
    <x v="2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3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2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2 08:50:28"/>
    <s v="113968"/>
    <x v="3"/>
    <x v="3"/>
    <x v="4"/>
    <x v="4"/>
    <m/>
    <x v="5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2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73GAGOCE10F"/>
    <s v="2024-03-31 11:39:32"/>
    <s v="2024-04-02 09:23:07"/>
    <s v="114502"/>
    <x v="9"/>
    <x v="15"/>
    <x v="4"/>
    <x v="0"/>
    <m/>
    <x v="5"/>
    <x v="5"/>
  </r>
  <r>
    <d v="2024-04-02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2 09:15:38"/>
    <s v="114505"/>
    <x v="2"/>
    <x v="2"/>
    <x v="4"/>
    <x v="0"/>
    <m/>
    <x v="5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PLAQUETAS 106000"/>
    <x v="0"/>
    <s v="202413200101A207A97.124ZEZAJA1M"/>
    <s v="2024-04-01 08:36:09"/>
    <m/>
    <s v="114602"/>
    <x v="1"/>
    <x v="1"/>
    <x v="4"/>
    <x v="6"/>
    <m/>
    <x v="5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PLAQUETAS 106000"/>
    <x v="0"/>
    <s v="202413200101A207A97.128TOLOCR1F"/>
    <s v="2024-04-01 08:42:17"/>
    <m/>
    <s v="114605"/>
    <x v="1"/>
    <x v="6"/>
    <x v="4"/>
    <x v="2"/>
    <m/>
    <x v="5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28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m/>
    <s v="114738"/>
    <x v="6"/>
    <x v="9"/>
    <x v="4"/>
    <x v="2"/>
    <m/>
    <x v="5"/>
    <x v="4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430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30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2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2 09:22:15"/>
    <s v="114459"/>
    <x v="5"/>
    <x v="8"/>
    <x v="4"/>
    <x v="6"/>
    <m/>
    <x v="5"/>
    <x v="2"/>
  </r>
  <r>
    <d v="2024-04-01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6RIDEKA1F"/>
    <s v="2024-04-01 17:16:22"/>
    <m/>
    <s v="114987"/>
    <x v="5"/>
    <x v="8"/>
    <x v="4"/>
    <x v="0"/>
    <m/>
    <x v="5"/>
    <x v="11"/>
  </r>
  <r>
    <d v="2024-04-01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m/>
    <s v="114999"/>
    <x v="8"/>
    <x v="10"/>
    <x v="1"/>
    <x v="1"/>
    <m/>
    <x v="5"/>
    <x v="0"/>
  </r>
  <r>
    <d v="2024-04-02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2 13:56:23"/>
    <s v="115001"/>
    <x v="7"/>
    <x v="10"/>
    <x v="4"/>
    <x v="6"/>
    <m/>
    <x v="5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413200501A101A97.102PUECFE1M"/>
    <s v="2024-04-02 09:31:43"/>
    <m/>
    <s v="115256"/>
    <x v="7"/>
    <x v="10"/>
    <x v="1"/>
    <x v="1"/>
    <m/>
    <x v="5"/>
    <x v="2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5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m/>
    <s v="113587"/>
    <x v="2"/>
    <x v="4"/>
    <x v="4"/>
    <x v="3"/>
    <m/>
    <x v="5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88PIFIPE0M"/>
    <s v="2024-03-27 11:35:50"/>
    <m/>
    <s v="113679"/>
    <x v="9"/>
    <x v="13"/>
    <x v="4"/>
    <x v="3"/>
    <m/>
    <x v="5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m/>
    <s v="114950"/>
    <x v="6"/>
    <x v="9"/>
    <x v="4"/>
    <x v="0"/>
    <m/>
    <x v="5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m/>
    <s v="114960"/>
    <x v="7"/>
    <x v="10"/>
    <x v="4"/>
    <x v="0"/>
    <m/>
    <x v="5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m/>
    <s v="114975"/>
    <x v="8"/>
    <x v="10"/>
    <x v="4"/>
    <x v="6"/>
    <m/>
    <x v="5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13RAROER0M"/>
    <s v="2024-04-01 17:10:35"/>
    <m/>
    <s v="114977"/>
    <x v="6"/>
    <x v="9"/>
    <x v="4"/>
    <x v="2"/>
    <m/>
    <x v="5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m/>
    <s v="115509"/>
    <x v="1"/>
    <x v="1"/>
    <x v="1"/>
    <x v="1"/>
    <m/>
    <x v="5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m/>
    <s v="115542"/>
    <x v="5"/>
    <x v="8"/>
    <x v="4"/>
    <x v="2"/>
    <m/>
    <x v="5"/>
    <x v="2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m/>
    <s v="115264"/>
    <x v="6"/>
    <x v="9"/>
    <x v="1"/>
    <x v="1"/>
    <m/>
    <x v="5"/>
    <x v="2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3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6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m/>
    <s v="113980"/>
    <x v="7"/>
    <x v="10"/>
    <x v="4"/>
    <x v="4"/>
    <m/>
    <x v="5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7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7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m/>
    <s v="114801"/>
    <x v="3"/>
    <x v="3"/>
    <x v="1"/>
    <x v="1"/>
    <m/>
    <x v="5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3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m/>
    <s v="114964"/>
    <x v="0"/>
    <x v="0"/>
    <x v="4"/>
    <x v="6"/>
    <m/>
    <x v="5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2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4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m/>
    <s v="114968"/>
    <x v="2"/>
    <x v="4"/>
    <x v="4"/>
    <x v="5"/>
    <m/>
    <x v="5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m/>
    <s v="114972"/>
    <x v="3"/>
    <x v="3"/>
    <x v="4"/>
    <x v="4"/>
    <m/>
    <x v="5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m/>
    <s v="114974"/>
    <x v="2"/>
    <x v="4"/>
    <x v="4"/>
    <x v="0"/>
    <m/>
    <x v="5"/>
    <x v="0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m/>
    <s v="113772"/>
    <x v="3"/>
    <x v="3"/>
    <x v="4"/>
    <x v="6"/>
    <m/>
    <x v="5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m/>
    <s v="113779"/>
    <x v="1"/>
    <x v="1"/>
    <x v="4"/>
    <x v="6"/>
    <m/>
    <x v="5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m/>
    <s v="113782"/>
    <x v="3"/>
    <x v="3"/>
    <x v="4"/>
    <x v="0"/>
    <m/>
    <x v="5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3-27 13:13:16"/>
    <s v="113789"/>
    <x v="3"/>
    <x v="3"/>
    <x v="4"/>
    <x v="6"/>
    <m/>
    <x v="5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1 18:30:08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m/>
    <s v="113794"/>
    <x v="3"/>
    <x v="3"/>
    <x v="4"/>
    <x v="2"/>
    <m/>
    <x v="5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m/>
    <s v="113795"/>
    <x v="0"/>
    <x v="7"/>
    <x v="4"/>
    <x v="3"/>
    <m/>
    <x v="5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m/>
    <s v="113800"/>
    <x v="3"/>
    <x v="3"/>
    <x v="4"/>
    <x v="3"/>
    <m/>
    <x v="5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29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3-29 11:10:06"/>
    <s v="113987"/>
    <x v="6"/>
    <x v="9"/>
    <x v="4"/>
    <x v="4"/>
    <m/>
    <x v="5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m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m/>
    <s v="114785"/>
    <x v="5"/>
    <x v="8"/>
    <x v="1"/>
    <x v="1"/>
    <m/>
    <x v="5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m/>
    <s v="114787"/>
    <x v="4"/>
    <x v="12"/>
    <x v="4"/>
    <x v="2"/>
    <m/>
    <x v="5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m/>
    <s v="114793"/>
    <x v="5"/>
    <x v="8"/>
    <x v="4"/>
    <x v="6"/>
    <m/>
    <x v="5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m/>
    <s v="114802"/>
    <x v="3"/>
    <x v="3"/>
    <x v="4"/>
    <x v="2"/>
    <m/>
    <x v="5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m/>
    <s v="114809"/>
    <x v="5"/>
    <x v="8"/>
    <x v="4"/>
    <x v="6"/>
    <m/>
    <x v="5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m/>
    <s v="114811"/>
    <x v="1"/>
    <x v="6"/>
    <x v="4"/>
    <x v="6"/>
    <m/>
    <x v="5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7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7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4699104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3200105A201A97.014CHELAN1M"/>
    <s v="2024-04-01 18:40:53"/>
    <s v="2024-04-01 18:51:38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46991044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3200105A201A97.014CHELAN1M"/>
    <s v="2024-04-01 18:40:53"/>
    <s v="2024-04-01 18:51:38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8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6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m/>
    <s v="115061"/>
    <x v="6"/>
    <x v="9"/>
    <x v="4"/>
    <x v="1"/>
    <n v="0"/>
    <x v="7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2200105A304A97.015INMEJE1M"/>
    <s v="2024-04-01 19:09:40"/>
    <m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GARIMA1F"/>
    <s v="2024-04-01 19:12:15"/>
    <m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9CHINDE1F"/>
    <s v="2024-04-01 19:13:15"/>
    <m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m/>
    <s v="113115"/>
    <x v="1"/>
    <x v="6"/>
    <x v="4"/>
    <x v="1"/>
    <m/>
    <x v="5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m/>
    <s v="113691"/>
    <x v="2"/>
    <x v="2"/>
    <x v="4"/>
    <x v="3"/>
    <m/>
    <x v="5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m/>
    <s v="114953"/>
    <x v="1"/>
    <x v="1"/>
    <x v="4"/>
    <x v="4"/>
    <m/>
    <x v="5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m/>
    <s v="114955"/>
    <x v="0"/>
    <x v="7"/>
    <x v="4"/>
    <x v="4"/>
    <m/>
    <x v="5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1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49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0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14200101A101A97.258MACIFE1M"/>
    <s v="2024-04-02 12:25:35"/>
    <m/>
    <s v="115461"/>
    <x v="4"/>
    <x v="12"/>
    <x v="1"/>
    <x v="1"/>
    <m/>
    <x v="5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m/>
    <s v="115470"/>
    <x v="9"/>
    <x v="13"/>
    <x v="1"/>
    <x v="3"/>
    <m/>
    <x v="5"/>
    <x v="8"/>
  </r>
  <r>
    <d v="2024-03-29T00:00:00"/>
    <d v="2024-03-28T00:00:00"/>
    <x v="1"/>
    <x v="7"/>
    <d v="2024-03-21T00:00:00"/>
    <x v="5"/>
    <x v="2"/>
    <x v="0"/>
    <s v="92873225"/>
    <x v="0"/>
    <n v="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1IMFAEM1F"/>
    <s v="2024-03-29 08:39:15"/>
    <s v="2024-03-30 07:42:19"/>
    <s v="114054"/>
    <x v="7"/>
    <x v="10"/>
    <x v="4"/>
    <x v="5"/>
    <n v="1"/>
    <x v="1"/>
    <x v="3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m/>
    <s v="114945"/>
    <x v="9"/>
    <x v="15"/>
    <x v="4"/>
    <x v="4"/>
    <m/>
    <x v="5"/>
    <x v="0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29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8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2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2 12:58:00"/>
    <s v="114519"/>
    <x v="3"/>
    <x v="3"/>
    <x v="4"/>
    <x v="6"/>
    <m/>
    <x v="5"/>
    <x v="11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m/>
    <s v="114633"/>
    <x v="3"/>
    <x v="3"/>
    <x v="1"/>
    <x v="1"/>
    <m/>
    <x v="5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m/>
    <s v="114791"/>
    <x v="0"/>
    <x v="0"/>
    <x v="4"/>
    <x v="2"/>
    <m/>
    <x v="5"/>
    <x v="2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6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m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1 11:36:55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7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29"/>
    <x v="0"/>
    <x v="0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3-30 08:32:57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0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7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3-30 10:30:13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m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2 12:56:01"/>
    <s v="113754"/>
    <x v="4"/>
    <x v="12"/>
    <x v="4"/>
    <x v="4"/>
    <m/>
    <x v="5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2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29T00:00:00"/>
    <d v="2024-03-28T00:00:00"/>
    <x v="1"/>
    <x v="7"/>
    <d v="2024-03-23T00:00:00"/>
    <x v="0"/>
    <x v="1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3-29 11:12:05"/>
    <s v="114017"/>
    <x v="1"/>
    <x v="1"/>
    <x v="4"/>
    <x v="5"/>
    <m/>
    <x v="5"/>
    <x v="4"/>
  </r>
  <r>
    <d v="2024-03-29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3-29 11:26:00"/>
    <s v="114020"/>
    <x v="4"/>
    <x v="5"/>
    <x v="4"/>
    <x v="5"/>
    <m/>
    <x v="5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4-02T00:00:00"/>
    <d v="2024-03-28T00:00:00"/>
    <x v="1"/>
    <x v="7"/>
    <d v="2024-03-25T00:00:00"/>
    <x v="0"/>
    <x v="1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2 09:04:32"/>
    <s v="114080"/>
    <x v="9"/>
    <x v="11"/>
    <x v="4"/>
    <x v="5"/>
    <m/>
    <x v="5"/>
    <x v="2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4-02T00:00:00"/>
    <d v="2024-03-29T00:00:00"/>
    <x v="1"/>
    <x v="7"/>
    <d v="2024-03-25T00:00:00"/>
    <x v="0"/>
    <x v="1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09:14:02"/>
    <s v="114111"/>
    <x v="3"/>
    <x v="3"/>
    <x v="4"/>
    <x v="0"/>
    <m/>
    <x v="5"/>
    <x v="0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3-30 10:29:24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m/>
    <s v="114156"/>
    <x v="1"/>
    <x v="6"/>
    <x v="4"/>
    <x v="5"/>
    <m/>
    <x v="5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1 10:06:59"/>
    <s v="114164"/>
    <x v="3"/>
    <x v="3"/>
    <x v="4"/>
    <x v="0"/>
    <n v="1"/>
    <x v="1"/>
    <x v="0"/>
  </r>
  <r>
    <d v="2024-04-02T00:00:00"/>
    <d v="2024-03-29T00:00:00"/>
    <x v="1"/>
    <x v="7"/>
    <d v="2024-03-26T00:00:00"/>
    <x v="0"/>
    <x v="1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2 09:17:31"/>
    <s v="114437"/>
    <x v="0"/>
    <x v="0"/>
    <x v="4"/>
    <x v="0"/>
    <m/>
    <x v="5"/>
    <x v="2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4-02T00:00:00"/>
    <d v="2024-03-30T00:00:00"/>
    <x v="1"/>
    <x v="7"/>
    <d v="2024-03-26T00:00:00"/>
    <x v="0"/>
    <x v="1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09:24:04"/>
    <s v="114504"/>
    <x v="1"/>
    <x v="6"/>
    <x v="4"/>
    <x v="6"/>
    <m/>
    <x v="5"/>
    <x v="0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4-02T00:00:00"/>
    <d v="2024-03-31T00:00:00"/>
    <x v="1"/>
    <x v="6"/>
    <d v="2024-03-27T00:00:00"/>
    <x v="0"/>
    <x v="1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09:27:12"/>
    <s v="114522"/>
    <x v="3"/>
    <x v="3"/>
    <x v="4"/>
    <x v="2"/>
    <m/>
    <x v="5"/>
    <x v="0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20"/>
    <x v="1"/>
    <x v="0"/>
    <x v="0"/>
    <x v="1"/>
    <x v="0"/>
    <x v="1"/>
    <x v="1"/>
    <s v=""/>
    <x v="0"/>
    <s v="C.S. TALARA II"/>
    <s v=""/>
    <x v="0"/>
    <s v="202413200701A202A97.151SISAMO1F"/>
    <s v="2024-04-01 07:45:32"/>
    <m/>
    <s v="114572"/>
    <x v="4"/>
    <x v="5"/>
    <x v="4"/>
    <x v="2"/>
    <m/>
    <x v="5"/>
    <x v="5"/>
  </r>
  <r>
    <d v="2024-04-02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2 12:58:31"/>
    <s v="114618"/>
    <x v="4"/>
    <x v="5"/>
    <x v="4"/>
    <x v="2"/>
    <m/>
    <x v="5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m/>
    <s v="114627"/>
    <x v="2"/>
    <x v="4"/>
    <x v="4"/>
    <x v="6"/>
    <m/>
    <x v="5"/>
    <x v="4"/>
  </r>
  <r>
    <d v="2024-04-02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54FIMARO1F"/>
    <s v="2024-04-01 13:57:18"/>
    <s v="2024-04-02 09:28:13"/>
    <s v="114864"/>
    <x v="4"/>
    <x v="5"/>
    <x v="4"/>
    <x v="2"/>
    <m/>
    <x v="5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09:28:35"/>
    <s v="115031"/>
    <x v="1"/>
    <x v="6"/>
    <x v="1"/>
    <x v="1"/>
    <m/>
    <x v="5"/>
    <x v="5"/>
  </r>
  <r>
    <d v="2024-04-02T00:00:00"/>
    <d v="2024-04-01T00:00:00"/>
    <x v="1"/>
    <x v="6"/>
    <d v="2024-03-30T00:00:00"/>
    <x v="0"/>
    <x v="1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2 09:28:55"/>
    <s v="115036"/>
    <x v="4"/>
    <x v="5"/>
    <x v="1"/>
    <x v="1"/>
    <m/>
    <x v="5"/>
    <x v="1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m/>
    <s v="115150"/>
    <x v="0"/>
    <x v="7"/>
    <x v="1"/>
    <x v="1"/>
    <m/>
    <x v="5"/>
    <x v="0"/>
  </r>
  <r>
    <d v="2024-04-02T00:00:00"/>
    <d v="2024-04-01T00:00:00"/>
    <x v="1"/>
    <x v="6"/>
    <d v="2024-03-23T00:00:00"/>
    <x v="1"/>
    <x v="1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2 09:29:10"/>
    <s v="115187"/>
    <x v="3"/>
    <x v="3"/>
    <x v="1"/>
    <x v="1"/>
    <m/>
    <x v="5"/>
    <x v="12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m/>
    <s v="115406"/>
    <x v="1"/>
    <x v="6"/>
    <x v="1"/>
    <x v="1"/>
    <m/>
    <x v="5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m/>
    <s v="115414"/>
    <x v="0"/>
    <x v="7"/>
    <x v="1"/>
    <x v="1"/>
    <m/>
    <x v="5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m/>
    <s v="115443"/>
    <x v="5"/>
    <x v="8"/>
    <x v="1"/>
    <x v="1"/>
    <m/>
    <x v="5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m/>
    <s v="115476"/>
    <x v="1"/>
    <x v="1"/>
    <x v="1"/>
    <x v="1"/>
    <m/>
    <x v="5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m/>
    <s v="115593"/>
    <x v="0"/>
    <x v="0"/>
    <x v="1"/>
    <x v="1"/>
    <m/>
    <x v="5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m/>
    <s v="115597"/>
    <x v="1"/>
    <x v="6"/>
    <x v="1"/>
    <x v="1"/>
    <m/>
    <x v="5"/>
    <x v="4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3-30 13:23:33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1T00:00:00"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3-31 12:12:16"/>
    <s v="114433"/>
    <x v="9"/>
    <x v="13"/>
    <x v="4"/>
    <x v="6"/>
    <m/>
    <x v="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4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3"/>
        <item x="314"/>
        <item x="362"/>
        <item x="407"/>
        <item x="394"/>
        <item x="300"/>
        <item x="361"/>
        <item x="290"/>
        <item x="379"/>
        <item x="315"/>
        <item x="390"/>
        <item x="385"/>
        <item x="395"/>
        <item x="414"/>
        <item x="349"/>
        <item x="415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09"/>
        <item x="320"/>
        <item x="321"/>
        <item x="350"/>
        <item x="353"/>
        <item x="392"/>
        <item x="393"/>
        <item x="410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6"/>
        <item x="325"/>
        <item x="327"/>
        <item x="328"/>
        <item x="371"/>
        <item x="411"/>
        <item x="418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08"/>
        <item x="374"/>
        <item x="375"/>
        <item x="365"/>
        <item x="334"/>
        <item x="376"/>
        <item x="345"/>
        <item x="335"/>
        <item x="357"/>
        <item x="346"/>
        <item x="417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9"/>
        <item x="412"/>
        <item x="401"/>
        <item x="404"/>
        <item x="403"/>
        <item x="421"/>
        <item x="400"/>
        <item x="399"/>
        <item x="420"/>
        <item x="405"/>
        <item x="406"/>
        <item x="423"/>
        <item x="426"/>
        <item x="425"/>
        <item x="424"/>
        <item x="430"/>
        <item x="422"/>
        <item x="427"/>
        <item x="429"/>
        <item x="431"/>
        <item x="428"/>
        <item x="4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57"/>
    </i>
    <i>
      <x v="61"/>
    </i>
    <i>
      <x v="14"/>
    </i>
    <i>
      <x v="58"/>
    </i>
    <i>
      <x v="64"/>
    </i>
    <i>
      <x v="42"/>
    </i>
    <i>
      <x v="44"/>
    </i>
    <i>
      <x v="5"/>
    </i>
    <i>
      <x v="10"/>
    </i>
    <i>
      <x v="3"/>
    </i>
    <i>
      <x v="23"/>
    </i>
    <i>
      <x v="36"/>
    </i>
    <i>
      <x v="49"/>
    </i>
    <i>
      <x v="24"/>
    </i>
    <i>
      <x v="65"/>
    </i>
    <i>
      <x v="4"/>
    </i>
    <i>
      <x v="17"/>
    </i>
    <i>
      <x v="28"/>
    </i>
    <i>
      <x v="60"/>
    </i>
    <i>
      <x v="25"/>
    </i>
    <i>
      <x v="31"/>
    </i>
    <i>
      <x v="46"/>
    </i>
    <i>
      <x v="18"/>
    </i>
    <i>
      <x v="27"/>
    </i>
    <i>
      <x v="35"/>
    </i>
    <i>
      <x v="15"/>
    </i>
    <i>
      <x v="47"/>
    </i>
    <i>
      <x v="21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3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5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49"/>
    </i>
    <i>
      <x v="52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4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3"/>
        <item h="1" x="314"/>
        <item h="1" x="362"/>
        <item h="1" x="407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4"/>
        <item h="1" x="349"/>
        <item h="1" x="415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9"/>
        <item x="320"/>
        <item x="321"/>
        <item x="350"/>
        <item x="353"/>
        <item x="392"/>
        <item x="393"/>
        <item x="410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6"/>
        <item x="325"/>
        <item x="327"/>
        <item x="328"/>
        <item x="371"/>
        <item x="411"/>
        <item x="418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8"/>
        <item x="374"/>
        <item x="375"/>
        <item x="365"/>
        <item x="334"/>
        <item x="376"/>
        <item x="345"/>
        <item x="335"/>
        <item x="357"/>
        <item x="346"/>
        <item x="417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9"/>
        <item x="412"/>
        <item x="401"/>
        <item h="1" x="404"/>
        <item h="1" x="403"/>
        <item h="1" x="421"/>
        <item h="1" x="400"/>
        <item h="1" x="399"/>
        <item h="1" x="420"/>
        <item h="1" x="405"/>
        <item h="1" x="406"/>
        <item h="1" x="423"/>
        <item h="1" x="426"/>
        <item h="1" x="425"/>
        <item h="1" x="424"/>
        <item h="1" x="430"/>
        <item h="1" x="422"/>
        <item h="1" x="427"/>
        <item h="1" x="429"/>
        <item h="1" x="431"/>
        <item h="1" x="428"/>
        <item h="1" x="4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8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11"/>
    </i>
    <i>
      <x v="18"/>
    </i>
    <i>
      <x v="15"/>
    </i>
    <i>
      <x v="5"/>
    </i>
    <i>
      <x v="6"/>
    </i>
    <i>
      <x v="23"/>
    </i>
    <i>
      <x v="14"/>
    </i>
    <i>
      <x v="21"/>
    </i>
    <i>
      <x v="24"/>
    </i>
    <i>
      <x v="30"/>
    </i>
    <i>
      <x v="32"/>
    </i>
    <i>
      <x v="8"/>
    </i>
    <i>
      <x v="1"/>
    </i>
    <i>
      <x v="4"/>
    </i>
    <i>
      <x/>
    </i>
    <i>
      <x v="28"/>
    </i>
    <i>
      <x v="20"/>
    </i>
    <i>
      <x v="33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8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5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6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8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64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57"/>
        <item m="1" x="154"/>
        <item x="119"/>
        <item m="1" x="159"/>
        <item m="1" x="162"/>
        <item m="1" x="155"/>
        <item x="114"/>
        <item x="106"/>
        <item x="120"/>
        <item x="126"/>
        <item m="1" x="153"/>
        <item m="1" x="158"/>
        <item x="107"/>
        <item m="1" x="152"/>
        <item x="116"/>
        <item m="1" x="161"/>
        <item m="1" x="160"/>
        <item x="121"/>
        <item m="1" x="156"/>
        <item x="108"/>
        <item x="112"/>
        <item x="127"/>
        <item m="1" x="151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49"/>
        <item h="1" x="150"/>
        <item h="1" x="146"/>
        <item h="1" x="147"/>
        <item h="1" x="148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34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3"/>
        <item h="1" x="314"/>
        <item h="1" x="362"/>
        <item h="1" x="407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4"/>
        <item h="1" x="349"/>
        <item h="1" x="415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09"/>
        <item x="320"/>
        <item x="321"/>
        <item x="350"/>
        <item x="353"/>
        <item x="392"/>
        <item x="393"/>
        <item x="410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6"/>
        <item x="325"/>
        <item x="327"/>
        <item x="328"/>
        <item x="371"/>
        <item x="411"/>
        <item x="418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08"/>
        <item x="374"/>
        <item x="375"/>
        <item x="365"/>
        <item x="334"/>
        <item x="376"/>
        <item x="345"/>
        <item x="335"/>
        <item x="357"/>
        <item x="346"/>
        <item x="417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2"/>
        <item x="419"/>
        <item x="412"/>
        <item x="401"/>
        <item x="404"/>
        <item x="403"/>
        <item x="421"/>
        <item x="400"/>
        <item x="399"/>
        <item x="420"/>
        <item x="405"/>
        <item x="406"/>
        <item x="423"/>
        <item x="426"/>
        <item x="425"/>
        <item x="424"/>
        <item x="430"/>
        <item x="422"/>
        <item x="427"/>
        <item x="429"/>
        <item x="431"/>
        <item x="428"/>
        <item x="4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7" zoomScale="87" zoomScaleNormal="87" workbookViewId="0">
      <selection activeCell="D9" sqref="D9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57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103</v>
      </c>
    </row>
    <row r="8" spans="3:13" x14ac:dyDescent="0.25">
      <c r="C8" s="2" t="s">
        <v>13</v>
      </c>
      <c r="D8">
        <v>144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214</v>
      </c>
      <c r="H9">
        <v>1543</v>
      </c>
      <c r="J9" s="26">
        <f>+GETPIVOTDATA("id",$H$8)</f>
        <v>1543</v>
      </c>
      <c r="L9" s="2">
        <v>0</v>
      </c>
      <c r="M9">
        <v>123</v>
      </c>
    </row>
    <row r="10" spans="3:13" x14ac:dyDescent="0.25">
      <c r="C10" s="2" t="s">
        <v>15</v>
      </c>
      <c r="D10">
        <v>245</v>
      </c>
      <c r="H10" s="9" t="s">
        <v>32</v>
      </c>
      <c r="I10" s="8"/>
      <c r="J10" s="8"/>
      <c r="L10" s="2">
        <v>1</v>
      </c>
      <c r="M10">
        <v>218</v>
      </c>
    </row>
    <row r="11" spans="3:13" x14ac:dyDescent="0.25">
      <c r="C11" s="2" t="s">
        <v>16</v>
      </c>
      <c r="D11">
        <v>345</v>
      </c>
      <c r="L11" s="2">
        <v>2</v>
      </c>
      <c r="M11">
        <v>308</v>
      </c>
    </row>
    <row r="12" spans="3:13" x14ac:dyDescent="0.25">
      <c r="C12" s="2" t="s">
        <v>17</v>
      </c>
      <c r="D12">
        <v>259</v>
      </c>
      <c r="L12" s="2">
        <v>3</v>
      </c>
      <c r="M12">
        <v>325</v>
      </c>
    </row>
    <row r="13" spans="3:13" x14ac:dyDescent="0.25">
      <c r="C13" s="2" t="s">
        <v>18</v>
      </c>
      <c r="D13">
        <v>182</v>
      </c>
      <c r="H13" s="1" t="s">
        <v>0</v>
      </c>
      <c r="I13" t="s">
        <v>24</v>
      </c>
      <c r="L13" s="2">
        <v>4</v>
      </c>
      <c r="M13">
        <v>336</v>
      </c>
    </row>
    <row r="14" spans="3:13" x14ac:dyDescent="0.25">
      <c r="C14" s="2" t="s">
        <v>19</v>
      </c>
      <c r="D14">
        <v>135</v>
      </c>
      <c r="H14" s="1" t="s">
        <v>111</v>
      </c>
      <c r="I14" t="s">
        <v>113</v>
      </c>
      <c r="L14" s="2">
        <v>5</v>
      </c>
      <c r="M14">
        <v>198</v>
      </c>
    </row>
    <row r="15" spans="3:13" x14ac:dyDescent="0.25">
      <c r="C15" s="2" t="s">
        <v>20</v>
      </c>
      <c r="D15">
        <v>169</v>
      </c>
      <c r="L15" s="2">
        <v>6</v>
      </c>
      <c r="M15">
        <v>150</v>
      </c>
    </row>
    <row r="16" spans="3:13" x14ac:dyDescent="0.25">
      <c r="C16" s="2" t="s">
        <v>22</v>
      </c>
      <c r="D16">
        <v>1853</v>
      </c>
      <c r="H16" t="s">
        <v>38</v>
      </c>
      <c r="L16" s="2">
        <v>7</v>
      </c>
      <c r="M16">
        <v>95</v>
      </c>
    </row>
    <row r="17" spans="1:13" ht="26.25" x14ac:dyDescent="0.25">
      <c r="H17">
        <v>16</v>
      </c>
      <c r="J17" s="13">
        <f>+GETPIVOTDATA("id",$H$16)</f>
        <v>16</v>
      </c>
      <c r="L17" s="2">
        <v>8</v>
      </c>
      <c r="M17">
        <v>50</v>
      </c>
    </row>
    <row r="18" spans="1:13" x14ac:dyDescent="0.25">
      <c r="L18" s="2">
        <v>9</v>
      </c>
      <c r="M18">
        <v>12</v>
      </c>
    </row>
    <row r="19" spans="1:13" x14ac:dyDescent="0.25">
      <c r="L19" s="2">
        <v>10</v>
      </c>
      <c r="M19">
        <v>5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6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1215</v>
      </c>
      <c r="F25" s="15">
        <f>(GETPIVOTDATA("id",$C$24,"sexo","Femenino")/GETPIVOTDATA("id",$C$24))</f>
        <v>0.65569347004856993</v>
      </c>
      <c r="H25" t="s">
        <v>38</v>
      </c>
      <c r="L25" s="2">
        <v>16</v>
      </c>
      <c r="M25">
        <v>3</v>
      </c>
    </row>
    <row r="26" spans="1:13" ht="26.25" x14ac:dyDescent="0.25">
      <c r="C26" s="2" t="s">
        <v>26</v>
      </c>
      <c r="D26" s="14">
        <v>638</v>
      </c>
      <c r="F26" s="15">
        <f>(GETPIVOTDATA("id",$C$24,"sexo","Masculino")/GETPIVOTDATA("id",$C$24))</f>
        <v>0.34430652995143013</v>
      </c>
      <c r="H26">
        <v>55</v>
      </c>
      <c r="L26" s="2">
        <v>17</v>
      </c>
      <c r="M26">
        <v>2</v>
      </c>
    </row>
    <row r="27" spans="1:13" x14ac:dyDescent="0.25">
      <c r="C27" s="2" t="s">
        <v>22</v>
      </c>
      <c r="D27">
        <v>1853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23</v>
      </c>
      <c r="M30">
        <v>1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26</v>
      </c>
      <c r="M31">
        <v>1</v>
      </c>
    </row>
    <row r="32" spans="1:13" x14ac:dyDescent="0.25">
      <c r="H32" s="1" t="s">
        <v>3</v>
      </c>
      <c r="I32" t="s">
        <v>30</v>
      </c>
      <c r="L32" s="2">
        <v>29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 t="s">
        <v>22</v>
      </c>
      <c r="M33">
        <v>1853</v>
      </c>
    </row>
    <row r="34" spans="3:13" x14ac:dyDescent="0.25">
      <c r="H34" t="s">
        <v>38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1853</v>
      </c>
      <c r="I35" s="1"/>
      <c r="J35" s="31">
        <f>+GETPIVOTDATA("id",$H$34)</f>
        <v>1853</v>
      </c>
    </row>
    <row r="36" spans="3:13" x14ac:dyDescent="0.25">
      <c r="C36" s="2">
        <v>2024</v>
      </c>
      <c r="D36">
        <v>1853</v>
      </c>
    </row>
    <row r="37" spans="3:13" x14ac:dyDescent="0.25">
      <c r="C37" s="2" t="s">
        <v>22</v>
      </c>
      <c r="D37">
        <v>1853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994</v>
      </c>
      <c r="J45" s="26">
        <f>J35-J9</f>
        <v>310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412</v>
      </c>
      <c r="F51" s="15">
        <f>+GETPIVOTDATA("id",$C$50,"diagnostic_evo_nom","DENGUE SIN SIGNOS DE ALARMA")/GETPIVOTDATA("id",$C$50)</f>
        <v>0.22234214786832163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1392</v>
      </c>
      <c r="F52" s="15">
        <f>+GETPIVOTDATA("id",$C$50,"diagnostic_evo_nom","DENGUE CON SIGNOS DE ALARMA")/GETPIVOTDATA("id",$C$50)</f>
        <v>0.75121424716675667</v>
      </c>
    </row>
    <row r="53" spans="3:13" ht="26.25" x14ac:dyDescent="0.25">
      <c r="C53" s="2" t="s">
        <v>10</v>
      </c>
      <c r="D53">
        <v>49</v>
      </c>
      <c r="F53" s="15">
        <f>+GETPIVOTDATA("id",$C$50,"diagnostic_evo_nom","DENGUE GRAVE")/GETPIVOTDATA("id",$C$50)</f>
        <v>2.6443604964921749E-2</v>
      </c>
    </row>
    <row r="54" spans="3:13" x14ac:dyDescent="0.25">
      <c r="C54" s="2" t="s">
        <v>22</v>
      </c>
      <c r="D54">
        <v>1853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227</v>
      </c>
      <c r="L57" s="2" t="s">
        <v>50</v>
      </c>
      <c r="M57">
        <v>563</v>
      </c>
    </row>
    <row r="58" spans="3:13" x14ac:dyDescent="0.25">
      <c r="H58" s="2" t="s">
        <v>41</v>
      </c>
      <c r="I58">
        <v>232</v>
      </c>
      <c r="L58" s="2" t="s">
        <v>49</v>
      </c>
      <c r="M58">
        <v>393</v>
      </c>
    </row>
    <row r="59" spans="3:13" x14ac:dyDescent="0.25">
      <c r="H59" s="2" t="s">
        <v>42</v>
      </c>
      <c r="I59">
        <v>316</v>
      </c>
      <c r="L59" s="2" t="s">
        <v>51</v>
      </c>
      <c r="M59">
        <v>325</v>
      </c>
    </row>
    <row r="60" spans="3:13" x14ac:dyDescent="0.25">
      <c r="H60" s="2" t="s">
        <v>43</v>
      </c>
      <c r="I60">
        <v>274</v>
      </c>
      <c r="L60" s="2" t="s">
        <v>48</v>
      </c>
      <c r="M60">
        <v>278</v>
      </c>
    </row>
    <row r="61" spans="3:13" x14ac:dyDescent="0.25">
      <c r="H61" s="2" t="s">
        <v>44</v>
      </c>
      <c r="I61">
        <v>198</v>
      </c>
      <c r="L61" s="2" t="s">
        <v>52</v>
      </c>
      <c r="M61">
        <v>190</v>
      </c>
    </row>
    <row r="62" spans="3:13" x14ac:dyDescent="0.25">
      <c r="G62" s="1"/>
      <c r="H62" s="2" t="s">
        <v>40</v>
      </c>
      <c r="I62">
        <v>263</v>
      </c>
      <c r="J62" s="1"/>
      <c r="L62" s="2" t="s">
        <v>53</v>
      </c>
      <c r="M62">
        <v>78</v>
      </c>
    </row>
    <row r="63" spans="3:13" x14ac:dyDescent="0.25">
      <c r="H63" s="2" t="s">
        <v>97</v>
      </c>
      <c r="I63">
        <v>33</v>
      </c>
      <c r="L63" s="2" t="s">
        <v>86</v>
      </c>
      <c r="M63">
        <v>17</v>
      </c>
    </row>
    <row r="64" spans="3:13" x14ac:dyDescent="0.25">
      <c r="H64" s="2" t="s">
        <v>22</v>
      </c>
      <c r="I64">
        <v>1543</v>
      </c>
      <c r="L64" s="2" t="s">
        <v>108</v>
      </c>
      <c r="M64">
        <v>9</v>
      </c>
    </row>
    <row r="65" spans="3:13" x14ac:dyDescent="0.25">
      <c r="C65" s="11" t="s">
        <v>107</v>
      </c>
      <c r="L65" s="2" t="s">
        <v>22</v>
      </c>
      <c r="M65">
        <v>1853</v>
      </c>
    </row>
    <row r="67" spans="3:13" ht="39" customHeight="1" x14ac:dyDescent="0.25">
      <c r="C67" s="32">
        <f ca="1">NOW()</f>
        <v>45384.737794791668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53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59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30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5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147</v>
      </c>
    </row>
    <row r="79" spans="3:13" x14ac:dyDescent="0.25">
      <c r="C79" s="1" t="s">
        <v>21</v>
      </c>
      <c r="D79" t="s">
        <v>38</v>
      </c>
      <c r="H79" s="2">
        <v>6</v>
      </c>
      <c r="I79">
        <v>93</v>
      </c>
    </row>
    <row r="80" spans="3:13" x14ac:dyDescent="0.25">
      <c r="C80" s="2" t="s">
        <v>7</v>
      </c>
      <c r="D80">
        <v>395</v>
      </c>
      <c r="H80" s="2">
        <v>7</v>
      </c>
      <c r="I80">
        <v>128</v>
      </c>
    </row>
    <row r="81" spans="3:19" x14ac:dyDescent="0.25">
      <c r="C81" s="2" t="s">
        <v>87</v>
      </c>
      <c r="D81">
        <v>241</v>
      </c>
      <c r="H81" s="2">
        <v>8</v>
      </c>
      <c r="I81">
        <v>184</v>
      </c>
    </row>
    <row r="82" spans="3:19" x14ac:dyDescent="0.25">
      <c r="C82" s="2" t="s">
        <v>6</v>
      </c>
      <c r="D82">
        <v>213</v>
      </c>
      <c r="H82" s="2">
        <v>9</v>
      </c>
      <c r="I82">
        <v>218</v>
      </c>
    </row>
    <row r="83" spans="3:19" x14ac:dyDescent="0.25">
      <c r="C83" s="2" t="s">
        <v>91</v>
      </c>
      <c r="D83">
        <v>183</v>
      </c>
      <c r="H83" s="2">
        <v>10</v>
      </c>
      <c r="I83">
        <v>231</v>
      </c>
      <c r="L83" s="9" t="s">
        <v>78</v>
      </c>
      <c r="M83" s="8"/>
    </row>
    <row r="84" spans="3:19" x14ac:dyDescent="0.25">
      <c r="C84" s="2" t="s">
        <v>5</v>
      </c>
      <c r="D84">
        <v>148</v>
      </c>
      <c r="H84" s="2">
        <v>11</v>
      </c>
      <c r="I84">
        <v>270</v>
      </c>
      <c r="L84" s="1" t="s">
        <v>85</v>
      </c>
      <c r="M84" s="2">
        <v>2024</v>
      </c>
    </row>
    <row r="85" spans="3:19" x14ac:dyDescent="0.25">
      <c r="C85" s="2" t="s">
        <v>101</v>
      </c>
      <c r="D85">
        <v>130</v>
      </c>
      <c r="H85" s="2">
        <v>12</v>
      </c>
      <c r="I85">
        <v>311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112</v>
      </c>
      <c r="H86" s="2">
        <v>13</v>
      </c>
      <c r="I86">
        <v>204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102</v>
      </c>
      <c r="D87">
        <v>94</v>
      </c>
      <c r="H87" s="2">
        <v>14</v>
      </c>
      <c r="I87">
        <v>35</v>
      </c>
      <c r="L87" s="1" t="s">
        <v>1</v>
      </c>
      <c r="M87" t="s">
        <v>30</v>
      </c>
    </row>
    <row r="88" spans="3:19" x14ac:dyDescent="0.25">
      <c r="C88" s="2" t="s">
        <v>8</v>
      </c>
      <c r="D88">
        <v>64</v>
      </c>
      <c r="H88" s="2" t="s">
        <v>22</v>
      </c>
      <c r="I88">
        <v>1853</v>
      </c>
    </row>
    <row r="89" spans="3:19" ht="56.25" x14ac:dyDescent="0.25">
      <c r="C89" s="2" t="s">
        <v>96</v>
      </c>
      <c r="D89">
        <v>57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129</v>
      </c>
      <c r="D90">
        <v>48</v>
      </c>
      <c r="L90" s="2" t="s">
        <v>73</v>
      </c>
      <c r="M90">
        <v>519</v>
      </c>
      <c r="P90" s="23" t="str">
        <f t="shared" ref="P90:Q90" si="0">+L90</f>
        <v>PAITA</v>
      </c>
      <c r="Q90" s="24">
        <f t="shared" si="0"/>
        <v>519</v>
      </c>
      <c r="R90" s="25">
        <f>(Q90/$Q$209)</f>
        <v>0.28422782037239869</v>
      </c>
      <c r="S90" s="20">
        <f>+R90</f>
        <v>0.28422782037239869</v>
      </c>
    </row>
    <row r="91" spans="3:19" x14ac:dyDescent="0.25">
      <c r="C91" s="2" t="s">
        <v>106</v>
      </c>
      <c r="D91">
        <v>30</v>
      </c>
      <c r="L91" s="2" t="s">
        <v>88</v>
      </c>
      <c r="M91">
        <v>298</v>
      </c>
      <c r="P91" s="23" t="str">
        <f t="shared" ref="P91:P154" si="1">+L91</f>
        <v>CATACAOS</v>
      </c>
      <c r="Q91" s="24">
        <f t="shared" ref="Q91:Q154" si="2">+M91</f>
        <v>298</v>
      </c>
      <c r="R91" s="25">
        <f t="shared" ref="R91:R154" si="3">(Q91/$Q$209)</f>
        <v>0.16319824753559695</v>
      </c>
      <c r="S91" s="20">
        <f>+S90+R91</f>
        <v>0.44742606790799566</v>
      </c>
    </row>
    <row r="92" spans="3:19" x14ac:dyDescent="0.25">
      <c r="C92" s="2" t="s">
        <v>109</v>
      </c>
      <c r="D92">
        <v>29</v>
      </c>
      <c r="L92" s="2" t="s">
        <v>95</v>
      </c>
      <c r="M92">
        <v>132</v>
      </c>
      <c r="P92" s="23" t="str">
        <f t="shared" si="1"/>
        <v>LA UNION</v>
      </c>
      <c r="Q92" s="24">
        <f t="shared" si="2"/>
        <v>132</v>
      </c>
      <c r="R92" s="25">
        <f t="shared" si="3"/>
        <v>7.2289156626506021E-2</v>
      </c>
      <c r="S92" s="20">
        <f t="shared" ref="S92:S155" si="4">+S91+R92</f>
        <v>0.5197152245345017</v>
      </c>
    </row>
    <row r="93" spans="3:19" x14ac:dyDescent="0.25">
      <c r="C93" s="2" t="s">
        <v>115</v>
      </c>
      <c r="D93">
        <v>20</v>
      </c>
      <c r="L93" s="2" t="s">
        <v>74</v>
      </c>
      <c r="M93">
        <v>109</v>
      </c>
      <c r="P93" s="23" t="str">
        <f t="shared" si="1"/>
        <v>SECHURA</v>
      </c>
      <c r="Q93" s="24">
        <f t="shared" si="2"/>
        <v>109</v>
      </c>
      <c r="R93" s="25">
        <f t="shared" si="3"/>
        <v>5.9693318729463304E-2</v>
      </c>
      <c r="S93" s="20">
        <f t="shared" si="4"/>
        <v>0.57940854326396496</v>
      </c>
    </row>
    <row r="94" spans="3:19" x14ac:dyDescent="0.25">
      <c r="C94" s="2" t="s">
        <v>103</v>
      </c>
      <c r="D94">
        <v>18</v>
      </c>
      <c r="L94" s="2" t="s">
        <v>76</v>
      </c>
      <c r="M94">
        <v>95</v>
      </c>
      <c r="P94" s="23" t="str">
        <f t="shared" si="1"/>
        <v>TAMBO GRANDE</v>
      </c>
      <c r="Q94" s="24">
        <f t="shared" si="2"/>
        <v>95</v>
      </c>
      <c r="R94" s="25">
        <f t="shared" si="3"/>
        <v>5.2026286966046005E-2</v>
      </c>
      <c r="S94" s="20">
        <f t="shared" si="4"/>
        <v>0.63143483023001101</v>
      </c>
    </row>
    <row r="95" spans="3:19" x14ac:dyDescent="0.25">
      <c r="C95" s="2" t="s">
        <v>99</v>
      </c>
      <c r="D95">
        <v>17</v>
      </c>
      <c r="L95" s="2" t="s">
        <v>71</v>
      </c>
      <c r="M95">
        <v>92</v>
      </c>
      <c r="P95" s="23" t="str">
        <f t="shared" si="1"/>
        <v>CHULUCANAS</v>
      </c>
      <c r="Q95" s="24">
        <f t="shared" si="2"/>
        <v>92</v>
      </c>
      <c r="R95" s="25">
        <f t="shared" si="3"/>
        <v>5.0383351588170866E-2</v>
      </c>
      <c r="S95" s="20">
        <f t="shared" si="4"/>
        <v>0.68181818181818188</v>
      </c>
    </row>
    <row r="96" spans="3:19" x14ac:dyDescent="0.25">
      <c r="C96" s="2" t="s">
        <v>110</v>
      </c>
      <c r="D96">
        <v>15</v>
      </c>
      <c r="L96" s="2" t="s">
        <v>75</v>
      </c>
      <c r="M96">
        <v>71</v>
      </c>
      <c r="P96" s="23" t="str">
        <f t="shared" si="1"/>
        <v>SULLANA</v>
      </c>
      <c r="Q96" s="24">
        <f t="shared" si="2"/>
        <v>71</v>
      </c>
      <c r="R96" s="25">
        <f t="shared" si="3"/>
        <v>3.8882803943044907E-2</v>
      </c>
      <c r="S96" s="20">
        <f t="shared" si="4"/>
        <v>0.72070098576122676</v>
      </c>
    </row>
    <row r="97" spans="3:19" x14ac:dyDescent="0.25">
      <c r="C97" s="2" t="s">
        <v>114</v>
      </c>
      <c r="D97">
        <v>13</v>
      </c>
      <c r="L97" s="2" t="s">
        <v>100</v>
      </c>
      <c r="M97">
        <v>67</v>
      </c>
      <c r="P97" s="23" t="str">
        <f t="shared" si="1"/>
        <v>VEINTISEIS DE OCTUBRE</v>
      </c>
      <c r="Q97" s="24">
        <f t="shared" si="2"/>
        <v>67</v>
      </c>
      <c r="R97" s="25">
        <f t="shared" si="3"/>
        <v>3.6692223439211392E-2</v>
      </c>
      <c r="S97" s="20">
        <f t="shared" si="4"/>
        <v>0.75739320920043818</v>
      </c>
    </row>
    <row r="98" spans="3:19" x14ac:dyDescent="0.25">
      <c r="C98" s="2" t="s">
        <v>123</v>
      </c>
      <c r="D98">
        <v>8</v>
      </c>
      <c r="L98" s="2" t="s">
        <v>138</v>
      </c>
      <c r="M98">
        <v>66</v>
      </c>
      <c r="P98" s="23" t="str">
        <f t="shared" si="1"/>
        <v>PARIÑAS</v>
      </c>
      <c r="Q98" s="24">
        <f t="shared" si="2"/>
        <v>66</v>
      </c>
      <c r="R98" s="25">
        <f t="shared" si="3"/>
        <v>3.614457831325301E-2</v>
      </c>
      <c r="S98" s="20">
        <f t="shared" si="4"/>
        <v>0.7935377875136912</v>
      </c>
    </row>
    <row r="99" spans="3:19" x14ac:dyDescent="0.25">
      <c r="C99" s="2" t="s">
        <v>117</v>
      </c>
      <c r="D99">
        <v>6</v>
      </c>
      <c r="F99" s="1"/>
      <c r="G99" s="1"/>
      <c r="J99" s="1"/>
      <c r="K99" s="1"/>
      <c r="L99" s="2" t="s">
        <v>112</v>
      </c>
      <c r="M99">
        <v>53</v>
      </c>
      <c r="N99" s="1"/>
      <c r="O99" s="1"/>
      <c r="P99" s="27" t="str">
        <f t="shared" si="1"/>
        <v>PIURA</v>
      </c>
      <c r="Q99" s="28">
        <f t="shared" si="2"/>
        <v>53</v>
      </c>
      <c r="R99" s="29">
        <f t="shared" si="3"/>
        <v>2.9025191675794086E-2</v>
      </c>
      <c r="S99" s="30">
        <f t="shared" si="4"/>
        <v>0.82256297918948529</v>
      </c>
    </row>
    <row r="100" spans="3:19" x14ac:dyDescent="0.25">
      <c r="C100" s="2" t="s">
        <v>134</v>
      </c>
      <c r="D100">
        <v>4</v>
      </c>
      <c r="L100" s="2" t="s">
        <v>89</v>
      </c>
      <c r="M100">
        <v>45</v>
      </c>
      <c r="P100" s="23" t="str">
        <f t="shared" si="1"/>
        <v>BERNAL</v>
      </c>
      <c r="Q100" s="24">
        <f t="shared" si="2"/>
        <v>45</v>
      </c>
      <c r="R100" s="25">
        <f t="shared" si="3"/>
        <v>2.4644030668127054E-2</v>
      </c>
      <c r="S100" s="20">
        <f t="shared" si="4"/>
        <v>0.84720700985761233</v>
      </c>
    </row>
    <row r="101" spans="3:19" x14ac:dyDescent="0.25">
      <c r="C101" s="2" t="s">
        <v>104</v>
      </c>
      <c r="D101">
        <v>3</v>
      </c>
      <c r="L101" s="2" t="s">
        <v>105</v>
      </c>
      <c r="M101">
        <v>36</v>
      </c>
      <c r="P101" s="23" t="str">
        <f t="shared" si="1"/>
        <v>CASTILLA</v>
      </c>
      <c r="Q101" s="24">
        <f t="shared" si="2"/>
        <v>36</v>
      </c>
      <c r="R101" s="25">
        <f t="shared" si="3"/>
        <v>1.9715224534501644E-2</v>
      </c>
      <c r="S101" s="20">
        <f t="shared" si="4"/>
        <v>0.86692223439211402</v>
      </c>
    </row>
    <row r="102" spans="3:19" x14ac:dyDescent="0.25">
      <c r="C102" s="2" t="s">
        <v>116</v>
      </c>
      <c r="D102">
        <v>3</v>
      </c>
      <c r="L102" s="2" t="s">
        <v>94</v>
      </c>
      <c r="M102">
        <v>35</v>
      </c>
      <c r="P102" s="23" t="str">
        <f t="shared" si="1"/>
        <v>BELLAVISTA</v>
      </c>
      <c r="Q102" s="24">
        <f t="shared" si="2"/>
        <v>35</v>
      </c>
      <c r="R102" s="25">
        <f t="shared" si="3"/>
        <v>1.9167579408543262E-2</v>
      </c>
      <c r="S102" s="20">
        <f t="shared" si="4"/>
        <v>0.88608981380065732</v>
      </c>
    </row>
    <row r="103" spans="3:19" x14ac:dyDescent="0.25">
      <c r="C103" s="2" t="s">
        <v>22</v>
      </c>
      <c r="D103">
        <v>1851</v>
      </c>
      <c r="L103" s="2" t="s">
        <v>93</v>
      </c>
      <c r="M103">
        <v>23</v>
      </c>
      <c r="P103" s="23" t="str">
        <f t="shared" si="1"/>
        <v>IGNACIO ESCUDERO</v>
      </c>
      <c r="Q103" s="24">
        <f t="shared" si="2"/>
        <v>23</v>
      </c>
      <c r="R103" s="25">
        <f t="shared" si="3"/>
        <v>1.2595837897042717E-2</v>
      </c>
      <c r="S103" s="20">
        <f>+S102+R103</f>
        <v>0.89868565169769998</v>
      </c>
    </row>
    <row r="104" spans="3:19" x14ac:dyDescent="0.25">
      <c r="L104" s="2" t="s">
        <v>72</v>
      </c>
      <c r="M104">
        <v>22</v>
      </c>
      <c r="P104" s="23" t="str">
        <f t="shared" si="1"/>
        <v>MARCAVELICA</v>
      </c>
      <c r="Q104" s="24">
        <f t="shared" si="2"/>
        <v>22</v>
      </c>
      <c r="R104" s="25">
        <f t="shared" si="3"/>
        <v>1.2048192771084338E-2</v>
      </c>
      <c r="S104" s="20">
        <f t="shared" si="4"/>
        <v>0.91073384446878436</v>
      </c>
    </row>
    <row r="105" spans="3:19" x14ac:dyDescent="0.25">
      <c r="L105" s="2" t="s">
        <v>99</v>
      </c>
      <c r="M105">
        <v>21</v>
      </c>
      <c r="P105" s="23" t="str">
        <f t="shared" si="1"/>
        <v>SALITRAL</v>
      </c>
      <c r="Q105" s="24">
        <f t="shared" si="2"/>
        <v>21</v>
      </c>
      <c r="R105" s="25">
        <f t="shared" si="3"/>
        <v>1.1500547645125958E-2</v>
      </c>
      <c r="S105" s="20">
        <f t="shared" si="4"/>
        <v>0.92223439211391034</v>
      </c>
    </row>
    <row r="106" spans="3:19" x14ac:dyDescent="0.25">
      <c r="L106" s="2" t="s">
        <v>127</v>
      </c>
      <c r="M106">
        <v>15</v>
      </c>
      <c r="P106" s="23" t="str">
        <f t="shared" si="1"/>
        <v>LA ARENA</v>
      </c>
      <c r="Q106" s="24">
        <f t="shared" si="2"/>
        <v>15</v>
      </c>
      <c r="R106" s="25">
        <f t="shared" si="3"/>
        <v>8.2146768893756848E-3</v>
      </c>
      <c r="S106" s="20">
        <f t="shared" si="4"/>
        <v>0.93044906900328606</v>
      </c>
    </row>
    <row r="107" spans="3:19" x14ac:dyDescent="0.25">
      <c r="L107" s="2" t="s">
        <v>77</v>
      </c>
      <c r="M107">
        <v>15</v>
      </c>
      <c r="P107" s="23" t="str">
        <f t="shared" si="1"/>
        <v>VICE</v>
      </c>
      <c r="Q107" s="24">
        <f t="shared" si="2"/>
        <v>15</v>
      </c>
      <c r="R107" s="25">
        <f t="shared" si="3"/>
        <v>8.2146768893756848E-3</v>
      </c>
      <c r="S107" s="20">
        <f t="shared" si="4"/>
        <v>0.93866374589266177</v>
      </c>
    </row>
    <row r="108" spans="3:19" x14ac:dyDescent="0.25">
      <c r="L108" s="2" t="s">
        <v>124</v>
      </c>
      <c r="M108">
        <v>14</v>
      </c>
      <c r="P108" s="16" t="str">
        <f t="shared" si="1"/>
        <v>BELLAVISTA DE LA UNION</v>
      </c>
      <c r="Q108" s="18">
        <f t="shared" si="2"/>
        <v>14</v>
      </c>
      <c r="R108" s="19">
        <f t="shared" si="3"/>
        <v>7.6670317634173054E-3</v>
      </c>
      <c r="S108" s="20">
        <f t="shared" si="4"/>
        <v>0.94633077765607909</v>
      </c>
    </row>
    <row r="109" spans="3:19" x14ac:dyDescent="0.25">
      <c r="L109" s="2" t="s">
        <v>98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6.5717415115005475E-3</v>
      </c>
      <c r="S109" s="20">
        <f t="shared" si="4"/>
        <v>0.95290251916757962</v>
      </c>
    </row>
    <row r="110" spans="3:19" x14ac:dyDescent="0.25">
      <c r="L110" s="2" t="s">
        <v>84</v>
      </c>
      <c r="M110">
        <v>11</v>
      </c>
      <c r="P110" s="16" t="str">
        <f t="shared" si="1"/>
        <v>LA MATANZA</v>
      </c>
      <c r="Q110" s="18">
        <f t="shared" si="2"/>
        <v>11</v>
      </c>
      <c r="R110" s="19">
        <f t="shared" si="3"/>
        <v>6.024096385542169E-3</v>
      </c>
      <c r="S110" s="20">
        <f t="shared" si="4"/>
        <v>0.95892661555312175</v>
      </c>
    </row>
    <row r="111" spans="3:19" x14ac:dyDescent="0.25">
      <c r="L111" s="2" t="s">
        <v>135</v>
      </c>
      <c r="M111">
        <v>10</v>
      </c>
      <c r="P111" s="16" t="str">
        <f t="shared" si="1"/>
        <v>TAMARINDO</v>
      </c>
      <c r="Q111" s="18">
        <f t="shared" si="2"/>
        <v>10</v>
      </c>
      <c r="R111" s="19">
        <f t="shared" si="3"/>
        <v>5.4764512595837896E-3</v>
      </c>
      <c r="S111" s="20">
        <f t="shared" si="4"/>
        <v>0.96440306681270549</v>
      </c>
    </row>
    <row r="112" spans="3:19" x14ac:dyDescent="0.25">
      <c r="L112" s="2" t="s">
        <v>90</v>
      </c>
      <c r="M112">
        <v>9</v>
      </c>
      <c r="P112" s="16" t="str">
        <f t="shared" si="1"/>
        <v>LA BREA</v>
      </c>
      <c r="Q112" s="18">
        <f t="shared" si="2"/>
        <v>9</v>
      </c>
      <c r="R112" s="19">
        <f t="shared" si="3"/>
        <v>4.9288061336254111E-3</v>
      </c>
      <c r="S112" s="20">
        <f>+S111+R112</f>
        <v>0.96933187294633094</v>
      </c>
    </row>
    <row r="113" spans="3:19" x14ac:dyDescent="0.25">
      <c r="L113" s="2" t="s">
        <v>126</v>
      </c>
      <c r="M113">
        <v>9</v>
      </c>
      <c r="P113" s="16" t="str">
        <f t="shared" si="1"/>
        <v>LAS LOMAS</v>
      </c>
      <c r="Q113" s="18">
        <f t="shared" si="2"/>
        <v>9</v>
      </c>
      <c r="R113" s="19">
        <f t="shared" si="3"/>
        <v>4.9288061336254111E-3</v>
      </c>
      <c r="S113" s="20">
        <f t="shared" si="4"/>
        <v>0.97426067907995639</v>
      </c>
    </row>
    <row r="114" spans="3:19" x14ac:dyDescent="0.25">
      <c r="L114" s="2" t="s">
        <v>92</v>
      </c>
      <c r="M114">
        <v>8</v>
      </c>
      <c r="P114" s="16" t="str">
        <f t="shared" si="1"/>
        <v>QUERECOTILLO</v>
      </c>
      <c r="Q114" s="18">
        <f t="shared" si="2"/>
        <v>8</v>
      </c>
      <c r="R114" s="19">
        <f t="shared" si="3"/>
        <v>4.3811610076670317E-3</v>
      </c>
      <c r="S114" s="20">
        <f t="shared" si="4"/>
        <v>0.97864184008762345</v>
      </c>
    </row>
    <row r="115" spans="3:19" x14ac:dyDescent="0.25">
      <c r="L115" s="2" t="s">
        <v>133</v>
      </c>
      <c r="M115">
        <v>7</v>
      </c>
      <c r="P115" s="16" t="str">
        <f t="shared" si="1"/>
        <v>CURA MORI</v>
      </c>
      <c r="Q115" s="18">
        <f t="shared" si="2"/>
        <v>7</v>
      </c>
      <c r="R115" s="19">
        <f t="shared" si="3"/>
        <v>3.8335158817086527E-3</v>
      </c>
      <c r="S115" s="20">
        <f t="shared" si="4"/>
        <v>0.98247535596933211</v>
      </c>
    </row>
    <row r="116" spans="3:19" x14ac:dyDescent="0.25">
      <c r="L116" s="2" t="s">
        <v>131</v>
      </c>
      <c r="M116">
        <v>7</v>
      </c>
      <c r="P116" s="16" t="str">
        <f t="shared" si="1"/>
        <v>LA HUACA</v>
      </c>
      <c r="Q116" s="18">
        <f t="shared" si="2"/>
        <v>7</v>
      </c>
      <c r="R116" s="19">
        <f t="shared" si="3"/>
        <v>3.8335158817086527E-3</v>
      </c>
      <c r="S116" s="20">
        <f t="shared" si="4"/>
        <v>0.98630887185104077</v>
      </c>
    </row>
    <row r="117" spans="3:19" x14ac:dyDescent="0.25">
      <c r="L117" s="2" t="s">
        <v>132</v>
      </c>
      <c r="M117">
        <v>7</v>
      </c>
      <c r="P117" s="16" t="str">
        <f t="shared" si="1"/>
        <v>MANCORA</v>
      </c>
      <c r="Q117" s="18">
        <f t="shared" si="2"/>
        <v>7</v>
      </c>
      <c r="R117" s="19">
        <f t="shared" si="3"/>
        <v>3.8335158817086527E-3</v>
      </c>
      <c r="S117" s="20">
        <f t="shared" si="4"/>
        <v>0.99014238773274943</v>
      </c>
    </row>
    <row r="118" spans="3:19" x14ac:dyDescent="0.25">
      <c r="L118" s="2" t="s">
        <v>130</v>
      </c>
      <c r="M118">
        <v>6</v>
      </c>
      <c r="P118" s="16" t="str">
        <f t="shared" si="1"/>
        <v>COLAN</v>
      </c>
      <c r="Q118" s="18">
        <f t="shared" si="2"/>
        <v>6</v>
      </c>
      <c r="R118" s="19">
        <f t="shared" si="3"/>
        <v>3.2858707557502738E-3</v>
      </c>
      <c r="S118" s="20">
        <f t="shared" si="4"/>
        <v>0.99342825848849969</v>
      </c>
    </row>
    <row r="119" spans="3:19" x14ac:dyDescent="0.25">
      <c r="L119" s="2" t="s">
        <v>128</v>
      </c>
      <c r="M119">
        <v>4</v>
      </c>
      <c r="P119" s="16" t="str">
        <f t="shared" si="1"/>
        <v>RINCONADA-LLICUAR</v>
      </c>
      <c r="Q119" s="18">
        <f t="shared" si="2"/>
        <v>4</v>
      </c>
      <c r="R119" s="19">
        <f t="shared" si="3"/>
        <v>2.1905805038335158E-3</v>
      </c>
      <c r="S119" s="20">
        <f t="shared" si="4"/>
        <v>0.99561883899233317</v>
      </c>
    </row>
    <row r="120" spans="3:19" x14ac:dyDescent="0.25">
      <c r="L120" s="2" t="s">
        <v>137</v>
      </c>
      <c r="M120">
        <v>4</v>
      </c>
      <c r="P120" s="16" t="str">
        <f t="shared" si="1"/>
        <v>EL TALLAN</v>
      </c>
      <c r="Q120" s="18">
        <f t="shared" si="2"/>
        <v>4</v>
      </c>
      <c r="R120" s="19">
        <f t="shared" si="3"/>
        <v>2.1905805038335158E-3</v>
      </c>
      <c r="S120" s="20">
        <f t="shared" si="4"/>
        <v>0.99780941949616664</v>
      </c>
    </row>
    <row r="121" spans="3:19" x14ac:dyDescent="0.25">
      <c r="L121" s="2" t="s">
        <v>125</v>
      </c>
      <c r="M121">
        <v>4</v>
      </c>
      <c r="P121" s="16" t="str">
        <f t="shared" si="1"/>
        <v>TUMBES</v>
      </c>
      <c r="Q121" s="18">
        <f t="shared" si="2"/>
        <v>4</v>
      </c>
      <c r="R121" s="19">
        <f t="shared" si="3"/>
        <v>2.1905805038335158E-3</v>
      </c>
      <c r="S121" s="20">
        <f t="shared" si="4"/>
        <v>1.0000000000000002</v>
      </c>
    </row>
    <row r="122" spans="3:19" x14ac:dyDescent="0.25">
      <c r="L122" s="2" t="s">
        <v>22</v>
      </c>
      <c r="M122">
        <v>1826</v>
      </c>
      <c r="P122" s="16" t="str">
        <f t="shared" si="1"/>
        <v>Total general</v>
      </c>
      <c r="Q122" s="18">
        <f t="shared" si="2"/>
        <v>1826</v>
      </c>
      <c r="R122" s="19">
        <f t="shared" si="3"/>
        <v>1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93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128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218</v>
      </c>
      <c r="I141" s="38">
        <f>(E143-GETPIVOTDATA("dni",$C$143,"ingreso_anio",2023))/GETPIVOTDATA("dni",$C$143,"ingreso_anio",2023)</f>
        <v>-0.19642857142857142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231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270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311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80</v>
      </c>
      <c r="E145">
        <v>204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 t="s">
        <v>22</v>
      </c>
      <c r="D146">
        <v>336</v>
      </c>
      <c r="E146">
        <v>1818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129</v>
      </c>
      <c r="I190" t="s">
        <v>115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0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41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20</v>
      </c>
      <c r="F203">
        <v>25</v>
      </c>
      <c r="G203">
        <v>29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6</v>
      </c>
      <c r="E204">
        <v>0</v>
      </c>
      <c r="F204">
        <v>10</v>
      </c>
      <c r="G204">
        <v>1</v>
      </c>
      <c r="H204">
        <v>3</v>
      </c>
      <c r="I204">
        <v>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 t="s">
        <v>22</v>
      </c>
      <c r="D205">
        <v>395</v>
      </c>
      <c r="E205">
        <v>241</v>
      </c>
      <c r="F205">
        <v>213</v>
      </c>
      <c r="G205">
        <v>148</v>
      </c>
      <c r="H205">
        <v>48</v>
      </c>
      <c r="I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1826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22" workbookViewId="0">
      <selection activeCell="J34" sqref="J34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W 4 u C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W 4 u C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u L g l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W 4 u C W J R y d O q n A A A A + Q A A A B I A A A A A A A A A A A A A A A A A A A A A A E N v b m Z p Z y 9 Q Y W N r Y W d l L n h t b F B L A Q I t A B Q A A g A I A F u L g l g P y u m r p A A A A O k A A A A T A A A A A A A A A A A A A A A A A P M A A A B b Q 2 9 u d G V u d F 9 U e X B l c 1 0 u e G 1 s U E s B A i 0 A F A A C A A g A W 4 u C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Q t M D J U M j I 6 M j Y 6 N T U u N z A 1 M T k 2 N 1 o i I C 8 + P E V u d H J 5 I F R 5 c G U 9 I k Z p b G x F c n J v c k N v d W 5 0 I i B W Y W x 1 Z T 0 i b D U 2 O T Q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O D Q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D 7 l T I 2 + K O P c l f o 8 Y q p x 8 G q o T C I k b b Y 0 6 k 4 z 4 n X X t i G K A A A A A A O g A A A A A I A A C A A A A C 9 a k + u W w o L 1 5 U T 1 w a G f 1 A O s d m q r 5 Q i C X 2 i u J e h g O 8 Y C l A A A A A m / n / 7 3 J u f E N h o 2 1 u H K L R h n i k / N r j 6 w y x d N 2 i s D a K C n j Y b K T a J m 9 R E U 9 7 t J s D 6 P k d W R 4 j U v R A a p g Q O t v c 8 q I Z y k t m z a p u Q H k 2 z T x B 3 g a g U D k A A A A C e l g T x x B 3 D i a Z X W 3 a l Y L p g S N u a H V 7 t X 3 5 + u b m j + h M 9 A a w B 9 h 5 t k 8 P v 8 S 1 D + 3 m X v y 7 a Q J J T g q x i G z F 3 8 3 M D i h o I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2024-04-02T22:43:11Z</dcterms:modified>
</cp:coreProperties>
</file>