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DGEE_P\PLANEAMIENTO_ENERGETICO\02 BNE\BNE 2022\06_enviado a VME\Ilustraciones &amp; Tablas\"/>
    </mc:Choice>
  </mc:AlternateContent>
  <xr:revisionPtr revIDLastSave="0" documentId="10_ncr:100000_{24C138B6-A8A3-49D2-81EE-7EDD370AA968}" xr6:coauthVersionLast="31" xr6:coauthVersionMax="47" xr10:uidLastSave="{00000000-0000-0000-0000-000000000000}"/>
  <workbookProtection workbookAlgorithmName="SHA-512" workbookHashValue="hDLlMxNPwtcBr+IUmDNLN6kpgABGo6FVmzNNu+HUKvbyv0WCAZfdsYbV4J/69yZ82degULPQ4OUdyBm1sNtqmw==" workbookSaltValue="VOSbkaFDwOIQWtC7skpKMA==" workbookSpinCount="100000" lockStructure="1"/>
  <bookViews>
    <workbookView xWindow="6735" yWindow="0" windowWidth="20370" windowHeight="15600" tabRatio="758" xr2:uid="{00000000-000D-0000-FFFF-FFFF00000000}"/>
  </bookViews>
  <sheets>
    <sheet name="Índice" sheetId="1" r:id="rId1"/>
    <sheet name="I_X.1" sheetId="49" r:id="rId2"/>
    <sheet name="I_X.2" sheetId="2" r:id="rId3"/>
    <sheet name="I_X.3" sheetId="7" r:id="rId4"/>
    <sheet name="I_X.4" sheetId="8" r:id="rId5"/>
    <sheet name="I_X.5" sheetId="9" r:id="rId6"/>
    <sheet name="I_X.6" sheetId="12" r:id="rId7"/>
    <sheet name="I_X.7" sheetId="13" r:id="rId8"/>
    <sheet name="I_X.8" sheetId="16" r:id="rId9"/>
    <sheet name="I_X.9" sheetId="18" r:id="rId10"/>
    <sheet name="I_X.10" sheetId="19" r:id="rId11"/>
    <sheet name="I_X.11" sheetId="21" r:id="rId12"/>
    <sheet name="I_X.12" sheetId="23" r:id="rId13"/>
    <sheet name="I_X.13" sheetId="25" r:id="rId14"/>
    <sheet name="I_X.14" sheetId="26" r:id="rId15"/>
    <sheet name="I_X.15" sheetId="27" r:id="rId16"/>
    <sheet name="I_X.16" sheetId="28" r:id="rId17"/>
    <sheet name="I_X.17" sheetId="29" r:id="rId18"/>
    <sheet name="I_X.18" sheetId="30" r:id="rId19"/>
    <sheet name="I_X.19" sheetId="31" r:id="rId20"/>
    <sheet name="I_X.20" sheetId="32" r:id="rId21"/>
    <sheet name="I_X.21" sheetId="34" r:id="rId22"/>
    <sheet name="I_X.22" sheetId="35" r:id="rId23"/>
    <sheet name="I_X.23" sheetId="36" r:id="rId24"/>
    <sheet name="I_X.24" sheetId="39" r:id="rId25"/>
    <sheet name="I_X.25" sheetId="40" r:id="rId26"/>
    <sheet name="I_X.26" sheetId="41" r:id="rId27"/>
    <sheet name="I_X.27" sheetId="42" r:id="rId28"/>
    <sheet name="I_X.28" sheetId="43" r:id="rId29"/>
    <sheet name="I_X.29" sheetId="44" r:id="rId30"/>
    <sheet name="T_X.1" sheetId="3" r:id="rId31"/>
    <sheet name="DATA" sheetId="5" state="hidden" r:id="rId32"/>
    <sheet name="T_X.2" sheetId="6" r:id="rId33"/>
    <sheet name="T_X.3" sheetId="10" r:id="rId34"/>
    <sheet name="T_X.4" sheetId="11" r:id="rId35"/>
    <sheet name="T_X.5" sheetId="14" r:id="rId36"/>
    <sheet name="T_X.6" sheetId="15" r:id="rId37"/>
    <sheet name="T_X.7" sheetId="17" r:id="rId38"/>
    <sheet name="T_X.8" sheetId="20" r:id="rId39"/>
    <sheet name="T_X.9" sheetId="22" r:id="rId40"/>
    <sheet name="T_X.10" sheetId="24" r:id="rId41"/>
    <sheet name="T_X.11" sheetId="33" r:id="rId42"/>
    <sheet name="T_X.12" sheetId="37" r:id="rId43"/>
    <sheet name="T_X.13" sheetId="38" r:id="rId44"/>
    <sheet name="T_X.14" sheetId="45" r:id="rId45"/>
    <sheet name="T_X.15" sheetId="46" r:id="rId46"/>
    <sheet name="FLUJO" sheetId="47" state="hidden" r:id="rId47"/>
  </sheets>
  <definedNames>
    <definedName name="_xlnm.Print_Area" localSheetId="1">I_X.1!$A$1:$L$26</definedName>
    <definedName name="_xlnm.Print_Area" localSheetId="10">I_X.10!$A$1:$K$25</definedName>
    <definedName name="_xlnm.Print_Area" localSheetId="11">I_X.11!$A$1:$K$25</definedName>
    <definedName name="_xlnm.Print_Area" localSheetId="12">I_X.12!$A$1:$K$25</definedName>
    <definedName name="_xlnm.Print_Area" localSheetId="13">I_X.13!$A$1:$K$26</definedName>
    <definedName name="_xlnm.Print_Area" localSheetId="14">I_X.14!$A$1:$K$26</definedName>
    <definedName name="_xlnm.Print_Area" localSheetId="15">I_X.15!$A$1:$K$26</definedName>
    <definedName name="_xlnm.Print_Area" localSheetId="16">I_X.16!$A$1:$K$25</definedName>
    <definedName name="_xlnm.Print_Area" localSheetId="17">I_X.17!$A$1:$K$25</definedName>
    <definedName name="_xlnm.Print_Area" localSheetId="18">I_X.18!$A$1:$K$25</definedName>
    <definedName name="_xlnm.Print_Area" localSheetId="19">I_X.19!$A$1:$K$26</definedName>
    <definedName name="_xlnm.Print_Area" localSheetId="2">I_X.2!$A$1:$L$25</definedName>
    <definedName name="_xlnm.Print_Area" localSheetId="20">I_X.20!$A$1:$K$26</definedName>
    <definedName name="_xlnm.Print_Area" localSheetId="21">I_X.21!$A$1:$K$26</definedName>
    <definedName name="_xlnm.Print_Area" localSheetId="22">I_X.22!$A$1:$K$25</definedName>
    <definedName name="_xlnm.Print_Area" localSheetId="23">I_X.23!$A$1:$K$25</definedName>
    <definedName name="_xlnm.Print_Area" localSheetId="24">I_X.24!$A$1:$K$25</definedName>
    <definedName name="_xlnm.Print_Area" localSheetId="25">I_X.25!$A$1:$K$25</definedName>
    <definedName name="_xlnm.Print_Area" localSheetId="26">I_X.26!$A$1:$K$25</definedName>
    <definedName name="_xlnm.Print_Area" localSheetId="27">I_X.27!$A$1:$K$31</definedName>
    <definedName name="_xlnm.Print_Area" localSheetId="28">I_X.28!$A$1:$K$25</definedName>
    <definedName name="_xlnm.Print_Area" localSheetId="29">I_X.29!$A$1:$N$36</definedName>
    <definedName name="_xlnm.Print_Area" localSheetId="3">I_X.3!$A$1:$K$25</definedName>
    <definedName name="_xlnm.Print_Area" localSheetId="4">I_X.4!$A$1:$K$25</definedName>
    <definedName name="_xlnm.Print_Area" localSheetId="5">I_X.5!$A$1:$K$25</definedName>
    <definedName name="_xlnm.Print_Area" localSheetId="6">I_X.6!$A$1:$K$25</definedName>
    <definedName name="_xlnm.Print_Area" localSheetId="7">I_X.7!$A$1:$K$25</definedName>
    <definedName name="_xlnm.Print_Area" localSheetId="8">I_X.8!$A$1:$K$25</definedName>
    <definedName name="_xlnm.Print_Area" localSheetId="9">I_X.9!$A$1:$K$25</definedName>
    <definedName name="_xlnm.Print_Area" localSheetId="0">Índice!$A$1:$M$55</definedName>
    <definedName name="_xlnm.Print_Area" localSheetId="30">T_X.1!$A$1:$I$17</definedName>
    <definedName name="_xlnm.Print_Area" localSheetId="40">T_X.10!$A$1:$J$13</definedName>
    <definedName name="_xlnm.Print_Area" localSheetId="41">T_X.11!$A$1:$J$12</definedName>
    <definedName name="_xlnm.Print_Area" localSheetId="42">T_X.12!$A$1:$K$15</definedName>
    <definedName name="_xlnm.Print_Area" localSheetId="43">T_X.13!$A$1:$J$18</definedName>
    <definedName name="_xlnm.Print_Area" localSheetId="44">T_X.14!$A$1:$P$41</definedName>
    <definedName name="_xlnm.Print_Area" localSheetId="45">T_X.15!$A$1:$T$40</definedName>
    <definedName name="_xlnm.Print_Area" localSheetId="32">T_X.2!$A$1:$K$16</definedName>
    <definedName name="_xlnm.Print_Area" localSheetId="33">T_X.3!$A$1:$K$15</definedName>
    <definedName name="_xlnm.Print_Area" localSheetId="34">T_X.4!$A$1:$K$17</definedName>
    <definedName name="_xlnm.Print_Area" localSheetId="35">T_X.5!$A$1:$J$14</definedName>
    <definedName name="_xlnm.Print_Area" localSheetId="36">T_X.6!$A$1:$J$14</definedName>
    <definedName name="_xlnm.Print_Area" localSheetId="37">T_X.7!$A$1:$J$14</definedName>
    <definedName name="_xlnm.Print_Area" localSheetId="38">T_X.8!$A$1:$J$19</definedName>
    <definedName name="_xlnm.Print_Area" localSheetId="39">T_X.9!$A$1:$J$18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41" i="5" l="1"/>
  <c r="AG1042" i="5"/>
  <c r="AG1043" i="5"/>
  <c r="AG1044" i="5"/>
  <c r="AG1045" i="5"/>
  <c r="AG1046" i="5"/>
  <c r="AG1047" i="5"/>
  <c r="AG1048" i="5"/>
  <c r="AG731" i="5"/>
  <c r="AG732" i="5"/>
  <c r="AG733" i="5"/>
  <c r="AG734" i="5"/>
  <c r="AG735" i="5"/>
  <c r="AG736" i="5"/>
  <c r="AG737" i="5"/>
  <c r="AG738" i="5"/>
  <c r="AG739" i="5"/>
  <c r="AG740" i="5"/>
  <c r="AG741" i="5"/>
  <c r="AG742" i="5"/>
  <c r="AG743" i="5"/>
  <c r="AG744" i="5"/>
  <c r="AG745" i="5"/>
  <c r="AG746" i="5"/>
  <c r="AG747" i="5"/>
  <c r="AG748" i="5"/>
  <c r="AG749" i="5"/>
  <c r="AG750" i="5"/>
  <c r="AG751" i="5"/>
  <c r="AG752" i="5"/>
  <c r="AG753" i="5"/>
  <c r="AG754" i="5"/>
  <c r="AG755" i="5"/>
  <c r="AG756" i="5"/>
  <c r="AG757" i="5"/>
  <c r="AG758" i="5"/>
  <c r="AG759" i="5"/>
  <c r="AG760" i="5"/>
  <c r="AG761" i="5"/>
  <c r="AG762" i="5"/>
  <c r="AG763" i="5"/>
  <c r="AG764" i="5"/>
  <c r="AG765" i="5"/>
  <c r="AG766" i="5"/>
  <c r="AG767" i="5"/>
  <c r="AG768" i="5"/>
  <c r="AG769" i="5"/>
  <c r="AG770" i="5"/>
  <c r="AG771" i="5"/>
  <c r="AG772" i="5"/>
  <c r="AG773" i="5"/>
  <c r="AG774" i="5"/>
  <c r="AG775" i="5"/>
  <c r="AG776" i="5"/>
  <c r="AG777" i="5"/>
  <c r="AG778" i="5"/>
  <c r="AG779" i="5"/>
  <c r="AG780" i="5"/>
  <c r="AG781" i="5"/>
  <c r="AG782" i="5"/>
  <c r="AG783" i="5"/>
  <c r="AG784" i="5"/>
  <c r="AG785" i="5"/>
  <c r="AG786" i="5"/>
  <c r="AG787" i="5"/>
  <c r="AG788" i="5"/>
  <c r="AG789" i="5"/>
  <c r="AG790" i="5"/>
  <c r="AG791" i="5"/>
  <c r="AG792" i="5"/>
  <c r="AG793" i="5"/>
  <c r="AG794" i="5"/>
  <c r="AG795" i="5"/>
  <c r="AG796" i="5"/>
  <c r="AG797" i="5"/>
  <c r="AG798" i="5"/>
  <c r="AG799" i="5"/>
  <c r="AG800" i="5"/>
  <c r="AG801" i="5"/>
  <c r="AG802" i="5"/>
  <c r="AG803" i="5"/>
  <c r="AG804" i="5"/>
  <c r="AG805" i="5"/>
  <c r="AG806" i="5"/>
  <c r="AG807" i="5"/>
  <c r="AG808" i="5"/>
  <c r="AG809" i="5"/>
  <c r="AG810" i="5"/>
  <c r="AG811" i="5"/>
  <c r="AG812" i="5"/>
  <c r="AG813" i="5"/>
  <c r="AG814" i="5"/>
  <c r="AG815" i="5"/>
  <c r="AG816" i="5"/>
  <c r="AG817" i="5"/>
  <c r="AG818" i="5"/>
  <c r="AG819" i="5"/>
  <c r="AG820" i="5"/>
  <c r="AG821" i="5"/>
  <c r="AG822" i="5"/>
  <c r="AG823" i="5"/>
  <c r="AG824" i="5"/>
  <c r="AG825" i="5"/>
  <c r="AG826" i="5"/>
  <c r="AG827" i="5"/>
  <c r="AG828" i="5"/>
  <c r="AG829" i="5"/>
  <c r="AG830" i="5"/>
  <c r="AG831" i="5"/>
  <c r="AG832" i="5"/>
  <c r="AG833" i="5"/>
  <c r="AG834" i="5"/>
  <c r="AG835" i="5"/>
  <c r="AG836" i="5"/>
  <c r="AG837" i="5"/>
  <c r="AG838" i="5"/>
  <c r="AG839" i="5"/>
  <c r="AG840" i="5"/>
  <c r="AG841" i="5"/>
  <c r="AG842" i="5"/>
  <c r="AG843" i="5"/>
  <c r="AG844" i="5"/>
  <c r="AG845" i="5"/>
  <c r="AG846" i="5"/>
  <c r="AG847" i="5"/>
  <c r="AG848" i="5"/>
  <c r="AG849" i="5"/>
  <c r="AG850" i="5"/>
  <c r="AG851" i="5"/>
  <c r="AG852" i="5"/>
  <c r="AG853" i="5"/>
  <c r="AG854" i="5"/>
  <c r="AG855" i="5"/>
  <c r="AG856" i="5"/>
  <c r="AG857" i="5"/>
  <c r="AG858" i="5"/>
  <c r="AG859" i="5"/>
  <c r="AG860" i="5"/>
  <c r="AG861" i="5"/>
  <c r="AG862" i="5"/>
  <c r="AG863" i="5"/>
  <c r="AG864" i="5"/>
  <c r="AG865" i="5"/>
  <c r="AG866" i="5"/>
  <c r="AG867" i="5"/>
  <c r="AG868" i="5"/>
  <c r="AG869" i="5"/>
  <c r="AG870" i="5"/>
  <c r="AG871" i="5"/>
  <c r="AG872" i="5"/>
  <c r="AG873" i="5"/>
  <c r="AG874" i="5"/>
  <c r="AG875" i="5"/>
  <c r="AG876" i="5"/>
  <c r="AG877" i="5"/>
  <c r="AG878" i="5"/>
  <c r="AG879" i="5"/>
  <c r="AG880" i="5"/>
  <c r="AG881" i="5"/>
  <c r="AG882" i="5"/>
  <c r="AG883" i="5"/>
  <c r="AG884" i="5"/>
  <c r="AG885" i="5"/>
  <c r="AG886" i="5"/>
  <c r="AG887" i="5"/>
  <c r="AG888" i="5"/>
  <c r="AG889" i="5"/>
  <c r="AG890" i="5"/>
  <c r="AG891" i="5"/>
  <c r="AG892" i="5"/>
  <c r="AG893" i="5"/>
  <c r="AG894" i="5"/>
  <c r="AG895" i="5"/>
  <c r="AG896" i="5"/>
  <c r="AG897" i="5"/>
  <c r="AG898" i="5"/>
  <c r="AG899" i="5"/>
  <c r="AG900" i="5"/>
  <c r="AG901" i="5"/>
  <c r="AG902" i="5"/>
  <c r="AG903" i="5"/>
  <c r="AG904" i="5"/>
  <c r="AG905" i="5"/>
  <c r="AG906" i="5"/>
  <c r="AG907" i="5"/>
  <c r="AG908" i="5"/>
  <c r="AG909" i="5"/>
  <c r="AG910" i="5"/>
  <c r="AG911" i="5"/>
  <c r="AG912" i="5"/>
  <c r="AG913" i="5"/>
  <c r="AG914" i="5"/>
  <c r="AG915" i="5"/>
  <c r="AG916" i="5"/>
  <c r="AG917" i="5"/>
  <c r="AG918" i="5"/>
  <c r="AG919" i="5"/>
  <c r="AG920" i="5"/>
  <c r="AG921" i="5"/>
  <c r="AG922" i="5"/>
  <c r="AG923" i="5"/>
  <c r="AG924" i="5"/>
  <c r="AG925" i="5"/>
  <c r="AG926" i="5"/>
  <c r="AG927" i="5"/>
  <c r="AG928" i="5"/>
  <c r="AG929" i="5"/>
  <c r="AG930" i="5"/>
  <c r="AG931" i="5"/>
  <c r="AG932" i="5"/>
  <c r="AG933" i="5"/>
  <c r="AG934" i="5"/>
  <c r="AG935" i="5"/>
  <c r="AG936" i="5"/>
  <c r="AG937" i="5"/>
  <c r="AG938" i="5"/>
  <c r="AG939" i="5"/>
  <c r="AG940" i="5"/>
  <c r="AG941" i="5"/>
  <c r="AG942" i="5"/>
  <c r="AG943" i="5"/>
  <c r="AG944" i="5"/>
  <c r="AG945" i="5"/>
  <c r="AG946" i="5"/>
  <c r="AG947" i="5"/>
  <c r="AG948" i="5"/>
  <c r="AG949" i="5"/>
  <c r="AG950" i="5"/>
  <c r="AG951" i="5"/>
  <c r="AG952" i="5"/>
  <c r="AG953" i="5"/>
  <c r="AG954" i="5"/>
  <c r="AG955" i="5"/>
  <c r="AG956" i="5"/>
  <c r="AG957" i="5"/>
  <c r="AG958" i="5"/>
  <c r="AG959" i="5"/>
  <c r="AG960" i="5"/>
  <c r="AG961" i="5"/>
  <c r="AG962" i="5"/>
  <c r="AG963" i="5"/>
  <c r="AG964" i="5"/>
  <c r="AG965" i="5"/>
  <c r="AG966" i="5"/>
  <c r="AG967" i="5"/>
  <c r="AG968" i="5"/>
  <c r="AG969" i="5"/>
  <c r="AG970" i="5"/>
  <c r="AG971" i="5"/>
  <c r="AG972" i="5"/>
  <c r="AG973" i="5"/>
  <c r="AG974" i="5"/>
  <c r="AG975" i="5"/>
  <c r="AG976" i="5"/>
  <c r="AG977" i="5"/>
  <c r="AG978" i="5"/>
  <c r="AG979" i="5"/>
  <c r="AG980" i="5"/>
  <c r="AG981" i="5"/>
  <c r="AG982" i="5"/>
  <c r="AG983" i="5"/>
  <c r="AG984" i="5"/>
  <c r="AG985" i="5"/>
  <c r="AG986" i="5"/>
  <c r="AG987" i="5"/>
  <c r="AG988" i="5"/>
  <c r="AG989" i="5"/>
  <c r="AG990" i="5"/>
  <c r="AG991" i="5"/>
  <c r="AG992" i="5"/>
  <c r="AG993" i="5"/>
  <c r="AG994" i="5"/>
  <c r="AG995" i="5"/>
  <c r="AG996" i="5"/>
  <c r="AG997" i="5"/>
  <c r="AG998" i="5"/>
  <c r="AG999" i="5"/>
  <c r="AG1000" i="5"/>
  <c r="AG1001" i="5"/>
  <c r="AG1002" i="5"/>
  <c r="AG1003" i="5"/>
  <c r="AG1004" i="5"/>
  <c r="AG1005" i="5"/>
  <c r="AG1006" i="5"/>
  <c r="AG1007" i="5"/>
  <c r="AG1008" i="5"/>
  <c r="AG1009" i="5"/>
  <c r="AG1010" i="5"/>
  <c r="AG1011" i="5"/>
  <c r="AG1012" i="5"/>
  <c r="AG1013" i="5"/>
  <c r="AG1014" i="5"/>
  <c r="AG1015" i="5"/>
  <c r="AG1016" i="5"/>
  <c r="AG1017" i="5"/>
  <c r="AG1018" i="5"/>
  <c r="AG1019" i="5"/>
  <c r="AG1020" i="5"/>
  <c r="AG1021" i="5"/>
  <c r="AG1022" i="5"/>
  <c r="AG1023" i="5"/>
  <c r="AG1024" i="5"/>
  <c r="AG1025" i="5"/>
  <c r="AG1026" i="5"/>
  <c r="AG1027" i="5"/>
  <c r="AG1028" i="5"/>
  <c r="AG1029" i="5"/>
  <c r="AG1030" i="5"/>
  <c r="AG1031" i="5"/>
  <c r="AG1032" i="5"/>
  <c r="AG1033" i="5"/>
  <c r="AG1034" i="5"/>
  <c r="AG1035" i="5"/>
  <c r="AG1036" i="5"/>
  <c r="AG1037" i="5"/>
  <c r="AG1038" i="5"/>
  <c r="AG1039" i="5"/>
  <c r="AG1040" i="5"/>
  <c r="AG730" i="5"/>
  <c r="AH406" i="5"/>
  <c r="AH407" i="5"/>
  <c r="AH408" i="5"/>
  <c r="AH409" i="5"/>
  <c r="AH410" i="5"/>
  <c r="AH411" i="5"/>
  <c r="AH412" i="5"/>
  <c r="AH413" i="5"/>
  <c r="AH414" i="5"/>
  <c r="AH415" i="5"/>
  <c r="AH416" i="5"/>
  <c r="AH417" i="5"/>
  <c r="AH418" i="5"/>
  <c r="AH419" i="5"/>
  <c r="AH420" i="5"/>
  <c r="AH421" i="5"/>
  <c r="AH422" i="5"/>
  <c r="AH423" i="5"/>
  <c r="AH424" i="5"/>
  <c r="AH425" i="5"/>
  <c r="AH426" i="5"/>
  <c r="AH427" i="5"/>
  <c r="AH428" i="5"/>
  <c r="AH429" i="5"/>
  <c r="AH430" i="5"/>
  <c r="AH431" i="5"/>
  <c r="AH432" i="5"/>
  <c r="AH433" i="5"/>
  <c r="AH434" i="5"/>
  <c r="AH435" i="5"/>
  <c r="AH436" i="5"/>
  <c r="AH437" i="5"/>
  <c r="AH438" i="5"/>
  <c r="AH439" i="5"/>
  <c r="AH440" i="5"/>
  <c r="AH441" i="5"/>
  <c r="AH442" i="5"/>
  <c r="AH443" i="5"/>
  <c r="AH444" i="5"/>
  <c r="AH445" i="5"/>
  <c r="AH446" i="5"/>
  <c r="AH447" i="5"/>
  <c r="AH448" i="5"/>
  <c r="AH449" i="5"/>
  <c r="AH450" i="5"/>
  <c r="AH451" i="5"/>
  <c r="AH452" i="5"/>
  <c r="AH453" i="5"/>
  <c r="AH454" i="5"/>
  <c r="AH455" i="5"/>
  <c r="AH456" i="5"/>
  <c r="AH457" i="5"/>
  <c r="AH458" i="5"/>
  <c r="AH459" i="5"/>
  <c r="AH460" i="5"/>
  <c r="AH461" i="5"/>
  <c r="AH462" i="5"/>
  <c r="AH463" i="5"/>
  <c r="AH464" i="5"/>
  <c r="AH465" i="5"/>
  <c r="AH466" i="5"/>
  <c r="AH467" i="5"/>
  <c r="AH468" i="5"/>
  <c r="AH469" i="5"/>
  <c r="AH470" i="5"/>
  <c r="AH471" i="5"/>
  <c r="AH472" i="5"/>
  <c r="AH473" i="5"/>
  <c r="AH474" i="5"/>
  <c r="AH475" i="5"/>
  <c r="AH476" i="5"/>
  <c r="AH477" i="5"/>
  <c r="AH478" i="5"/>
  <c r="AH479" i="5"/>
  <c r="AH480" i="5"/>
  <c r="AH481" i="5"/>
  <c r="AH482" i="5"/>
  <c r="AH483" i="5"/>
  <c r="AH484" i="5"/>
  <c r="AH485" i="5"/>
  <c r="AH486" i="5"/>
  <c r="AH487" i="5"/>
  <c r="AH488" i="5"/>
  <c r="AH489" i="5"/>
  <c r="AH490" i="5"/>
  <c r="AH491" i="5"/>
  <c r="AH492" i="5"/>
  <c r="AH493" i="5"/>
  <c r="AH494" i="5"/>
  <c r="AH495" i="5"/>
  <c r="AH496" i="5"/>
  <c r="AH497" i="5"/>
  <c r="AH498" i="5"/>
  <c r="AH499" i="5"/>
  <c r="AH500" i="5"/>
  <c r="AH501" i="5"/>
  <c r="AH502" i="5"/>
  <c r="AH503" i="5"/>
  <c r="AH504" i="5"/>
  <c r="AH505" i="5"/>
  <c r="AH506" i="5"/>
  <c r="AH507" i="5"/>
  <c r="AH508" i="5"/>
  <c r="AH509" i="5"/>
  <c r="AH510" i="5"/>
  <c r="AH511" i="5"/>
  <c r="AH512" i="5"/>
  <c r="AH513" i="5"/>
  <c r="AH514" i="5"/>
  <c r="AH515" i="5"/>
  <c r="AH516" i="5"/>
  <c r="AH517" i="5"/>
  <c r="AH518" i="5"/>
  <c r="AH519" i="5"/>
  <c r="AH520" i="5"/>
  <c r="AH521" i="5"/>
  <c r="AH522" i="5"/>
  <c r="AH523" i="5"/>
  <c r="AH524" i="5"/>
  <c r="AH525" i="5"/>
  <c r="AH526" i="5"/>
  <c r="AH527" i="5"/>
  <c r="AH528" i="5"/>
  <c r="AH529" i="5"/>
  <c r="AH530" i="5"/>
  <c r="AH531" i="5"/>
  <c r="AH532" i="5"/>
  <c r="AH533" i="5"/>
  <c r="AH534" i="5"/>
  <c r="AH535" i="5"/>
  <c r="AH536" i="5"/>
  <c r="AH537" i="5"/>
  <c r="AH538" i="5"/>
  <c r="AH539" i="5"/>
  <c r="AH540" i="5"/>
  <c r="AH541" i="5"/>
  <c r="AH542" i="5"/>
  <c r="AH543" i="5"/>
  <c r="AH544" i="5"/>
  <c r="AH545" i="5"/>
  <c r="AH546" i="5"/>
  <c r="AH547" i="5"/>
  <c r="AH548" i="5"/>
  <c r="AH549" i="5"/>
  <c r="AH550" i="5"/>
  <c r="AH551" i="5"/>
  <c r="AH552" i="5"/>
  <c r="AH553" i="5"/>
  <c r="AH554" i="5"/>
  <c r="AH555" i="5"/>
  <c r="AH556" i="5"/>
  <c r="AH557" i="5"/>
  <c r="AH558" i="5"/>
  <c r="AH559" i="5"/>
  <c r="AH560" i="5"/>
  <c r="AH561" i="5"/>
  <c r="AH562" i="5"/>
  <c r="AH563" i="5"/>
  <c r="AH564" i="5"/>
  <c r="AH565" i="5"/>
  <c r="AH566" i="5"/>
  <c r="AH567" i="5"/>
  <c r="AH568" i="5"/>
  <c r="AH569" i="5"/>
  <c r="AH570" i="5"/>
  <c r="AH571" i="5"/>
  <c r="AH572" i="5"/>
  <c r="AH573" i="5"/>
  <c r="AH574" i="5"/>
  <c r="AH575" i="5"/>
  <c r="AH576" i="5"/>
  <c r="AH577" i="5"/>
  <c r="AH578" i="5"/>
  <c r="AH579" i="5"/>
  <c r="AH580" i="5"/>
  <c r="AH581" i="5"/>
  <c r="AH582" i="5"/>
  <c r="AH583" i="5"/>
  <c r="AH584" i="5"/>
  <c r="AH585" i="5"/>
  <c r="AH586" i="5"/>
  <c r="AH587" i="5"/>
  <c r="AH588" i="5"/>
  <c r="AH589" i="5"/>
  <c r="AH590" i="5"/>
  <c r="AH591" i="5"/>
  <c r="AH592" i="5"/>
  <c r="AH593" i="5"/>
  <c r="AH594" i="5"/>
  <c r="AH595" i="5"/>
  <c r="AH596" i="5"/>
  <c r="AH597" i="5"/>
  <c r="AH598" i="5"/>
  <c r="AH599" i="5"/>
  <c r="AH600" i="5"/>
  <c r="AH601" i="5"/>
  <c r="AH602" i="5"/>
  <c r="AH603" i="5"/>
  <c r="AH604" i="5"/>
  <c r="AH605" i="5"/>
  <c r="AH606" i="5"/>
  <c r="AH607" i="5"/>
  <c r="AH608" i="5"/>
  <c r="AH609" i="5"/>
  <c r="AH610" i="5"/>
  <c r="AH611" i="5"/>
  <c r="AH612" i="5"/>
  <c r="AH613" i="5"/>
  <c r="AH614" i="5"/>
  <c r="AH615" i="5"/>
  <c r="AH616" i="5"/>
  <c r="AH617" i="5"/>
  <c r="AH618" i="5"/>
  <c r="AH619" i="5"/>
  <c r="AH620" i="5"/>
  <c r="AH621" i="5"/>
  <c r="AH622" i="5"/>
  <c r="AH623" i="5"/>
  <c r="AH624" i="5"/>
  <c r="AH625" i="5"/>
  <c r="AH626" i="5"/>
  <c r="AH627" i="5"/>
  <c r="AH628" i="5"/>
  <c r="AH629" i="5"/>
  <c r="AH630" i="5"/>
  <c r="AH631" i="5"/>
  <c r="AH632" i="5"/>
  <c r="AH633" i="5"/>
  <c r="AH634" i="5"/>
  <c r="AH635" i="5"/>
  <c r="AH636" i="5"/>
  <c r="AH637" i="5"/>
  <c r="AH638" i="5"/>
  <c r="AH639" i="5"/>
  <c r="AH640" i="5"/>
  <c r="AH641" i="5"/>
  <c r="AH642" i="5"/>
  <c r="AH643" i="5"/>
  <c r="AH644" i="5"/>
  <c r="AH645" i="5"/>
  <c r="AH646" i="5"/>
  <c r="AH647" i="5"/>
  <c r="AH648" i="5"/>
  <c r="AH649" i="5"/>
  <c r="AH650" i="5"/>
  <c r="AH651" i="5"/>
  <c r="AH652" i="5"/>
  <c r="AH653" i="5"/>
  <c r="AH654" i="5"/>
  <c r="AH655" i="5"/>
  <c r="AH656" i="5"/>
  <c r="AH657" i="5"/>
  <c r="AH658" i="5"/>
  <c r="AH659" i="5"/>
  <c r="AH660" i="5"/>
  <c r="AH661" i="5"/>
  <c r="AH662" i="5"/>
  <c r="AH663" i="5"/>
  <c r="AH664" i="5"/>
  <c r="AH665" i="5"/>
  <c r="AH666" i="5"/>
  <c r="AH667" i="5"/>
  <c r="AH668" i="5"/>
  <c r="AH669" i="5"/>
  <c r="AH670" i="5"/>
  <c r="AH671" i="5"/>
  <c r="AH672" i="5"/>
  <c r="AH673" i="5"/>
  <c r="AH674" i="5"/>
  <c r="AH675" i="5"/>
  <c r="AH676" i="5"/>
  <c r="AH677" i="5"/>
  <c r="AH678" i="5"/>
  <c r="AH679" i="5"/>
  <c r="AH680" i="5"/>
  <c r="AH681" i="5"/>
  <c r="AH682" i="5"/>
  <c r="AH683" i="5"/>
  <c r="AH684" i="5"/>
  <c r="AH685" i="5"/>
  <c r="AH686" i="5"/>
  <c r="AH687" i="5"/>
  <c r="AH688" i="5"/>
  <c r="AH689" i="5"/>
  <c r="AH690" i="5"/>
  <c r="AH691" i="5"/>
  <c r="AH692" i="5"/>
  <c r="AH693" i="5"/>
  <c r="AH694" i="5"/>
  <c r="AH695" i="5"/>
  <c r="AH696" i="5"/>
  <c r="AH697" i="5"/>
  <c r="AH698" i="5"/>
  <c r="AH699" i="5"/>
  <c r="AH700" i="5"/>
  <c r="AH701" i="5"/>
  <c r="AH702" i="5"/>
  <c r="AH703" i="5"/>
  <c r="AH704" i="5"/>
  <c r="AH705" i="5"/>
  <c r="AH706" i="5"/>
  <c r="AH707" i="5"/>
  <c r="AH708" i="5"/>
  <c r="AH709" i="5"/>
  <c r="AH710" i="5"/>
  <c r="AH711" i="5"/>
  <c r="AH712" i="5"/>
  <c r="AH713" i="5"/>
  <c r="AH714" i="5"/>
  <c r="AH715" i="5"/>
  <c r="AH716" i="5"/>
  <c r="AH717" i="5"/>
  <c r="AH718" i="5"/>
  <c r="AH719" i="5"/>
  <c r="AH720" i="5"/>
  <c r="AH721" i="5"/>
  <c r="AH722" i="5"/>
  <c r="AH723" i="5"/>
  <c r="AH405" i="5"/>
  <c r="AH223" i="5" l="1"/>
  <c r="AH224" i="5"/>
  <c r="AH225" i="5"/>
  <c r="AH226" i="5"/>
  <c r="AH227" i="5"/>
  <c r="AH222" i="5"/>
  <c r="AG385" i="5"/>
  <c r="AG386" i="5"/>
  <c r="AG387" i="5"/>
  <c r="AG388" i="5"/>
  <c r="AG389" i="5"/>
  <c r="AG390" i="5"/>
  <c r="AG391" i="5"/>
  <c r="AG392" i="5"/>
  <c r="AG393" i="5"/>
  <c r="AG394" i="5"/>
  <c r="AG395" i="5"/>
  <c r="AG396" i="5"/>
  <c r="AG397" i="5"/>
  <c r="AG398" i="5"/>
  <c r="AG384" i="5"/>
  <c r="AG362" i="5"/>
  <c r="AG361" i="5"/>
  <c r="AG360" i="5"/>
  <c r="AG359" i="5"/>
  <c r="AG358" i="5"/>
  <c r="AG357" i="5"/>
  <c r="AG356" i="5"/>
  <c r="AG355" i="5"/>
  <c r="AG354" i="5"/>
  <c r="AG353" i="5"/>
  <c r="AG352" i="5"/>
  <c r="AG351" i="5"/>
  <c r="AG350" i="5"/>
  <c r="AG349" i="5"/>
  <c r="AG348" i="5"/>
  <c r="AG347" i="5"/>
  <c r="AG346" i="5"/>
  <c r="AG345" i="5"/>
  <c r="AG344" i="5"/>
  <c r="AG343" i="5"/>
  <c r="AG342" i="5"/>
  <c r="AG341" i="5"/>
  <c r="AG340" i="5"/>
  <c r="AG339" i="5"/>
  <c r="AG338" i="5"/>
  <c r="AG337" i="5"/>
  <c r="AG336" i="5"/>
  <c r="AG335" i="5"/>
  <c r="AG334" i="5"/>
  <c r="AG333" i="5"/>
  <c r="AG332" i="5"/>
  <c r="AG331" i="5"/>
  <c r="AG330" i="5"/>
  <c r="AG329" i="5"/>
  <c r="AG328" i="5"/>
  <c r="AG327" i="5"/>
  <c r="AG326" i="5"/>
  <c r="AG325" i="5"/>
  <c r="AG324" i="5"/>
  <c r="AG323" i="5"/>
  <c r="AG322" i="5"/>
  <c r="AG321" i="5"/>
  <c r="AG320" i="5"/>
  <c r="AG319" i="5"/>
  <c r="AG318" i="5"/>
  <c r="AG317" i="5"/>
  <c r="AG316" i="5"/>
  <c r="AG315" i="5"/>
  <c r="AG314" i="5"/>
  <c r="AG313" i="5"/>
  <c r="AG312" i="5"/>
  <c r="AG311" i="5"/>
  <c r="AG310" i="5"/>
  <c r="AG309" i="5"/>
  <c r="AG308" i="5"/>
  <c r="AG307" i="5"/>
  <c r="AG306" i="5"/>
  <c r="AG305" i="5"/>
  <c r="AG304" i="5"/>
  <c r="AG303" i="5"/>
  <c r="AG302" i="5"/>
  <c r="AG301" i="5"/>
  <c r="AG300" i="5"/>
  <c r="AG299" i="5"/>
  <c r="AG298" i="5"/>
  <c r="AG297" i="5"/>
  <c r="AG296" i="5"/>
  <c r="AG295" i="5"/>
  <c r="AG294" i="5"/>
  <c r="AG293" i="5"/>
  <c r="AG292" i="5"/>
  <c r="AG291" i="5"/>
  <c r="AG290" i="5"/>
  <c r="AG289" i="5"/>
  <c r="AG288" i="5"/>
  <c r="AG287" i="5"/>
  <c r="AG286" i="5"/>
  <c r="AG285" i="5"/>
  <c r="AG284" i="5"/>
  <c r="AG283" i="5"/>
  <c r="AG282" i="5"/>
  <c r="AG281" i="5"/>
  <c r="AG280" i="5"/>
  <c r="AG273" i="5"/>
  <c r="AG272" i="5"/>
  <c r="AG271" i="5"/>
  <c r="AG270" i="5"/>
  <c r="AG269" i="5"/>
  <c r="AG268" i="5"/>
  <c r="AG267" i="5"/>
  <c r="AG266" i="5"/>
  <c r="AG265" i="5"/>
  <c r="AG264" i="5"/>
  <c r="AG263" i="5"/>
  <c r="AG262" i="5"/>
  <c r="AG252" i="5"/>
  <c r="AG251" i="5"/>
  <c r="AG250" i="5"/>
  <c r="AG249" i="5"/>
  <c r="AG248" i="5"/>
  <c r="AG247" i="5"/>
  <c r="AG246" i="5"/>
  <c r="AG245" i="5"/>
  <c r="AG244" i="5"/>
  <c r="AG243" i="5"/>
  <c r="AG242" i="5"/>
  <c r="AG241" i="5"/>
  <c r="AG240" i="5"/>
  <c r="AG239" i="5"/>
  <c r="AG238" i="5"/>
  <c r="AG237" i="5"/>
  <c r="AG236" i="5"/>
  <c r="AG235" i="5"/>
  <c r="AG234" i="5"/>
  <c r="AG233" i="5"/>
  <c r="AG232" i="5"/>
  <c r="AG231" i="5"/>
  <c r="AG230" i="5"/>
  <c r="AG229" i="5"/>
  <c r="AG228" i="5"/>
  <c r="AG227" i="5"/>
  <c r="AG226" i="5"/>
  <c r="AG225" i="5"/>
  <c r="AG224" i="5"/>
  <c r="AG223" i="5"/>
  <c r="AG222" i="5"/>
  <c r="AG221" i="5"/>
  <c r="AG220" i="5"/>
  <c r="AG219" i="5"/>
  <c r="AG218" i="5"/>
  <c r="AG217" i="5"/>
  <c r="AG216" i="5"/>
  <c r="AG215" i="5"/>
  <c r="AG214" i="5"/>
  <c r="AG213" i="5"/>
  <c r="AG212" i="5"/>
  <c r="AG211" i="5"/>
  <c r="AG210" i="5"/>
  <c r="AG209" i="5"/>
  <c r="AG208" i="5"/>
  <c r="AG207" i="5"/>
  <c r="AG206" i="5"/>
  <c r="AG205" i="5"/>
  <c r="AG204" i="5"/>
  <c r="AG203" i="5"/>
  <c r="AG202" i="5"/>
  <c r="AG201" i="5"/>
  <c r="AG200" i="5"/>
  <c r="AG199" i="5"/>
  <c r="AG198" i="5"/>
  <c r="AG197" i="5"/>
  <c r="AG196" i="5"/>
  <c r="AG195" i="5"/>
  <c r="AG186" i="5"/>
  <c r="AG185" i="5"/>
  <c r="AG184" i="5"/>
  <c r="AG183" i="5"/>
  <c r="AG182" i="5"/>
  <c r="AG181" i="5"/>
  <c r="AG180" i="5"/>
  <c r="AG179" i="5"/>
  <c r="AG178" i="5"/>
  <c r="AG177" i="5"/>
  <c r="AG176" i="5"/>
  <c r="AG175" i="5"/>
  <c r="AG174" i="5"/>
  <c r="AG173" i="5"/>
  <c r="AG172" i="5"/>
  <c r="AG171" i="5"/>
  <c r="AG170" i="5"/>
  <c r="AG169" i="5"/>
  <c r="AG168" i="5"/>
  <c r="AG167" i="5"/>
  <c r="AG166" i="5"/>
  <c r="AG165" i="5"/>
  <c r="AG164" i="5"/>
  <c r="AG163" i="5"/>
  <c r="AG162" i="5"/>
  <c r="AG161" i="5"/>
  <c r="AG160" i="5"/>
  <c r="AG159" i="5"/>
  <c r="AG158" i="5"/>
  <c r="AG157" i="5"/>
  <c r="AG156" i="5"/>
  <c r="AG155" i="5"/>
  <c r="AG154" i="5"/>
  <c r="AG153" i="5"/>
  <c r="AG152" i="5"/>
  <c r="AG151" i="5"/>
  <c r="AG150" i="5"/>
  <c r="AG149" i="5"/>
  <c r="AG148" i="5"/>
  <c r="AG147" i="5"/>
  <c r="AG146" i="5"/>
  <c r="AG145" i="5"/>
  <c r="AG144" i="5"/>
  <c r="AG143" i="5"/>
  <c r="AG142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94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" i="5"/>
  <c r="C18" i="47" l="1"/>
  <c r="C15" i="47"/>
  <c r="C13" i="47"/>
  <c r="C12" i="47"/>
  <c r="C11" i="47"/>
  <c r="C10" i="47"/>
  <c r="C9" i="47"/>
  <c r="C8" i="47"/>
  <c r="C7" i="47"/>
  <c r="C6" i="47"/>
  <c r="O8" i="43" l="1"/>
  <c r="O9" i="43"/>
  <c r="O10" i="43"/>
  <c r="O11" i="43"/>
  <c r="O12" i="43"/>
  <c r="O7" i="43"/>
  <c r="N8" i="43" s="1"/>
  <c r="N9" i="43" l="1"/>
  <c r="N10" i="43" s="1"/>
  <c r="N11" i="43" s="1"/>
  <c r="AI207" i="5"/>
  <c r="AI206" i="5"/>
  <c r="AI203" i="5"/>
  <c r="AI26" i="5"/>
  <c r="AI25" i="5"/>
  <c r="AI19" i="5" l="1"/>
  <c r="AI18" i="5"/>
  <c r="AI21" i="5" s="1"/>
  <c r="AI17" i="5"/>
  <c r="AI12" i="5"/>
  <c r="AI11" i="5"/>
  <c r="AI9" i="5"/>
  <c r="AJ19" i="5" l="1"/>
  <c r="AJ18" i="5"/>
  <c r="AI13" i="5"/>
  <c r="AJ12" i="5" s="1"/>
  <c r="AI199" i="5"/>
  <c r="AI196" i="5"/>
  <c r="AI195" i="5"/>
  <c r="AJ11" i="5" l="1"/>
  <c r="B1" i="5"/>
  <c r="C16" i="38" l="1"/>
  <c r="C15" i="38"/>
  <c r="C14" i="38"/>
  <c r="C13" i="38"/>
  <c r="C12" i="38"/>
  <c r="C11" i="38"/>
  <c r="C10" i="38"/>
  <c r="C9" i="38"/>
  <c r="D10" i="33"/>
  <c r="D9" i="33"/>
  <c r="C10" i="33"/>
  <c r="C9" i="33"/>
  <c r="G13" i="6"/>
  <c r="G12" i="6"/>
  <c r="G11" i="6"/>
  <c r="G10" i="6"/>
  <c r="E13" i="6"/>
  <c r="E12" i="6"/>
  <c r="E11" i="6"/>
  <c r="E10" i="6"/>
  <c r="N13" i="39"/>
  <c r="N12" i="39"/>
  <c r="N11" i="39"/>
  <c r="N10" i="39"/>
  <c r="N9" i="39"/>
  <c r="N8" i="39"/>
  <c r="N7" i="39"/>
  <c r="N6" i="39"/>
  <c r="O6" i="36"/>
  <c r="P6" i="36"/>
  <c r="Q6" i="36"/>
  <c r="R6" i="36"/>
  <c r="S6" i="36"/>
  <c r="T6" i="36"/>
  <c r="U6" i="36"/>
  <c r="V6" i="36"/>
  <c r="W6" i="36"/>
  <c r="X6" i="36"/>
  <c r="Y6" i="36"/>
  <c r="Z6" i="36"/>
  <c r="AA6" i="36"/>
  <c r="AB6" i="36"/>
  <c r="O7" i="36"/>
  <c r="P7" i="36"/>
  <c r="Q7" i="36"/>
  <c r="R7" i="36"/>
  <c r="S7" i="36"/>
  <c r="T7" i="36"/>
  <c r="U7" i="36"/>
  <c r="V7" i="36"/>
  <c r="W7" i="36"/>
  <c r="X7" i="36"/>
  <c r="Y7" i="36"/>
  <c r="Z7" i="36"/>
  <c r="AA7" i="36"/>
  <c r="AB7" i="36"/>
  <c r="O8" i="36"/>
  <c r="P8" i="36"/>
  <c r="Q8" i="36"/>
  <c r="R8" i="36"/>
  <c r="S8" i="36"/>
  <c r="T8" i="36"/>
  <c r="U8" i="36"/>
  <c r="V8" i="36"/>
  <c r="W8" i="36"/>
  <c r="X8" i="36"/>
  <c r="Y8" i="36"/>
  <c r="Z8" i="36"/>
  <c r="AA8" i="36"/>
  <c r="AB8" i="36"/>
  <c r="O9" i="36"/>
  <c r="P9" i="36"/>
  <c r="Q9" i="36"/>
  <c r="R9" i="36"/>
  <c r="S9" i="36"/>
  <c r="T9" i="36"/>
  <c r="U9" i="36"/>
  <c r="V9" i="36"/>
  <c r="W9" i="36"/>
  <c r="X9" i="36"/>
  <c r="Y9" i="36"/>
  <c r="Z9" i="36"/>
  <c r="AA9" i="36"/>
  <c r="AB9" i="36"/>
  <c r="N7" i="36"/>
  <c r="N8" i="36"/>
  <c r="N9" i="36"/>
  <c r="N6" i="36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O7" i="35"/>
  <c r="P7" i="35"/>
  <c r="Q7" i="35"/>
  <c r="R7" i="35"/>
  <c r="S7" i="35"/>
  <c r="T7" i="35"/>
  <c r="U7" i="35"/>
  <c r="V7" i="35"/>
  <c r="W7" i="35"/>
  <c r="X7" i="35"/>
  <c r="Y7" i="35"/>
  <c r="Z7" i="35"/>
  <c r="AA7" i="35"/>
  <c r="AB7" i="35"/>
  <c r="O8" i="35"/>
  <c r="P8" i="35"/>
  <c r="Q8" i="35"/>
  <c r="R8" i="35"/>
  <c r="S8" i="35"/>
  <c r="T8" i="35"/>
  <c r="U8" i="35"/>
  <c r="V8" i="35"/>
  <c r="W8" i="35"/>
  <c r="X8" i="35"/>
  <c r="Y8" i="35"/>
  <c r="Z8" i="35"/>
  <c r="AA8" i="35"/>
  <c r="AB8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N9" i="35"/>
  <c r="N8" i="35"/>
  <c r="N7" i="35"/>
  <c r="N6" i="35"/>
  <c r="N15" i="34"/>
  <c r="N10" i="34"/>
  <c r="N14" i="34"/>
  <c r="N7" i="34"/>
  <c r="N8" i="34"/>
  <c r="N9" i="34"/>
  <c r="N11" i="34"/>
  <c r="N12" i="34"/>
  <c r="N13" i="34"/>
  <c r="N6" i="34"/>
  <c r="N16" i="34" l="1"/>
  <c r="G17" i="22"/>
  <c r="H16" i="22" s="1"/>
  <c r="E17" i="22"/>
  <c r="F16" i="22" s="1"/>
  <c r="B2" i="49" l="1"/>
  <c r="C22" i="47" l="1"/>
  <c r="C23" i="47"/>
  <c r="C24" i="47"/>
  <c r="C25" i="47"/>
  <c r="C26" i="47"/>
  <c r="C27" i="47"/>
  <c r="C21" i="47"/>
  <c r="C20" i="47"/>
  <c r="C19" i="47"/>
  <c r="C17" i="47"/>
  <c r="C28" i="47" l="1"/>
  <c r="C14" i="47"/>
  <c r="C16" i="47" s="1"/>
  <c r="P39" i="46"/>
  <c r="O39" i="46"/>
  <c r="N39" i="46"/>
  <c r="M39" i="46"/>
  <c r="L39" i="46"/>
  <c r="P38" i="46"/>
  <c r="O38" i="46"/>
  <c r="N38" i="46"/>
  <c r="M38" i="46"/>
  <c r="L38" i="46"/>
  <c r="P37" i="46"/>
  <c r="O37" i="46"/>
  <c r="N37" i="46"/>
  <c r="M37" i="46"/>
  <c r="L37" i="46"/>
  <c r="P36" i="46"/>
  <c r="O36" i="46"/>
  <c r="N36" i="46"/>
  <c r="M36" i="46"/>
  <c r="L36" i="46"/>
  <c r="P35" i="46"/>
  <c r="O35" i="46"/>
  <c r="N35" i="46"/>
  <c r="M35" i="46"/>
  <c r="L35" i="46"/>
  <c r="P34" i="46"/>
  <c r="O34" i="46"/>
  <c r="N34" i="46"/>
  <c r="M34" i="46"/>
  <c r="L34" i="46"/>
  <c r="P33" i="46"/>
  <c r="O33" i="46"/>
  <c r="N33" i="46"/>
  <c r="M33" i="46"/>
  <c r="L33" i="46"/>
  <c r="P32" i="46"/>
  <c r="O32" i="46"/>
  <c r="N32" i="46"/>
  <c r="M32" i="46"/>
  <c r="L32" i="46"/>
  <c r="P31" i="46"/>
  <c r="O31" i="46"/>
  <c r="N31" i="46"/>
  <c r="M31" i="46"/>
  <c r="L31" i="46"/>
  <c r="P30" i="46"/>
  <c r="O30" i="46"/>
  <c r="N30" i="46"/>
  <c r="M30" i="46"/>
  <c r="L30" i="46"/>
  <c r="P29" i="46"/>
  <c r="O29" i="46"/>
  <c r="N29" i="46"/>
  <c r="M29" i="46"/>
  <c r="L29" i="46"/>
  <c r="P28" i="46"/>
  <c r="O28" i="46"/>
  <c r="N28" i="46"/>
  <c r="M28" i="46"/>
  <c r="L28" i="46"/>
  <c r="P27" i="46"/>
  <c r="O27" i="46"/>
  <c r="N27" i="46"/>
  <c r="M27" i="46"/>
  <c r="L27" i="46"/>
  <c r="P26" i="46"/>
  <c r="O26" i="46"/>
  <c r="N26" i="46"/>
  <c r="M26" i="46"/>
  <c r="L26" i="46"/>
  <c r="P25" i="46"/>
  <c r="O25" i="46"/>
  <c r="N25" i="46"/>
  <c r="M25" i="46"/>
  <c r="L25" i="46"/>
  <c r="P24" i="46"/>
  <c r="O24" i="46"/>
  <c r="N24" i="46"/>
  <c r="M24" i="46"/>
  <c r="L24" i="46"/>
  <c r="P23" i="46"/>
  <c r="O23" i="46"/>
  <c r="N23" i="46"/>
  <c r="M23" i="46"/>
  <c r="L23" i="46"/>
  <c r="P22" i="46"/>
  <c r="O22" i="46"/>
  <c r="N22" i="46"/>
  <c r="M22" i="46"/>
  <c r="L22" i="46"/>
  <c r="P21" i="46"/>
  <c r="O21" i="46"/>
  <c r="N21" i="46"/>
  <c r="M21" i="46"/>
  <c r="L21" i="46"/>
  <c r="P20" i="46"/>
  <c r="O20" i="46"/>
  <c r="N20" i="46"/>
  <c r="M20" i="46"/>
  <c r="L20" i="46"/>
  <c r="P19" i="46"/>
  <c r="O19" i="46"/>
  <c r="N19" i="46"/>
  <c r="M19" i="46"/>
  <c r="L19" i="46"/>
  <c r="P18" i="46"/>
  <c r="O18" i="46"/>
  <c r="N18" i="46"/>
  <c r="M18" i="46"/>
  <c r="L18" i="46"/>
  <c r="P17" i="46"/>
  <c r="O17" i="46"/>
  <c r="N17" i="46"/>
  <c r="M17" i="46"/>
  <c r="L17" i="46"/>
  <c r="P16" i="46"/>
  <c r="O16" i="46"/>
  <c r="N16" i="46"/>
  <c r="M16" i="46"/>
  <c r="L16" i="46"/>
  <c r="P15" i="46"/>
  <c r="O15" i="46"/>
  <c r="N15" i="46"/>
  <c r="M15" i="46"/>
  <c r="L15" i="46"/>
  <c r="P14" i="46"/>
  <c r="O14" i="46"/>
  <c r="N14" i="46"/>
  <c r="M14" i="46"/>
  <c r="L14" i="46"/>
  <c r="P13" i="46"/>
  <c r="O13" i="46"/>
  <c r="N13" i="46"/>
  <c r="M13" i="46"/>
  <c r="L13" i="46"/>
  <c r="P12" i="46"/>
  <c r="O12" i="46"/>
  <c r="N12" i="46"/>
  <c r="M12" i="46"/>
  <c r="L12" i="46"/>
  <c r="I39" i="46"/>
  <c r="H39" i="46"/>
  <c r="G39" i="46"/>
  <c r="F39" i="46"/>
  <c r="E39" i="46"/>
  <c r="D39" i="46"/>
  <c r="I38" i="46"/>
  <c r="H38" i="46"/>
  <c r="G38" i="46"/>
  <c r="F38" i="46"/>
  <c r="E38" i="46"/>
  <c r="D38" i="46"/>
  <c r="I37" i="46"/>
  <c r="H37" i="46"/>
  <c r="G37" i="46"/>
  <c r="F37" i="46"/>
  <c r="E37" i="46"/>
  <c r="D37" i="46"/>
  <c r="I36" i="46"/>
  <c r="H36" i="46"/>
  <c r="G36" i="46"/>
  <c r="F36" i="46"/>
  <c r="E36" i="46"/>
  <c r="D36" i="46"/>
  <c r="I35" i="46"/>
  <c r="H35" i="46"/>
  <c r="G35" i="46"/>
  <c r="F35" i="46"/>
  <c r="E35" i="46"/>
  <c r="D35" i="46"/>
  <c r="I34" i="46"/>
  <c r="H34" i="46"/>
  <c r="G34" i="46"/>
  <c r="F34" i="46"/>
  <c r="E34" i="46"/>
  <c r="D34" i="46"/>
  <c r="I33" i="46"/>
  <c r="H33" i="46"/>
  <c r="G33" i="46"/>
  <c r="F33" i="46"/>
  <c r="E33" i="46"/>
  <c r="D33" i="46"/>
  <c r="I32" i="46"/>
  <c r="H32" i="46"/>
  <c r="G32" i="46"/>
  <c r="F32" i="46"/>
  <c r="E32" i="46"/>
  <c r="D32" i="46"/>
  <c r="I31" i="46"/>
  <c r="H31" i="46"/>
  <c r="G31" i="46"/>
  <c r="F31" i="46"/>
  <c r="E31" i="46"/>
  <c r="D31" i="46"/>
  <c r="I30" i="46"/>
  <c r="H30" i="46"/>
  <c r="G30" i="46"/>
  <c r="F30" i="46"/>
  <c r="E30" i="46"/>
  <c r="D30" i="46"/>
  <c r="I29" i="46"/>
  <c r="H29" i="46"/>
  <c r="G29" i="46"/>
  <c r="F29" i="46"/>
  <c r="E29" i="46"/>
  <c r="D29" i="46"/>
  <c r="I28" i="46"/>
  <c r="H28" i="46"/>
  <c r="G28" i="46"/>
  <c r="F28" i="46"/>
  <c r="E28" i="46"/>
  <c r="D28" i="46"/>
  <c r="I27" i="46"/>
  <c r="H27" i="46"/>
  <c r="G27" i="46"/>
  <c r="F27" i="46"/>
  <c r="E27" i="46"/>
  <c r="D27" i="46"/>
  <c r="I26" i="46"/>
  <c r="H26" i="46"/>
  <c r="G26" i="46"/>
  <c r="F26" i="46"/>
  <c r="E26" i="46"/>
  <c r="D26" i="46"/>
  <c r="I25" i="46"/>
  <c r="H25" i="46"/>
  <c r="G25" i="46"/>
  <c r="F25" i="46"/>
  <c r="E25" i="46"/>
  <c r="D25" i="46"/>
  <c r="I24" i="46"/>
  <c r="H24" i="46"/>
  <c r="G24" i="46"/>
  <c r="F24" i="46"/>
  <c r="E24" i="46"/>
  <c r="D24" i="46"/>
  <c r="I23" i="46"/>
  <c r="H23" i="46"/>
  <c r="G23" i="46"/>
  <c r="F23" i="46"/>
  <c r="E23" i="46"/>
  <c r="D23" i="46"/>
  <c r="I22" i="46"/>
  <c r="H22" i="46"/>
  <c r="G22" i="46"/>
  <c r="F22" i="46"/>
  <c r="E22" i="46"/>
  <c r="D22" i="46"/>
  <c r="I21" i="46"/>
  <c r="H21" i="46"/>
  <c r="G21" i="46"/>
  <c r="F21" i="46"/>
  <c r="E21" i="46"/>
  <c r="D21" i="46"/>
  <c r="I20" i="46"/>
  <c r="H20" i="46"/>
  <c r="G20" i="46"/>
  <c r="F20" i="46"/>
  <c r="E20" i="46"/>
  <c r="D20" i="46"/>
  <c r="I19" i="46"/>
  <c r="H19" i="46"/>
  <c r="G19" i="46"/>
  <c r="F19" i="46"/>
  <c r="E19" i="46"/>
  <c r="D19" i="46"/>
  <c r="I18" i="46"/>
  <c r="H18" i="46"/>
  <c r="G18" i="46"/>
  <c r="F18" i="46"/>
  <c r="E18" i="46"/>
  <c r="D18" i="46"/>
  <c r="I17" i="46"/>
  <c r="H17" i="46"/>
  <c r="G17" i="46"/>
  <c r="F17" i="46"/>
  <c r="E17" i="46"/>
  <c r="D17" i="46"/>
  <c r="I16" i="46"/>
  <c r="H16" i="46"/>
  <c r="G16" i="46"/>
  <c r="F16" i="46"/>
  <c r="E16" i="46"/>
  <c r="D16" i="46"/>
  <c r="I15" i="46"/>
  <c r="H15" i="46"/>
  <c r="G15" i="46"/>
  <c r="F15" i="46"/>
  <c r="E15" i="46"/>
  <c r="D15" i="46"/>
  <c r="I14" i="46"/>
  <c r="H14" i="46"/>
  <c r="G14" i="46"/>
  <c r="F14" i="46"/>
  <c r="E14" i="46"/>
  <c r="D14" i="46"/>
  <c r="I13" i="46"/>
  <c r="H13" i="46"/>
  <c r="G13" i="46"/>
  <c r="F13" i="46"/>
  <c r="E13" i="46"/>
  <c r="D13" i="46"/>
  <c r="I12" i="46"/>
  <c r="H12" i="46"/>
  <c r="G12" i="46"/>
  <c r="F12" i="46"/>
  <c r="E12" i="46"/>
  <c r="D12" i="46"/>
  <c r="P11" i="46"/>
  <c r="O11" i="46"/>
  <c r="N11" i="46"/>
  <c r="M11" i="46"/>
  <c r="L11" i="46"/>
  <c r="I11" i="46"/>
  <c r="H11" i="46"/>
  <c r="G11" i="46"/>
  <c r="F11" i="46"/>
  <c r="E11" i="46"/>
  <c r="D11" i="46"/>
  <c r="O40" i="45"/>
  <c r="N40" i="45"/>
  <c r="M40" i="45"/>
  <c r="L40" i="45"/>
  <c r="K40" i="45"/>
  <c r="O39" i="45"/>
  <c r="N39" i="45"/>
  <c r="M39" i="45"/>
  <c r="L39" i="45"/>
  <c r="K39" i="45"/>
  <c r="O38" i="45"/>
  <c r="N38" i="45"/>
  <c r="M38" i="45"/>
  <c r="L38" i="45"/>
  <c r="K38" i="45"/>
  <c r="O37" i="45"/>
  <c r="N37" i="45"/>
  <c r="M37" i="45"/>
  <c r="L37" i="45"/>
  <c r="K37" i="45"/>
  <c r="O36" i="45"/>
  <c r="N36" i="45"/>
  <c r="M36" i="45"/>
  <c r="L36" i="45"/>
  <c r="K36" i="45"/>
  <c r="O35" i="45"/>
  <c r="N35" i="45"/>
  <c r="M35" i="45"/>
  <c r="L35" i="45"/>
  <c r="K35" i="45"/>
  <c r="O34" i="45"/>
  <c r="N34" i="45"/>
  <c r="M34" i="45"/>
  <c r="L34" i="45"/>
  <c r="K34" i="45"/>
  <c r="O33" i="45"/>
  <c r="N33" i="45"/>
  <c r="M33" i="45"/>
  <c r="L33" i="45"/>
  <c r="K33" i="45"/>
  <c r="O32" i="45"/>
  <c r="N32" i="45"/>
  <c r="M32" i="45"/>
  <c r="L32" i="45"/>
  <c r="K32" i="45"/>
  <c r="O31" i="45"/>
  <c r="N31" i="45"/>
  <c r="M31" i="45"/>
  <c r="L31" i="45"/>
  <c r="K31" i="45"/>
  <c r="O30" i="45"/>
  <c r="N30" i="45"/>
  <c r="M30" i="45"/>
  <c r="L30" i="45"/>
  <c r="K30" i="45"/>
  <c r="O29" i="45"/>
  <c r="N29" i="45"/>
  <c r="M29" i="45"/>
  <c r="L29" i="45"/>
  <c r="K29" i="45"/>
  <c r="O28" i="45"/>
  <c r="N28" i="45"/>
  <c r="M28" i="45"/>
  <c r="L28" i="45"/>
  <c r="K28" i="45"/>
  <c r="O27" i="45"/>
  <c r="N27" i="45"/>
  <c r="M27" i="45"/>
  <c r="L27" i="45"/>
  <c r="K27" i="45"/>
  <c r="O26" i="45"/>
  <c r="N26" i="45"/>
  <c r="M26" i="45"/>
  <c r="L26" i="45"/>
  <c r="K26" i="45"/>
  <c r="O25" i="45"/>
  <c r="N25" i="45"/>
  <c r="M25" i="45"/>
  <c r="L25" i="45"/>
  <c r="K25" i="45"/>
  <c r="O24" i="45"/>
  <c r="N24" i="45"/>
  <c r="M24" i="45"/>
  <c r="L24" i="45"/>
  <c r="K24" i="45"/>
  <c r="O23" i="45"/>
  <c r="N23" i="45"/>
  <c r="M23" i="45"/>
  <c r="L23" i="45"/>
  <c r="K23" i="45"/>
  <c r="O22" i="45"/>
  <c r="N22" i="45"/>
  <c r="M22" i="45"/>
  <c r="L22" i="45"/>
  <c r="K22" i="45"/>
  <c r="O21" i="45"/>
  <c r="N21" i="45"/>
  <c r="M21" i="45"/>
  <c r="L21" i="45"/>
  <c r="K21" i="45"/>
  <c r="O20" i="45"/>
  <c r="N20" i="45"/>
  <c r="M20" i="45"/>
  <c r="L20" i="45"/>
  <c r="K20" i="45"/>
  <c r="O19" i="45"/>
  <c r="N19" i="45"/>
  <c r="M19" i="45"/>
  <c r="L19" i="45"/>
  <c r="K19" i="45"/>
  <c r="O18" i="45"/>
  <c r="N18" i="45"/>
  <c r="M18" i="45"/>
  <c r="L18" i="45"/>
  <c r="K18" i="45"/>
  <c r="O17" i="45"/>
  <c r="N17" i="45"/>
  <c r="M17" i="45"/>
  <c r="L17" i="45"/>
  <c r="K17" i="45"/>
  <c r="O16" i="45"/>
  <c r="N16" i="45"/>
  <c r="M16" i="45"/>
  <c r="L16" i="45"/>
  <c r="K16" i="45"/>
  <c r="O15" i="45"/>
  <c r="N15" i="45"/>
  <c r="M15" i="45"/>
  <c r="L15" i="45"/>
  <c r="K15" i="45"/>
  <c r="O14" i="45"/>
  <c r="N14" i="45"/>
  <c r="M14" i="45"/>
  <c r="L14" i="45"/>
  <c r="K14" i="45"/>
  <c r="O13" i="45"/>
  <c r="N13" i="45"/>
  <c r="M13" i="45"/>
  <c r="L13" i="45"/>
  <c r="K13" i="45"/>
  <c r="I40" i="45"/>
  <c r="H40" i="45"/>
  <c r="G40" i="45"/>
  <c r="F40" i="45"/>
  <c r="I39" i="45"/>
  <c r="H39" i="45"/>
  <c r="G39" i="45"/>
  <c r="F39" i="45"/>
  <c r="I38" i="45"/>
  <c r="H38" i="45"/>
  <c r="G38" i="45"/>
  <c r="F38" i="45"/>
  <c r="I37" i="45"/>
  <c r="H37" i="45"/>
  <c r="G37" i="45"/>
  <c r="F37" i="45"/>
  <c r="I36" i="45"/>
  <c r="H36" i="45"/>
  <c r="G36" i="45"/>
  <c r="F36" i="45"/>
  <c r="I35" i="45"/>
  <c r="H35" i="45"/>
  <c r="G35" i="45"/>
  <c r="F35" i="45"/>
  <c r="I34" i="45"/>
  <c r="H34" i="45"/>
  <c r="G34" i="45"/>
  <c r="F34" i="45"/>
  <c r="I33" i="45"/>
  <c r="H33" i="45"/>
  <c r="G33" i="45"/>
  <c r="F33" i="45"/>
  <c r="I32" i="45"/>
  <c r="H32" i="45"/>
  <c r="G32" i="45"/>
  <c r="F32" i="45"/>
  <c r="I31" i="45"/>
  <c r="H31" i="45"/>
  <c r="G31" i="45"/>
  <c r="F31" i="45"/>
  <c r="I30" i="45"/>
  <c r="H30" i="45"/>
  <c r="G30" i="45"/>
  <c r="F30" i="45"/>
  <c r="I29" i="45"/>
  <c r="H29" i="45"/>
  <c r="G29" i="45"/>
  <c r="F29" i="45"/>
  <c r="I28" i="45"/>
  <c r="H28" i="45"/>
  <c r="G28" i="45"/>
  <c r="F28" i="45"/>
  <c r="I27" i="45"/>
  <c r="H27" i="45"/>
  <c r="G27" i="45"/>
  <c r="F27" i="45"/>
  <c r="I26" i="45"/>
  <c r="H26" i="45"/>
  <c r="G26" i="45"/>
  <c r="F26" i="45"/>
  <c r="I25" i="45"/>
  <c r="H25" i="45"/>
  <c r="G25" i="45"/>
  <c r="F25" i="45"/>
  <c r="I24" i="45"/>
  <c r="H24" i="45"/>
  <c r="G24" i="45"/>
  <c r="F24" i="45"/>
  <c r="I23" i="45"/>
  <c r="H23" i="45"/>
  <c r="G23" i="45"/>
  <c r="F23" i="45"/>
  <c r="I22" i="45"/>
  <c r="H22" i="45"/>
  <c r="G22" i="45"/>
  <c r="F22" i="45"/>
  <c r="I21" i="45"/>
  <c r="H21" i="45"/>
  <c r="G21" i="45"/>
  <c r="F21" i="45"/>
  <c r="I20" i="45"/>
  <c r="H20" i="45"/>
  <c r="G20" i="45"/>
  <c r="F20" i="45"/>
  <c r="I19" i="45"/>
  <c r="H19" i="45"/>
  <c r="G19" i="45"/>
  <c r="F19" i="45"/>
  <c r="I18" i="45"/>
  <c r="H18" i="45"/>
  <c r="G18" i="45"/>
  <c r="F18" i="45"/>
  <c r="I17" i="45"/>
  <c r="H17" i="45"/>
  <c r="G17" i="45"/>
  <c r="F17" i="45"/>
  <c r="I16" i="45"/>
  <c r="H16" i="45"/>
  <c r="G16" i="45"/>
  <c r="F16" i="45"/>
  <c r="I15" i="45"/>
  <c r="H15" i="45"/>
  <c r="G15" i="45"/>
  <c r="F15" i="45"/>
  <c r="I14" i="45"/>
  <c r="H14" i="45"/>
  <c r="G14" i="45"/>
  <c r="F14" i="45"/>
  <c r="I13" i="45"/>
  <c r="H13" i="45"/>
  <c r="G13" i="45"/>
  <c r="F13" i="45"/>
  <c r="O12" i="45"/>
  <c r="N12" i="45"/>
  <c r="M12" i="45"/>
  <c r="L12" i="45"/>
  <c r="K12" i="45"/>
  <c r="I12" i="45"/>
  <c r="H12" i="45"/>
  <c r="G12" i="45"/>
  <c r="F12" i="45"/>
  <c r="E40" i="45"/>
  <c r="D40" i="45"/>
  <c r="E39" i="45"/>
  <c r="D39" i="45"/>
  <c r="E38" i="45"/>
  <c r="D38" i="45"/>
  <c r="E37" i="45"/>
  <c r="D37" i="45"/>
  <c r="E36" i="45"/>
  <c r="D36" i="45"/>
  <c r="E35" i="45"/>
  <c r="D35" i="45"/>
  <c r="E34" i="45"/>
  <c r="D34" i="45"/>
  <c r="E33" i="45"/>
  <c r="D33" i="45"/>
  <c r="E32" i="45"/>
  <c r="D32" i="45"/>
  <c r="E31" i="45"/>
  <c r="D31" i="45"/>
  <c r="E30" i="45"/>
  <c r="D30" i="45"/>
  <c r="E29" i="45"/>
  <c r="D29" i="45"/>
  <c r="E28" i="45"/>
  <c r="D28" i="45"/>
  <c r="E27" i="45"/>
  <c r="D27" i="45"/>
  <c r="E26" i="45"/>
  <c r="D26" i="45"/>
  <c r="E25" i="45"/>
  <c r="D25" i="45"/>
  <c r="E24" i="45"/>
  <c r="D24" i="45"/>
  <c r="E23" i="45"/>
  <c r="D23" i="45"/>
  <c r="E22" i="45"/>
  <c r="D22" i="45"/>
  <c r="E21" i="45"/>
  <c r="D21" i="45"/>
  <c r="E20" i="45"/>
  <c r="D20" i="45"/>
  <c r="E19" i="45"/>
  <c r="D19" i="45"/>
  <c r="E18" i="45"/>
  <c r="D18" i="45"/>
  <c r="E17" i="45"/>
  <c r="D17" i="45"/>
  <c r="E16" i="45"/>
  <c r="D16" i="45"/>
  <c r="E15" i="45"/>
  <c r="D15" i="45"/>
  <c r="E14" i="45"/>
  <c r="D14" i="45"/>
  <c r="E13" i="45"/>
  <c r="D13" i="45"/>
  <c r="E12" i="45"/>
  <c r="D12" i="45"/>
  <c r="Q18" i="46" l="1"/>
  <c r="Q19" i="46"/>
  <c r="Q17" i="46"/>
  <c r="Q31" i="46"/>
  <c r="K12" i="46"/>
  <c r="K14" i="46"/>
  <c r="K16" i="46"/>
  <c r="K18" i="46"/>
  <c r="K20" i="46"/>
  <c r="K22" i="46"/>
  <c r="K24" i="46"/>
  <c r="K26" i="46"/>
  <c r="K28" i="46"/>
  <c r="K30" i="46"/>
  <c r="K32" i="46"/>
  <c r="K34" i="46"/>
  <c r="K36" i="46"/>
  <c r="K38" i="46"/>
  <c r="Q29" i="46"/>
  <c r="Q21" i="46"/>
  <c r="Q30" i="46"/>
  <c r="Q33" i="46"/>
  <c r="K11" i="46"/>
  <c r="Q12" i="46"/>
  <c r="Q15" i="46"/>
  <c r="Q22" i="46"/>
  <c r="Q24" i="46"/>
  <c r="Q27" i="46"/>
  <c r="Q34" i="46"/>
  <c r="Q36" i="46"/>
  <c r="Q39" i="46"/>
  <c r="K13" i="46"/>
  <c r="K17" i="46"/>
  <c r="K23" i="46"/>
  <c r="K25" i="46"/>
  <c r="K29" i="46"/>
  <c r="Q20" i="46"/>
  <c r="Q32" i="46"/>
  <c r="Q11" i="46"/>
  <c r="Q13" i="46"/>
  <c r="Q25" i="46"/>
  <c r="Q37" i="46"/>
  <c r="K19" i="46"/>
  <c r="K27" i="46"/>
  <c r="K31" i="46"/>
  <c r="K35" i="46"/>
  <c r="K39" i="46"/>
  <c r="K15" i="46"/>
  <c r="K21" i="46"/>
  <c r="K33" i="46"/>
  <c r="K37" i="46"/>
  <c r="Q23" i="46"/>
  <c r="Q35" i="46"/>
  <c r="Q16" i="46"/>
  <c r="Q28" i="46"/>
  <c r="Q14" i="46"/>
  <c r="Q26" i="46"/>
  <c r="Q38" i="46"/>
  <c r="E13" i="37"/>
  <c r="E12" i="37"/>
  <c r="E11" i="37"/>
  <c r="C13" i="37"/>
  <c r="C12" i="37"/>
  <c r="C11" i="37"/>
  <c r="E10" i="37"/>
  <c r="C10" i="37"/>
  <c r="R25" i="46" l="1"/>
  <c r="R24" i="46"/>
  <c r="R19" i="46"/>
  <c r="B2" i="46"/>
  <c r="B2" i="45"/>
  <c r="B2" i="38" l="1"/>
  <c r="B2" i="37"/>
  <c r="B2" i="33"/>
  <c r="B2" i="24"/>
  <c r="B2" i="22"/>
  <c r="B2" i="20"/>
  <c r="B2" i="17"/>
  <c r="B2" i="15"/>
  <c r="B2" i="14"/>
  <c r="B2" i="11"/>
  <c r="B2" i="10"/>
  <c r="B2" i="6"/>
  <c r="B2" i="3"/>
  <c r="B2" i="44"/>
  <c r="B2" i="43"/>
  <c r="B2" i="42"/>
  <c r="B2" i="41"/>
  <c r="B2" i="40"/>
  <c r="B2" i="39"/>
  <c r="B2" i="36"/>
  <c r="B2" i="35"/>
  <c r="B2" i="34"/>
  <c r="B2" i="32"/>
  <c r="B2" i="31"/>
  <c r="B2" i="30"/>
  <c r="B2" i="29"/>
  <c r="B2" i="28"/>
  <c r="B2" i="27"/>
  <c r="B2" i="26"/>
  <c r="B2" i="25"/>
  <c r="B2" i="23"/>
  <c r="B2" i="21"/>
  <c r="B2" i="19"/>
  <c r="B2" i="18"/>
  <c r="B2" i="16"/>
  <c r="B2" i="13"/>
  <c r="B2" i="12"/>
  <c r="B2" i="9"/>
  <c r="B2" i="8"/>
  <c r="B2" i="7"/>
  <c r="B2" i="2"/>
  <c r="B2" i="1"/>
  <c r="E14" i="37" l="1"/>
  <c r="G12" i="37"/>
  <c r="F10" i="33" l="1"/>
  <c r="C11" i="33"/>
  <c r="C14" i="37"/>
  <c r="D11" i="37" s="1"/>
  <c r="F9" i="33"/>
  <c r="F12" i="37"/>
  <c r="F13" i="37"/>
  <c r="F11" i="37"/>
  <c r="E9" i="33"/>
  <c r="E10" i="33"/>
  <c r="G11" i="37"/>
  <c r="F10" i="37"/>
  <c r="D11" i="33"/>
  <c r="G13" i="37"/>
  <c r="G10" i="37"/>
  <c r="C17" i="38"/>
  <c r="E11" i="24"/>
  <c r="D11" i="24"/>
  <c r="E10" i="24"/>
  <c r="E9" i="24"/>
  <c r="D10" i="24"/>
  <c r="D9" i="24"/>
  <c r="H14" i="22"/>
  <c r="F15" i="22"/>
  <c r="F11" i="24" l="1"/>
  <c r="F11" i="33"/>
  <c r="H10" i="22"/>
  <c r="D13" i="37"/>
  <c r="D12" i="37"/>
  <c r="D10" i="37"/>
  <c r="F14" i="37"/>
  <c r="F9" i="24"/>
  <c r="F10" i="24"/>
  <c r="F17" i="22"/>
  <c r="E11" i="33"/>
  <c r="G14" i="37"/>
  <c r="H12" i="37" s="1"/>
  <c r="H9" i="22"/>
  <c r="D9" i="38"/>
  <c r="D12" i="38"/>
  <c r="D10" i="38"/>
  <c r="D11" i="38"/>
  <c r="D14" i="38"/>
  <c r="D16" i="38"/>
  <c r="D15" i="38"/>
  <c r="D13" i="38"/>
  <c r="H12" i="22"/>
  <c r="F9" i="22"/>
  <c r="F10" i="22"/>
  <c r="F11" i="22"/>
  <c r="H15" i="22"/>
  <c r="H11" i="22"/>
  <c r="H17" i="22"/>
  <c r="F13" i="22"/>
  <c r="H13" i="22"/>
  <c r="F12" i="22"/>
  <c r="F14" i="22"/>
  <c r="F18" i="20"/>
  <c r="G16" i="20" s="1"/>
  <c r="D18" i="20"/>
  <c r="E13" i="20" s="1"/>
  <c r="G13" i="17"/>
  <c r="H13" i="17" s="1"/>
  <c r="E13" i="17"/>
  <c r="F13" i="17" s="1"/>
  <c r="G13" i="15"/>
  <c r="H13" i="15" s="1"/>
  <c r="E13" i="15"/>
  <c r="F13" i="15" s="1"/>
  <c r="G13" i="14"/>
  <c r="H10" i="14" s="1"/>
  <c r="E13" i="14"/>
  <c r="F13" i="14" s="1"/>
  <c r="F12" i="15" l="1"/>
  <c r="E16" i="20"/>
  <c r="E15" i="20"/>
  <c r="E18" i="20"/>
  <c r="E14" i="20"/>
  <c r="H13" i="37"/>
  <c r="D14" i="37"/>
  <c r="G12" i="20"/>
  <c r="G18" i="20"/>
  <c r="H11" i="14"/>
  <c r="H10" i="37"/>
  <c r="H11" i="37"/>
  <c r="G9" i="20"/>
  <c r="G10" i="20"/>
  <c r="D17" i="38"/>
  <c r="E9" i="20"/>
  <c r="E10" i="20"/>
  <c r="G13" i="20"/>
  <c r="G11" i="20"/>
  <c r="G14" i="20"/>
  <c r="E12" i="20"/>
  <c r="E11" i="20"/>
  <c r="H12" i="14"/>
  <c r="G15" i="20"/>
  <c r="H13" i="14"/>
  <c r="H11" i="17"/>
  <c r="H12" i="17"/>
  <c r="H9" i="17"/>
  <c r="H10" i="17"/>
  <c r="F11" i="17"/>
  <c r="F12" i="17"/>
  <c r="F9" i="17"/>
  <c r="F10" i="17"/>
  <c r="H12" i="15"/>
  <c r="H9" i="15"/>
  <c r="H10" i="15"/>
  <c r="H11" i="15"/>
  <c r="F9" i="15"/>
  <c r="F10" i="15"/>
  <c r="F11" i="15"/>
  <c r="F11" i="14"/>
  <c r="F9" i="14"/>
  <c r="F10" i="14"/>
  <c r="F12" i="14"/>
  <c r="H9" i="14"/>
  <c r="H14" i="37" l="1"/>
  <c r="E14" i="11"/>
  <c r="E13" i="11"/>
  <c r="E11" i="11"/>
  <c r="E10" i="11"/>
  <c r="C15" i="11"/>
  <c r="G15" i="11" s="1"/>
  <c r="C14" i="11"/>
  <c r="C13" i="11"/>
  <c r="C12" i="11"/>
  <c r="G12" i="11" s="1"/>
  <c r="C11" i="11"/>
  <c r="C10" i="11"/>
  <c r="E10" i="10"/>
  <c r="E11" i="10"/>
  <c r="E12" i="10"/>
  <c r="E13" i="10"/>
  <c r="E14" i="10"/>
  <c r="E9" i="10"/>
  <c r="D10" i="10"/>
  <c r="D11" i="10"/>
  <c r="D12" i="10"/>
  <c r="D13" i="10"/>
  <c r="D14" i="10"/>
  <c r="D9" i="10"/>
  <c r="G14" i="11" l="1"/>
  <c r="F13" i="10"/>
  <c r="G10" i="11"/>
  <c r="G13" i="11"/>
  <c r="F11" i="10"/>
  <c r="G11" i="11"/>
  <c r="E16" i="11"/>
  <c r="F16" i="11" s="1"/>
  <c r="F9" i="10"/>
  <c r="F12" i="10"/>
  <c r="F10" i="10"/>
  <c r="C16" i="11"/>
  <c r="D12" i="11" s="1"/>
  <c r="F14" i="10"/>
  <c r="C14" i="3"/>
  <c r="C15" i="3"/>
  <c r="C16" i="3"/>
  <c r="C13" i="3"/>
  <c r="C12" i="3"/>
  <c r="C11" i="3"/>
  <c r="C9" i="3"/>
  <c r="C10" i="3"/>
  <c r="C8" i="3"/>
  <c r="F15" i="11" l="1"/>
  <c r="F13" i="11"/>
  <c r="I13" i="6"/>
  <c r="I12" i="6"/>
  <c r="I10" i="6"/>
  <c r="F14" i="11"/>
  <c r="F12" i="11"/>
  <c r="I11" i="6"/>
  <c r="F10" i="11"/>
  <c r="F11" i="11"/>
  <c r="D14" i="11"/>
  <c r="D11" i="11"/>
  <c r="D13" i="11"/>
  <c r="D15" i="11"/>
  <c r="G16" i="11"/>
  <c r="D16" i="11"/>
  <c r="D10" i="11"/>
  <c r="G14" i="6"/>
  <c r="H14" i="6" s="1"/>
  <c r="E14" i="6"/>
  <c r="F10" i="6" s="1"/>
  <c r="H11" i="6" l="1"/>
  <c r="H13" i="6"/>
  <c r="I14" i="6"/>
  <c r="E15" i="6" s="1"/>
  <c r="H15" i="11"/>
  <c r="H16" i="11"/>
  <c r="H10" i="11"/>
  <c r="H11" i="11"/>
  <c r="H13" i="11"/>
  <c r="H14" i="11"/>
  <c r="H12" i="11"/>
  <c r="F13" i="6"/>
  <c r="H12" i="6"/>
  <c r="F11" i="6"/>
  <c r="H10" i="6"/>
  <c r="F14" i="6"/>
  <c r="F12" i="6"/>
  <c r="J14" i="6" l="1"/>
  <c r="J11" i="6"/>
  <c r="J12" i="6"/>
  <c r="J13" i="6"/>
  <c r="J10" i="6"/>
  <c r="G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Mendoza Sosa Roberto</author>
  </authors>
  <commentList>
    <comment ref="B14" authorId="0" shapeId="0" xr:uid="{00000000-0006-0000-2E00-000001000000}">
      <text>
        <r>
          <rPr>
            <sz val="9"/>
            <color indexed="81"/>
            <rFont val="Tahoma"/>
            <family val="2"/>
          </rPr>
          <t>ajuste de redondeo</t>
        </r>
      </text>
    </comment>
  </commentList>
</comments>
</file>

<file path=xl/sharedStrings.xml><?xml version="1.0" encoding="utf-8"?>
<sst xmlns="http://schemas.openxmlformats.org/spreadsheetml/2006/main" count="5446" uniqueCount="422">
  <si>
    <t>CONTENIDO</t>
  </si>
  <si>
    <t>ILUSTRACIONES:</t>
  </si>
  <si>
    <t>TABLAS:</t>
  </si>
  <si>
    <t>PRODUCCIÓN NACIONAL DE ENERGÍA ELÉCTRICA</t>
  </si>
  <si>
    <t>Detalle</t>
  </si>
  <si>
    <t>Tipo</t>
  </si>
  <si>
    <t>Fuente</t>
  </si>
  <si>
    <t>Energía</t>
  </si>
  <si>
    <t>Unidad</t>
  </si>
  <si>
    <t>Empresas Informantes</t>
  </si>
  <si>
    <t>Mercado Eléctrico</t>
  </si>
  <si>
    <t>Generación Hidroeléctrica</t>
  </si>
  <si>
    <t>Primaria</t>
  </si>
  <si>
    <t>MW.h</t>
  </si>
  <si>
    <t>Generación Eólica</t>
  </si>
  <si>
    <t>Generación Solar</t>
  </si>
  <si>
    <t>Generación Térmica</t>
  </si>
  <si>
    <t>Biogas</t>
  </si>
  <si>
    <t>Bagazo</t>
  </si>
  <si>
    <t>Carbon</t>
  </si>
  <si>
    <t>Diesel</t>
  </si>
  <si>
    <t>Secundaria</t>
  </si>
  <si>
    <t>Gas Natural</t>
  </si>
  <si>
    <t>Fuel Oil (R6)</t>
  </si>
  <si>
    <t>Fule Oil (R500)</t>
  </si>
  <si>
    <t>Turbinas a Vapor (CC)</t>
  </si>
  <si>
    <t>Total</t>
  </si>
  <si>
    <t>Consumo Propio</t>
  </si>
  <si>
    <t>Empresas No Informantes</t>
  </si>
  <si>
    <t>Total Nacional</t>
  </si>
  <si>
    <t>Carbón</t>
  </si>
  <si>
    <t>TJ</t>
  </si>
  <si>
    <t>Hidroenergía</t>
  </si>
  <si>
    <t>Eólico</t>
  </si>
  <si>
    <t>Solar</t>
  </si>
  <si>
    <t>Biogás</t>
  </si>
  <si>
    <t>Uso propio</t>
  </si>
  <si>
    <t>GW.h</t>
  </si>
  <si>
    <t>Uso Propio</t>
  </si>
  <si>
    <t>Fuel Oil (Residual)</t>
  </si>
  <si>
    <t>Potencia Instalada</t>
  </si>
  <si>
    <t>Hidroeléctrica</t>
  </si>
  <si>
    <t>MW</t>
  </si>
  <si>
    <t>Eólica</t>
  </si>
  <si>
    <t>Térmica</t>
  </si>
  <si>
    <t>Fuel Oil</t>
  </si>
  <si>
    <t>Centrales Hidroeléctricas</t>
  </si>
  <si>
    <t>Centrales Térmicas</t>
  </si>
  <si>
    <t>Centrales Solares</t>
  </si>
  <si>
    <t>Centrales Eólicas</t>
  </si>
  <si>
    <t>Energía Primaria y Secundaria</t>
  </si>
  <si>
    <t>Centrales Eléctricas</t>
  </si>
  <si>
    <t>Energía Eléctrica Producida</t>
  </si>
  <si>
    <t>Pérdidas de Transformación</t>
  </si>
  <si>
    <t>Eficiencia</t>
  </si>
  <si>
    <t>%</t>
  </si>
  <si>
    <t>Generación</t>
  </si>
  <si>
    <t>Central</t>
  </si>
  <si>
    <t>Con embalse</t>
  </si>
  <si>
    <t>De pasada convencionales</t>
  </si>
  <si>
    <t>RER (menores a 20 MW)</t>
  </si>
  <si>
    <t>Fotovoltaicas</t>
  </si>
  <si>
    <t>Aerogeneradores</t>
  </si>
  <si>
    <t>Turbinas a Vapor (TV)</t>
  </si>
  <si>
    <t>Motores de Combustión Interna</t>
  </si>
  <si>
    <t>Turbinas a Gas (TG)</t>
  </si>
  <si>
    <t>Ciclos Combinados (combinación TG y TV)</t>
  </si>
  <si>
    <t>Centrales Ingresadas y Retiradas</t>
  </si>
  <si>
    <t>Ingresadas</t>
  </si>
  <si>
    <t>Retiradas</t>
  </si>
  <si>
    <t>Neto</t>
  </si>
  <si>
    <t>CONSUMO FINAL</t>
  </si>
  <si>
    <t>Consumo Final DGE</t>
  </si>
  <si>
    <t>Sector</t>
  </si>
  <si>
    <t>Residencial</t>
  </si>
  <si>
    <t>Comercial</t>
  </si>
  <si>
    <t>Público</t>
  </si>
  <si>
    <t>Transporte</t>
  </si>
  <si>
    <t>Agrop. Y Agroind.</t>
  </si>
  <si>
    <t>Pesquería</t>
  </si>
  <si>
    <t>Minero Metalúrgico</t>
  </si>
  <si>
    <t>Industrial</t>
  </si>
  <si>
    <t>Consumo Final</t>
  </si>
  <si>
    <t>Usuario</t>
  </si>
  <si>
    <t>Uso de Generadores para Uso Propio</t>
  </si>
  <si>
    <t>Consumo Clientes Libres</t>
  </si>
  <si>
    <t>Consumo Clientes Regulados</t>
  </si>
  <si>
    <t>Minero Metal.</t>
  </si>
  <si>
    <t>Transportes</t>
  </si>
  <si>
    <t>Balance de Energía Eléctrica</t>
  </si>
  <si>
    <t>Centrales Eléctricas (Producción)</t>
  </si>
  <si>
    <t>Importación</t>
  </si>
  <si>
    <t>Exportación</t>
  </si>
  <si>
    <t>Pérdidas Transm. y Distrib.</t>
  </si>
  <si>
    <t>Consumo Histórico</t>
  </si>
  <si>
    <t>Comercial y Público</t>
  </si>
  <si>
    <t>Agropecuario, Agroindustrial y Pesquería</t>
  </si>
  <si>
    <t>Empresa</t>
  </si>
  <si>
    <t>TOTAL</t>
  </si>
  <si>
    <t>103 ton</t>
  </si>
  <si>
    <t>103 galones</t>
  </si>
  <si>
    <t>106 m3</t>
  </si>
  <si>
    <t>Tecnología</t>
  </si>
  <si>
    <t>Recurso</t>
  </si>
  <si>
    <t>Cantidad</t>
  </si>
  <si>
    <t>Particip.</t>
  </si>
  <si>
    <t>Mercado
Eléctrico</t>
  </si>
  <si>
    <t>Ubicación</t>
  </si>
  <si>
    <t>Producción</t>
  </si>
  <si>
    <t>Cantidad
(MW.h)</t>
  </si>
  <si>
    <t>Cantidad
(MW)</t>
  </si>
  <si>
    <t>Agro Industrial Paramonga S.A.A.</t>
  </si>
  <si>
    <t>Agroaurora S.A.C.</t>
  </si>
  <si>
    <t>Bionergía del Chira S.A.</t>
  </si>
  <si>
    <t>Empresa Agroindustrial San Jacinto</t>
  </si>
  <si>
    <t>C.T. PARAMONGA</t>
  </si>
  <si>
    <t>C.T. AGRORAURA</t>
  </si>
  <si>
    <t>C.T. CAÑA BRAVA</t>
  </si>
  <si>
    <t>C.T. SAN JACINTO</t>
  </si>
  <si>
    <t>Lima</t>
  </si>
  <si>
    <t>Piura</t>
  </si>
  <si>
    <t>Ancash</t>
  </si>
  <si>
    <t>La Libertad</t>
  </si>
  <si>
    <t>Cartavio S.A.A.</t>
  </si>
  <si>
    <t>Casa Grande S.A.A.</t>
  </si>
  <si>
    <t>Trupal S.A.</t>
  </si>
  <si>
    <t>Empresa Agroindustrial Laredo S.A.A.</t>
  </si>
  <si>
    <t>C.T. CARTAVIO</t>
  </si>
  <si>
    <t>C.T. CASA GRANDE</t>
  </si>
  <si>
    <t>C.T. TRUPAL</t>
  </si>
  <si>
    <t>C.T. TURBO GENERADOR 1-5</t>
  </si>
  <si>
    <t>C.T. LA GRINGA V</t>
  </si>
  <si>
    <t>C.T. DOÑA CATALINA</t>
  </si>
  <si>
    <t>C.T. HUAYCOLORO</t>
  </si>
  <si>
    <t>C.T.B. CALLAO</t>
  </si>
  <si>
    <t>Petramas S.A.C.</t>
  </si>
  <si>
    <t>RUBI</t>
  </si>
  <si>
    <t>Moquegua</t>
  </si>
  <si>
    <t>INTIPAMPA</t>
  </si>
  <si>
    <t>MAJES SOLAR 20T</t>
  </si>
  <si>
    <t>Arequipa</t>
  </si>
  <si>
    <t>REPARTICION</t>
  </si>
  <si>
    <t>MOQUEGUA FV</t>
  </si>
  <si>
    <t>PANAMERICANA SOLAR</t>
  </si>
  <si>
    <t>TACNA SOLAR</t>
  </si>
  <si>
    <t>Tacna</t>
  </si>
  <si>
    <t>YURACAYA</t>
  </si>
  <si>
    <t>Huara</t>
  </si>
  <si>
    <t>Cristalino-Seguidor</t>
  </si>
  <si>
    <t>Thin-film-Fijo</t>
  </si>
  <si>
    <t>Potencia
(MW)</t>
  </si>
  <si>
    <t>Fijos (Híbrido solar e hidroeléctrica)</t>
  </si>
  <si>
    <t>MARCONA</t>
  </si>
  <si>
    <t>Ica</t>
  </si>
  <si>
    <t>ENERGIA EOLICA S.A.</t>
  </si>
  <si>
    <t>CUSPINIQUE</t>
  </si>
  <si>
    <t>TALARA</t>
  </si>
  <si>
    <t>PARQUE EÓLICO TRES HERMANAS S.A.C.</t>
  </si>
  <si>
    <t>TRES HERMANAS</t>
  </si>
  <si>
    <t>ENEL GREEN POWER PERÚ S.A.</t>
  </si>
  <si>
    <t>WAYRA I</t>
  </si>
  <si>
    <t>GR PAINO S.A.C.</t>
  </si>
  <si>
    <t>HUAMBOS</t>
  </si>
  <si>
    <t>Cajamarca</t>
  </si>
  <si>
    <t>GR TARUCA S.A.C.</t>
  </si>
  <si>
    <t>DUNA</t>
  </si>
  <si>
    <t>PARQUE EÓLICO MARCONA S.R.L.</t>
  </si>
  <si>
    <t>Diesel*</t>
  </si>
  <si>
    <t>* Se adiciona estimación de la DGEE sobre consumo de combustible en empresas no informantes.</t>
  </si>
  <si>
    <t>DE ELECTRICIDAD</t>
  </si>
  <si>
    <t>DE ELECTRICIDAD PARA EL MERCADO ELÉCTRICO</t>
  </si>
  <si>
    <t>DE ELECTRICIDAD PARA USO PROPIO</t>
  </si>
  <si>
    <t>Pérdida de Transformación</t>
  </si>
  <si>
    <t>DE ELECTRICIDAD A NIVEL NACIONAL</t>
  </si>
  <si>
    <t>Consumo</t>
  </si>
  <si>
    <t>Participación</t>
  </si>
  <si>
    <t>Perquería</t>
  </si>
  <si>
    <t>Agropec. y Agroindustrial</t>
  </si>
  <si>
    <t>DIRECCIÓN GENERAL DE EFICIENCIA ENERGÉTICA
Planeamiento Energético</t>
  </si>
  <si>
    <t>ENERGÍA PRIMARIA</t>
  </si>
  <si>
    <t>ENERGÍA SECUNDARIA</t>
  </si>
  <si>
    <t>Carbón
Mineral</t>
  </si>
  <si>
    <t>Hidro
Energía</t>
  </si>
  <si>
    <t>Geotérmica</t>
  </si>
  <si>
    <t>Diesel
B5</t>
  </si>
  <si>
    <t>Diesel
Oil</t>
  </si>
  <si>
    <t>Fuel
Oil</t>
  </si>
  <si>
    <t>Gas
Seco</t>
  </si>
  <si>
    <t>Energía
Eléctrica</t>
  </si>
  <si>
    <t>OFERTA</t>
  </si>
  <si>
    <t>1. Producción</t>
  </si>
  <si>
    <t>2. Importación</t>
  </si>
  <si>
    <t>3. Variación de Invetarios</t>
  </si>
  <si>
    <t>4. OFERTA TOTAL</t>
  </si>
  <si>
    <t>5. Exportación</t>
  </si>
  <si>
    <t>6. No Aprovechada</t>
  </si>
  <si>
    <t>7. Transferancias</t>
  </si>
  <si>
    <t>8. OFERTA INTERNA BRUTA</t>
  </si>
  <si>
    <t>TRANSFORMACIÓN</t>
  </si>
  <si>
    <t>9. Total Transformación</t>
  </si>
  <si>
    <t>Coquerías y Altos Hornos</t>
  </si>
  <si>
    <t>Carboneras</t>
  </si>
  <si>
    <t>Refinerías</t>
  </si>
  <si>
    <t>Plantas de Gas</t>
  </si>
  <si>
    <t>Centrales Eléc. (Mercado Eléctrico)</t>
  </si>
  <si>
    <t>Centrales Eléc. (Uso Propio)</t>
  </si>
  <si>
    <t>10. Consumo Propio Sector Energía</t>
  </si>
  <si>
    <t>11. Pérdidas (transp., distr. y almac.)</t>
  </si>
  <si>
    <t>12. Ajustes</t>
  </si>
  <si>
    <t>13. CONSUMO FINAL TOTAL</t>
  </si>
  <si>
    <t>13.1. Consumo Final No Energético</t>
  </si>
  <si>
    <t>13.2. Consumo Final Energético</t>
  </si>
  <si>
    <t>Agropecuario y Agroindustrial</t>
  </si>
  <si>
    <t>TOTAL
ENERGÍA</t>
  </si>
  <si>
    <t>Total
E.P.</t>
  </si>
  <si>
    <t>Total
E.S.</t>
  </si>
  <si>
    <t>Pérdida Transf.</t>
  </si>
  <si>
    <t>Año:</t>
  </si>
  <si>
    <r>
      <t>10</t>
    </r>
    <r>
      <rPr>
        <vertAlign val="superscript"/>
        <sz val="10"/>
        <color theme="1"/>
        <rFont val="Tahoma"/>
        <family val="2"/>
      </rPr>
      <t>3</t>
    </r>
    <r>
      <rPr>
        <sz val="10"/>
        <color theme="1"/>
        <rFont val="Tahoma"/>
        <family val="2"/>
      </rPr>
      <t xml:space="preserve"> ton</t>
    </r>
  </si>
  <si>
    <r>
      <t>10</t>
    </r>
    <r>
      <rPr>
        <vertAlign val="superscript"/>
        <sz val="10"/>
        <color theme="1"/>
        <rFont val="Tahoma"/>
        <family val="2"/>
      </rPr>
      <t>6</t>
    </r>
    <r>
      <rPr>
        <sz val="10"/>
        <color theme="1"/>
        <rFont val="Tahoma"/>
        <family val="2"/>
      </rPr>
      <t xml:space="preserve"> pc</t>
    </r>
  </si>
  <si>
    <r>
      <t>10</t>
    </r>
    <r>
      <rPr>
        <vertAlign val="superscript"/>
        <sz val="10"/>
        <color theme="1"/>
        <rFont val="Tahoma"/>
        <family val="2"/>
      </rPr>
      <t>3</t>
    </r>
    <r>
      <rPr>
        <sz val="10"/>
        <color theme="1"/>
        <rFont val="Tahoma"/>
        <family val="2"/>
      </rPr>
      <t xml:space="preserve"> galones</t>
    </r>
  </si>
  <si>
    <r>
      <t>10</t>
    </r>
    <r>
      <rPr>
        <vertAlign val="superscript"/>
        <sz val="10"/>
        <color theme="1"/>
        <rFont val="Tahoma"/>
        <family val="2"/>
      </rPr>
      <t>3</t>
    </r>
    <r>
      <rPr>
        <sz val="10"/>
        <color theme="1"/>
        <rFont val="Tahoma"/>
        <family val="2"/>
      </rPr>
      <t xml:space="preserve"> m</t>
    </r>
    <r>
      <rPr>
        <vertAlign val="superscript"/>
        <sz val="10"/>
        <color theme="1"/>
        <rFont val="Tahoma"/>
        <family val="2"/>
      </rPr>
      <t>3</t>
    </r>
  </si>
  <si>
    <r>
      <t>10</t>
    </r>
    <r>
      <rPr>
        <vertAlign val="superscript"/>
        <sz val="8"/>
        <color theme="0"/>
        <rFont val="Tahoma"/>
        <family val="2"/>
      </rPr>
      <t>3</t>
    </r>
    <r>
      <rPr>
        <sz val="8"/>
        <color theme="0"/>
        <rFont val="Tahoma"/>
        <family val="2"/>
      </rPr>
      <t xml:space="preserve"> Ton</t>
    </r>
  </si>
  <si>
    <r>
      <t>10</t>
    </r>
    <r>
      <rPr>
        <vertAlign val="superscript"/>
        <sz val="8"/>
        <color theme="0"/>
        <rFont val="Tahoma"/>
        <family val="2"/>
      </rPr>
      <t>6</t>
    </r>
    <r>
      <rPr>
        <sz val="8"/>
        <color theme="0"/>
        <rFont val="Tahoma"/>
        <family val="2"/>
      </rPr>
      <t xml:space="preserve"> pc</t>
    </r>
  </si>
  <si>
    <r>
      <t>10</t>
    </r>
    <r>
      <rPr>
        <vertAlign val="superscript"/>
        <sz val="8"/>
        <color theme="0"/>
        <rFont val="Tahoma"/>
        <family val="2"/>
      </rPr>
      <t>3</t>
    </r>
    <r>
      <rPr>
        <sz val="8"/>
        <color theme="0"/>
        <rFont val="Tahoma"/>
        <family val="2"/>
      </rPr>
      <t xml:space="preserve"> bbl</t>
    </r>
  </si>
  <si>
    <t>Clientes no informates de BT (valor ajustado)</t>
  </si>
  <si>
    <t>Actividad no especificada</t>
  </si>
  <si>
    <t>Alumbrado Público</t>
  </si>
  <si>
    <t>Comercio</t>
  </si>
  <si>
    <t>Construcción</t>
  </si>
  <si>
    <t>Hoteles y Restaurantes</t>
  </si>
  <si>
    <t>Inmobiliarias</t>
  </si>
  <si>
    <t>Intermediación Financiera</t>
  </si>
  <si>
    <t>Organizaciones extraterritoriales</t>
  </si>
  <si>
    <t>Transporte y telecomunicaciones</t>
  </si>
  <si>
    <t>Suministros de Electricidad, gas y agua</t>
  </si>
  <si>
    <t>Actividad Comunitaria y esparcimiento</t>
  </si>
  <si>
    <t>Administración Pública</t>
  </si>
  <si>
    <t>Enseñanza</t>
  </si>
  <si>
    <t>Servicio social y de salud</t>
  </si>
  <si>
    <t>Línea del tren</t>
  </si>
  <si>
    <t>Agricultura y Ganadería</t>
  </si>
  <si>
    <t>Pesca</t>
  </si>
  <si>
    <t>Minería</t>
  </si>
  <si>
    <t>Manufactura</t>
  </si>
  <si>
    <t>Consumo de Autoproductores (uso de sus Actividades)</t>
  </si>
  <si>
    <t>Fuente Detallada</t>
  </si>
  <si>
    <t>MATRIZ ELECTRICIDAD UNIDADES ORIGINALES</t>
  </si>
  <si>
    <t>FUENTE</t>
  </si>
  <si>
    <t>TIPO DE ENERGIA</t>
  </si>
  <si>
    <t>ESTRUCTURA GENERAL</t>
  </si>
  <si>
    <t>ESTRUCTURA DETALLADA</t>
  </si>
  <si>
    <t>UNIDADES</t>
  </si>
  <si>
    <t>Carbón Mineral</t>
  </si>
  <si>
    <t>Oferta</t>
  </si>
  <si>
    <t>Transformación</t>
  </si>
  <si>
    <t>106 pc</t>
  </si>
  <si>
    <t>Diesel B5</t>
  </si>
  <si>
    <t>103 bbl</t>
  </si>
  <si>
    <t>Diesel Oil</t>
  </si>
  <si>
    <t>Gas Seco</t>
  </si>
  <si>
    <t>Energía Eléctrica</t>
  </si>
  <si>
    <t>MATRIZ ELECTRICIDAD TERA JOULE</t>
  </si>
  <si>
    <t>] Centrales de Generación</t>
  </si>
  <si>
    <t>Biogas [</t>
  </si>
  <si>
    <t>Carbón [</t>
  </si>
  <si>
    <t>Gas Natural [</t>
  </si>
  <si>
    <t>Diesel [</t>
  </si>
  <si>
    <t>Fuel Oil [</t>
  </si>
  <si>
    <t>Hidroenergía [</t>
  </si>
  <si>
    <t>Solar [</t>
  </si>
  <si>
    <t>Eólica [</t>
  </si>
  <si>
    <t>Centrales de Generación [</t>
  </si>
  <si>
    <t>]Pérdidas de Transformación</t>
  </si>
  <si>
    <t>Electricidad [</t>
  </si>
  <si>
    <t>]Consumo Propio</t>
  </si>
  <si>
    <t>]Electricidad</t>
  </si>
  <si>
    <t>Importación[</t>
  </si>
  <si>
    <t>]Exportación</t>
  </si>
  <si>
    <t>]Pérdidas de Transmisión y Distribución</t>
  </si>
  <si>
    <t>]Consumo Final</t>
  </si>
  <si>
    <t>Consumo Final [</t>
  </si>
  <si>
    <t>]Residencial</t>
  </si>
  <si>
    <t>]Comercial</t>
  </si>
  <si>
    <t>]Público</t>
  </si>
  <si>
    <t>]Transportes</t>
  </si>
  <si>
    <t>]Agropecuario y Agroindustrial</t>
  </si>
  <si>
    <t>]Pesquería</t>
  </si>
  <si>
    <t>]Minero Metalúrgico</t>
  </si>
  <si>
    <t>]Industrial</t>
  </si>
  <si>
    <t>X.1: ESQUEMA DE LA CADENA DE ENERGÍA ELÉCTRICA</t>
  </si>
  <si>
    <t>X.1: ESQUEMA DE LA CADENA DE ENERGÍA ELÉCTRICAELÉCTRICO</t>
  </si>
  <si>
    <t>X.2 PARTICIPACIÓN DE TECNOLOGÍAS Y FUENTES EN LA POTENCIA INSTALADA - MERCADO ELÉCTRICO</t>
  </si>
  <si>
    <t>X.3 PARTICIPACIÓN DE TECNOLOGÍAS Y FUENTES EN LA POTENCIA INSTALADA - USO PROPIO</t>
  </si>
  <si>
    <t>X.4 EVOLUCIÓN DE LA POTENCIA INSTALADA - MERCADO ELÉCTRICO</t>
  </si>
  <si>
    <t>X.5 EVOLUCIÓN DE LA POTENCIA INSTALADA - USO PROPIO</t>
  </si>
  <si>
    <t>X.6 PARTICIPACIÓN DE ENERGÍAS PRIMARIAS EN EL MERCADO ELÉCTRICO</t>
  </si>
  <si>
    <t>X.7 EVOLUCIÓN DEL CONSUMO DE CARBÓN MINERAL PARA PRODUCCIÓN DE ELECTRICIDAD</t>
  </si>
  <si>
    <t>X.8 EVOLUCIÓN DEL CONSUMO DE BAGAZO PARA LA PRODUCCIÓN DE ELECTRICIDAD</t>
  </si>
  <si>
    <t>X.9 EVOLUCIÓN DEL CONSUMO DE BIOGÁS PARA LA PRODUCCIÓN DE ELECTRICIDAD</t>
  </si>
  <si>
    <t>X.10 EVOLUCIÓN DE LA PRODUCCIÓN DE CENTRALES HIDROELÉCTRICAS</t>
  </si>
  <si>
    <t>X.11 EVOLUCIÓN DE LA PRODUCCIÓN DE CENTRALES SOLARES</t>
  </si>
  <si>
    <t>X.12 EVOLUCIÓN DE LA PRODUCCIÓN DE CENTRALES EÓLICAS DEL MERCADO ELÉCTRICO</t>
  </si>
  <si>
    <t>X.13 CONSUMO DE HIDROCARBUROS DE CENTRALES TÉRMICAS PARA LA PRODUCCIÓN DE ELECTRICIDAD</t>
  </si>
  <si>
    <t>X.14 PARTICIPACIÓN DEL CONSUMO DE HIDROCARBUROS EN LA GENERACIÓN DE ELECTRICIDAD PARA EL MERCADO ELÉCTRICO</t>
  </si>
  <si>
    <t>X.15 PARTICIPACIÓN DEL CONSUMO DE HIDROCARBUROS EN LA GENERACIÓN DE ELECTRICIDAD PARA USO PROPIO</t>
  </si>
  <si>
    <t>X.16 EVOLUCIÓN DEL CONSUMO DE DIESEL PARA LA PRODUCCIÓN DE ELECTRICIDAD</t>
  </si>
  <si>
    <t>X.17 EVOLUCIÓN DEL CONSUMO DE FUEL OIL PARA LA PRODUCCIÓN DE ELECTRICIDAD</t>
  </si>
  <si>
    <t>X.18 EVOLUCIÓN DEL CONSUMO DE GAS NATURAL PARA LA PRODUCCIÓN DE ELECTRICIDAD</t>
  </si>
  <si>
    <t>X.19 PARTICIPACIÓN DEL CONSUMO DE COMBUSTIBLES EN LA PRODUCCIÓN DE ELECTRICIDAD PARA EL MERCADO ELÉCTRICO</t>
  </si>
  <si>
    <t>X.20 PARTICIPACIÓN EN EL CONSUMO DE COMBUSTIBLES EN LA PRODUCCIÓN DE ELECTRICIDAD PARA USO PROPIO</t>
  </si>
  <si>
    <t>X.21 PARTICIPACIÓN DE TECNOLOGÍAS Y FUENTES PARA LA PRODUCCIÓN DE ELECTRICIDAD A NIVEL NACIONAL</t>
  </si>
  <si>
    <t>X.22 EVOLUCIÓN DE LA PRODUCCIÓN DE ELECTRICIDAD - MERCADO ELÉCTRICO</t>
  </si>
  <si>
    <t>X.23 EVOLUCIÓN DE LA PRODUCCIÓN DE ELECTRICIDAD - USO PROPIO</t>
  </si>
  <si>
    <t>X.24 SECTORES INTENSIVOS EN CONSUMO DE ENERGÍA ELÉCTRICA</t>
  </si>
  <si>
    <t>X.25 PARTICIPACIÓN DE LOS SECTORES EN EL CONSUMO FINAL DE ENERGÍA ELÉCTRICA</t>
  </si>
  <si>
    <t>X.26 PARTICIPACIÓN DEL TIPO DE CLIENTE EN EL CONSUMO FINAL</t>
  </si>
  <si>
    <t>X.27 EVOLUCIÓN DEL CONSUMO FINAL DE ENERGÍA ELÉCTRICA POR SECTORES</t>
  </si>
  <si>
    <t>X.28 RESUMEN DEL BALANCE DE ENERGÍA ELÉCTRICA</t>
  </si>
  <si>
    <t>X.29 DIAGRAMA DE FLUJO DEL BALANCE NACIONAL DE ENERGÍA ELÉCTRICA</t>
  </si>
  <si>
    <t>X.1 TECNOLOGÍAS UTILIZADAS PARA LA GENERACIÓN DE ELECTRICIDAD</t>
  </si>
  <si>
    <t>X.2 POTENCIA INSTALADA POR TECNOLOGÍA (MW)</t>
  </si>
  <si>
    <t>X.3 ENERGÍA PRIMARIA PARA GENERACIÓN DE ENERGÍA ELÉCTRICA (UNIDADES ORIGINALES)</t>
  </si>
  <si>
    <t>X.4 ENERGÍA PRIMARIA PARA GENERACIÓN DE ENERGÍA ELÉCTRICA (TJ)</t>
  </si>
  <si>
    <t>X.5 CENTRALES TÉRMICAS QUE USAN BAGAZO - MERCADO ELÉCTRICO</t>
  </si>
  <si>
    <t>X.6 CENTRALES TÉRMICAS QUE USAN BAGAZO - USO PROPIO</t>
  </si>
  <si>
    <t>X.7 CENTRALES TÉRMICAS QUE UTILIZAN EL BIOGÁS</t>
  </si>
  <si>
    <t>X.8 CENTRALES SOLARES DEL MERCADO ELÉCTRICO</t>
  </si>
  <si>
    <t>X.9 CENTRALES EÓLICAS DEL MERCADO ELÉCTRICO</t>
  </si>
  <si>
    <t>X.10 CONSUMO DE HIDROCARBUROS PARA LA PRODUCCIÓN DE ELECTRICIDAD</t>
  </si>
  <si>
    <t>X.11 PÉRDIDAS DE TRANSFORMACIÓN</t>
  </si>
  <si>
    <t>X.12 PRODUCCIÓN DE ENERGÍA ELÉCTRICA</t>
  </si>
  <si>
    <t>X.13 CONSUMO FINAL DE ENERGÍA ELÉCTRICA POR SECTORES</t>
  </si>
  <si>
    <t>X.14 BALANCE NACIONAL DE ENERGÍA ELÉCTRICA (UNIDADES ORIGINALES)</t>
  </si>
  <si>
    <t>X.15 BALANCE NACIONAL DE ENERGÍA ELÉCTRICA (TJ)</t>
  </si>
  <si>
    <t>TABLA X.1: TECNOLOGÍAS UTILIZADAS PARA LA GENERACIÓN DE ELECTRICIDAD</t>
  </si>
  <si>
    <t>ILUSTRACIÓN X.2: PARTICIPACIÓN DE TECNOLOGÍAS Y FUENTES EN LA POTENCIA INSTALADA - MERCADO ELÉCTRICO</t>
  </si>
  <si>
    <t>ILUSTRACIÓN X.3: PARTICIPACIÓN DE TECNOLOGÍAS Y FUENTES EN LA POTENCIA INSTALADA - USO PROPIO</t>
  </si>
  <si>
    <t>ILUSTRACIÓN X.4: EVOLUCIÓN DE LA POTENCIA INSTALADA - MERCADO ELÉCTRICO</t>
  </si>
  <si>
    <t>ILUSTRACIÓN X.5: EVOLUCIÓN DE LA POTENCIA INSTALADA - USO PROPIO</t>
  </si>
  <si>
    <t>TABLA X.5: CENTRALES TÉRMICAS QUE USAN BAGAZO - MERCADO ELÉCTRICO</t>
  </si>
  <si>
    <t>TABLA X.6: CENTRALES TÉRMICAS QUE USAN BAGAZO - USO PROPIO</t>
  </si>
  <si>
    <t>TABLA X.7: CENTRALES TÉRMICAS QUE UTILIZAN EL BIOGÁS</t>
  </si>
  <si>
    <t>TABLA X.8: CENTRALES SOLARES DEL MERCADO ELÉCTRICO</t>
  </si>
  <si>
    <t>TABLA X.9: CENTRALES EÓLICAS DEL MERCADO ELÉCTRICO</t>
  </si>
  <si>
    <t>TABLA X.10: CONSUMO DE HIDROCARBUROS PARA LA PRODUCCIÓN DE ELECTRICIDAD</t>
  </si>
  <si>
    <t>TABLA X.11: PÉRDIDAS DE TRANSFORMACIÓN</t>
  </si>
  <si>
    <t>TABLA X.12: PRODUCCIÓN DE ENERGÍA ELÉCTRICA</t>
  </si>
  <si>
    <t>TABLA X.13: CONSUMO FINAL DE ENERGÍA ELÉCTRICA POR SECTORES</t>
  </si>
  <si>
    <t>ILUSTRACIÓN X.6: PARTICIPACIÓN DE ENERGÍAS PRIMARIAS EN EL MERCADO ELÉCTRICO</t>
  </si>
  <si>
    <t>ILUSTRACIÓN X.7: EVOLUCIÓN DEL CONSUMO DE CARBÓN MINERAL PARA PRODUCCIÓN DE ELECTRICIDAD</t>
  </si>
  <si>
    <t>ILUSTRACIÓN X.8: EVOLUCIÓN DEL CONSUMO DE BAGAZO PARA LA PRODUCCIÓN DE ELECTRICIDAD</t>
  </si>
  <si>
    <t>ILUSTRACIÓN X.9: EVOLUCIÓN DEL CONSUMO DE BIOGÁS PARA LA PRODUCCIÓN DE ELECTRICIDAD</t>
  </si>
  <si>
    <t>ILUSTRACIÓN X.10: EVOLUCIÓN DE LA PRODUCCIÓN DE CENTRALES HIDROELÉCTRICAS</t>
  </si>
  <si>
    <t>ILUSTRACIÓN X.11: EVOLUCIÓN DE LA PRODUCCIÓN DE CENTRALES SOLARES</t>
  </si>
  <si>
    <t>ILUSTRACIÓN X.12: EVOLUCIÓN DE LA PRODUCCIÓN DE CENTRALES EÓLICAS DEL MERCADO ELÉCTRICO</t>
  </si>
  <si>
    <t>ILUSTRACIÓN X.13: CONSUMO DE HIDROCARBUROS DE CENTRALES TÉRMICAS PARA LA PRODUCCIÓN</t>
  </si>
  <si>
    <t>ILUSTRACIÓN X.14: PARTICIPACIÓN DEL CONSUMO DE HIDROCARBUROS EN LA GENERACIÓN</t>
  </si>
  <si>
    <t>ILUSTRACIÓN X.15: PARTICIPACIÓN DEL CONSUMO DE HIDROCARBUROS EN LA GENERACIÓN</t>
  </si>
  <si>
    <t>ILUSTRACIÓN X.16: EVOLUCIÓN DEL CONSUMO DE DIESEL PARA LA PRODUCCIÓN DE ELECTRICIDAD</t>
  </si>
  <si>
    <t>ILUSTRACIÓN X.17: EVOLUCIÓN DEL CONSUMO DE FUEL OIL PARA LA PRODUCCIÓN DE ELECTRICIDAD</t>
  </si>
  <si>
    <t>ILUSTRACIÓN X.18: EVOLUCIÓN DEL CONSUMO DE GAS NATURAL PARA LA PRODUCCIÓN DE ELECTRICIDAD</t>
  </si>
  <si>
    <t>ILUSTRACIÓN X.19: PARTICIPACIÓN DEL CONSUMO DE COMBUSTIBLES EN LA PRODUCCIÓN</t>
  </si>
  <si>
    <t>ILUSTRACIÓN X.20: PARTICIPACIÓN EN EL CONSUMO DE COMBUSTIBLES EN LA PRODUCCIÓN</t>
  </si>
  <si>
    <t>ILUSTRACIÓN X.21: PARTICIPACIÓN DE TECNOLOGÍAS Y FUENTES PARA LA PRODUCCIÓN</t>
  </si>
  <si>
    <t>ILUSTRACIÓN X.22: EVOLUCIÓN DE LA PRODUCCIÓN DE ELECTRICIDAD - MERCADO ELÉCTRICO</t>
  </si>
  <si>
    <t>ILUSTRACIÓN X.23: EVOLUCIÓN DE LA PRODUCCIÓN DE ELECTRICIDAD - USO PROPIO</t>
  </si>
  <si>
    <t>ILUSTRACIÓN X.24: SECTORES INTENSIVOS EN CONSUMO DE ENERGÍA ELÉCTRICA</t>
  </si>
  <si>
    <t>ILUSTRACIÓN X.25: PARTICIPACIÓN DE LOS SECTORES EN EL CONSUMO FINAL DE ENERGÍA ELÉCTRICA</t>
  </si>
  <si>
    <t>ILUSTRACIÓN X.26: PARTICIPACIÓN DEL TIPO DE CLIENTE EN EL CONSUMO FINAL</t>
  </si>
  <si>
    <t>ILUSTRACIÓN X.27: EVOLUCIÓN DEL CONSUMO FINAL DE ENERGÍA ELÉCTRICA POR SECTORES</t>
  </si>
  <si>
    <t>ILUSTRACIÓN X.28: RESUMEN DEL BALANCE DE ENERGÍA ELÉCTRICA</t>
  </si>
  <si>
    <t>ILUSTRACIÓN X.29: DIAGRAMA DE FLUJO DEL BALANCE NACIONAL DE ENERGÍA ELÉCTRICA</t>
  </si>
  <si>
    <t>ENGIE EnergÍa Perú S.A.</t>
  </si>
  <si>
    <t>PUNTA LOMITAS</t>
  </si>
  <si>
    <t>UNIDAD: MW</t>
  </si>
  <si>
    <t>TABLA X.2: POTENCIA INSTALADA POR TECNOLOGÍA</t>
  </si>
  <si>
    <t>UNIDAD: ORIGINALES</t>
  </si>
  <si>
    <t>TABLA X.3: ENERGÍA PRIMARIA PARA GENERACIÓN DE ENERGÍA ELÉCTRICA</t>
  </si>
  <si>
    <t>UNIDAD: TJ</t>
  </si>
  <si>
    <t>TABLA X.4: ENERGÍA PRIMARIA PARA GENERACIÓN DE ENERGÍA ELÉCTRICA</t>
  </si>
  <si>
    <t>UNIDAD: MW.h</t>
  </si>
  <si>
    <t>UNIDAD: GW.h</t>
  </si>
  <si>
    <t>TABLA X.14: BALANCE NACIONAL DE ENERGÍA ELÉCTRICA</t>
  </si>
  <si>
    <t>TABLA X.15: BALANCE NACIONAL DE ENERGÍA ELÉCTRICA</t>
  </si>
  <si>
    <t>Consumo propio</t>
  </si>
  <si>
    <t>Ajuste al Consumo Propio</t>
  </si>
  <si>
    <t>Consumo Propio de Centrales Ajustado</t>
  </si>
  <si>
    <t>Pérdidas del Sistema de Transmisión</t>
  </si>
  <si>
    <t>Pérdidas de Subtransmisión</t>
  </si>
  <si>
    <t>Pérdidas de Distribución</t>
  </si>
  <si>
    <t>Energía Disponible</t>
  </si>
  <si>
    <t>Consumo de Energía</t>
  </si>
  <si>
    <t>Consumo de Autoproductores para uso de sus Actividades</t>
  </si>
  <si>
    <t>Venta a Clientes Libres (MAT, AT, MT)</t>
  </si>
  <si>
    <t>Venta a Clientes Regulados (AT, MT, BT)</t>
  </si>
  <si>
    <t>Errore ajuste residencial</t>
  </si>
  <si>
    <t>CONSUMO DE ENERGÌA PARA GENERACIÓN DE ENERGÍA ELÉCTRICA</t>
  </si>
  <si>
    <t>Validaciòn</t>
  </si>
  <si>
    <t>Consumo de energìa</t>
  </si>
  <si>
    <t>PÉRDIDAS DE TRANSFORMACIÓN EN CENTRALES ELÉCTRICAS</t>
  </si>
  <si>
    <t>Tipo de Uso</t>
  </si>
  <si>
    <t>Pérdidas por transformación</t>
  </si>
  <si>
    <t>POTENCIA INSTALADA PARA LA GENERACIÓN DE ENERGÍA ELÉCTRICA</t>
  </si>
  <si>
    <t>BALANCE DE ENERGÍA ELÉCTRICA</t>
  </si>
  <si>
    <t>BASE DE DATOSDE ENERGÍA ELÉCTRICA</t>
  </si>
  <si>
    <t>ojo: CONSUMO FINAL BNE Y CONSUMO HISTORICO TIENE LA MISMA INFORMACION SOLO que "AGROPECUARIO Y PESQUERIA" "COMERCIAL Y PUBLICO" SE ENCUENTRAN AGRUPADOS hasta el 2020, COMO NO SE TIENE EL DESAGREGADO SE ESTA MANTENIENDO LA INFORMACIÒN.</t>
  </si>
  <si>
    <t>ME</t>
  </si>
  <si>
    <t>UP</t>
  </si>
  <si>
    <t>respecto al año anterior</t>
  </si>
  <si>
    <t>Hidro</t>
  </si>
  <si>
    <t>gas natural</t>
  </si>
  <si>
    <t>tasa media anual</t>
  </si>
  <si>
    <t>Pérdidas Transm y Distrib.</t>
  </si>
  <si>
    <t>Consumo final</t>
  </si>
  <si>
    <t>DIAGRAMA SANKEY DE ELECTRICIDAD</t>
  </si>
  <si>
    <t>Input</t>
  </si>
  <si>
    <t>Valor</t>
  </si>
  <si>
    <t>Output</t>
  </si>
  <si>
    <t>ANTES</t>
  </si>
  <si>
    <t>Flexigas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</si>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</sst>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_ * #,##0.00_ ;_ * \-#,##0.00_ ;_ * &quot;-&quot;??_ ;_ @_ "/>
    <numFmt numFmtId="166" formatCode="_-* #,##0.00\ _€_-;\-* #,##0.00\ _€_-;_-* &quot;-&quot;??\ _€_-;_-@_-"/>
    <numFmt numFmtId="167" formatCode="0.0%"/>
    <numFmt numFmtId="168" formatCode="#,##0_ ;\-#,##0\ "/>
    <numFmt numFmtId="169" formatCode="0.000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2"/>
      <color theme="3" tint="-0.499984740745262"/>
      <name val="Tahoma"/>
      <family val="2"/>
    </font>
    <font>
      <b/>
      <sz val="12"/>
      <color theme="1"/>
      <name val="Tahoma"/>
      <family val="2"/>
    </font>
    <font>
      <sz val="10"/>
      <color theme="3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23"/>
      <color theme="0"/>
      <name val="Tahoma"/>
      <family val="2"/>
    </font>
    <font>
      <b/>
      <sz val="18"/>
      <color theme="0"/>
      <name val="Tahoma"/>
      <family val="2"/>
    </font>
    <font>
      <b/>
      <sz val="10"/>
      <color theme="3"/>
      <name val="Tahoma"/>
      <family val="2"/>
    </font>
    <font>
      <b/>
      <sz val="17"/>
      <color theme="0"/>
      <name val="Tahoma"/>
      <family val="2"/>
    </font>
    <font>
      <sz val="17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vertAlign val="superscript"/>
      <sz val="10"/>
      <color theme="1"/>
      <name val="Tahoma"/>
      <family val="2"/>
    </font>
    <font>
      <b/>
      <sz val="11"/>
      <color theme="0"/>
      <name val="Tahoma"/>
      <family val="2"/>
    </font>
    <font>
      <sz val="8"/>
      <color theme="1"/>
      <name val="Tahoma"/>
      <family val="2"/>
    </font>
    <font>
      <b/>
      <sz val="9"/>
      <color theme="0"/>
      <name val="Tahoma"/>
      <family val="2"/>
    </font>
    <font>
      <sz val="8"/>
      <color theme="0"/>
      <name val="Tahoma"/>
      <family val="2"/>
    </font>
    <font>
      <vertAlign val="superscript"/>
      <sz val="8"/>
      <color theme="0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b/>
      <u/>
      <sz val="8"/>
      <color rgb="FF0070C0"/>
      <name val="Tahoma"/>
      <family val="2"/>
    </font>
    <font>
      <b/>
      <u/>
      <sz val="8"/>
      <color rgb="FF005C8A"/>
      <name val="Tahoma"/>
      <family val="2"/>
    </font>
    <font>
      <sz val="8"/>
      <name val="Tahoma"/>
      <family val="2"/>
    </font>
    <font>
      <b/>
      <sz val="8"/>
      <color rgb="FF0070C0"/>
      <name val="Tahoma"/>
      <family val="2"/>
    </font>
    <font>
      <b/>
      <sz val="8"/>
      <name val="Tahoma"/>
      <family val="2"/>
    </font>
    <font>
      <sz val="8"/>
      <color rgb="FF0070C0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Bookman Old Style"/>
      <family val="1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24"/>
      <color theme="0"/>
      <name val="Arial"/>
      <family val="2"/>
    </font>
    <font>
      <b/>
      <sz val="16"/>
      <color theme="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sz val="8"/>
      <color rgb="FFFF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C8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0" tint="-0.249977111117893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rgb="FFABE3FF"/>
      </left>
      <right style="thin">
        <color rgb="FFABE3FF"/>
      </right>
      <top style="thin">
        <color rgb="FFABE3FF"/>
      </top>
      <bottom style="thin">
        <color rgb="FFABE3FF"/>
      </bottom>
      <diagonal/>
    </border>
    <border>
      <left style="thin">
        <color rgb="FFABE3FF"/>
      </left>
      <right style="thin">
        <color rgb="FFABE3FF"/>
      </right>
      <top style="thin">
        <color rgb="FFABE3FF"/>
      </top>
      <bottom/>
      <diagonal/>
    </border>
    <border>
      <left style="thin">
        <color rgb="FFABE3FF"/>
      </left>
      <right style="thin">
        <color rgb="FFABE3FF"/>
      </right>
      <top/>
      <bottom style="thin">
        <color rgb="FFABE3FF"/>
      </bottom>
      <diagonal/>
    </border>
    <border>
      <left/>
      <right style="thin">
        <color rgb="FFABE3FF"/>
      </right>
      <top/>
      <bottom/>
      <diagonal/>
    </border>
    <border>
      <left style="thin">
        <color rgb="FFABE3FF"/>
      </left>
      <right style="thin">
        <color rgb="FFABE3FF"/>
      </right>
      <top/>
      <bottom/>
      <diagonal/>
    </border>
    <border>
      <left style="thin">
        <color rgb="FFABE3FF"/>
      </left>
      <right/>
      <top/>
      <bottom/>
      <diagonal/>
    </border>
    <border>
      <left/>
      <right style="thin">
        <color rgb="FFABE3FF"/>
      </right>
      <top/>
      <bottom style="thin">
        <color rgb="FFABE3FF"/>
      </bottom>
      <diagonal/>
    </border>
    <border>
      <left/>
      <right/>
      <top/>
      <bottom style="thin">
        <color rgb="FFABE3FF"/>
      </bottom>
      <diagonal/>
    </border>
    <border>
      <left style="thin">
        <color rgb="FFABE3FF"/>
      </left>
      <right/>
      <top/>
      <bottom style="thin">
        <color rgb="FFABE3FF"/>
      </bottom>
      <diagonal/>
    </border>
    <border>
      <left/>
      <right style="thin">
        <color rgb="FFABE3FF"/>
      </right>
      <top style="thin">
        <color rgb="FFABE3FF"/>
      </top>
      <bottom/>
      <diagonal/>
    </border>
    <border>
      <left style="thin">
        <color rgb="FFABE3FF"/>
      </left>
      <right/>
      <top style="thin">
        <color rgb="FFABE3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1" fillId="0" borderId="0"/>
    <xf numFmtId="0" fontId="32" fillId="0" borderId="0"/>
    <xf numFmtId="0" fontId="33" fillId="0" borderId="0"/>
    <xf numFmtId="0" fontId="1" fillId="0" borderId="0"/>
    <xf numFmtId="0" fontId="34" fillId="0" borderId="0"/>
    <xf numFmtId="0" fontId="35" fillId="0" borderId="0" applyNumberFormat="0" applyFill="0" applyBorder="0" applyAlignment="0" applyProtection="0"/>
    <xf numFmtId="0" fontId="1" fillId="0" borderId="0"/>
    <xf numFmtId="0" fontId="1" fillId="0" borderId="0"/>
    <xf numFmtId="0" fontId="3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166" fontId="31" fillId="0" borderId="0" applyFont="0" applyFill="0" applyBorder="0" applyAlignment="0" applyProtection="0"/>
    <xf numFmtId="0" fontId="36" fillId="0" borderId="0"/>
  </cellStyleXfs>
  <cellXfs count="25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3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3" fillId="0" borderId="9" xfId="0" applyFont="1" applyBorder="1"/>
    <xf numFmtId="0" fontId="15" fillId="5" borderId="8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6" fillId="6" borderId="17" xfId="0" applyFont="1" applyFill="1" applyBorder="1"/>
    <xf numFmtId="0" fontId="16" fillId="6" borderId="7" xfId="0" applyFont="1" applyFill="1" applyBorder="1"/>
    <xf numFmtId="0" fontId="16" fillId="6" borderId="18" xfId="0" applyFont="1" applyFill="1" applyBorder="1"/>
    <xf numFmtId="0" fontId="16" fillId="6" borderId="11" xfId="0" applyFont="1" applyFill="1" applyBorder="1"/>
    <xf numFmtId="0" fontId="16" fillId="6" borderId="12" xfId="0" applyFont="1" applyFill="1" applyBorder="1"/>
    <xf numFmtId="0" fontId="15" fillId="5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6" fillId="6" borderId="13" xfId="0" applyFont="1" applyFill="1" applyBorder="1"/>
    <xf numFmtId="0" fontId="13" fillId="0" borderId="0" xfId="0" applyFont="1" applyAlignment="1">
      <alignment vertical="center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164" fontId="8" fillId="0" borderId="17" xfId="1" applyNumberFormat="1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164" fontId="8" fillId="0" borderId="6" xfId="1" applyNumberFormat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164" fontId="8" fillId="0" borderId="18" xfId="1" applyNumberFormat="1" applyFont="1" applyBorder="1" applyAlignment="1">
      <alignment vertical="center"/>
    </xf>
    <xf numFmtId="164" fontId="16" fillId="6" borderId="13" xfId="0" applyNumberFormat="1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164" fontId="16" fillId="6" borderId="13" xfId="0" applyNumberFormat="1" applyFont="1" applyFill="1" applyBorder="1"/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19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16" fillId="6" borderId="13" xfId="0" applyFont="1" applyFill="1" applyBorder="1" applyAlignment="1">
      <alignment vertical="center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23" fillId="7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4" borderId="28" xfId="0" applyFont="1" applyFill="1" applyBorder="1" applyAlignment="1">
      <alignment vertical="center"/>
    </xf>
    <xf numFmtId="0" fontId="19" fillId="7" borderId="0" xfId="0" applyFont="1" applyFill="1" applyAlignment="1">
      <alignment horizontal="left" vertical="center"/>
    </xf>
    <xf numFmtId="0" fontId="19" fillId="8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1" fillId="4" borderId="28" xfId="0" applyFont="1" applyFill="1" applyBorder="1" applyAlignment="1">
      <alignment vertical="center"/>
    </xf>
    <xf numFmtId="0" fontId="19" fillId="7" borderId="0" xfId="0" applyFont="1" applyFill="1" applyAlignment="1">
      <alignment horizontal="left" vertical="center" indent="2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4" fillId="4" borderId="2" xfId="0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10" fontId="27" fillId="3" borderId="0" xfId="2" applyNumberFormat="1" applyFont="1" applyFill="1" applyBorder="1" applyAlignment="1">
      <alignment vertical="center"/>
    </xf>
    <xf numFmtId="10" fontId="29" fillId="3" borderId="0" xfId="2" applyNumberFormat="1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24" fillId="4" borderId="3" xfId="0" applyFont="1" applyFill="1" applyBorder="1" applyAlignment="1">
      <alignment vertical="center"/>
    </xf>
    <xf numFmtId="0" fontId="24" fillId="4" borderId="3" xfId="0" applyFont="1" applyFill="1" applyBorder="1" applyAlignment="1">
      <alignment horizontal="center" vertical="center"/>
    </xf>
    <xf numFmtId="10" fontId="27" fillId="3" borderId="0" xfId="2" applyNumberFormat="1" applyFont="1" applyFill="1" applyAlignment="1">
      <alignment vertical="center"/>
    </xf>
    <xf numFmtId="10" fontId="29" fillId="3" borderId="0" xfId="2" applyNumberFormat="1" applyFont="1" applyFill="1" applyAlignment="1">
      <alignment vertical="center"/>
    </xf>
    <xf numFmtId="0" fontId="24" fillId="3" borderId="0" xfId="0" applyFont="1" applyFill="1" applyAlignment="1">
      <alignment horizontal="left" vertical="center" indent="1"/>
    </xf>
    <xf numFmtId="0" fontId="24" fillId="4" borderId="2" xfId="0" applyFont="1" applyFill="1" applyBorder="1" applyAlignment="1">
      <alignment horizontal="left" vertical="center" indent="1"/>
    </xf>
    <xf numFmtId="0" fontId="24" fillId="4" borderId="2" xfId="0" applyFont="1" applyFill="1" applyBorder="1" applyAlignment="1">
      <alignment horizontal="left" vertical="center" indent="2"/>
    </xf>
    <xf numFmtId="0" fontId="24" fillId="3" borderId="0" xfId="0" applyFont="1" applyFill="1" applyAlignment="1">
      <alignment horizontal="left" vertical="center" indent="2"/>
    </xf>
    <xf numFmtId="0" fontId="27" fillId="3" borderId="4" xfId="0" applyFont="1" applyFill="1" applyBorder="1" applyAlignment="1">
      <alignment horizontal="left" vertical="center" indent="3"/>
    </xf>
    <xf numFmtId="0" fontId="27" fillId="3" borderId="0" xfId="0" applyFont="1" applyFill="1" applyAlignment="1">
      <alignment horizontal="left" vertical="center" indent="3"/>
    </xf>
    <xf numFmtId="0" fontId="27" fillId="3" borderId="5" xfId="0" applyFont="1" applyFill="1" applyBorder="1" applyAlignment="1">
      <alignment horizontal="left" vertical="center" indent="3"/>
    </xf>
    <xf numFmtId="0" fontId="30" fillId="3" borderId="0" xfId="0" applyFont="1" applyFill="1" applyAlignment="1">
      <alignment vertical="center"/>
    </xf>
    <xf numFmtId="0" fontId="27" fillId="3" borderId="2" xfId="0" applyFont="1" applyFill="1" applyBorder="1" applyAlignment="1">
      <alignment vertical="center"/>
    </xf>
    <xf numFmtId="43" fontId="27" fillId="3" borderId="2" xfId="1" applyFont="1" applyFill="1" applyBorder="1" applyAlignment="1">
      <alignment vertical="center"/>
    </xf>
    <xf numFmtId="0" fontId="27" fillId="3" borderId="2" xfId="0" applyFont="1" applyFill="1" applyBorder="1" applyAlignment="1">
      <alignment horizontal="left" vertical="center" indent="1"/>
    </xf>
    <xf numFmtId="0" fontId="27" fillId="3" borderId="2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left" vertical="center" indent="2"/>
    </xf>
    <xf numFmtId="0" fontId="8" fillId="0" borderId="0" xfId="0" applyFont="1"/>
    <xf numFmtId="0" fontId="24" fillId="5" borderId="0" xfId="0" applyFont="1" applyFill="1" applyAlignment="1">
      <alignment vertical="center"/>
    </xf>
    <xf numFmtId="43" fontId="19" fillId="0" borderId="0" xfId="0" applyNumberFormat="1" applyFont="1"/>
    <xf numFmtId="0" fontId="27" fillId="0" borderId="2" xfId="0" applyFont="1" applyBorder="1" applyAlignment="1">
      <alignment vertical="center"/>
    </xf>
    <xf numFmtId="43" fontId="27" fillId="0" borderId="2" xfId="1" applyFont="1" applyFill="1" applyBorder="1" applyAlignment="1">
      <alignment vertical="center"/>
    </xf>
    <xf numFmtId="0" fontId="27" fillId="0" borderId="2" xfId="0" applyFont="1" applyBorder="1" applyAlignment="1">
      <alignment horizontal="left" vertical="center" indent="1"/>
    </xf>
    <xf numFmtId="0" fontId="29" fillId="0" borderId="2" xfId="0" applyFont="1" applyBorder="1" applyAlignment="1">
      <alignment vertical="center"/>
    </xf>
    <xf numFmtId="43" fontId="29" fillId="0" borderId="2" xfId="1" applyFont="1" applyFill="1" applyBorder="1" applyAlignment="1">
      <alignment vertical="center"/>
    </xf>
    <xf numFmtId="0" fontId="27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left" vertical="center" indent="2"/>
    </xf>
    <xf numFmtId="0" fontId="24" fillId="5" borderId="2" xfId="0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left" vertical="center" wrapText="1" indent="1"/>
    </xf>
    <xf numFmtId="0" fontId="27" fillId="0" borderId="2" xfId="0" applyFont="1" applyBorder="1" applyAlignment="1">
      <alignment horizontal="left" vertical="center" wrapText="1" indent="2"/>
    </xf>
    <xf numFmtId="0" fontId="27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 indent="2"/>
    </xf>
    <xf numFmtId="164" fontId="16" fillId="6" borderId="7" xfId="1" applyNumberFormat="1" applyFont="1" applyFill="1" applyBorder="1"/>
    <xf numFmtId="167" fontId="8" fillId="0" borderId="10" xfId="2" applyNumberFormat="1" applyFont="1" applyBorder="1" applyAlignment="1">
      <alignment vertical="center"/>
    </xf>
    <xf numFmtId="167" fontId="8" fillId="0" borderId="9" xfId="2" applyNumberFormat="1" applyFont="1" applyBorder="1" applyAlignment="1">
      <alignment vertical="center"/>
    </xf>
    <xf numFmtId="167" fontId="8" fillId="0" borderId="12" xfId="2" applyNumberFormat="1" applyFont="1" applyBorder="1" applyAlignment="1">
      <alignment vertical="center"/>
    </xf>
    <xf numFmtId="167" fontId="16" fillId="6" borderId="7" xfId="2" applyNumberFormat="1" applyFont="1" applyFill="1" applyBorder="1"/>
    <xf numFmtId="167" fontId="16" fillId="6" borderId="11" xfId="2" applyNumberFormat="1" applyFont="1" applyFill="1" applyBorder="1"/>
    <xf numFmtId="167" fontId="16" fillId="6" borderId="10" xfId="2" applyNumberFormat="1" applyFont="1" applyFill="1" applyBorder="1"/>
    <xf numFmtId="164" fontId="8" fillId="0" borderId="15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164" fontId="8" fillId="0" borderId="17" xfId="1" applyNumberFormat="1" applyFont="1" applyBorder="1"/>
    <xf numFmtId="164" fontId="8" fillId="0" borderId="6" xfId="1" applyNumberFormat="1" applyFont="1" applyBorder="1"/>
    <xf numFmtId="164" fontId="8" fillId="0" borderId="18" xfId="1" applyNumberFormat="1" applyFont="1" applyBorder="1"/>
    <xf numFmtId="164" fontId="16" fillId="6" borderId="13" xfId="1" applyNumberFormat="1" applyFont="1" applyFill="1" applyBorder="1"/>
    <xf numFmtId="167" fontId="8" fillId="0" borderId="10" xfId="2" applyNumberFormat="1" applyFont="1" applyBorder="1"/>
    <xf numFmtId="167" fontId="8" fillId="0" borderId="9" xfId="2" applyNumberFormat="1" applyFont="1" applyBorder="1"/>
    <xf numFmtId="167" fontId="8" fillId="0" borderId="12" xfId="2" applyNumberFormat="1" applyFont="1" applyBorder="1"/>
    <xf numFmtId="167" fontId="16" fillId="6" borderId="13" xfId="2" applyNumberFormat="1" applyFont="1" applyFill="1" applyBorder="1"/>
    <xf numFmtId="167" fontId="16" fillId="6" borderId="13" xfId="2" applyNumberFormat="1" applyFont="1" applyFill="1" applyBorder="1" applyAlignment="1">
      <alignment vertical="center"/>
    </xf>
    <xf numFmtId="164" fontId="16" fillId="6" borderId="13" xfId="1" applyNumberFormat="1" applyFont="1" applyFill="1" applyBorder="1" applyAlignment="1">
      <alignment vertical="center"/>
    </xf>
    <xf numFmtId="164" fontId="8" fillId="0" borderId="14" xfId="1" applyNumberFormat="1" applyFont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4" fontId="8" fillId="0" borderId="14" xfId="1" applyNumberFormat="1" applyFont="1" applyBorder="1" applyAlignment="1">
      <alignment wrapText="1"/>
    </xf>
    <xf numFmtId="164" fontId="8" fillId="0" borderId="16" xfId="1" applyNumberFormat="1" applyFont="1" applyBorder="1" applyAlignment="1">
      <alignment wrapText="1"/>
    </xf>
    <xf numFmtId="164" fontId="16" fillId="6" borderId="13" xfId="1" applyNumberFormat="1" applyFont="1" applyFill="1" applyBorder="1" applyAlignment="1">
      <alignment wrapText="1"/>
    </xf>
    <xf numFmtId="167" fontId="8" fillId="0" borderId="14" xfId="2" applyNumberFormat="1" applyFont="1" applyBorder="1"/>
    <xf numFmtId="167" fontId="8" fillId="0" borderId="16" xfId="2" applyNumberFormat="1" applyFont="1" applyBorder="1"/>
    <xf numFmtId="164" fontId="8" fillId="0" borderId="17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164" fontId="8" fillId="0" borderId="18" xfId="0" applyNumberFormat="1" applyFont="1" applyBorder="1" applyAlignment="1">
      <alignment vertical="center"/>
    </xf>
    <xf numFmtId="167" fontId="16" fillId="6" borderId="13" xfId="0" applyNumberFormat="1" applyFont="1" applyFill="1" applyBorder="1" applyAlignment="1">
      <alignment vertical="center"/>
    </xf>
    <xf numFmtId="164" fontId="8" fillId="0" borderId="0" xfId="1" applyNumberFormat="1" applyFont="1" applyAlignment="1">
      <alignment vertical="center"/>
    </xf>
    <xf numFmtId="167" fontId="8" fillId="0" borderId="0" xfId="2" applyNumberFormat="1" applyFont="1" applyAlignment="1">
      <alignment vertical="center"/>
    </xf>
    <xf numFmtId="164" fontId="19" fillId="8" borderId="25" xfId="1" applyNumberFormat="1" applyFont="1" applyFill="1" applyBorder="1" applyAlignment="1">
      <alignment vertical="center"/>
    </xf>
    <xf numFmtId="164" fontId="19" fillId="8" borderId="26" xfId="1" applyNumberFormat="1" applyFont="1" applyFill="1" applyBorder="1" applyAlignment="1">
      <alignment vertical="center"/>
    </xf>
    <xf numFmtId="164" fontId="24" fillId="4" borderId="25" xfId="1" applyNumberFormat="1" applyFont="1" applyFill="1" applyBorder="1" applyAlignment="1">
      <alignment vertical="center"/>
    </xf>
    <xf numFmtId="164" fontId="24" fillId="4" borderId="26" xfId="1" applyNumberFormat="1" applyFont="1" applyFill="1" applyBorder="1" applyAlignment="1">
      <alignment vertical="center"/>
    </xf>
    <xf numFmtId="164" fontId="24" fillId="4" borderId="23" xfId="1" applyNumberFormat="1" applyFont="1" applyFill="1" applyBorder="1" applyAlignment="1">
      <alignment vertical="center"/>
    </xf>
    <xf numFmtId="164" fontId="24" fillId="4" borderId="29" xfId="1" applyNumberFormat="1" applyFont="1" applyFill="1" applyBorder="1" applyAlignment="1">
      <alignment vertical="center"/>
    </xf>
    <xf numFmtId="164" fontId="19" fillId="8" borderId="31" xfId="1" applyNumberFormat="1" applyFont="1" applyFill="1" applyBorder="1" applyAlignment="1">
      <alignment vertical="center"/>
    </xf>
    <xf numFmtId="164" fontId="19" fillId="8" borderId="22" xfId="1" applyNumberFormat="1" applyFont="1" applyFill="1" applyBorder="1" applyAlignment="1">
      <alignment vertical="center"/>
    </xf>
    <xf numFmtId="164" fontId="23" fillId="8" borderId="22" xfId="1" applyNumberFormat="1" applyFont="1" applyFill="1" applyBorder="1" applyAlignment="1">
      <alignment vertical="center"/>
    </xf>
    <xf numFmtId="164" fontId="19" fillId="8" borderId="0" xfId="0" applyNumberFormat="1" applyFont="1" applyFill="1" applyAlignment="1">
      <alignment vertical="center"/>
    </xf>
    <xf numFmtId="164" fontId="23" fillId="8" borderId="25" xfId="1" applyNumberFormat="1" applyFont="1" applyFill="1" applyBorder="1" applyAlignment="1">
      <alignment vertical="center"/>
    </xf>
    <xf numFmtId="164" fontId="21" fillId="4" borderId="25" xfId="1" applyNumberFormat="1" applyFont="1" applyFill="1" applyBorder="1" applyAlignment="1">
      <alignment vertical="center"/>
    </xf>
    <xf numFmtId="164" fontId="21" fillId="4" borderId="0" xfId="0" applyNumberFormat="1" applyFont="1" applyFill="1" applyAlignment="1">
      <alignment vertical="center"/>
    </xf>
    <xf numFmtId="164" fontId="21" fillId="4" borderId="23" xfId="1" applyNumberFormat="1" applyFont="1" applyFill="1" applyBorder="1" applyAlignment="1">
      <alignment vertical="center"/>
    </xf>
    <xf numFmtId="164" fontId="21" fillId="4" borderId="28" xfId="0" applyNumberFormat="1" applyFont="1" applyFill="1" applyBorder="1" applyAlignment="1">
      <alignment vertical="center"/>
    </xf>
    <xf numFmtId="0" fontId="23" fillId="0" borderId="0" xfId="0" applyFont="1"/>
    <xf numFmtId="0" fontId="29" fillId="0" borderId="2" xfId="0" applyFont="1" applyBorder="1" applyAlignment="1">
      <alignment horizontal="left" vertical="center" indent="2"/>
    </xf>
    <xf numFmtId="0" fontId="19" fillId="3" borderId="0" xfId="0" applyFont="1" applyFill="1"/>
    <xf numFmtId="0" fontId="21" fillId="9" borderId="32" xfId="9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3" fontId="29" fillId="0" borderId="0" xfId="1" applyFont="1" applyFill="1" applyBorder="1" applyAlignment="1">
      <alignment vertical="center"/>
    </xf>
    <xf numFmtId="167" fontId="27" fillId="0" borderId="2" xfId="2" applyNumberFormat="1" applyFont="1" applyFill="1" applyBorder="1" applyAlignment="1">
      <alignment vertical="center"/>
    </xf>
    <xf numFmtId="167" fontId="29" fillId="0" borderId="2" xfId="2" applyNumberFormat="1" applyFont="1" applyFill="1" applyBorder="1" applyAlignment="1">
      <alignment vertical="center"/>
    </xf>
    <xf numFmtId="0" fontId="3" fillId="0" borderId="2" xfId="0" applyFont="1" applyBorder="1"/>
    <xf numFmtId="164" fontId="3" fillId="0" borderId="2" xfId="1" applyNumberFormat="1" applyFont="1" applyBorder="1"/>
    <xf numFmtId="164" fontId="3" fillId="0" borderId="2" xfId="0" applyNumberFormat="1" applyFont="1" applyBorder="1"/>
    <xf numFmtId="0" fontId="32" fillId="3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8" fillId="10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9" fillId="3" borderId="0" xfId="0" applyFont="1" applyFill="1" applyAlignment="1">
      <alignment vertical="center"/>
    </xf>
    <xf numFmtId="167" fontId="19" fillId="0" borderId="0" xfId="2" applyNumberFormat="1" applyFont="1"/>
    <xf numFmtId="43" fontId="19" fillId="0" borderId="33" xfId="0" applyNumberFormat="1" applyFont="1" applyBorder="1"/>
    <xf numFmtId="167" fontId="19" fillId="0" borderId="33" xfId="2" applyNumberFormat="1" applyFont="1" applyBorder="1"/>
    <xf numFmtId="0" fontId="19" fillId="0" borderId="33" xfId="0" applyFont="1" applyBorder="1"/>
    <xf numFmtId="9" fontId="19" fillId="0" borderId="33" xfId="2" applyFont="1" applyBorder="1"/>
    <xf numFmtId="164" fontId="3" fillId="0" borderId="0" xfId="0" applyNumberFormat="1" applyFont="1"/>
    <xf numFmtId="167" fontId="3" fillId="0" borderId="0" xfId="2" applyNumberFormat="1" applyFont="1"/>
    <xf numFmtId="167" fontId="3" fillId="0" borderId="0" xfId="0" applyNumberFormat="1" applyFont="1"/>
    <xf numFmtId="0" fontId="32" fillId="0" borderId="34" xfId="0" applyFont="1" applyBorder="1"/>
    <xf numFmtId="43" fontId="0" fillId="0" borderId="34" xfId="1" applyFont="1" applyBorder="1"/>
    <xf numFmtId="0" fontId="0" fillId="0" borderId="34" xfId="0" applyBorder="1"/>
    <xf numFmtId="168" fontId="7" fillId="0" borderId="0" xfId="1" applyNumberFormat="1" applyFont="1"/>
    <xf numFmtId="0" fontId="32" fillId="0" borderId="0" xfId="0" applyFont="1"/>
    <xf numFmtId="168" fontId="8" fillId="0" borderId="0" xfId="1" applyNumberFormat="1" applyFont="1"/>
    <xf numFmtId="43" fontId="27" fillId="3" borderId="0" xfId="0" applyNumberFormat="1" applyFont="1" applyFill="1" applyAlignment="1">
      <alignment vertical="center"/>
    </xf>
    <xf numFmtId="0" fontId="41" fillId="3" borderId="0" xfId="0" applyFont="1" applyFill="1" applyAlignment="1">
      <alignment horizontal="center" vertical="center"/>
    </xf>
    <xf numFmtId="43" fontId="41" fillId="0" borderId="0" xfId="1" applyFont="1" applyFill="1" applyBorder="1" applyAlignment="1">
      <alignment vertical="center"/>
    </xf>
    <xf numFmtId="43" fontId="27" fillId="0" borderId="0" xfId="1" applyFont="1" applyFill="1" applyBorder="1" applyAlignment="1">
      <alignment vertical="center"/>
    </xf>
    <xf numFmtId="2" fontId="27" fillId="3" borderId="0" xfId="2" applyNumberFormat="1" applyFont="1" applyFill="1" applyAlignment="1">
      <alignment vertical="center"/>
    </xf>
    <xf numFmtId="2" fontId="29" fillId="3" borderId="0" xfId="2" applyNumberFormat="1" applyFont="1" applyFill="1" applyAlignment="1">
      <alignment vertical="center"/>
    </xf>
    <xf numFmtId="2" fontId="27" fillId="3" borderId="0" xfId="0" applyNumberFormat="1" applyFont="1" applyFill="1" applyAlignment="1">
      <alignment vertical="center"/>
    </xf>
    <xf numFmtId="2" fontId="29" fillId="3" borderId="0" xfId="0" applyNumberFormat="1" applyFont="1" applyFill="1" applyAlignment="1">
      <alignment vertical="center"/>
    </xf>
    <xf numFmtId="43" fontId="27" fillId="3" borderId="0" xfId="2" applyNumberFormat="1" applyFont="1" applyFill="1" applyAlignment="1">
      <alignment vertical="center"/>
    </xf>
    <xf numFmtId="167" fontId="27" fillId="3" borderId="0" xfId="2" applyNumberFormat="1" applyFont="1" applyFill="1" applyAlignment="1">
      <alignment vertical="center"/>
    </xf>
    <xf numFmtId="43" fontId="27" fillId="11" borderId="0" xfId="0" applyNumberFormat="1" applyFont="1" applyFill="1" applyAlignment="1">
      <alignment vertical="center"/>
    </xf>
    <xf numFmtId="0" fontId="19" fillId="11" borderId="0" xfId="0" applyFont="1" applyFill="1"/>
    <xf numFmtId="43" fontId="19" fillId="11" borderId="0" xfId="0" applyNumberFormat="1" applyFont="1" applyFill="1"/>
    <xf numFmtId="169" fontId="19" fillId="0" borderId="0" xfId="2" applyNumberFormat="1" applyFont="1"/>
    <xf numFmtId="169" fontId="27" fillId="3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 textRotation="90"/>
    </xf>
    <xf numFmtId="0" fontId="20" fillId="4" borderId="27" xfId="0" applyFont="1" applyFill="1" applyBorder="1" applyAlignment="1">
      <alignment horizontal="center" vertical="center" textRotation="90"/>
    </xf>
    <xf numFmtId="0" fontId="20" fillId="4" borderId="30" xfId="0" applyFont="1" applyFill="1" applyBorder="1" applyAlignment="1">
      <alignment horizontal="center" vertical="center" textRotation="90"/>
    </xf>
    <xf numFmtId="0" fontId="23" fillId="7" borderId="31" xfId="0" applyFont="1" applyFill="1" applyBorder="1" applyAlignment="1">
      <alignment horizontal="center" vertical="center" textRotation="180"/>
    </xf>
    <xf numFmtId="0" fontId="23" fillId="7" borderId="26" xfId="0" applyFont="1" applyFill="1" applyBorder="1" applyAlignment="1">
      <alignment horizontal="center" vertical="center" textRotation="180"/>
    </xf>
    <xf numFmtId="0" fontId="24" fillId="4" borderId="21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/>
    </xf>
  </cellXfs>
  <cellStyles count="25">
    <cellStyle name="Hipervínculo" xfId="3" builtinId="8"/>
    <cellStyle name="Hipervínculo 2" xfId="15" xr:uid="{00000000-0005-0000-0000-000001000000}"/>
    <cellStyle name="Millares" xfId="1" builtinId="3"/>
    <cellStyle name="Millares 2" xfId="7" xr:uid="{00000000-0005-0000-0000-000003000000}"/>
    <cellStyle name="Millares 23" xfId="23" xr:uid="{00000000-0005-0000-0000-000004000000}"/>
    <cellStyle name="Millares 27" xfId="20" xr:uid="{00000000-0005-0000-0000-000005000000}"/>
    <cellStyle name="Millares 3" xfId="4" xr:uid="{00000000-0005-0000-0000-000006000000}"/>
    <cellStyle name="Normal" xfId="0" builtinId="0"/>
    <cellStyle name="Normal 10 3 2" xfId="10" xr:uid="{00000000-0005-0000-0000-000008000000}"/>
    <cellStyle name="Normal 15" xfId="17" xr:uid="{00000000-0005-0000-0000-000009000000}"/>
    <cellStyle name="Normal 2" xfId="5" xr:uid="{00000000-0005-0000-0000-00000A000000}"/>
    <cellStyle name="Normal 2 10 2" xfId="22" xr:uid="{00000000-0005-0000-0000-00000B000000}"/>
    <cellStyle name="Normal 2 2" xfId="8" xr:uid="{00000000-0005-0000-0000-00000C000000}"/>
    <cellStyle name="Normal 25 2" xfId="14" xr:uid="{00000000-0005-0000-0000-00000D000000}"/>
    <cellStyle name="Normal 3" xfId="9" xr:uid="{00000000-0005-0000-0000-00000E000000}"/>
    <cellStyle name="Normal 30" xfId="13" xr:uid="{00000000-0005-0000-0000-00000F000000}"/>
    <cellStyle name="Normal 33" xfId="12" xr:uid="{00000000-0005-0000-0000-000010000000}"/>
    <cellStyle name="Normal 4" xfId="11" xr:uid="{00000000-0005-0000-0000-000011000000}"/>
    <cellStyle name="Normal 5" xfId="18" xr:uid="{00000000-0005-0000-0000-000012000000}"/>
    <cellStyle name="Normal 5 5" xfId="24" xr:uid="{00000000-0005-0000-0000-000013000000}"/>
    <cellStyle name="Normal 60" xfId="19" xr:uid="{00000000-0005-0000-0000-000014000000}"/>
    <cellStyle name="Normal 7 4" xfId="16" xr:uid="{00000000-0005-0000-0000-000015000000}"/>
    <cellStyle name="Porcentaje" xfId="2" builtinId="5"/>
    <cellStyle name="Porcentaje 2" xfId="6" xr:uid="{00000000-0005-0000-0000-000017000000}"/>
    <cellStyle name="Porcentaje 7" xfId="21" xr:uid="{00000000-0005-0000-0000-000018000000}"/>
  </cellStyles>
  <dxfs count="0"/>
  <tableStyles count="0" defaultTableStyle="TableStyleMedium2" defaultPivotStyle="PivotStyleLight16"/>
  <colors>
    <mruColors>
      <color rgb="FF35ADA2"/>
      <color rgb="FF3CC2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TOTAL: 14</a:t>
            </a:r>
            <a:r>
              <a:rPr lang="es-PE" sz="1200" b="1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248</a:t>
            </a:r>
            <a:r>
              <a:rPr lang="es-PE" sz="12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MW</a:t>
            </a:r>
          </a:p>
        </c:rich>
      </c:tx>
      <c:layout>
        <c:manualLayout>
          <c:xMode val="edge"/>
          <c:yMode val="edge"/>
          <c:x val="3.6111111111111109E-4"/>
          <c:y val="0.93021604938271607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/>
      <c:ofPieChart>
        <c:ofPieType val="pie"/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C3C-497F-B4DD-C3BE2A4E497B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C3C-497F-B4DD-C3BE2A4E497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C3C-497F-B4DD-C3BE2A4E497B}"/>
              </c:ext>
            </c:extLst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C3C-497F-B4DD-C3BE2A4E497B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C3C-497F-B4DD-C3BE2A4E497B}"/>
              </c:ext>
            </c:extLst>
          </c:dPt>
          <c:dPt>
            <c:idx val="5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C3C-497F-B4DD-C3BE2A4E497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DC3C-497F-B4DD-C3BE2A4E497B}"/>
              </c:ext>
            </c:extLst>
          </c:dPt>
          <c:dPt>
            <c:idx val="7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DC3C-497F-B4DD-C3BE2A4E497B}"/>
              </c:ext>
            </c:extLst>
          </c:dPt>
          <c:dPt>
            <c:idx val="8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DC3C-497F-B4DD-C3BE2A4E497B}"/>
              </c:ext>
            </c:extLst>
          </c:dPt>
          <c:dPt>
            <c:idx val="9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DC3C-497F-B4DD-C3BE2A4E497B}"/>
              </c:ext>
            </c:extLst>
          </c:dPt>
          <c:dLbls>
            <c:dLbl>
              <c:idx val="0"/>
              <c:layout>
                <c:manualLayout>
                  <c:x val="9.7993827160493836E-3"/>
                  <c:y val="0.254783950617283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3C-497F-B4DD-C3BE2A4E497B}"/>
                </c:ext>
              </c:extLst>
            </c:dLbl>
            <c:dLbl>
              <c:idx val="1"/>
              <c:layout>
                <c:manualLayout>
                  <c:x val="-4.7037037037037037E-2"/>
                  <c:y val="1.1759259259259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3C-497F-B4DD-C3BE2A4E497B}"/>
                </c:ext>
              </c:extLst>
            </c:dLbl>
            <c:dLbl>
              <c:idx val="2"/>
              <c:layout>
                <c:manualLayout>
                  <c:x val="7.0555555555555552E-2"/>
                  <c:y val="-1.56790123456790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3C-497F-B4DD-C3BE2A4E497B}"/>
                </c:ext>
              </c:extLst>
            </c:dLbl>
            <c:dLbl>
              <c:idx val="3"/>
              <c:layout>
                <c:manualLayout>
                  <c:x val="5.4876543209876401E-2"/>
                  <c:y val="7.8395061728395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3C-497F-B4DD-C3BE2A4E497B}"/>
                </c:ext>
              </c:extLst>
            </c:dLbl>
            <c:dLbl>
              <c:idx val="4"/>
              <c:layout>
                <c:manualLayout>
                  <c:x val="-5.8796296296296296E-3"/>
                  <c:y val="0.121280120477325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3C-497F-B4DD-C3BE2A4E497B}"/>
                </c:ext>
              </c:extLst>
            </c:dLbl>
            <c:dLbl>
              <c:idx val="5"/>
              <c:layout>
                <c:manualLayout>
                  <c:x val="-3.3317901234567973E-2"/>
                  <c:y val="3.91975308641975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3C-497F-B4DD-C3BE2A4E497B}"/>
                </c:ext>
              </c:extLst>
            </c:dLbl>
            <c:dLbl>
              <c:idx val="6"/>
              <c:layout>
                <c:manualLayout>
                  <c:x val="-1.5679012345679085E-2"/>
                  <c:y val="5.8796296296296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3C-497F-B4DD-C3BE2A4E497B}"/>
                </c:ext>
              </c:extLst>
            </c:dLbl>
            <c:dLbl>
              <c:idx val="7"/>
              <c:layout>
                <c:manualLayout>
                  <c:x val="-5.8796296296296296E-3"/>
                  <c:y val="-0.1293518518518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C3C-497F-B4DD-C3BE2A4E497B}"/>
                </c:ext>
              </c:extLst>
            </c:dLbl>
            <c:dLbl>
              <c:idx val="8"/>
              <c:layout>
                <c:manualLayout>
                  <c:x val="0.17834876543209877"/>
                  <c:y val="-7.83950617283950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C3C-497F-B4DD-C3BE2A4E497B}"/>
                </c:ext>
              </c:extLst>
            </c:dLbl>
            <c:dLbl>
              <c:idx val="9"/>
              <c:layout>
                <c:manualLayout>
                  <c:x val="0.1254320987654321"/>
                  <c:y val="4.70370370370370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Flexigas</a:t>
                    </a:r>
                    <a:r>
                      <a:rPr lang="en-US" baseline="0"/>
                      <a:t>
</a:t>
                    </a:r>
                    <a:fld id="{EFBF3808-53E9-4B48-9E4D-00A97360F3B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9-DC3C-497F-B4DD-C3BE2A4E497B}"/>
                </c:ext>
              </c:extLst>
            </c:dLbl>
            <c:dLbl>
              <c:idx val="10"/>
              <c:layout>
                <c:manualLayout>
                  <c:x val="1.7638888888888888E-2"/>
                  <c:y val="-3.877012612196776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Térmica</a:t>
                    </a:r>
                    <a:r>
                      <a:rPr lang="en-US" baseline="0"/>
                      <a:t>
</a:t>
                    </a:r>
                    <a:fld id="{82B5533C-86A2-4889-A4A6-24CC0E4A308C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3-DC3C-497F-B4DD-C3BE2A4E497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(DATA!$E$324:$E$326,DATA!$E$328:$E$334)</c:f>
              <c:strCache>
                <c:ptCount val="10"/>
                <c:pt idx="0">
                  <c:v>Hidroeléctrica</c:v>
                </c:pt>
                <c:pt idx="1">
                  <c:v>Eólica</c:v>
                </c:pt>
                <c:pt idx="2">
                  <c:v>Solar</c:v>
                </c:pt>
                <c:pt idx="3">
                  <c:v>Biogas</c:v>
                </c:pt>
                <c:pt idx="4">
                  <c:v>Bagazo</c:v>
                </c:pt>
                <c:pt idx="5">
                  <c:v>Carbón</c:v>
                </c:pt>
                <c:pt idx="6">
                  <c:v>Diesel</c:v>
                </c:pt>
                <c:pt idx="7">
                  <c:v>Gas Natural</c:v>
                </c:pt>
                <c:pt idx="8">
                  <c:v>Fuel Oil</c:v>
                </c:pt>
                <c:pt idx="9">
                  <c:v>Flexigas</c:v>
                </c:pt>
              </c:strCache>
            </c:strRef>
          </c:cat>
          <c:val>
            <c:numRef>
              <c:f>(DATA!$AD$324:$AD$326,DATA!$AD$328:$AD$334)</c:f>
              <c:numCache>
                <c:formatCode>_(* #,##0.00_);_(* \(#,##0.00\);_(* "-"??_);_(@_)</c:formatCode>
                <c:ptCount val="10"/>
                <c:pt idx="0">
                  <c:v>5384.4110000000001</c:v>
                </c:pt>
                <c:pt idx="1">
                  <c:v>538.99000000000024</c:v>
                </c:pt>
                <c:pt idx="2">
                  <c:v>286.51</c:v>
                </c:pt>
                <c:pt idx="3">
                  <c:v>12.8</c:v>
                </c:pt>
                <c:pt idx="4">
                  <c:v>96.21</c:v>
                </c:pt>
                <c:pt idx="5">
                  <c:v>135</c:v>
                </c:pt>
                <c:pt idx="6">
                  <c:v>2661.5620000000004</c:v>
                </c:pt>
                <c:pt idx="7">
                  <c:v>4844.8369999999995</c:v>
                </c:pt>
                <c:pt idx="8">
                  <c:v>185.81800000000004</c:v>
                </c:pt>
                <c:pt idx="9">
                  <c:v>102.34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DC3C-497F-B4DD-C3BE2A4E4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3"/>
          <c:secondPiePt val="4"/>
          <c:secondPiePt val="5"/>
          <c:secondPiePt val="6"/>
          <c:secondPiePt val="7"/>
          <c:secondPiePt val="8"/>
          <c:secondPiePt val="9"/>
        </c:custSplit>
        <c:secondPieSize val="75"/>
        <c:ser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serLines>
      </c:ofPieChart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DATA!$D$198</c:f>
              <c:strCache>
                <c:ptCount val="1"/>
                <c:pt idx="0">
                  <c:v>Mercado Eléctrico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DATA!$S$194:$AD$194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DATA!$S$198:$AD$198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59.7</c:v>
                </c:pt>
                <c:pt idx="2">
                  <c:v>196.9</c:v>
                </c:pt>
                <c:pt idx="3">
                  <c:v>199.3</c:v>
                </c:pt>
                <c:pt idx="4">
                  <c:v>230.3</c:v>
                </c:pt>
                <c:pt idx="5">
                  <c:v>241</c:v>
                </c:pt>
                <c:pt idx="6">
                  <c:v>290.89999999999998</c:v>
                </c:pt>
                <c:pt idx="7">
                  <c:v>750.7</c:v>
                </c:pt>
                <c:pt idx="8">
                  <c:v>778.9</c:v>
                </c:pt>
                <c:pt idx="9">
                  <c:v>794.4</c:v>
                </c:pt>
                <c:pt idx="10">
                  <c:v>817.83697047999999</c:v>
                </c:pt>
                <c:pt idx="11">
                  <c:v>837.01601909999988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2-4AA5-A71F-039244D61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6400"/>
        <c:axId val="149048320"/>
      </c:lineChart>
      <c:catAx>
        <c:axId val="14904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048320"/>
        <c:crosses val="autoZero"/>
        <c:auto val="1"/>
        <c:lblAlgn val="ctr"/>
        <c:lblOffset val="100"/>
        <c:noMultiLvlLbl val="0"/>
      </c:catAx>
      <c:valAx>
        <c:axId val="14904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900" b="1"/>
                  <a:t>GW.h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3.24160493827160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04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DATA!$D$197</c:f>
              <c:strCache>
                <c:ptCount val="1"/>
                <c:pt idx="0">
                  <c:v>Mercado Eléctrico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DATA!$P$194:$AD$194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DATA!$P$197:$AD$197</c:f>
              <c:numCache>
                <c:formatCode>_(* #,##0.00_);_(* \(#,##0.00\);_(* "-"??_);_(@_)</c:formatCode>
                <c:ptCount val="1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257.5</c:v>
                </c:pt>
                <c:pt idx="7">
                  <c:v>595.6</c:v>
                </c:pt>
                <c:pt idx="8">
                  <c:v>1063.8</c:v>
                </c:pt>
                <c:pt idx="9">
                  <c:v>1073.4000000000001</c:v>
                </c:pt>
                <c:pt idx="10">
                  <c:v>1502.4</c:v>
                </c:pt>
                <c:pt idx="11">
                  <c:v>1655</c:v>
                </c:pt>
                <c:pt idx="12">
                  <c:v>1814.1</c:v>
                </c:pt>
                <c:pt idx="13">
                  <c:v>1822.5749889999997</c:v>
                </c:pt>
                <c:pt idx="14">
                  <c:v>1931.8692930000004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8-4BCA-BEC1-1C40EF7C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66144"/>
        <c:axId val="149768064"/>
      </c:lineChart>
      <c:catAx>
        <c:axId val="14976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768064"/>
        <c:crosses val="autoZero"/>
        <c:auto val="1"/>
        <c:lblAlgn val="ctr"/>
        <c:lblOffset val="100"/>
        <c:noMultiLvlLbl val="0"/>
      </c:catAx>
      <c:valAx>
        <c:axId val="14976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>
                    <a:solidFill>
                      <a:sysClr val="windowText" lastClr="000000"/>
                    </a:solidFill>
                  </a:rPr>
                  <a:t>GW.h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3.24160493827160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76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DATA!$E$229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DATA!$D$232:$D$238</c:f>
              <c:strCache>
                <c:ptCount val="7"/>
                <c:pt idx="0">
                  <c:v>Mercado Eléctrico</c:v>
                </c:pt>
                <c:pt idx="1">
                  <c:v>Uso propio</c:v>
                </c:pt>
                <c:pt idx="2">
                  <c:v>Uso propio</c:v>
                </c:pt>
                <c:pt idx="3">
                  <c:v>Uso propio</c:v>
                </c:pt>
                <c:pt idx="4">
                  <c:v>Uso propio</c:v>
                </c:pt>
                <c:pt idx="5">
                  <c:v>Uso propio</c:v>
                </c:pt>
                <c:pt idx="6">
                  <c:v>Uso Propio</c:v>
                </c:pt>
              </c:strCache>
            </c:strRef>
          </c:cat>
          <c:val>
            <c:numRef>
              <c:f>(DATA!$AD$229,DATA!$AD$238)</c:f>
              <c:numCache>
                <c:formatCode>_(* #,##0.00_);_(* \(#,##0.00\);_(* "-"??_);_(@_)</c:formatCode>
                <c:ptCount val="2"/>
                <c:pt idx="0">
                  <c:v>3674.2319297543581</c:v>
                </c:pt>
                <c:pt idx="1">
                  <c:v>530.97838241041575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5E-4806-B958-50A2C7F04749}"/>
            </c:ext>
          </c:extLst>
        </c:ser>
        <c:ser>
          <c:idx val="1"/>
          <c:order val="1"/>
          <c:tx>
            <c:strRef>
              <c:f>DATA!$E$230</c:f>
              <c:strCache>
                <c:ptCount val="1"/>
                <c:pt idx="0">
                  <c:v>Fuel Oil (Residual)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DATA!$D$232:$D$238</c:f>
              <c:strCache>
                <c:ptCount val="7"/>
                <c:pt idx="0">
                  <c:v>Mercado Eléctrico</c:v>
                </c:pt>
                <c:pt idx="1">
                  <c:v>Uso propio</c:v>
                </c:pt>
                <c:pt idx="2">
                  <c:v>Uso propio</c:v>
                </c:pt>
                <c:pt idx="3">
                  <c:v>Uso propio</c:v>
                </c:pt>
                <c:pt idx="4">
                  <c:v>Uso propio</c:v>
                </c:pt>
                <c:pt idx="5">
                  <c:v>Uso propio</c:v>
                </c:pt>
                <c:pt idx="6">
                  <c:v>Uso Propio</c:v>
                </c:pt>
              </c:strCache>
            </c:strRef>
          </c:cat>
          <c:val>
            <c:numRef>
              <c:f>(DATA!$AD$230,DATA!$AD$239)</c:f>
              <c:numCache>
                <c:formatCode>_(* #,##0.00_);_(* \(#,##0.00\);_(* "-"??_);_(@_)</c:formatCode>
                <c:ptCount val="2"/>
                <c:pt idx="0">
                  <c:v>3370.8502859973637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5E-4806-B958-50A2C7F04749}"/>
            </c:ext>
          </c:extLst>
        </c:ser>
        <c:ser>
          <c:idx val="2"/>
          <c:order val="2"/>
          <c:tx>
            <c:strRef>
              <c:f>DATA!$E$231</c:f>
              <c:strCache>
                <c:ptCount val="1"/>
                <c:pt idx="0">
                  <c:v>Gas Natural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DATA!$D$232:$D$238</c:f>
              <c:strCache>
                <c:ptCount val="7"/>
                <c:pt idx="0">
                  <c:v>Mercado Eléctrico</c:v>
                </c:pt>
                <c:pt idx="1">
                  <c:v>Uso propio</c:v>
                </c:pt>
                <c:pt idx="2">
                  <c:v>Uso propio</c:v>
                </c:pt>
                <c:pt idx="3">
                  <c:v>Uso propio</c:v>
                </c:pt>
                <c:pt idx="4">
                  <c:v>Uso propio</c:v>
                </c:pt>
                <c:pt idx="5">
                  <c:v>Uso propio</c:v>
                </c:pt>
                <c:pt idx="6">
                  <c:v>Uso Propio</c:v>
                </c:pt>
              </c:strCache>
            </c:strRef>
          </c:cat>
          <c:val>
            <c:numRef>
              <c:f>(DATA!$AD$231,DATA!$AD$240)</c:f>
              <c:numCache>
                <c:formatCode>_(* #,##0.00_);_(* \(#,##0.00\);_(* "-"??_);_(@_)</c:formatCode>
                <c:ptCount val="2"/>
                <c:pt idx="0">
                  <c:v>197569.54593867197</c:v>
                </c:pt>
                <c:pt idx="1">
                  <c:v>10770.91234356791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5E-4806-B958-50A2C7F04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476864"/>
        <c:axId val="149478400"/>
      </c:barChart>
      <c:catAx>
        <c:axId val="14947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478400"/>
        <c:crosses val="autoZero"/>
        <c:auto val="1"/>
        <c:lblAlgn val="ctr"/>
        <c:lblOffset val="100"/>
        <c:noMultiLvlLbl val="0"/>
      </c:catAx>
      <c:valAx>
        <c:axId val="14947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800" b="1">
                    <a:solidFill>
                      <a:sysClr val="windowText" lastClr="000000"/>
                    </a:solidFill>
                  </a:rPr>
                  <a:t>TJ</a:t>
                </a:r>
                <a:endParaRPr lang="es-PE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5679012345679012E-2"/>
              <c:y val="3.02500000000000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47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TOTAL:</a:t>
            </a:r>
            <a:r>
              <a:rPr lang="es-PE" sz="1200" b="1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204 615 TJ</a:t>
            </a:r>
            <a:endParaRPr lang="es-PE" sz="1200" b="1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1.3470679012345678E-3"/>
          <c:y val="0.930216049382716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5B-4E1A-A7EF-2D4E120AFEC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F5B-4E1A-A7EF-2D4E120AFECB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F5B-4E1A-A7EF-2D4E120AFECB}"/>
              </c:ext>
            </c:extLst>
          </c:dPt>
          <c:dLbls>
            <c:dLbl>
              <c:idx val="0"/>
              <c:layout>
                <c:manualLayout>
                  <c:x val="9.4074074074074074E-2"/>
                  <c:y val="-0.293981481481481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5B-4E1A-A7EF-2D4E120AFECB}"/>
                </c:ext>
              </c:extLst>
            </c:dLbl>
            <c:dLbl>
              <c:idx val="1"/>
              <c:layout>
                <c:manualLayout>
                  <c:x val="4.7037037037037037E-2"/>
                  <c:y val="0.184228395061728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5B-4E1A-A7EF-2D4E120AFECB}"/>
                </c:ext>
              </c:extLst>
            </c:dLbl>
            <c:dLbl>
              <c:idx val="2"/>
              <c:layout>
                <c:manualLayout>
                  <c:x val="-6.0756172839506191E-2"/>
                  <c:y val="-0.215586419753086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5B-4E1A-A7EF-2D4E120AFE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DATA!$E$229:$E$231</c:f>
              <c:strCache>
                <c:ptCount val="3"/>
                <c:pt idx="0">
                  <c:v>Diesel</c:v>
                </c:pt>
                <c:pt idx="1">
                  <c:v>Fuel Oil (Residual)</c:v>
                </c:pt>
                <c:pt idx="2">
                  <c:v>Gas Natural</c:v>
                </c:pt>
              </c:strCache>
            </c:strRef>
          </c:cat>
          <c:val>
            <c:numRef>
              <c:f>DATA!$AD$229:$AD$231</c:f>
              <c:numCache>
                <c:formatCode>_(* #,##0.00_);_(* \(#,##0.00\);_(* "-"??_);_(@_)</c:formatCode>
                <c:ptCount val="3"/>
                <c:pt idx="0">
                  <c:v>3674.2319297543581</c:v>
                </c:pt>
                <c:pt idx="1">
                  <c:v>3370.8502859973637</c:v>
                </c:pt>
                <c:pt idx="2">
                  <c:v>197569.54593867197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B-4E1A-A7EF-2D4E120AF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TOTAL: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11 302 TJ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470679012345678E-3"/>
          <c:y val="0.930216049382716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A6-4A3B-8768-8EE92BE74C9B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A6-4A3B-8768-8EE92BE74C9B}"/>
              </c:ext>
            </c:extLst>
          </c:dPt>
          <c:dLbls>
            <c:dLbl>
              <c:idx val="0"/>
              <c:layout>
                <c:manualLayout>
                  <c:x val="5.8796296296296298E-2"/>
                  <c:y val="-3.91975308641976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A6-4A3B-8768-8EE92BE74C9B}"/>
                </c:ext>
              </c:extLst>
            </c:dLbl>
            <c:dLbl>
              <c:idx val="1"/>
              <c:layout>
                <c:manualLayout>
                  <c:x val="-4.7037037037037016E-2"/>
                  <c:y val="-0.10191358024691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A6-4A3B-8768-8EE92BE74C9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DATA!$E$238:$E$240</c15:sqref>
                  </c15:fullRef>
                </c:ext>
              </c:extLst>
              <c:f>(DATA!$E$238,DATA!$E$240)</c:f>
              <c:strCache>
                <c:ptCount val="2"/>
                <c:pt idx="0">
                  <c:v>Diesel</c:v>
                </c:pt>
                <c:pt idx="1">
                  <c:v>Gas Natural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DATA!$AD$238:$AD$240</c15:sqref>
                  </c15:fullRef>
                </c:ext>
              </c:extLst>
              <c:f>(DATA!$AD$238,DATA!$AD$240)</c:f>
              <c:numCache>
                <c:formatCode>_(* #,##0.00_);_(* \(#,##0.00\);_(* "-"??_);_(@_)</c:formatCode>
                <c:ptCount val="2"/>
                <c:pt idx="0">
                  <c:v>530.97838241041575</c:v>
                </c:pt>
                <c:pt idx="1">
                  <c:v>10770.91234356791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D3A6-4A3B-8768-8EE92BE74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DATA!$D$201</c:f>
              <c:strCache>
                <c:ptCount val="1"/>
                <c:pt idx="0">
                  <c:v>Mercado Eléctrico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DATA!$H$201:$AD$201</c15:sqref>
                  </c15:fullRef>
                </c:ext>
              </c:extLst>
              <c:f>(DATA!$I$201:$M$201,DATA!$P$201:$AD$201)</c:f>
              <c:numCache>
                <c:formatCode>_(* #,##0.00_);_(* \(#,##0.00\);_(* "-"??_);_(@_)</c:formatCode>
                <c:ptCount val="15"/>
                <c:pt idx="0">
                  <c:v>36529.199999999997</c:v>
                </c:pt>
                <c:pt idx="1">
                  <c:v>21465.5</c:v>
                </c:pt>
                <c:pt idx="2">
                  <c:v>23665.599999999999</c:v>
                </c:pt>
                <c:pt idx="3">
                  <c:v>24452.799999999999</c:v>
                </c:pt>
                <c:pt idx="4">
                  <c:v>31423.5</c:v>
                </c:pt>
                <c:pt idx="5">
                  <c:v>16182.4</c:v>
                </c:pt>
                <c:pt idx="6">
                  <c:v>10171.799999999999</c:v>
                </c:pt>
                <c:pt idx="7">
                  <c:v>15417.7</c:v>
                </c:pt>
                <c:pt idx="8">
                  <c:v>40270.800000000003</c:v>
                </c:pt>
                <c:pt idx="9">
                  <c:v>71249.100000000006</c:v>
                </c:pt>
                <c:pt idx="10">
                  <c:v>12571.7</c:v>
                </c:pt>
                <c:pt idx="11">
                  <c:v>6611</c:v>
                </c:pt>
                <c:pt idx="12">
                  <c:v>6767.1</c:v>
                </c:pt>
                <c:pt idx="13">
                  <c:v>6567.1259309999996</c:v>
                </c:pt>
                <c:pt idx="14">
                  <c:v>26837.373399999997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F-45C1-89DC-C791DAF0B276}"/>
            </c:ext>
          </c:extLst>
        </c:ser>
        <c:ser>
          <c:idx val="1"/>
          <c:order val="1"/>
          <c:tx>
            <c:strRef>
              <c:f>DATA!$D$210</c:f>
              <c:strCache>
                <c:ptCount val="1"/>
                <c:pt idx="0">
                  <c:v>Uso Propio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DATA!$H$210:$AD$210</c15:sqref>
                  </c15:fullRef>
                </c:ext>
              </c:extLst>
              <c:f>(DATA!$I$210:$M$210,DATA!$P$210:$AD$210)</c:f>
              <c:numCache>
                <c:formatCode>_(* #,##0.00_);_(* \(#,##0.00\);_(* "-"??_);_(@_)</c:formatCode>
                <c:ptCount val="15"/>
                <c:pt idx="0">
                  <c:v>39112.800000000003</c:v>
                </c:pt>
                <c:pt idx="1">
                  <c:v>31762.3</c:v>
                </c:pt>
                <c:pt idx="2">
                  <c:v>28765.7</c:v>
                </c:pt>
                <c:pt idx="3">
                  <c:v>29041</c:v>
                </c:pt>
                <c:pt idx="4">
                  <c:v>29691.9</c:v>
                </c:pt>
                <c:pt idx="5">
                  <c:v>27489.5</c:v>
                </c:pt>
                <c:pt idx="6">
                  <c:v>28654.799999999999</c:v>
                </c:pt>
                <c:pt idx="7">
                  <c:v>24537.1</c:v>
                </c:pt>
                <c:pt idx="8">
                  <c:v>15787.3</c:v>
                </c:pt>
                <c:pt idx="9">
                  <c:v>15356.7</c:v>
                </c:pt>
                <c:pt idx="10">
                  <c:v>19931.099999999999</c:v>
                </c:pt>
                <c:pt idx="11">
                  <c:v>18853.3</c:v>
                </c:pt>
                <c:pt idx="12">
                  <c:v>7188.1</c:v>
                </c:pt>
                <c:pt idx="13">
                  <c:v>4126.6650399999999</c:v>
                </c:pt>
                <c:pt idx="14">
                  <c:v>3878.3793153278179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F-45C1-89DC-C791DAF0B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9353600"/>
        <c:axId val="149355136"/>
      </c:barChart>
      <c:catAx>
        <c:axId val="14935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355136"/>
        <c:crosses val="autoZero"/>
        <c:auto val="1"/>
        <c:lblAlgn val="ctr"/>
        <c:lblOffset val="100"/>
        <c:noMultiLvlLbl val="0"/>
      </c:catAx>
      <c:valAx>
        <c:axId val="14935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800" b="1"/>
                  <a:t>10</a:t>
                </a:r>
                <a:r>
                  <a:rPr lang="es-PE" sz="800" b="1" baseline="30000"/>
                  <a:t>3</a:t>
                </a:r>
                <a:r>
                  <a:rPr lang="es-PE" sz="800" b="1"/>
                  <a:t> galones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2.89956790123456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935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DATA!$D$202</c:f>
              <c:strCache>
                <c:ptCount val="1"/>
                <c:pt idx="0">
                  <c:v>Mercado Eléctrico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DATA!$H$202:$AD$202</c15:sqref>
                  </c15:fullRef>
                </c:ext>
              </c:extLst>
              <c:f>(DATA!$I$202:$M$202,DATA!$P$202:$AD$202)</c:f>
              <c:numCache>
                <c:formatCode>_(* #,##0.00_);_(* \(#,##0.00\);_(* "-"??_);_(@_)</c:formatCode>
                <c:ptCount val="15"/>
                <c:pt idx="0">
                  <c:v>101249.8</c:v>
                </c:pt>
                <c:pt idx="1">
                  <c:v>76560.7</c:v>
                </c:pt>
                <c:pt idx="2">
                  <c:v>65183</c:v>
                </c:pt>
                <c:pt idx="3">
                  <c:v>32263.8</c:v>
                </c:pt>
                <c:pt idx="4">
                  <c:v>30987.3</c:v>
                </c:pt>
                <c:pt idx="5">
                  <c:v>24480.6</c:v>
                </c:pt>
                <c:pt idx="6">
                  <c:v>19039.7</c:v>
                </c:pt>
                <c:pt idx="7">
                  <c:v>22141.8</c:v>
                </c:pt>
                <c:pt idx="8">
                  <c:v>38288</c:v>
                </c:pt>
                <c:pt idx="9">
                  <c:v>25895.8</c:v>
                </c:pt>
                <c:pt idx="10">
                  <c:v>22590.5</c:v>
                </c:pt>
                <c:pt idx="11">
                  <c:v>25548.7</c:v>
                </c:pt>
                <c:pt idx="12">
                  <c:v>20790.8</c:v>
                </c:pt>
                <c:pt idx="13">
                  <c:v>22607.276750000001</c:v>
                </c:pt>
                <c:pt idx="14">
                  <c:v>23018.640919999998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C-4BFD-B41B-B069C9DA498D}"/>
            </c:ext>
          </c:extLst>
        </c:ser>
        <c:ser>
          <c:idx val="1"/>
          <c:order val="1"/>
          <c:tx>
            <c:strRef>
              <c:f>DATA!$D$211</c:f>
              <c:strCache>
                <c:ptCount val="1"/>
                <c:pt idx="0">
                  <c:v>Uso Propio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DATA!$H$211:$AD$211</c15:sqref>
                  </c15:fullRef>
                </c:ext>
              </c:extLst>
              <c:f>(DATA!$I$211:$M$211,DATA!$P$211:$AD$211)</c:f>
              <c:numCache>
                <c:formatCode>_(* #,##0.00_);_(* \(#,##0.00\);_(* "-"??_);_(@_)</c:formatCode>
                <c:ptCount val="15"/>
                <c:pt idx="0">
                  <c:v>9312.5</c:v>
                </c:pt>
                <c:pt idx="1">
                  <c:v>17135.599999999999</c:v>
                </c:pt>
                <c:pt idx="2">
                  <c:v>25436.2</c:v>
                </c:pt>
                <c:pt idx="3">
                  <c:v>27001.4</c:v>
                </c:pt>
                <c:pt idx="4">
                  <c:v>24592.6</c:v>
                </c:pt>
                <c:pt idx="5">
                  <c:v>25054.3</c:v>
                </c:pt>
                <c:pt idx="6">
                  <c:v>22640.9</c:v>
                </c:pt>
                <c:pt idx="7">
                  <c:v>19024</c:v>
                </c:pt>
                <c:pt idx="8">
                  <c:v>6435.1</c:v>
                </c:pt>
                <c:pt idx="9">
                  <c:v>13426.4</c:v>
                </c:pt>
                <c:pt idx="10">
                  <c:v>16678.5</c:v>
                </c:pt>
                <c:pt idx="11">
                  <c:v>13737.8</c:v>
                </c:pt>
                <c:pt idx="12">
                  <c:v>3963.8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C-4BFD-B41B-B069C9DA4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50367232"/>
        <c:axId val="150373120"/>
      </c:barChart>
      <c:catAx>
        <c:axId val="15036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373120"/>
        <c:crosses val="autoZero"/>
        <c:auto val="1"/>
        <c:lblAlgn val="ctr"/>
        <c:lblOffset val="100"/>
        <c:noMultiLvlLbl val="0"/>
      </c:catAx>
      <c:valAx>
        <c:axId val="15037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>
                    <a:solidFill>
                      <a:schemeClr val="tx1"/>
                    </a:solidFill>
                  </a:rPr>
                  <a:t>10</a:t>
                </a:r>
                <a:r>
                  <a:rPr lang="es-PE" baseline="30000">
                    <a:solidFill>
                      <a:schemeClr val="tx1"/>
                    </a:solidFill>
                  </a:rPr>
                  <a:t>3</a:t>
                </a:r>
                <a:r>
                  <a:rPr lang="es-PE">
                    <a:solidFill>
                      <a:schemeClr val="tx1"/>
                    </a:solidFill>
                  </a:rPr>
                  <a:t> galones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2.89956790123456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3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DATA!$D$203</c:f>
              <c:strCache>
                <c:ptCount val="1"/>
                <c:pt idx="0">
                  <c:v>Mercado Eléctrico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DATA!$H$203:$AD$203</c15:sqref>
                  </c15:fullRef>
                </c:ext>
              </c:extLst>
              <c:f>(DATA!$I$203:$M$203,DATA!$P$203:$AD$203)</c:f>
              <c:numCache>
                <c:formatCode>_(* #,##0.00_);_(* \(#,##0.00\);_(* "-"??_);_(@_)</c:formatCode>
                <c:ptCount val="15"/>
                <c:pt idx="0">
                  <c:v>2384.1</c:v>
                </c:pt>
                <c:pt idx="1">
                  <c:v>2438.6</c:v>
                </c:pt>
                <c:pt idx="2">
                  <c:v>3074.9</c:v>
                </c:pt>
                <c:pt idx="3">
                  <c:v>3522.2</c:v>
                </c:pt>
                <c:pt idx="4">
                  <c:v>3860.6</c:v>
                </c:pt>
                <c:pt idx="5">
                  <c:v>3518.2</c:v>
                </c:pt>
                <c:pt idx="6">
                  <c:v>4118.8</c:v>
                </c:pt>
                <c:pt idx="7">
                  <c:v>4257.1000000000004</c:v>
                </c:pt>
                <c:pt idx="8">
                  <c:v>4675.8999999999996</c:v>
                </c:pt>
                <c:pt idx="9">
                  <c:v>3845.5</c:v>
                </c:pt>
                <c:pt idx="10">
                  <c:v>3909.9</c:v>
                </c:pt>
                <c:pt idx="11">
                  <c:v>4128.1000000000004</c:v>
                </c:pt>
                <c:pt idx="12">
                  <c:v>3465.7</c:v>
                </c:pt>
                <c:pt idx="13">
                  <c:v>4187.9207180739995</c:v>
                </c:pt>
                <c:pt idx="14">
                  <c:v>4886.5847578279991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5F3-A0C1-E6F6E8D3861B}"/>
            </c:ext>
          </c:extLst>
        </c:ser>
        <c:ser>
          <c:idx val="1"/>
          <c:order val="1"/>
          <c:tx>
            <c:strRef>
              <c:f>DATA!$D$212</c:f>
              <c:strCache>
                <c:ptCount val="1"/>
                <c:pt idx="0">
                  <c:v>Uso Propio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DATA!$H$212:$AD$212</c15:sqref>
                  </c15:fullRef>
                </c:ext>
              </c:extLst>
              <c:f>(DATA!$I$212:$M$212,DATA!$P$212:$AD$212)</c:f>
              <c:numCache>
                <c:formatCode>_(* #,##0.00_);_(* \(#,##0.00\);_(* "-"??_);_(@_)</c:formatCode>
                <c:ptCount val="15"/>
                <c:pt idx="0">
                  <c:v>86.6</c:v>
                </c:pt>
                <c:pt idx="1">
                  <c:v>102.4</c:v>
                </c:pt>
                <c:pt idx="2">
                  <c:v>165.7</c:v>
                </c:pt>
                <c:pt idx="3">
                  <c:v>188</c:v>
                </c:pt>
                <c:pt idx="4">
                  <c:v>207.8</c:v>
                </c:pt>
                <c:pt idx="5">
                  <c:v>200.2</c:v>
                </c:pt>
                <c:pt idx="6">
                  <c:v>224.1</c:v>
                </c:pt>
                <c:pt idx="7">
                  <c:v>254.5</c:v>
                </c:pt>
                <c:pt idx="8">
                  <c:v>261.10000000000002</c:v>
                </c:pt>
                <c:pt idx="9">
                  <c:v>249.4</c:v>
                </c:pt>
                <c:pt idx="10">
                  <c:v>251</c:v>
                </c:pt>
                <c:pt idx="11">
                  <c:v>266.89999999999998</c:v>
                </c:pt>
                <c:pt idx="12">
                  <c:v>255.1</c:v>
                </c:pt>
                <c:pt idx="13">
                  <c:v>216.78030085729301</c:v>
                </c:pt>
                <c:pt idx="14">
                  <c:v>266.40227286000004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5F3-A0C1-E6F6E8D38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50127360"/>
        <c:axId val="150128896"/>
      </c:barChart>
      <c:catAx>
        <c:axId val="15012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128896"/>
        <c:crosses val="autoZero"/>
        <c:auto val="1"/>
        <c:lblAlgn val="ctr"/>
        <c:lblOffset val="100"/>
        <c:noMultiLvlLbl val="0"/>
      </c:catAx>
      <c:valAx>
        <c:axId val="1501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800" b="1">
                    <a:solidFill>
                      <a:schemeClr val="tx1"/>
                    </a:solidFill>
                  </a:rPr>
                  <a:t>10</a:t>
                </a:r>
                <a:r>
                  <a:rPr lang="es-PE" sz="800" b="1" baseline="30000">
                    <a:solidFill>
                      <a:schemeClr val="tx1"/>
                    </a:solidFill>
                  </a:rPr>
                  <a:t>6</a:t>
                </a:r>
                <a:r>
                  <a:rPr lang="es-PE" sz="800" b="1">
                    <a:solidFill>
                      <a:schemeClr val="tx1"/>
                    </a:solidFill>
                  </a:rPr>
                  <a:t> m</a:t>
                </a:r>
                <a:r>
                  <a:rPr lang="es-PE" sz="800" b="1" baseline="30000">
                    <a:solidFill>
                      <a:schemeClr val="tx1"/>
                    </a:solidFill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2.89956790123456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12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TOTAL: 213</a:t>
            </a:r>
            <a:r>
              <a:rPr lang="es-PE" sz="1200" b="1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045</a:t>
            </a:r>
            <a:r>
              <a:rPr lang="es-PE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TJ</a:t>
            </a:r>
          </a:p>
        </c:rich>
      </c:tx>
      <c:layout>
        <c:manualLayout>
          <c:xMode val="edge"/>
          <c:yMode val="edge"/>
          <c:x val="1.3470679012345678E-3"/>
          <c:y val="0.930216049382716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77-469E-9FD6-29BA3F3B47A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77-469E-9FD6-29BA3F3B47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E77-469E-9FD6-29BA3F3B47AE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E77-469E-9FD6-29BA3F3B47A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E77-469E-9FD6-29BA3F3B47AE}"/>
              </c:ext>
            </c:extLst>
          </c:dPt>
          <c:dPt>
            <c:idx val="5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E77-469E-9FD6-29BA3F3B47AE}"/>
              </c:ext>
            </c:extLst>
          </c:dPt>
          <c:dLbls>
            <c:dLbl>
              <c:idx val="0"/>
              <c:layout>
                <c:manualLayout>
                  <c:x val="3.5277777777777776E-2"/>
                  <c:y val="-0.243024691358024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77-469E-9FD6-29BA3F3B47AE}"/>
                </c:ext>
              </c:extLst>
            </c:dLbl>
            <c:dLbl>
              <c:idx val="1"/>
              <c:layout>
                <c:manualLayout>
                  <c:x val="6.4675925925925776E-2"/>
                  <c:y val="-0.160709876543209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77-469E-9FD6-29BA3F3B47AE}"/>
                </c:ext>
              </c:extLst>
            </c:dLbl>
            <c:dLbl>
              <c:idx val="2"/>
              <c:layout>
                <c:manualLayout>
                  <c:x val="6.8595679012345673E-2"/>
                  <c:y val="-5.8796296296296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77-469E-9FD6-29BA3F3B47AE}"/>
                </c:ext>
              </c:extLst>
            </c:dLbl>
            <c:dLbl>
              <c:idx val="3"/>
              <c:layout>
                <c:manualLayout>
                  <c:x val="6.271604938271591E-2"/>
                  <c:y val="0.172469135802469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77-469E-9FD6-29BA3F3B47AE}"/>
                </c:ext>
              </c:extLst>
            </c:dLbl>
            <c:dLbl>
              <c:idx val="4"/>
              <c:layout>
                <c:manualLayout>
                  <c:x val="2.1558641975308497E-2"/>
                  <c:y val="0.301820987654320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77-469E-9FD6-29BA3F3B47AE}"/>
                </c:ext>
              </c:extLst>
            </c:dLbl>
            <c:dLbl>
              <c:idx val="5"/>
              <c:layout>
                <c:manualLayout>
                  <c:x val="-7.0555555555555552E-2"/>
                  <c:y val="-0.1411111111111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77-469E-9FD6-29BA3F3B47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(DATA!$E$222,DATA!$E$226:$E$227,DATA!$E$229:$E$231)</c:f>
              <c:strCache>
                <c:ptCount val="6"/>
                <c:pt idx="0">
                  <c:v>Carbón</c:v>
                </c:pt>
                <c:pt idx="1">
                  <c:v>Bagazo</c:v>
                </c:pt>
                <c:pt idx="2">
                  <c:v>Biogás</c:v>
                </c:pt>
                <c:pt idx="3">
                  <c:v>Diesel</c:v>
                </c:pt>
                <c:pt idx="4">
                  <c:v>Fuel Oil (Residual)</c:v>
                </c:pt>
                <c:pt idx="5">
                  <c:v>Gas Natural</c:v>
                </c:pt>
              </c:strCache>
            </c:strRef>
          </c:cat>
          <c:val>
            <c:numRef>
              <c:f>(DATA!$AD$222,DATA!$AD$226:$AD$227,DATA!$AD$229:$AD$231)</c:f>
              <c:numCache>
                <c:formatCode>_(* #,##0.00_);_(* \(#,##0.00\);_(* "-"??_);_(@_)</c:formatCode>
                <c:ptCount val="6"/>
                <c:pt idx="0">
                  <c:v>1469.2952134614366</c:v>
                </c:pt>
                <c:pt idx="1">
                  <c:v>6294.6379730692615</c:v>
                </c:pt>
                <c:pt idx="2">
                  <c:v>666.67130641487847</c:v>
                </c:pt>
                <c:pt idx="3">
                  <c:v>3674.2319297543581</c:v>
                </c:pt>
                <c:pt idx="4">
                  <c:v>3370.8502859973637</c:v>
                </c:pt>
                <c:pt idx="5">
                  <c:v>197569.54593867197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7-469E-9FD6-29BA3F3B4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TOTAL: 20</a:t>
            </a:r>
            <a:r>
              <a:rPr lang="es-PE" sz="1200" b="1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191</a:t>
            </a:r>
            <a:r>
              <a:rPr lang="es-PE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TJ</a:t>
            </a:r>
          </a:p>
        </c:rich>
      </c:tx>
      <c:layout>
        <c:manualLayout>
          <c:xMode val="edge"/>
          <c:yMode val="edge"/>
          <c:x val="1.3470679012345678E-3"/>
          <c:y val="0.930216049382716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D5-4CF2-BAFE-265F6EF0F206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D5-4CF2-BAFE-265F6EF0F20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D5-4CF2-BAFE-265F6EF0F206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D5-4CF2-BAFE-265F6EF0F206}"/>
              </c:ext>
            </c:extLst>
          </c:dPt>
          <c:dLbls>
            <c:dLbl>
              <c:idx val="0"/>
              <c:layout>
                <c:manualLayout>
                  <c:x val="-6.4675925925925956E-2"/>
                  <c:y val="-0.101913580246913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D5-4CF2-BAFE-265F6EF0F206}"/>
                </c:ext>
              </c:extLst>
            </c:dLbl>
            <c:dLbl>
              <c:idx val="1"/>
              <c:layout>
                <c:manualLayout>
                  <c:x val="-0.12151234567901242"/>
                  <c:y val="2.74382716049382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D5-4CF2-BAFE-265F6EF0F206}"/>
                </c:ext>
              </c:extLst>
            </c:dLbl>
            <c:dLbl>
              <c:idx val="2"/>
              <c:layout>
                <c:manualLayout>
                  <c:x val="5.6836419753086419E-2"/>
                  <c:y val="-9.40740740740740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D5-4CF2-BAFE-265F6EF0F206}"/>
                </c:ext>
              </c:extLst>
            </c:dLbl>
            <c:dLbl>
              <c:idx val="3"/>
              <c:layout>
                <c:manualLayout>
                  <c:x val="9.9953703703703697E-2"/>
                  <c:y val="-9.79938271604938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D5-4CF2-BAFE-265F6EF0F20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(DATA!$E$233,DATA!$E$236,DATA!$E$238:$E$240)</c15:sqref>
                  </c15:fullRef>
                </c:ext>
              </c:extLst>
              <c:f>(DATA!$E$233,DATA!$E$236,DATA!$E$238,DATA!$E$240)</c:f>
              <c:strCache>
                <c:ptCount val="4"/>
                <c:pt idx="0">
                  <c:v>Carbón</c:v>
                </c:pt>
                <c:pt idx="1">
                  <c:v>Bagazo</c:v>
                </c:pt>
                <c:pt idx="2">
                  <c:v>Diesel</c:v>
                </c:pt>
                <c:pt idx="3">
                  <c:v>Gas Natural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(DATA!$AD$233,DATA!$AD$236,DATA!$AD$238:$AD$240)</c15:sqref>
                  </c15:fullRef>
                </c:ext>
              </c:extLst>
              <c:f>(DATA!$AD$233,DATA!$AD$236,DATA!$AD$238,DATA!$AD$240)</c:f>
              <c:numCache>
                <c:formatCode>_(* #,##0.00_);_(* \(#,##0.00\);_(* "-"??_);_(@_)</c:formatCode>
                <c:ptCount val="4"/>
                <c:pt idx="0">
                  <c:v>2825.2067210112564</c:v>
                </c:pt>
                <c:pt idx="1">
                  <c:v>6064.2127154289637</c:v>
                </c:pt>
                <c:pt idx="2">
                  <c:v>530.97838241041575</c:v>
                </c:pt>
                <c:pt idx="3">
                  <c:v>10770.91234356791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C-21D5-4CF2-BAFE-265F6EF0F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TOTAL: 1 511 MW</a:t>
            </a:r>
          </a:p>
        </c:rich>
      </c:tx>
      <c:layout>
        <c:manualLayout>
          <c:xMode val="edge"/>
          <c:yMode val="edge"/>
          <c:x val="3.6111111111111109E-4"/>
          <c:y val="0.930216049382716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7F-4D26-8793-FB755FD573B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7F-4D26-8793-FB755FD573B4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7F-4D26-8793-FB755FD573B4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37F-4D26-8793-FB755FD573B4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37F-4D26-8793-FB755FD573B4}"/>
              </c:ext>
            </c:extLst>
          </c:dPt>
          <c:dPt>
            <c:idx val="5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7F-4D26-8793-FB755FD573B4}"/>
              </c:ext>
            </c:extLst>
          </c:dPt>
          <c:dLbls>
            <c:dLbl>
              <c:idx val="0"/>
              <c:layout>
                <c:manualLayout>
                  <c:x val="7.8395061728395062E-3"/>
                  <c:y val="0.258703703703703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7F-4D26-8793-FB755FD573B4}"/>
                </c:ext>
              </c:extLst>
            </c:dLbl>
            <c:dLbl>
              <c:idx val="1"/>
              <c:layout>
                <c:manualLayout>
                  <c:x val="-1.1759259259259259E-2"/>
                  <c:y val="-8.2314814814814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7F-4D26-8793-FB755FD573B4}"/>
                </c:ext>
              </c:extLst>
            </c:dLbl>
            <c:dLbl>
              <c:idx val="2"/>
              <c:layout>
                <c:manualLayout>
                  <c:x val="3.7237654320987655E-2"/>
                  <c:y val="-1.17592592592592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7F-4D26-8793-FB755FD573B4}"/>
                </c:ext>
              </c:extLst>
            </c:dLbl>
            <c:dLbl>
              <c:idx val="3"/>
              <c:layout>
                <c:manualLayout>
                  <c:x val="0.13915123456790124"/>
                  <c:y val="6.66358024691358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7F-4D26-8793-FB755FD573B4}"/>
                </c:ext>
              </c:extLst>
            </c:dLbl>
            <c:dLbl>
              <c:idx val="4"/>
              <c:layout>
                <c:manualLayout>
                  <c:x val="5.8796296296296322E-3"/>
                  <c:y val="-0.195987654320987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7F-4D26-8793-FB755FD573B4}"/>
                </c:ext>
              </c:extLst>
            </c:dLbl>
            <c:dLbl>
              <c:idx val="5"/>
              <c:layout>
                <c:manualLayout>
                  <c:x val="3.9197530864197531E-3"/>
                  <c:y val="-0.12935185185185188"/>
                </c:manualLayout>
              </c:layout>
              <c:tx>
                <c:rich>
                  <a:bodyPr/>
                  <a:lstStyle/>
                  <a:p>
                    <a:fld id="{EEAECB96-9795-4D41-94B3-1771C58267D9}" type="CELLREF">
                      <a:rPr lang="en-US"/>
                      <a:pPr/>
                      <a:t>[CELLREF]</a:t>
                    </a:fld>
                    <a:r>
                      <a:rPr lang="en-US" baseline="0"/>
                      <a:t>
</a:t>
                    </a:r>
                    <a:fld id="{B2064554-74C6-463A-A0D2-E81B03869EE3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{EEAECB96-9795-4D41-94B3-1771C58267D9}</c15:txfldGUID>
                      <c15:f>DATA!$E$339</c15:f>
                      <c15:dlblFieldTableCache>
                        <c:ptCount val="1"/>
                        <c:pt idx="0">
                          <c:v>Térmica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737F-4D26-8793-FB755FD573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DATA!$E$336:$E$345</c15:sqref>
                  </c15:fullRef>
                </c:ext>
              </c:extLst>
              <c:f>(DATA!$E$336,DATA!$E$341,DATA!$E$343:$E$345)</c:f>
              <c:strCache>
                <c:ptCount val="5"/>
                <c:pt idx="0">
                  <c:v>Hidroeléctrica</c:v>
                </c:pt>
                <c:pt idx="1">
                  <c:v>Bagazo</c:v>
                </c:pt>
                <c:pt idx="2">
                  <c:v>Diesel</c:v>
                </c:pt>
                <c:pt idx="3">
                  <c:v>Gas Natural</c:v>
                </c:pt>
                <c:pt idx="4">
                  <c:v>Fuel Oil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DATA!$AD$336:$AD$345</c15:sqref>
                  </c15:fullRef>
                </c:ext>
              </c:extLst>
              <c:f>(DATA!$AD$336,DATA!$AD$341,DATA!$AD$343:$AD$345)</c:f>
              <c:numCache>
                <c:formatCode>_(* #,##0.00_);_(* \(#,##0.00\);_(* "-"??_);_(@_)</c:formatCode>
                <c:ptCount val="5"/>
                <c:pt idx="0">
                  <c:v>129.90300000000002</c:v>
                </c:pt>
                <c:pt idx="1">
                  <c:v>96.85</c:v>
                </c:pt>
                <c:pt idx="2">
                  <c:v>856.68899999999985</c:v>
                </c:pt>
                <c:pt idx="3">
                  <c:v>361.28200000000004</c:v>
                </c:pt>
                <c:pt idx="4">
                  <c:v>66.3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DATA!$AD$340</c15:sqref>
                  <c15:dLbl>
                    <c:idx val="0"/>
                    <c:layout>
                      <c:manualLayout>
                        <c:x val="-5.8796296296296296E-3"/>
                        <c:y val="2.7438271604938343E-2"/>
                      </c:manualLayout>
                    </c:layout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1669-4A85-9D34-FB951897201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4-737F-4D26-8793-FB755FD57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  <c:secondPiePt val="2"/>
          <c:secondPiePt val="3"/>
        </c:custSplit>
        <c:secondPieSize val="75"/>
        <c:ser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TOTAL: 59</a:t>
            </a:r>
            <a:r>
              <a:rPr lang="es-PE" sz="1200" b="1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807</a:t>
            </a:r>
            <a:r>
              <a:rPr lang="es-PE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GW.h</a:t>
            </a:r>
          </a:p>
        </c:rich>
      </c:tx>
      <c:layout>
        <c:manualLayout>
          <c:xMode val="edge"/>
          <c:yMode val="edge"/>
          <c:x val="3.6111111111111109E-4"/>
          <c:y val="0.930216049382716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06-49B2-AAB4-08BC6DC21D13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64B-431C-AE1A-55B319D613F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606-49B2-AAB4-08BC6DC21D13}"/>
              </c:ext>
            </c:extLst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06-49B2-AAB4-08BC6DC21D13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606-49B2-AAB4-08BC6DC21D13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06-49B2-AAB4-08BC6DC21D13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06-49B2-AAB4-08BC6DC21D13}"/>
              </c:ext>
            </c:extLst>
          </c:dPt>
          <c:dPt>
            <c:idx val="7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606-49B2-AAB4-08BC6DC21D13}"/>
              </c:ext>
            </c:extLst>
          </c:dPt>
          <c:dPt>
            <c:idx val="8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06-49B2-AAB4-08BC6DC21D13}"/>
              </c:ext>
            </c:extLst>
          </c:dPt>
          <c:dPt>
            <c:idx val="9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606-49B2-AAB4-08BC6DC21D13}"/>
              </c:ext>
            </c:extLst>
          </c:dPt>
          <c:dLbls>
            <c:dLbl>
              <c:idx val="0"/>
              <c:layout>
                <c:manualLayout>
                  <c:x val="3.9197530864197531E-3"/>
                  <c:y val="0.239104938271604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06-49B2-AAB4-08BC6DC21D13}"/>
                </c:ext>
              </c:extLst>
            </c:dLbl>
            <c:dLbl>
              <c:idx val="1"/>
              <c:layout>
                <c:manualLayout>
                  <c:x val="-8.0354938271604961E-2"/>
                  <c:y val="-2.2456659303035265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4B-431C-AE1A-55B319D613FB}"/>
                </c:ext>
              </c:extLst>
            </c:dLbl>
            <c:dLbl>
              <c:idx val="2"/>
              <c:layout>
                <c:manualLayout>
                  <c:x val="9.407407407407407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06-49B2-AAB4-08BC6DC21D13}"/>
                </c:ext>
              </c:extLst>
            </c:dLbl>
            <c:dLbl>
              <c:idx val="3"/>
              <c:layout>
                <c:manualLayout>
                  <c:x val="8.4274691358024692E-2"/>
                  <c:y val="2.35185185185185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06-49B2-AAB4-08BC6DC21D13}"/>
                </c:ext>
              </c:extLst>
            </c:dLbl>
            <c:dLbl>
              <c:idx val="4"/>
              <c:layout>
                <c:manualLayout>
                  <c:x val="3.1358024691358025E-2"/>
                  <c:y val="5.8796296296296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06-49B2-AAB4-08BC6DC21D13}"/>
                </c:ext>
              </c:extLst>
            </c:dLbl>
            <c:dLbl>
              <c:idx val="5"/>
              <c:layout>
                <c:manualLayout>
                  <c:x val="-4.3117283950617286E-2"/>
                  <c:y val="5.8796296296296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06-49B2-AAB4-08BC6DC21D13}"/>
                </c:ext>
              </c:extLst>
            </c:dLbl>
            <c:dLbl>
              <c:idx val="6"/>
              <c:layout>
                <c:manualLayout>
                  <c:x val="-0.11759259259259267"/>
                  <c:y val="5.8796296296296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06-49B2-AAB4-08BC6DC21D13}"/>
                </c:ext>
              </c:extLst>
            </c:dLbl>
            <c:dLbl>
              <c:idx val="7"/>
              <c:layout>
                <c:manualLayout>
                  <c:x val="5.2916666666666667E-2"/>
                  <c:y val="-6.66358024691358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06-49B2-AAB4-08BC6DC21D13}"/>
                </c:ext>
              </c:extLst>
            </c:dLbl>
            <c:dLbl>
              <c:idx val="8"/>
              <c:layout>
                <c:manualLayout>
                  <c:x val="0.1175925925925926"/>
                  <c:y val="-6.2716049382716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06-49B2-AAB4-08BC6DC21D13}"/>
                </c:ext>
              </c:extLst>
            </c:dLbl>
            <c:dLbl>
              <c:idx val="9"/>
              <c:layout>
                <c:manualLayout>
                  <c:x val="1.3719135802469137E-2"/>
                  <c:y val="-0.13327160493827162"/>
                </c:manualLayout>
              </c:layout>
              <c:tx>
                <c:rich>
                  <a:bodyPr/>
                  <a:lstStyle/>
                  <a:p>
                    <a:fld id="{DA5E7575-5843-4E42-9F95-D8340FF6609C}" type="CELLREF">
                      <a:rPr lang="en-US"/>
                      <a:pPr/>
                      <a:t>[CELLREF]</a:t>
                    </a:fld>
                    <a:r>
                      <a:rPr lang="en-US" baseline="0"/>
                      <a:t>
</a:t>
                    </a:r>
                    <a:fld id="{DBA6BD94-A6E9-4A7C-8F42-A28120D7991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{DA5E7575-5843-4E42-9F95-D8340FF6609C}</c15:txfldGUID>
                      <c15:f>I_X.21!$M$9</c15:f>
                      <c15:dlblFieldTableCache>
                        <c:ptCount val="1"/>
                        <c:pt idx="0">
                          <c:v>Térmica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606-49B2-AAB4-08BC6DC21D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I_X.21!$M$6:$M$15</c15:sqref>
                  </c15:fullRef>
                </c:ext>
              </c:extLst>
              <c:f>(I_X.21!$M$6:$M$8,I_X.21!$M$10:$M$15)</c:f>
              <c:strCache>
                <c:ptCount val="9"/>
                <c:pt idx="0">
                  <c:v>Hidroeléctrica</c:v>
                </c:pt>
                <c:pt idx="1">
                  <c:v>Eólica</c:v>
                </c:pt>
                <c:pt idx="2">
                  <c:v>Solar</c:v>
                </c:pt>
                <c:pt idx="3">
                  <c:v>Biogas</c:v>
                </c:pt>
                <c:pt idx="4">
                  <c:v>Bagazo</c:v>
                </c:pt>
                <c:pt idx="5">
                  <c:v>Carbon</c:v>
                </c:pt>
                <c:pt idx="6">
                  <c:v>Diesel</c:v>
                </c:pt>
                <c:pt idx="7">
                  <c:v>Gas Natural</c:v>
                </c:pt>
                <c:pt idx="8">
                  <c:v>Fuel Oil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I_X.21!$N$6:$N$15</c15:sqref>
                  </c15:fullRef>
                </c:ext>
              </c:extLst>
              <c:f>(I_X.21!$N$6:$N$8,I_X.21!$N$10:$N$15)</c:f>
              <c:numCache>
                <c:formatCode>_-* #,##0.0_-;\-* #,##0.0_-;_-* "-"??_-;_-@_-</c:formatCode>
                <c:ptCount val="9"/>
                <c:pt idx="0">
                  <c:v>29743.804973672348</c:v>
                </c:pt>
                <c:pt idx="1">
                  <c:v>1931.8692930000004</c:v>
                </c:pt>
                <c:pt idx="2">
                  <c:v>915.19078514399985</c:v>
                </c:pt>
                <c:pt idx="3">
                  <c:v>78.688675000000018</c:v>
                </c:pt>
                <c:pt idx="4">
                  <c:v>445.20382482557477</c:v>
                </c:pt>
                <c:pt idx="5">
                  <c:v>116.61271628390855</c:v>
                </c:pt>
                <c:pt idx="6">
                  <c:v>753.421908385454</c:v>
                </c:pt>
                <c:pt idx="7">
                  <c:v>25445.26255399999</c:v>
                </c:pt>
                <c:pt idx="8">
                  <c:v>376.69698200000016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D606-49B2-AAB4-08BC6DC21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3"/>
          <c:secondPiePt val="4"/>
          <c:secondPiePt val="5"/>
          <c:secondPiePt val="6"/>
          <c:secondPiePt val="7"/>
          <c:secondPiePt val="8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I_X.22!$M$6</c:f>
              <c:strCache>
                <c:ptCount val="1"/>
                <c:pt idx="0">
                  <c:v>Hidroeléctrica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I_X.22!$N$5:$AB$5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I_X.22!$N$6:$AB$6</c:f>
              <c:numCache>
                <c:formatCode>_-* #,##0.0_-;\-* #,##0.0_-;_-* "-"??_-;_-@_-</c:formatCode>
                <c:ptCount val="15"/>
                <c:pt idx="0">
                  <c:v>18607.8</c:v>
                </c:pt>
                <c:pt idx="1">
                  <c:v>19419.2</c:v>
                </c:pt>
                <c:pt idx="2">
                  <c:v>19567.400000000001</c:v>
                </c:pt>
                <c:pt idx="3">
                  <c:v>21027.4</c:v>
                </c:pt>
                <c:pt idx="4">
                  <c:v>21490.799999999999</c:v>
                </c:pt>
                <c:pt idx="5">
                  <c:v>21709.4</c:v>
                </c:pt>
                <c:pt idx="6">
                  <c:v>21610.9</c:v>
                </c:pt>
                <c:pt idx="7">
                  <c:v>23127.1</c:v>
                </c:pt>
                <c:pt idx="8">
                  <c:v>23652.6</c:v>
                </c:pt>
                <c:pt idx="9">
                  <c:v>28393</c:v>
                </c:pt>
                <c:pt idx="10">
                  <c:v>29989.3</c:v>
                </c:pt>
                <c:pt idx="11">
                  <c:v>30769.200000000001</c:v>
                </c:pt>
                <c:pt idx="12">
                  <c:v>29895.5</c:v>
                </c:pt>
                <c:pt idx="13">
                  <c:v>31293.611004000002</c:v>
                </c:pt>
                <c:pt idx="14">
                  <c:v>29164.347417940011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3-4E4D-BA1E-84FCD93001C0}"/>
            </c:ext>
          </c:extLst>
        </c:ser>
        <c:ser>
          <c:idx val="2"/>
          <c:order val="1"/>
          <c:tx>
            <c:strRef>
              <c:f>I_X.22!$M$9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I_X.22!$N$5:$AB$5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I_X.22!$N$9:$AB$9</c:f>
              <c:numCache>
                <c:formatCode>_-* #,##0.0_-;\-* #,##0.0_-;_-* "-"??_-;_-@_-</c:formatCode>
                <c:ptCount val="15"/>
                <c:pt idx="0">
                  <c:v>11965.7</c:v>
                </c:pt>
                <c:pt idx="1">
                  <c:v>11501.5</c:v>
                </c:pt>
                <c:pt idx="2">
                  <c:v>13977.2</c:v>
                </c:pt>
                <c:pt idx="3">
                  <c:v>15219.9</c:v>
                </c:pt>
                <c:pt idx="4">
                  <c:v>16809.3</c:v>
                </c:pt>
                <c:pt idx="5">
                  <c:v>18757.099999999999</c:v>
                </c:pt>
                <c:pt idx="6">
                  <c:v>20778.5</c:v>
                </c:pt>
                <c:pt idx="7">
                  <c:v>21758.400000000001</c:v>
                </c:pt>
                <c:pt idx="8">
                  <c:v>24576.7</c:v>
                </c:pt>
                <c:pt idx="9">
                  <c:v>20591.2</c:v>
                </c:pt>
                <c:pt idx="10">
                  <c:v>20125.2</c:v>
                </c:pt>
                <c:pt idx="11">
                  <c:v>21261.3</c:v>
                </c:pt>
                <c:pt idx="12">
                  <c:v>18169.3</c:v>
                </c:pt>
                <c:pt idx="13">
                  <c:v>21619.872432000004</c:v>
                </c:pt>
                <c:pt idx="14">
                  <c:v>25897.253168819992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3-4E4D-BA1E-84FCD93001C0}"/>
            </c:ext>
          </c:extLst>
        </c:ser>
        <c:ser>
          <c:idx val="3"/>
          <c:order val="2"/>
          <c:tx>
            <c:strRef>
              <c:f>I_X.22!$M$7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I_X.22!$N$5:$AB$5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I_X.22!$N$7:$AB$7</c:f>
              <c:numCache>
                <c:formatCode>_-* #,##0.0_-;\-* #,##0.0_-;_-* "-"??_-;_-@_-</c:formatCode>
                <c:ptCount val="1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257.5</c:v>
                </c:pt>
                <c:pt idx="7">
                  <c:v>595.6</c:v>
                </c:pt>
                <c:pt idx="8">
                  <c:v>1063.8</c:v>
                </c:pt>
                <c:pt idx="9">
                  <c:v>1073.4000000000001</c:v>
                </c:pt>
                <c:pt idx="10">
                  <c:v>1502.4</c:v>
                </c:pt>
                <c:pt idx="11">
                  <c:v>1655</c:v>
                </c:pt>
                <c:pt idx="12">
                  <c:v>1814.1</c:v>
                </c:pt>
                <c:pt idx="13">
                  <c:v>1822.5749889999997</c:v>
                </c:pt>
                <c:pt idx="14">
                  <c:v>1931.8692930000004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3-4E4D-BA1E-84FCD93001C0}"/>
            </c:ext>
          </c:extLst>
        </c:ser>
        <c:ser>
          <c:idx val="1"/>
          <c:order val="3"/>
          <c:tx>
            <c:strRef>
              <c:f>I_X.22!$M$8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I_X.22!$N$5:$AB$5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I_X.22!$N$8:$AB$8</c:f>
              <c:numCache>
                <c:formatCode>_-* #,##0.0_-;\-* #,##0.0_-;_-*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59.7</c:v>
                </c:pt>
                <c:pt idx="5">
                  <c:v>196.9</c:v>
                </c:pt>
                <c:pt idx="6">
                  <c:v>199.3</c:v>
                </c:pt>
                <c:pt idx="7">
                  <c:v>230.3</c:v>
                </c:pt>
                <c:pt idx="8">
                  <c:v>241</c:v>
                </c:pt>
                <c:pt idx="9">
                  <c:v>290.89999999999998</c:v>
                </c:pt>
                <c:pt idx="10">
                  <c:v>750.7</c:v>
                </c:pt>
                <c:pt idx="11">
                  <c:v>778.9</c:v>
                </c:pt>
                <c:pt idx="12">
                  <c:v>794.4</c:v>
                </c:pt>
                <c:pt idx="13">
                  <c:v>817.83697047999999</c:v>
                </c:pt>
                <c:pt idx="14">
                  <c:v>837.01601909999988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3-4E4D-BA1E-84FCD9300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50023552"/>
        <c:axId val="150033536"/>
      </c:barChart>
      <c:catAx>
        <c:axId val="15002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033536"/>
        <c:crosses val="autoZero"/>
        <c:auto val="1"/>
        <c:lblAlgn val="ctr"/>
        <c:lblOffset val="100"/>
        <c:noMultiLvlLbl val="0"/>
      </c:catAx>
      <c:valAx>
        <c:axId val="15003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2.28614197530864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02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I_X.23!$M$6</c:f>
              <c:strCache>
                <c:ptCount val="1"/>
                <c:pt idx="0">
                  <c:v>Hidroeléctrica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I_X.23!$N$5:$AB$5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I_X.23!$N$6:$AB$6</c:f>
              <c:numCache>
                <c:formatCode>_-* #,##0.0_-;\-* #,##0.0_-;_-* "-"??_-;_-@_-</c:formatCode>
                <c:ptCount val="15"/>
                <c:pt idx="0">
                  <c:v>451.8</c:v>
                </c:pt>
                <c:pt idx="1">
                  <c:v>484.6</c:v>
                </c:pt>
                <c:pt idx="2">
                  <c:v>484.7</c:v>
                </c:pt>
                <c:pt idx="3">
                  <c:v>529.9</c:v>
                </c:pt>
                <c:pt idx="4">
                  <c:v>541.1</c:v>
                </c:pt>
                <c:pt idx="5">
                  <c:v>610.20000000000005</c:v>
                </c:pt>
                <c:pt idx="6">
                  <c:v>599.70000000000005</c:v>
                </c:pt>
                <c:pt idx="7">
                  <c:v>595.6</c:v>
                </c:pt>
                <c:pt idx="8">
                  <c:v>519.1</c:v>
                </c:pt>
                <c:pt idx="9">
                  <c:v>681.5</c:v>
                </c:pt>
                <c:pt idx="10">
                  <c:v>748.1</c:v>
                </c:pt>
                <c:pt idx="11">
                  <c:v>692.9</c:v>
                </c:pt>
                <c:pt idx="12">
                  <c:v>614.79999999999995</c:v>
                </c:pt>
                <c:pt idx="13">
                  <c:v>632.06993199999999</c:v>
                </c:pt>
                <c:pt idx="14">
                  <c:v>579.45755573233851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C-40FC-A23A-C649CA8826FE}"/>
            </c:ext>
          </c:extLst>
        </c:ser>
        <c:ser>
          <c:idx val="2"/>
          <c:order val="1"/>
          <c:tx>
            <c:strRef>
              <c:f>I_X.23!$M$9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I_X.23!$N$5:$AB$5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I_X.23!$N$9:$AB$9</c:f>
              <c:numCache>
                <c:formatCode>_-* #,##0.0_-;\-* #,##0.0_-;_-* "-"??_-;_-@_-</c:formatCode>
                <c:ptCount val="15"/>
                <c:pt idx="0">
                  <c:v>1436.6</c:v>
                </c:pt>
                <c:pt idx="1">
                  <c:v>1538.3</c:v>
                </c:pt>
                <c:pt idx="2">
                  <c:v>1877.5</c:v>
                </c:pt>
                <c:pt idx="3">
                  <c:v>2028</c:v>
                </c:pt>
                <c:pt idx="4">
                  <c:v>2133.8000000000002</c:v>
                </c:pt>
                <c:pt idx="5">
                  <c:v>2055.3000000000002</c:v>
                </c:pt>
                <c:pt idx="6">
                  <c:v>2103.8000000000002</c:v>
                </c:pt>
                <c:pt idx="7">
                  <c:v>1963.4</c:v>
                </c:pt>
                <c:pt idx="8">
                  <c:v>1633.6</c:v>
                </c:pt>
                <c:pt idx="9">
                  <c:v>1673.7</c:v>
                </c:pt>
                <c:pt idx="10">
                  <c:v>1820.6</c:v>
                </c:pt>
                <c:pt idx="11">
                  <c:v>1827.2</c:v>
                </c:pt>
                <c:pt idx="12">
                  <c:v>1454.3</c:v>
                </c:pt>
                <c:pt idx="13">
                  <c:v>1227.189992761671</c:v>
                </c:pt>
                <c:pt idx="14">
                  <c:v>1318.6583214949374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3C-40FC-A23A-C649CA8826FE}"/>
            </c:ext>
          </c:extLst>
        </c:ser>
        <c:ser>
          <c:idx val="3"/>
          <c:order val="2"/>
          <c:tx>
            <c:strRef>
              <c:f>I_X.23!$M$8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I_X.23!$N$5:$AB$5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I_X.23!$N$8:$AB$8</c:f>
              <c:numCache>
                <c:formatCode>_-* #,##0.0_-;\-* #,##0.0_-;_-*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38.799999999999997</c:v>
                </c:pt>
                <c:pt idx="10">
                  <c:v>46</c:v>
                </c:pt>
                <c:pt idx="11">
                  <c:v>54</c:v>
                </c:pt>
                <c:pt idx="12">
                  <c:v>61.2</c:v>
                </c:pt>
                <c:pt idx="13">
                  <c:v>70.037242884000008</c:v>
                </c:pt>
                <c:pt idx="14">
                  <c:v>78.174766043999995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C-40FC-A23A-C649CA882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50320256"/>
        <c:axId val="150321792"/>
        <c:extLst/>
      </c:barChart>
      <c:catAx>
        <c:axId val="15032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321792"/>
        <c:crosses val="autoZero"/>
        <c:auto val="1"/>
        <c:lblAlgn val="ctr"/>
        <c:lblOffset val="100"/>
        <c:noMultiLvlLbl val="0"/>
      </c:catAx>
      <c:valAx>
        <c:axId val="15032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b="1">
                    <a:solidFill>
                      <a:schemeClr val="tx1"/>
                    </a:solidFill>
                  </a:rPr>
                  <a:t>GW.h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2.28614197530864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32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I_X.24!$M$6:$M$13</c:f>
              <c:strCache>
                <c:ptCount val="8"/>
                <c:pt idx="0">
                  <c:v>Minero Metal.</c:v>
                </c:pt>
                <c:pt idx="1">
                  <c:v>Industrial</c:v>
                </c:pt>
                <c:pt idx="2">
                  <c:v>Residencial</c:v>
                </c:pt>
                <c:pt idx="3">
                  <c:v>Comercial</c:v>
                </c:pt>
                <c:pt idx="4">
                  <c:v>Público</c:v>
                </c:pt>
                <c:pt idx="5">
                  <c:v>Agrop. Y Agroind.</c:v>
                </c:pt>
                <c:pt idx="6">
                  <c:v>Pesquería</c:v>
                </c:pt>
                <c:pt idx="7">
                  <c:v>Transporte</c:v>
                </c:pt>
              </c:strCache>
            </c:strRef>
          </c:cat>
          <c:val>
            <c:numRef>
              <c:f>I_X.24!$N$6:$N$13</c:f>
              <c:numCache>
                <c:formatCode>_-* #,##0.0_-;\-* #,##0.0_-;_-* "-"??_-;_-@_-</c:formatCode>
                <c:ptCount val="8"/>
                <c:pt idx="0">
                  <c:v>17857.47579425</c:v>
                </c:pt>
                <c:pt idx="1">
                  <c:v>12737.157501605845</c:v>
                </c:pt>
                <c:pt idx="2">
                  <c:v>10606.353907179957</c:v>
                </c:pt>
                <c:pt idx="3">
                  <c:v>7149.7654054299983</c:v>
                </c:pt>
                <c:pt idx="4">
                  <c:v>2090.2773850600033</c:v>
                </c:pt>
                <c:pt idx="5">
                  <c:v>1429.7161757900014</c:v>
                </c:pt>
                <c:pt idx="6">
                  <c:v>208.04302433999993</c:v>
                </c:pt>
                <c:pt idx="7">
                  <c:v>80.317516999999995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8-47EC-93EB-021036EF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1155072"/>
        <c:axId val="151156608"/>
      </c:barChart>
      <c:catAx>
        <c:axId val="1511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1156608"/>
        <c:crosses val="autoZero"/>
        <c:auto val="1"/>
        <c:lblAlgn val="ctr"/>
        <c:lblOffset val="100"/>
        <c:noMultiLvlLbl val="0"/>
      </c:catAx>
      <c:valAx>
        <c:axId val="15115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b="1">
                    <a:solidFill>
                      <a:schemeClr val="tx1"/>
                    </a:solidFill>
                  </a:rPr>
                  <a:t>GW.h</a:t>
                </a:r>
              </a:p>
            </c:rich>
          </c:tx>
          <c:layout>
            <c:manualLayout>
              <c:xMode val="edge"/>
              <c:yMode val="edge"/>
              <c:x val="1.5679012345679012E-2"/>
              <c:y val="2.6290740740740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115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TOTAL: 52</a:t>
            </a:r>
            <a:r>
              <a:rPr lang="es-PE" sz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159</a:t>
            </a:r>
            <a:r>
              <a:rPr lang="es-PE" sz="12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GWh</a:t>
            </a:r>
          </a:p>
        </c:rich>
      </c:tx>
      <c:layout>
        <c:manualLayout>
          <c:xMode val="edge"/>
          <c:yMode val="edge"/>
          <c:x val="1.0277777777777778E-3"/>
          <c:y val="0.9327160493827160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720-4EA3-873F-8A7B3399820E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84F5-4EC7-AE1A-405D847C22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84F5-4EC7-AE1A-405D847C22F9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C720-4EA3-873F-8A7B3399820E}"/>
              </c:ext>
            </c:extLst>
          </c:dPt>
          <c:dPt>
            <c:idx val="4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84F5-4EC7-AE1A-405D847C22F9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84F5-4EC7-AE1A-405D847C22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84F5-4EC7-AE1A-405D847C22F9}"/>
              </c:ext>
            </c:extLst>
          </c:dPt>
          <c:dPt>
            <c:idx val="7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84F5-4EC7-AE1A-405D847C22F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3A0F-4C81-B523-A2481D64FC26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3A0F-4C81-B523-A2481D64FC26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3A0F-4C81-B523-A2481D64FC26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3A0F-4C81-B523-A2481D64FC26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3A0F-4C81-B523-A2481D64FC26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3A0F-4C81-B523-A2481D64FC26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7AE-4A5D-9C4F-7319B51956D2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3A0F-4C81-B523-A2481D64FC26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3A0F-4C81-B523-A2481D64FC26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3A0F-4C81-B523-A2481D64FC26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3A0F-4C81-B523-A2481D64FC26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7AE-4A5D-9C4F-7319B51956D2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3A0F-4C81-B523-A2481D64FC26}"/>
              </c:ext>
            </c:extLst>
          </c:dPt>
          <c:dPt>
            <c:idx val="2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7AE-4A5D-9C4F-7319B51956D2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3A0F-4C81-B523-A2481D64FC2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7AE-4A5D-9C4F-7319B51956D2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3A0F-4C81-B523-A2481D64FC26}"/>
              </c:ext>
            </c:extLst>
          </c:dPt>
          <c:dPt>
            <c:idx val="25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7AE-4A5D-9C4F-7319B51956D2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3A0F-4C81-B523-A2481D64FC26}"/>
              </c:ext>
            </c:extLst>
          </c:dPt>
          <c:dPt>
            <c:idx val="27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27AE-4A5D-9C4F-7319B51956D2}"/>
              </c:ext>
            </c:extLst>
          </c:dPt>
          <c:dLbls>
            <c:dLbl>
              <c:idx val="0"/>
              <c:layout>
                <c:manualLayout>
                  <c:x val="2.3518518518518376E-2"/>
                  <c:y val="-0.113672839506172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20-4EA3-873F-8A7B3399820E}"/>
                </c:ext>
              </c:extLst>
            </c:dLbl>
            <c:dLbl>
              <c:idx val="1"/>
              <c:layout>
                <c:manualLayout>
                  <c:x val="1.5679012345679012E-2"/>
                  <c:y val="4.31172839506172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4F5-4EC7-AE1A-405D847C22F9}"/>
                </c:ext>
              </c:extLst>
            </c:dLbl>
            <c:dLbl>
              <c:idx val="2"/>
              <c:layout>
                <c:manualLayout>
                  <c:x val="9.7993827160493679E-2"/>
                  <c:y val="2.74382716049382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4F5-4EC7-AE1A-405D847C22F9}"/>
                </c:ext>
              </c:extLst>
            </c:dLbl>
            <c:dLbl>
              <c:idx val="3"/>
              <c:layout>
                <c:manualLayout>
                  <c:x val="5.8796296296296298E-2"/>
                  <c:y val="9.0154320987654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20-4EA3-873F-8A7B3399820E}"/>
                </c:ext>
              </c:extLst>
            </c:dLbl>
            <c:dLbl>
              <c:idx val="4"/>
              <c:layout>
                <c:manualLayout>
                  <c:x val="-5.4876543209876547E-2"/>
                  <c:y val="8.2314814814814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F5-4EC7-AE1A-405D847C22F9}"/>
                </c:ext>
              </c:extLst>
            </c:dLbl>
            <c:dLbl>
              <c:idx val="5"/>
              <c:layout>
                <c:manualLayout>
                  <c:x val="-0.14503086419753086"/>
                  <c:y val="4.70370370370370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F5-4EC7-AE1A-405D847C22F9}"/>
                </c:ext>
              </c:extLst>
            </c:dLbl>
            <c:dLbl>
              <c:idx val="6"/>
              <c:layout>
                <c:manualLayout>
                  <c:x val="1.9598765432098765E-3"/>
                  <c:y val="0.15679012345679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F5-4EC7-AE1A-405D847C22F9}"/>
                </c:ext>
              </c:extLst>
            </c:dLbl>
            <c:dLbl>
              <c:idx val="7"/>
              <c:layout>
                <c:manualLayout>
                  <c:x val="-0.111712962962963"/>
                  <c:y val="-7.05555555555555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F5-4EC7-AE1A-405D847C22F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DATA!$E$164:$E$171</c:f>
              <c:strCache>
                <c:ptCount val="8"/>
                <c:pt idx="0">
                  <c:v>Residencial</c:v>
                </c:pt>
                <c:pt idx="1">
                  <c:v>Comercial</c:v>
                </c:pt>
                <c:pt idx="2">
                  <c:v>Público</c:v>
                </c:pt>
                <c:pt idx="3">
                  <c:v>Transporte</c:v>
                </c:pt>
                <c:pt idx="4">
                  <c:v>Agrop. Y Agroind.</c:v>
                </c:pt>
                <c:pt idx="5">
                  <c:v>Pesquería</c:v>
                </c:pt>
                <c:pt idx="6">
                  <c:v>Minero Metalúrgico</c:v>
                </c:pt>
                <c:pt idx="7">
                  <c:v>Industrial</c:v>
                </c:pt>
              </c:strCache>
            </c:strRef>
          </c:cat>
          <c:val>
            <c:numRef>
              <c:f>DATA!$AD$164:$AD$171</c:f>
              <c:numCache>
                <c:formatCode>_(* #,##0.00_);_(* \(#,##0.00\);_(* "-"??_);_(@_)</c:formatCode>
                <c:ptCount val="8"/>
                <c:pt idx="0">
                  <c:v>10606.353907179957</c:v>
                </c:pt>
                <c:pt idx="1">
                  <c:v>7149.7654054299983</c:v>
                </c:pt>
                <c:pt idx="2">
                  <c:v>2090.2773850600033</c:v>
                </c:pt>
                <c:pt idx="3">
                  <c:v>80.317516999999995</c:v>
                </c:pt>
                <c:pt idx="4">
                  <c:v>1429.7161757900014</c:v>
                </c:pt>
                <c:pt idx="5">
                  <c:v>208.04302433999993</c:v>
                </c:pt>
                <c:pt idx="6">
                  <c:v>17857.47579425</c:v>
                </c:pt>
                <c:pt idx="7">
                  <c:v>12737.157501605845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EA3-873F-8A7B33998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TOTAL: 52</a:t>
            </a:r>
            <a:r>
              <a:rPr lang="es-PE" sz="1200" b="1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197</a:t>
            </a:r>
            <a:r>
              <a:rPr lang="es-PE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GW.h</a:t>
            </a:r>
          </a:p>
        </c:rich>
      </c:tx>
      <c:layout>
        <c:manualLayout>
          <c:xMode val="edge"/>
          <c:yMode val="edge"/>
          <c:x val="1.3470679012345678E-3"/>
          <c:y val="0.930216049382716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C6-48E0-9E21-DD73292BAD93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C6-48E0-9E21-DD73292BAD93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C6-48E0-9E21-DD73292BAD93}"/>
              </c:ext>
            </c:extLst>
          </c:dPt>
          <c:dLbls>
            <c:dLbl>
              <c:idx val="0"/>
              <c:layout>
                <c:manualLayout>
                  <c:x val="4.3117283950617286E-2"/>
                  <c:y val="-1.437226195394257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6-48E0-9E21-DD73292BAD93}"/>
                </c:ext>
              </c:extLst>
            </c:dLbl>
            <c:dLbl>
              <c:idx val="1"/>
              <c:layout>
                <c:manualLayout>
                  <c:x val="-4.5077160493827172E-2"/>
                  <c:y val="4.70370370370370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6-48E0-9E21-DD73292BAD93}"/>
                </c:ext>
              </c:extLst>
            </c:dLbl>
            <c:dLbl>
              <c:idx val="2"/>
              <c:layout>
                <c:manualLayout>
                  <c:x val="7.0555555555555552E-2"/>
                  <c:y val="-7.4475308641975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6-48E0-9E21-DD73292BAD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DATA!$E$174:$E$176</c:f>
              <c:strCache>
                <c:ptCount val="3"/>
                <c:pt idx="0">
                  <c:v>Uso de Generadores para Uso Propio</c:v>
                </c:pt>
                <c:pt idx="1">
                  <c:v>Consumo Clientes Libres</c:v>
                </c:pt>
                <c:pt idx="2">
                  <c:v>Consumo Clientes Regulados</c:v>
                </c:pt>
              </c:strCache>
            </c:strRef>
          </c:cat>
          <c:val>
            <c:numRef>
              <c:f>DATA!$AD$174:$AD$176</c:f>
              <c:numCache>
                <c:formatCode>_(* #,##0.00_);_(* \(#,##0.00\);_(* "-"??_);_(@_)</c:formatCode>
                <c:ptCount val="3"/>
                <c:pt idx="0">
                  <c:v>1726.0202827458127</c:v>
                </c:pt>
                <c:pt idx="1">
                  <c:v>31794.868306999975</c:v>
                </c:pt>
                <c:pt idx="2">
                  <c:v>18676.158446324258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6-48E0-9E21-DD73292BA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65570987654322"/>
          <c:y val="3.2337962962962964E-2"/>
          <c:w val="0.81291157407407411"/>
          <c:h val="0.75345069444444435"/>
        </c:manualLayout>
      </c:layout>
      <c:areaChart>
        <c:grouping val="stacked"/>
        <c:varyColors val="0"/>
        <c:ser>
          <c:idx val="4"/>
          <c:order val="0"/>
          <c:tx>
            <c:strRef>
              <c:f>DATA!$E$184</c:f>
              <c:strCache>
                <c:ptCount val="1"/>
                <c:pt idx="0">
                  <c:v>Minero Metalúrgico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DATA!$T$141:$AD$141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DATA!$T$184:$AD$184</c:f>
              <c:numCache>
                <c:formatCode>_(* #,##0.00_);_(* \(#,##0.00\);_(* "-"??_);_(@_)</c:formatCode>
                <c:ptCount val="11"/>
                <c:pt idx="0">
                  <c:v>8951.2999999999993</c:v>
                </c:pt>
                <c:pt idx="1">
                  <c:v>9275.1</c:v>
                </c:pt>
                <c:pt idx="2">
                  <c:v>10395.200000000001</c:v>
                </c:pt>
                <c:pt idx="3">
                  <c:v>10531</c:v>
                </c:pt>
                <c:pt idx="4">
                  <c:v>14672.5</c:v>
                </c:pt>
                <c:pt idx="5">
                  <c:v>14946.3</c:v>
                </c:pt>
                <c:pt idx="6">
                  <c:v>15849.1</c:v>
                </c:pt>
                <c:pt idx="7">
                  <c:v>16107.2</c:v>
                </c:pt>
                <c:pt idx="8">
                  <c:v>14766.8</c:v>
                </c:pt>
                <c:pt idx="9">
                  <c:v>16508.83460382</c:v>
                </c:pt>
                <c:pt idx="10">
                  <c:v>17857.47579425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7C-40DC-83C9-DF0516D5E69C}"/>
            </c:ext>
          </c:extLst>
        </c:ser>
        <c:ser>
          <c:idx val="5"/>
          <c:order val="1"/>
          <c:tx>
            <c:strRef>
              <c:f>DATA!$E$185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DATA!$T$141:$AD$141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DATA!$T$185:$AD$185</c:f>
              <c:numCache>
                <c:formatCode>_(* #,##0.00_);_(* \(#,##0.00\);_(* "-"??_);_(@_)</c:formatCode>
                <c:ptCount val="11"/>
                <c:pt idx="0">
                  <c:v>10084.799999999999</c:v>
                </c:pt>
                <c:pt idx="1">
                  <c:v>11242.1</c:v>
                </c:pt>
                <c:pt idx="2">
                  <c:v>11403.2</c:v>
                </c:pt>
                <c:pt idx="3">
                  <c:v>12693</c:v>
                </c:pt>
                <c:pt idx="4">
                  <c:v>11382.3</c:v>
                </c:pt>
                <c:pt idx="5">
                  <c:v>11769.9</c:v>
                </c:pt>
                <c:pt idx="6">
                  <c:v>11982.5</c:v>
                </c:pt>
                <c:pt idx="7">
                  <c:v>12587.7</c:v>
                </c:pt>
                <c:pt idx="8">
                  <c:v>10829.6</c:v>
                </c:pt>
                <c:pt idx="9">
                  <c:v>12425.437587470149</c:v>
                </c:pt>
                <c:pt idx="10">
                  <c:v>12737.157501605845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7C-40DC-83C9-DF0516D5E69C}"/>
            </c:ext>
          </c:extLst>
        </c:ser>
        <c:ser>
          <c:idx val="2"/>
          <c:order val="2"/>
          <c:tx>
            <c:strRef>
              <c:f>DATA!$E$180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DATA!$T$141:$AD$141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DATA!$T$180:$AD$180</c:f>
              <c:numCache>
                <c:formatCode>_(* #,##0.00_);_(* \(#,##0.00\);_(* "-"??_);_(@_)</c:formatCode>
                <c:ptCount val="11"/>
                <c:pt idx="0">
                  <c:v>8661</c:v>
                </c:pt>
                <c:pt idx="1">
                  <c:v>8760.5</c:v>
                </c:pt>
                <c:pt idx="2">
                  <c:v>8923.1</c:v>
                </c:pt>
                <c:pt idx="3">
                  <c:v>9207.2000000000007</c:v>
                </c:pt>
                <c:pt idx="4">
                  <c:v>9398.7000000000007</c:v>
                </c:pt>
                <c:pt idx="5">
                  <c:v>9573.4</c:v>
                </c:pt>
                <c:pt idx="6">
                  <c:v>9942.6</c:v>
                </c:pt>
                <c:pt idx="7">
                  <c:v>10253.4</c:v>
                </c:pt>
                <c:pt idx="8">
                  <c:v>10276.1</c:v>
                </c:pt>
                <c:pt idx="9">
                  <c:v>10589.089312490503</c:v>
                </c:pt>
                <c:pt idx="10">
                  <c:v>10606.353907179957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A5-4279-8A11-386AEF8C174F}"/>
            </c:ext>
          </c:extLst>
        </c:ser>
        <c:ser>
          <c:idx val="0"/>
          <c:order val="3"/>
          <c:tx>
            <c:strRef>
              <c:f>DATA!$E$181</c:f>
              <c:strCache>
                <c:ptCount val="1"/>
                <c:pt idx="0">
                  <c:v>Comercial y Público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DATA!$T$141:$AD$141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DATA!$T$181:$AD$181</c:f>
              <c:numCache>
                <c:formatCode>_(* #,##0.00_);_(* \(#,##0.00\);_(* "-"??_);_(@_)</c:formatCode>
                <c:ptCount val="11"/>
                <c:pt idx="0">
                  <c:v>7254</c:v>
                </c:pt>
                <c:pt idx="1">
                  <c:v>7741.5</c:v>
                </c:pt>
                <c:pt idx="2">
                  <c:v>7816.6</c:v>
                </c:pt>
                <c:pt idx="3">
                  <c:v>8404.1</c:v>
                </c:pt>
                <c:pt idx="4">
                  <c:v>8640.1</c:v>
                </c:pt>
                <c:pt idx="5">
                  <c:v>8847.7000000000007</c:v>
                </c:pt>
                <c:pt idx="6">
                  <c:v>8894.7000000000007</c:v>
                </c:pt>
                <c:pt idx="7">
                  <c:v>9247.4</c:v>
                </c:pt>
                <c:pt idx="8">
                  <c:v>8101.9</c:v>
                </c:pt>
                <c:pt idx="9">
                  <c:v>8572.2510871500126</c:v>
                </c:pt>
                <c:pt idx="10">
                  <c:v>9240.0427904900025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0DC-83C9-DF0516D5E69C}"/>
            </c:ext>
          </c:extLst>
        </c:ser>
        <c:ser>
          <c:idx val="3"/>
          <c:order val="4"/>
          <c:tx>
            <c:strRef>
              <c:f>DATA!$E$183</c:f>
              <c:strCache>
                <c:ptCount val="1"/>
                <c:pt idx="0">
                  <c:v>Agropecuario, Agroindustrial y Pesquería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DATA!$T$141:$AD$141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DATA!$T$183:$AD$183</c:f>
              <c:numCache>
                <c:formatCode>_(* #,##0.00_);_(* \(#,##0.00\);_(* "-"??_);_(@_)</c:formatCode>
                <c:ptCount val="11"/>
                <c:pt idx="0">
                  <c:v>1032.5</c:v>
                </c:pt>
                <c:pt idx="1">
                  <c:v>1255.5999999999999</c:v>
                </c:pt>
                <c:pt idx="2">
                  <c:v>1143.8</c:v>
                </c:pt>
                <c:pt idx="3">
                  <c:v>1227.2</c:v>
                </c:pt>
                <c:pt idx="4">
                  <c:v>1251.0999999999999</c:v>
                </c:pt>
                <c:pt idx="5">
                  <c:v>1274.4000000000001</c:v>
                </c:pt>
                <c:pt idx="6">
                  <c:v>1563.4</c:v>
                </c:pt>
                <c:pt idx="7">
                  <c:v>1560.3</c:v>
                </c:pt>
                <c:pt idx="8">
                  <c:v>1595.3</c:v>
                </c:pt>
                <c:pt idx="9">
                  <c:v>1610.5321191</c:v>
                </c:pt>
                <c:pt idx="10">
                  <c:v>1637.7592001300013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7C-40DC-83C9-DF0516D5E69C}"/>
            </c:ext>
          </c:extLst>
        </c:ser>
        <c:ser>
          <c:idx val="1"/>
          <c:order val="5"/>
          <c:tx>
            <c:strRef>
              <c:f>DATA!$E$182</c:f>
              <c:strCache>
                <c:ptCount val="1"/>
                <c:pt idx="0">
                  <c:v>Transportes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DATA!$T$141:$AD$141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DATA!$T$182:$AD$182</c:f>
              <c:numCache>
                <c:formatCode>_(* #,##0.00_);_(* \(#,##0.00\);_(* "-"??_);_(@_)</c:formatCode>
                <c:ptCount val="11"/>
                <c:pt idx="0">
                  <c:v>3.4</c:v>
                </c:pt>
                <c:pt idx="1">
                  <c:v>3.4</c:v>
                </c:pt>
                <c:pt idx="2">
                  <c:v>36.799999999999997</c:v>
                </c:pt>
                <c:pt idx="3">
                  <c:v>47.9</c:v>
                </c:pt>
                <c:pt idx="4">
                  <c:v>45.6</c:v>
                </c:pt>
                <c:pt idx="5">
                  <c:v>53.1</c:v>
                </c:pt>
                <c:pt idx="6">
                  <c:v>59.7</c:v>
                </c:pt>
                <c:pt idx="7">
                  <c:v>75.2</c:v>
                </c:pt>
                <c:pt idx="8">
                  <c:v>77.599999999999994</c:v>
                </c:pt>
                <c:pt idx="9">
                  <c:v>77.614212699999996</c:v>
                </c:pt>
                <c:pt idx="10">
                  <c:v>80.317516999999995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C-40DC-83C9-DF0516D5E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79776"/>
        <c:axId val="150781312"/>
      </c:areaChart>
      <c:catAx>
        <c:axId val="15077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781312"/>
        <c:crosses val="autoZero"/>
        <c:auto val="1"/>
        <c:lblAlgn val="ctr"/>
        <c:lblOffset val="100"/>
        <c:noMultiLvlLbl val="0"/>
      </c:catAx>
      <c:valAx>
        <c:axId val="15078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b="1">
                    <a:solidFill>
                      <a:schemeClr val="tx1"/>
                    </a:solidFill>
                  </a:rPr>
                  <a:t>GW.h</a:t>
                </a:r>
              </a:p>
            </c:rich>
          </c:tx>
          <c:layout>
            <c:manualLayout>
              <c:xMode val="edge"/>
              <c:yMode val="edge"/>
              <c:x val="2.8193055555555555E-2"/>
              <c:y val="2.523356481481479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779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66908950617284"/>
          <c:y val="0.83794166666666681"/>
          <c:w val="0.66159614197530869"/>
          <c:h val="0.13425347222222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59-434D-8DD3-10E2AAE8E3FE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B1D-42DE-A197-9F0306F36A85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D59-434D-8DD3-10E2AAE8E3FE}"/>
              </c:ext>
            </c:extLst>
          </c:dPt>
          <c:dPt>
            <c:idx val="4"/>
            <c:invertIfNegative val="0"/>
            <c:bubble3D val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59-434D-8DD3-10E2AAE8E3FE}"/>
              </c:ext>
            </c:extLst>
          </c:dPt>
          <c:cat>
            <c:strRef>
              <c:f>DATA!$E$130:$E$135</c:f>
              <c:strCache>
                <c:ptCount val="6"/>
                <c:pt idx="0">
                  <c:v>Centrales Eléctricas (Producción)</c:v>
                </c:pt>
                <c:pt idx="1">
                  <c:v>Importación</c:v>
                </c:pt>
                <c:pt idx="2">
                  <c:v>Exportación</c:v>
                </c:pt>
                <c:pt idx="3">
                  <c:v>Consumo Propio</c:v>
                </c:pt>
                <c:pt idx="4">
                  <c:v>Pérdidas Transm. y Distrib.</c:v>
                </c:pt>
                <c:pt idx="5">
                  <c:v>Consumo Final</c:v>
                </c:pt>
              </c:strCache>
            </c:strRef>
          </c:cat>
          <c:val>
            <c:numRef>
              <c:f>I_X.28!$N$7:$N$12</c:f>
              <c:numCache>
                <c:formatCode>_(* #,##0.00_);_(* \(#,##0.00\);_(* "-"??_);_(@_)</c:formatCode>
                <c:ptCount val="6"/>
                <c:pt idx="0">
                  <c:v>0</c:v>
                </c:pt>
                <c:pt idx="1">
                  <c:v>215304.39537942904</c:v>
                </c:pt>
                <c:pt idx="2">
                  <c:v>215405.63775112189</c:v>
                </c:pt>
                <c:pt idx="3">
                  <c:v>211808.84603068323</c:v>
                </c:pt>
                <c:pt idx="4">
                  <c:v>187909.36917952469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9-434D-8DD3-10E2AAE8E3F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81C-4E0D-BA80-5C60B99CC25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B1D-42DE-A197-9F0306F36A8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81C-4E0D-BA80-5C60B99CC25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81C-4E0D-BA80-5C60B99CC25B}"/>
              </c:ext>
            </c:extLst>
          </c:dPt>
          <c:dLbls>
            <c:dLbl>
              <c:idx val="1"/>
              <c:layout>
                <c:manualLayout>
                  <c:x val="-3.5930654884856425E-17"/>
                  <c:y val="5.3925359780416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B1D-42DE-A197-9F0306F36A85}"/>
                </c:ext>
              </c:extLst>
            </c:dLbl>
            <c:dLbl>
              <c:idx val="2"/>
              <c:layout>
                <c:manualLayout>
                  <c:x val="0"/>
                  <c:y val="5.007354836752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1D-42DE-A197-9F0306F36A85}"/>
                </c:ext>
              </c:extLst>
            </c:dLbl>
            <c:dLbl>
              <c:idx val="3"/>
              <c:layout>
                <c:manualLayout>
                  <c:x val="-7.1861309769712849E-17"/>
                  <c:y val="5.7777171193303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1D-42DE-A197-9F0306F36A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DATA!$E$130:$E$135</c:f>
              <c:strCache>
                <c:ptCount val="6"/>
                <c:pt idx="0">
                  <c:v>Centrales Eléctricas (Producción)</c:v>
                </c:pt>
                <c:pt idx="1">
                  <c:v>Importación</c:v>
                </c:pt>
                <c:pt idx="2">
                  <c:v>Exportación</c:v>
                </c:pt>
                <c:pt idx="3">
                  <c:v>Consumo Propio</c:v>
                </c:pt>
                <c:pt idx="4">
                  <c:v>Pérdidas Transm. y Distrib.</c:v>
                </c:pt>
                <c:pt idx="5">
                  <c:v>Consumo Final</c:v>
                </c:pt>
              </c:strCache>
            </c:strRef>
          </c:cat>
          <c:val>
            <c:numRef>
              <c:f>I_X.28!$O$7:$O$12</c:f>
              <c:numCache>
                <c:formatCode>_(* #,##0.00_);_(* \(#,##0.00\);_(* "-"??_);_(@_)</c:formatCode>
                <c:ptCount val="6"/>
                <c:pt idx="0">
                  <c:v>215304.39537942904</c:v>
                </c:pt>
                <c:pt idx="1">
                  <c:v>115.57495592139485</c:v>
                </c:pt>
                <c:pt idx="2">
                  <c:v>14.332584228533932</c:v>
                </c:pt>
                <c:pt idx="3">
                  <c:v>3596.7917204386745</c:v>
                </c:pt>
                <c:pt idx="4">
                  <c:v>23899.476851158546</c:v>
                </c:pt>
                <c:pt idx="5">
                  <c:v>187909.36917952469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81C-4E0D-BA80-5C60B99CC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1578496"/>
        <c:axId val="151580032"/>
      </c:barChart>
      <c:catAx>
        <c:axId val="1515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1580032"/>
        <c:crosses val="autoZero"/>
        <c:auto val="1"/>
        <c:lblAlgn val="ctr"/>
        <c:lblOffset val="100"/>
        <c:noMultiLvlLbl val="0"/>
      </c:catAx>
      <c:valAx>
        <c:axId val="15158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b="1"/>
                  <a:t>TJ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2.84175925925925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157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DATA!$E$324</c:f>
              <c:strCache>
                <c:ptCount val="1"/>
                <c:pt idx="0">
                  <c:v>Hidroeléctrica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DATA!$P$279:$AD$279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DATA!$P$324:$AD$324</c:f>
              <c:numCache>
                <c:formatCode>_(* #,##0.00_);_(* \(#,##0.00\);_(* "-"??_);_(@_)</c:formatCode>
                <c:ptCount val="15"/>
                <c:pt idx="0">
                  <c:v>3152.0380000000018</c:v>
                </c:pt>
                <c:pt idx="1">
                  <c:v>3183.1260000000016</c:v>
                </c:pt>
                <c:pt idx="2">
                  <c:v>3344.7949999999996</c:v>
                </c:pt>
                <c:pt idx="3">
                  <c:v>3357.0599999999986</c:v>
                </c:pt>
                <c:pt idx="4">
                  <c:v>3380.8299999999981</c:v>
                </c:pt>
                <c:pt idx="5">
                  <c:v>3450.5469999999996</c:v>
                </c:pt>
                <c:pt idx="6">
                  <c:v>3558.2689999999961</c:v>
                </c:pt>
                <c:pt idx="7">
                  <c:v>4047.8669999999961</c:v>
                </c:pt>
                <c:pt idx="8">
                  <c:v>5072.4689999999973</c:v>
                </c:pt>
                <c:pt idx="9">
                  <c:v>5115.7070000000231</c:v>
                </c:pt>
                <c:pt idx="10">
                  <c:v>5232.4620000000004</c:v>
                </c:pt>
                <c:pt idx="11">
                  <c:v>5266.3020000000024</c:v>
                </c:pt>
                <c:pt idx="12">
                  <c:v>5285.680000000003</c:v>
                </c:pt>
                <c:pt idx="13">
                  <c:v>5383.871000000011</c:v>
                </c:pt>
                <c:pt idx="14">
                  <c:v>5384.4110000000001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0-49F8-80CD-9193390AB32D}"/>
            </c:ext>
          </c:extLst>
        </c:ser>
        <c:ser>
          <c:idx val="4"/>
          <c:order val="1"/>
          <c:tx>
            <c:strRef>
              <c:f>DATA!$E$327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DATA!$P$279:$AD$279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DATA!$P$327:$AD$327</c:f>
              <c:numCache>
                <c:formatCode>_(* #,##0.00_);_(* \(#,##0.00\);_(* "-"??_);_(@_)</c:formatCode>
                <c:ptCount val="15"/>
                <c:pt idx="0">
                  <c:v>2844.2450000000008</c:v>
                </c:pt>
                <c:pt idx="1">
                  <c:v>3539.6900000000005</c:v>
                </c:pt>
                <c:pt idx="2">
                  <c:v>3963.6709999999966</c:v>
                </c:pt>
                <c:pt idx="3">
                  <c:v>3956.4770000000008</c:v>
                </c:pt>
                <c:pt idx="4">
                  <c:v>4805.6409999999996</c:v>
                </c:pt>
                <c:pt idx="5">
                  <c:v>6103.3840000000027</c:v>
                </c:pt>
                <c:pt idx="6">
                  <c:v>5942.2790000000059</c:v>
                </c:pt>
                <c:pt idx="7">
                  <c:v>6334.0460000000057</c:v>
                </c:pt>
                <c:pt idx="8">
                  <c:v>7632.0550000000067</c:v>
                </c:pt>
                <c:pt idx="9">
                  <c:v>7638.6210000001747</c:v>
                </c:pt>
                <c:pt idx="10">
                  <c:v>7760.7340000000077</c:v>
                </c:pt>
                <c:pt idx="11">
                  <c:v>7722.6090000000086</c:v>
                </c:pt>
                <c:pt idx="12">
                  <c:v>7740.3440000000073</c:v>
                </c:pt>
                <c:pt idx="13">
                  <c:v>7781.5839999999625</c:v>
                </c:pt>
                <c:pt idx="14">
                  <c:v>8038.5670000000009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C0-49F8-80CD-9193390AB32D}"/>
            </c:ext>
          </c:extLst>
        </c:ser>
        <c:ser>
          <c:idx val="2"/>
          <c:order val="2"/>
          <c:tx>
            <c:strRef>
              <c:f>DATA!$E$325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DATA!$P$279:$AD$279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DATA!$P$325:$AD$325</c:f>
              <c:numCache>
                <c:formatCode>_(* #,##0.00_);_(* \(#,##0.00\);_(* "-"??_);_(@_)</c:formatCode>
                <c:ptCount val="15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142.69999999999999</c:v>
                </c:pt>
                <c:pt idx="7">
                  <c:v>239.79999999999998</c:v>
                </c:pt>
                <c:pt idx="8">
                  <c:v>239.95</c:v>
                </c:pt>
                <c:pt idx="9">
                  <c:v>239.94999999999985</c:v>
                </c:pt>
                <c:pt idx="10">
                  <c:v>372.24999999999994</c:v>
                </c:pt>
                <c:pt idx="11">
                  <c:v>372.24999999999994</c:v>
                </c:pt>
                <c:pt idx="12">
                  <c:v>408.98999999999995</c:v>
                </c:pt>
                <c:pt idx="13">
                  <c:v>408.98999999999995</c:v>
                </c:pt>
                <c:pt idx="14">
                  <c:v>538.99000000000024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C0-49F8-80CD-9193390AB32D}"/>
            </c:ext>
          </c:extLst>
        </c:ser>
        <c:ser>
          <c:idx val="3"/>
          <c:order val="3"/>
          <c:tx>
            <c:strRef>
              <c:f>DATA!$E$326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DATA!$P$279:$AD$279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DATA!$P$326:$AD$326</c:f>
              <c:numCache>
                <c:formatCode>_(* #,##0.00_);_(* \(#,##0.00\);_(* "-"??_);_(@_)</c:formatCode>
                <c:ptCount val="15"/>
                <c:pt idx="4">
                  <c:v>80</c:v>
                </c:pt>
                <c:pt idx="5">
                  <c:v>80</c:v>
                </c:pt>
                <c:pt idx="6">
                  <c:v>96</c:v>
                </c:pt>
                <c:pt idx="7">
                  <c:v>96</c:v>
                </c:pt>
                <c:pt idx="8">
                  <c:v>100</c:v>
                </c:pt>
                <c:pt idx="9">
                  <c:v>244.48399999999998</c:v>
                </c:pt>
                <c:pt idx="10">
                  <c:v>284.48400000000004</c:v>
                </c:pt>
                <c:pt idx="11">
                  <c:v>289.03399999999999</c:v>
                </c:pt>
                <c:pt idx="12">
                  <c:v>289.03399999999999</c:v>
                </c:pt>
                <c:pt idx="13">
                  <c:v>286.51000000000022</c:v>
                </c:pt>
                <c:pt idx="14">
                  <c:v>286.51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C0-49F8-80CD-9193390AB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7367424"/>
        <c:axId val="147368960"/>
      </c:barChart>
      <c:catAx>
        <c:axId val="14736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368960"/>
        <c:crosses val="autoZero"/>
        <c:auto val="1"/>
        <c:lblAlgn val="ctr"/>
        <c:lblOffset val="100"/>
        <c:noMultiLvlLbl val="0"/>
      </c:catAx>
      <c:valAx>
        <c:axId val="14736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800" b="1">
                    <a:solidFill>
                      <a:sysClr val="windowText" lastClr="000000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3.24354938271604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36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DATA!$E$336</c:f>
              <c:strCache>
                <c:ptCount val="1"/>
                <c:pt idx="0">
                  <c:v>Hidroeléctrica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DATA!$P$279:$AD$279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DATA!$P$336:$AD$336</c:f>
              <c:numCache>
                <c:formatCode>_(* #,##0.00_);_(* \(#,##0.00\);_(* "-"??_);_(@_)</c:formatCode>
                <c:ptCount val="15"/>
                <c:pt idx="0">
                  <c:v>89.987999999999971</c:v>
                </c:pt>
                <c:pt idx="1">
                  <c:v>94.337999999999994</c:v>
                </c:pt>
                <c:pt idx="2">
                  <c:v>92.806999999999974</c:v>
                </c:pt>
                <c:pt idx="3">
                  <c:v>93.893000000000001</c:v>
                </c:pt>
                <c:pt idx="4">
                  <c:v>103.494</c:v>
                </c:pt>
                <c:pt idx="5">
                  <c:v>105.63500000000001</c:v>
                </c:pt>
                <c:pt idx="6">
                  <c:v>103.59599999999998</c:v>
                </c:pt>
                <c:pt idx="7">
                  <c:v>103.97599999999998</c:v>
                </c:pt>
                <c:pt idx="8">
                  <c:v>116.776</c:v>
                </c:pt>
                <c:pt idx="9">
                  <c:v>130.2229999999997</c:v>
                </c:pt>
                <c:pt idx="10">
                  <c:v>130.90299999999999</c:v>
                </c:pt>
                <c:pt idx="11">
                  <c:v>130.90299999999999</c:v>
                </c:pt>
                <c:pt idx="12">
                  <c:v>130.90299999999999</c:v>
                </c:pt>
                <c:pt idx="13">
                  <c:v>129.90300000000002</c:v>
                </c:pt>
                <c:pt idx="14">
                  <c:v>129.90300000000002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2-40B0-B87B-0D2E708E2E36}"/>
            </c:ext>
          </c:extLst>
        </c:ser>
        <c:ser>
          <c:idx val="4"/>
          <c:order val="1"/>
          <c:tx>
            <c:strRef>
              <c:f>DATA!$E$339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DATA!$P$279:$AD$279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DATA!$P$339:$AD$339</c:f>
              <c:numCache>
                <c:formatCode>_(* #,##0.00_);_(* \(#,##0.00\);_(* "-"??_);_(@_)</c:formatCode>
                <c:ptCount val="15"/>
                <c:pt idx="0">
                  <c:v>1070.9640000000006</c:v>
                </c:pt>
                <c:pt idx="1">
                  <c:v>1168.6420000000003</c:v>
                </c:pt>
                <c:pt idx="2">
                  <c:v>1210.5840000000007</c:v>
                </c:pt>
                <c:pt idx="3">
                  <c:v>1283.194</c:v>
                </c:pt>
                <c:pt idx="4">
                  <c:v>1328.7700000000002</c:v>
                </c:pt>
                <c:pt idx="5">
                  <c:v>1310.4529999999997</c:v>
                </c:pt>
                <c:pt idx="6">
                  <c:v>1359.7749999999996</c:v>
                </c:pt>
                <c:pt idx="7">
                  <c:v>1366.9379999999994</c:v>
                </c:pt>
                <c:pt idx="8">
                  <c:v>1356.4649999999999</c:v>
                </c:pt>
                <c:pt idx="9">
                  <c:v>1365.785999999998</c:v>
                </c:pt>
                <c:pt idx="10">
                  <c:v>1363.7529999999999</c:v>
                </c:pt>
                <c:pt idx="11">
                  <c:v>1341.7420000000006</c:v>
                </c:pt>
                <c:pt idx="12">
                  <c:v>1332.0190000000009</c:v>
                </c:pt>
                <c:pt idx="13">
                  <c:v>1349.4509999999996</c:v>
                </c:pt>
                <c:pt idx="14">
                  <c:v>1381.1209999999999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2-40B0-B87B-0D2E708E2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7530880"/>
        <c:axId val="147532416"/>
        <c:extLst/>
      </c:barChart>
      <c:catAx>
        <c:axId val="1475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532416"/>
        <c:crosses val="autoZero"/>
        <c:auto val="1"/>
        <c:lblAlgn val="ctr"/>
        <c:lblOffset val="100"/>
        <c:noMultiLvlLbl val="0"/>
      </c:catAx>
      <c:valAx>
        <c:axId val="1475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800" b="1">
                    <a:solidFill>
                      <a:sysClr val="windowText" lastClr="000000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3.24354938271604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53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TOTAL: 149 633 TJ</a:t>
            </a:r>
          </a:p>
        </c:rich>
      </c:tx>
      <c:layout>
        <c:manualLayout>
          <c:xMode val="edge"/>
          <c:yMode val="edge"/>
          <c:x val="0"/>
          <c:y val="0.930216049382716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B18-4904-9DEB-B479762CAF46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18-4904-9DEB-B479762CAF46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B18-4904-9DEB-B479762CAF46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18-4904-9DEB-B479762CAF46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18-4904-9DEB-B479762CAF46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18-4904-9DEB-B479762CAF46}"/>
              </c:ext>
            </c:extLst>
          </c:dPt>
          <c:dLbls>
            <c:dLbl>
              <c:idx val="0"/>
              <c:layout>
                <c:manualLayout>
                  <c:x val="3.3317901234567904E-2"/>
                  <c:y val="0.297901234567901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18-4904-9DEB-B479762CAF46}"/>
                </c:ext>
              </c:extLst>
            </c:dLbl>
            <c:dLbl>
              <c:idx val="1"/>
              <c:layout>
                <c:manualLayout>
                  <c:x val="-3.9197530864197534E-2"/>
                  <c:y val="8.2314814814814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18-4904-9DEB-B479762CAF46}"/>
                </c:ext>
              </c:extLst>
            </c:dLbl>
            <c:dLbl>
              <c:idx val="2"/>
              <c:layout>
                <c:manualLayout>
                  <c:x val="1.7638888888888888E-2"/>
                  <c:y val="-0.164629629629629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18-4904-9DEB-B479762CAF46}"/>
                </c:ext>
              </c:extLst>
            </c:dLbl>
            <c:dLbl>
              <c:idx val="3"/>
              <c:layout>
                <c:manualLayout>
                  <c:x val="5.8796296296296298E-2"/>
                  <c:y val="-0.129351851851851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18-4904-9DEB-B479762CAF46}"/>
                </c:ext>
              </c:extLst>
            </c:dLbl>
            <c:dLbl>
              <c:idx val="4"/>
              <c:layout>
                <c:manualLayout>
                  <c:x val="6.6635802469135808E-2"/>
                  <c:y val="-4.31172839506172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18-4904-9DEB-B479762CAF46}"/>
                </c:ext>
              </c:extLst>
            </c:dLbl>
            <c:dLbl>
              <c:idx val="5"/>
              <c:layout>
                <c:manualLayout>
                  <c:x val="6.4675925925925928E-2"/>
                  <c:y val="8.6234567901234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18-4904-9DEB-B479762CAF4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DATA!$E$222:$E$227</c:f>
              <c:strCache>
                <c:ptCount val="6"/>
                <c:pt idx="0">
                  <c:v>Carbón</c:v>
                </c:pt>
                <c:pt idx="1">
                  <c:v>Hidroenergía</c:v>
                </c:pt>
                <c:pt idx="2">
                  <c:v>Eólico</c:v>
                </c:pt>
                <c:pt idx="3">
                  <c:v>Solar</c:v>
                </c:pt>
                <c:pt idx="4">
                  <c:v>Bagazo</c:v>
                </c:pt>
                <c:pt idx="5">
                  <c:v>Biogás</c:v>
                </c:pt>
              </c:strCache>
            </c:strRef>
          </c:cat>
          <c:val>
            <c:numRef>
              <c:f>DATA!$AD$222:$AD$227</c:f>
              <c:numCache>
                <c:formatCode>_(* #,##0.00_);_(* \(#,##0.00\);_(* "-"??_);_(@_)</c:formatCode>
                <c:ptCount val="6"/>
                <c:pt idx="0">
                  <c:v>1469.2952134614366</c:v>
                </c:pt>
                <c:pt idx="1">
                  <c:v>131239.56327573836</c:v>
                </c:pt>
                <c:pt idx="2">
                  <c:v>6951.3304158854817</c:v>
                </c:pt>
                <c:pt idx="3">
                  <c:v>3011.7849759482724</c:v>
                </c:pt>
                <c:pt idx="4">
                  <c:v>6294.6379730692615</c:v>
                </c:pt>
                <c:pt idx="5">
                  <c:v>666.67130641487847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8-4904-9DEB-B479762CA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DATA!$D$195</c:f>
              <c:strCache>
                <c:ptCount val="1"/>
                <c:pt idx="0">
                  <c:v>Mercado Eléctrico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DATA!$H$195:$AD$195</c15:sqref>
                  </c15:fullRef>
                </c:ext>
              </c:extLst>
              <c:f>(DATA!$I$195:$M$195,DATA!$P$195:$AD$195)</c:f>
              <c:numCache>
                <c:formatCode>_(* #,##0.00_);_(* \(#,##0.00\);_(* "-"??_);_(@_)</c:formatCode>
                <c:ptCount val="15"/>
                <c:pt idx="0">
                  <c:v>343.9</c:v>
                </c:pt>
                <c:pt idx="1">
                  <c:v>353.9</c:v>
                </c:pt>
                <c:pt idx="2">
                  <c:v>393.2</c:v>
                </c:pt>
                <c:pt idx="3">
                  <c:v>275.7</c:v>
                </c:pt>
                <c:pt idx="4">
                  <c:v>221.5</c:v>
                </c:pt>
                <c:pt idx="5">
                  <c:v>263</c:v>
                </c:pt>
                <c:pt idx="6">
                  <c:v>60.3</c:v>
                </c:pt>
                <c:pt idx="7">
                  <c:v>86</c:v>
                </c:pt>
                <c:pt idx="8">
                  <c:v>295</c:v>
                </c:pt>
                <c:pt idx="9">
                  <c:v>245.8</c:v>
                </c:pt>
                <c:pt idx="10">
                  <c:v>13.7</c:v>
                </c:pt>
                <c:pt idx="11">
                  <c:v>13.7</c:v>
                </c:pt>
                <c:pt idx="12">
                  <c:v>5.5</c:v>
                </c:pt>
                <c:pt idx="13">
                  <c:v>10.47031</c:v>
                </c:pt>
                <c:pt idx="14">
                  <c:v>48.105470000000004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8-4278-B471-2899377BCBD8}"/>
            </c:ext>
          </c:extLst>
        </c:ser>
        <c:ser>
          <c:idx val="1"/>
          <c:order val="1"/>
          <c:tx>
            <c:strRef>
              <c:f>DATA!$D$204</c:f>
              <c:strCache>
                <c:ptCount val="1"/>
                <c:pt idx="0">
                  <c:v>Uso Propio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DATA!$H$204:$AD$204</c15:sqref>
                  </c15:fullRef>
                </c:ext>
              </c:extLst>
              <c:f>(DATA!$I$204:$M$204,DATA!$P$204:$AD$204)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146.1</c:v>
                </c:pt>
                <c:pt idx="4">
                  <c:v>199.2</c:v>
                </c:pt>
                <c:pt idx="5">
                  <c:v>188</c:v>
                </c:pt>
                <c:pt idx="6">
                  <c:v>216.1</c:v>
                </c:pt>
                <c:pt idx="7">
                  <c:v>140.1</c:v>
                </c:pt>
                <c:pt idx="8">
                  <c:v>115</c:v>
                </c:pt>
                <c:pt idx="9">
                  <c:v>60.9</c:v>
                </c:pt>
                <c:pt idx="10">
                  <c:v>148</c:v>
                </c:pt>
                <c:pt idx="11">
                  <c:v>178.3</c:v>
                </c:pt>
                <c:pt idx="12">
                  <c:v>167.6</c:v>
                </c:pt>
                <c:pt idx="13">
                  <c:v>147.27411999999998</c:v>
                </c:pt>
                <c:pt idx="14">
                  <c:v>92.498699999999999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8-4278-B471-2899377BC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7467648"/>
        <c:axId val="148497536"/>
      </c:barChart>
      <c:catAx>
        <c:axId val="1474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8497536"/>
        <c:crosses val="autoZero"/>
        <c:auto val="1"/>
        <c:lblAlgn val="ctr"/>
        <c:lblOffset val="100"/>
        <c:noMultiLvlLbl val="0"/>
      </c:catAx>
      <c:valAx>
        <c:axId val="14849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800" b="1">
                    <a:solidFill>
                      <a:sysClr val="windowText" lastClr="000000"/>
                    </a:solidFill>
                  </a:rPr>
                  <a:t>10</a:t>
                </a:r>
                <a:r>
                  <a:rPr lang="es-PE" sz="800" b="1" baseline="30000">
                    <a:solidFill>
                      <a:sysClr val="windowText" lastClr="000000"/>
                    </a:solidFill>
                  </a:rPr>
                  <a:t>3</a:t>
                </a:r>
                <a:r>
                  <a:rPr lang="es-PE" sz="800" b="1">
                    <a:solidFill>
                      <a:sysClr val="windowText" lastClr="000000"/>
                    </a:solidFill>
                  </a:rPr>
                  <a:t> ton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2.89956790123456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46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DATA!$D$199</c:f>
              <c:strCache>
                <c:ptCount val="1"/>
                <c:pt idx="0">
                  <c:v>Mercado Eléctrico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DATA!$H$199:$AD$199</c15:sqref>
                  </c15:fullRef>
                </c:ext>
              </c:extLst>
              <c:f>(DATA!$I$199:$M$199,DATA!$P$199:$AD$199)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4.8</c:v>
                </c:pt>
                <c:pt idx="2">
                  <c:v>213</c:v>
                </c:pt>
                <c:pt idx="3">
                  <c:v>455.2</c:v>
                </c:pt>
                <c:pt idx="4">
                  <c:v>354.9</c:v>
                </c:pt>
                <c:pt idx="5">
                  <c:v>908.9</c:v>
                </c:pt>
                <c:pt idx="6">
                  <c:v>765.8</c:v>
                </c:pt>
                <c:pt idx="7">
                  <c:v>734.8</c:v>
                </c:pt>
                <c:pt idx="8">
                  <c:v>602.79999999999995</c:v>
                </c:pt>
                <c:pt idx="9">
                  <c:v>568.5</c:v>
                </c:pt>
                <c:pt idx="10">
                  <c:v>641.1</c:v>
                </c:pt>
                <c:pt idx="11">
                  <c:v>922.9</c:v>
                </c:pt>
                <c:pt idx="12">
                  <c:v>889.6</c:v>
                </c:pt>
                <c:pt idx="13">
                  <c:v>1048.7306799999999</c:v>
                </c:pt>
                <c:pt idx="14">
                  <c:v>1002.96957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9-4AB1-9BFE-7C63C8215C70}"/>
            </c:ext>
          </c:extLst>
        </c:ser>
        <c:ser>
          <c:idx val="1"/>
          <c:order val="1"/>
          <c:tx>
            <c:strRef>
              <c:f>DATA!$D$208</c:f>
              <c:strCache>
                <c:ptCount val="1"/>
                <c:pt idx="0">
                  <c:v>Uso Propio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(DATA!$I$7:$M$7,DATA!$P$7:$AD$7)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DATA!$H$208:$AD$208</c15:sqref>
                  </c15:fullRef>
                </c:ext>
              </c:extLst>
              <c:f>(DATA!$I$208:$M$208,DATA!$P$208:$AD$208)</c:f>
              <c:numCache>
                <c:formatCode>_(* #,##0.00_);_(* \(#,##0.00\);_(* "-"??_);_(@_)</c:formatCode>
                <c:ptCount val="15"/>
                <c:pt idx="0">
                  <c:v>1055.0999999999999</c:v>
                </c:pt>
                <c:pt idx="1">
                  <c:v>1229.5</c:v>
                </c:pt>
                <c:pt idx="2">
                  <c:v>1331.7</c:v>
                </c:pt>
                <c:pt idx="3">
                  <c:v>1220.5</c:v>
                </c:pt>
                <c:pt idx="4">
                  <c:v>793</c:v>
                </c:pt>
                <c:pt idx="5">
                  <c:v>1114.5</c:v>
                </c:pt>
                <c:pt idx="6">
                  <c:v>2012</c:v>
                </c:pt>
                <c:pt idx="7">
                  <c:v>1249.4000000000001</c:v>
                </c:pt>
                <c:pt idx="8">
                  <c:v>924.1</c:v>
                </c:pt>
                <c:pt idx="9">
                  <c:v>1711.3</c:v>
                </c:pt>
                <c:pt idx="10">
                  <c:v>1093</c:v>
                </c:pt>
                <c:pt idx="11">
                  <c:v>953.6</c:v>
                </c:pt>
                <c:pt idx="12">
                  <c:v>947.1</c:v>
                </c:pt>
                <c:pt idx="13">
                  <c:v>828.42124000000013</c:v>
                </c:pt>
                <c:pt idx="14">
                  <c:v>966.25427000000013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9-4AB1-9BFE-7C63C8215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8546688"/>
        <c:axId val="148548224"/>
      </c:barChart>
      <c:catAx>
        <c:axId val="14854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8548224"/>
        <c:crosses val="autoZero"/>
        <c:auto val="1"/>
        <c:lblAlgn val="ctr"/>
        <c:lblOffset val="100"/>
        <c:noMultiLvlLbl val="0"/>
      </c:catAx>
      <c:valAx>
        <c:axId val="1485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800" b="1">
                    <a:solidFill>
                      <a:sysClr val="windowText" lastClr="000000"/>
                    </a:solidFill>
                  </a:rPr>
                  <a:t>10</a:t>
                </a:r>
                <a:r>
                  <a:rPr lang="es-PE" sz="800" b="1" baseline="30000">
                    <a:solidFill>
                      <a:sysClr val="windowText" lastClr="000000"/>
                    </a:solidFill>
                  </a:rPr>
                  <a:t>3</a:t>
                </a:r>
                <a:r>
                  <a:rPr lang="es-PE" sz="800" b="1">
                    <a:solidFill>
                      <a:sysClr val="windowText" lastClr="000000"/>
                    </a:solidFill>
                  </a:rPr>
                  <a:t> ton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2.89956790123456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854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DATA!$D$200</c:f>
              <c:strCache>
                <c:ptCount val="1"/>
                <c:pt idx="0">
                  <c:v>Mercado Eléctrico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DATA!$H$7:$AD$7</c15:sqref>
                  </c15:fullRef>
                </c:ext>
              </c:extLst>
              <c:f>(DATA!$I$7:$M$7,DATA!$R$7:$AD$7)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DATA!$H$200:$AD$200</c15:sqref>
                  </c15:fullRef>
                </c:ext>
              </c:extLst>
              <c:f>(DATA!$I$200:$M$200,DATA!$R$200:$AD$200)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74.630555510000008</c:v>
                </c:pt>
                <c:pt idx="2">
                  <c:v>766.29014383000003</c:v>
                </c:pt>
                <c:pt idx="3">
                  <c:v>703.60301986000002</c:v>
                </c:pt>
                <c:pt idx="4">
                  <c:v>717.48522843000012</c:v>
                </c:pt>
                <c:pt idx="5">
                  <c:v>859.94472823000012</c:v>
                </c:pt>
                <c:pt idx="6">
                  <c:v>1198.7822117899998</c:v>
                </c:pt>
                <c:pt idx="7">
                  <c:v>940.85776886999997</c:v>
                </c:pt>
                <c:pt idx="8">
                  <c:v>1165.6111140800001</c:v>
                </c:pt>
                <c:pt idx="9">
                  <c:v>1387.7652973700001</c:v>
                </c:pt>
                <c:pt idx="10">
                  <c:v>1212.85511974</c:v>
                </c:pt>
                <c:pt idx="11">
                  <c:v>1685.5974955985839</c:v>
                </c:pt>
                <c:pt idx="12">
                  <c:v>1605.8963237387527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0-4125-A187-D2554ACD5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17856"/>
        <c:axId val="148914944"/>
      </c:lineChart>
      <c:catAx>
        <c:axId val="14861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8914944"/>
        <c:crosses val="autoZero"/>
        <c:auto val="1"/>
        <c:lblAlgn val="ctr"/>
        <c:lblOffset val="100"/>
        <c:noMultiLvlLbl val="0"/>
      </c:catAx>
      <c:valAx>
        <c:axId val="14891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900" b="1">
                    <a:solidFill>
                      <a:sysClr val="windowText" lastClr="000000"/>
                    </a:solidFill>
                  </a:rPr>
                  <a:t>10</a:t>
                </a:r>
                <a:r>
                  <a:rPr lang="es-PE" sz="900" b="1" baseline="30000">
                    <a:solidFill>
                      <a:sysClr val="windowText" lastClr="000000"/>
                    </a:solidFill>
                  </a:rPr>
                  <a:t>3</a:t>
                </a:r>
                <a:r>
                  <a:rPr lang="es-PE" sz="900" b="1">
                    <a:solidFill>
                      <a:sysClr val="windowText" lastClr="000000"/>
                    </a:solidFill>
                  </a:rPr>
                  <a:t> m</a:t>
                </a:r>
                <a:r>
                  <a:rPr lang="es-PE" sz="900" b="1" baseline="30000">
                    <a:solidFill>
                      <a:sysClr val="windowText" lastClr="000000"/>
                    </a:solidFill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5679012345679012E-2"/>
              <c:y val="3.57376543209876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861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DATA!$D$196</c:f>
              <c:strCache>
                <c:ptCount val="1"/>
                <c:pt idx="0">
                  <c:v>Mercado Eléctrico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DATA!$P$7:$AD$7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DATA!$P$196:$AD$196</c:f>
              <c:numCache>
                <c:formatCode>_(* #,##0.00_);_(* \(#,##0.00\);_(* "-"??_);_(@_)</c:formatCode>
                <c:ptCount val="15"/>
                <c:pt idx="0">
                  <c:v>18607.8</c:v>
                </c:pt>
                <c:pt idx="1">
                  <c:v>19419.2</c:v>
                </c:pt>
                <c:pt idx="2">
                  <c:v>19567.400000000001</c:v>
                </c:pt>
                <c:pt idx="3">
                  <c:v>21027.4</c:v>
                </c:pt>
                <c:pt idx="4">
                  <c:v>21490.799999999999</c:v>
                </c:pt>
                <c:pt idx="5">
                  <c:v>21709.4</c:v>
                </c:pt>
                <c:pt idx="6">
                  <c:v>21610.9</c:v>
                </c:pt>
                <c:pt idx="7">
                  <c:v>23127.1</c:v>
                </c:pt>
                <c:pt idx="8">
                  <c:v>23652.6</c:v>
                </c:pt>
                <c:pt idx="9">
                  <c:v>28393</c:v>
                </c:pt>
                <c:pt idx="10">
                  <c:v>29989.3</c:v>
                </c:pt>
                <c:pt idx="11">
                  <c:v>30769.200000000001</c:v>
                </c:pt>
                <c:pt idx="12">
                  <c:v>29895.5</c:v>
                </c:pt>
                <c:pt idx="13">
                  <c:v>39117.013754999993</c:v>
                </c:pt>
                <c:pt idx="14">
                  <c:v>36455.434272425009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7-451B-B1EA-52BFD3AA64B5}"/>
            </c:ext>
          </c:extLst>
        </c:ser>
        <c:ser>
          <c:idx val="1"/>
          <c:order val="1"/>
          <c:tx>
            <c:strRef>
              <c:f>DATA!$D$205</c:f>
              <c:strCache>
                <c:ptCount val="1"/>
                <c:pt idx="0">
                  <c:v>Uso Propio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DATA!$P$7:$AD$7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DATA!$P$205:$AD$205</c:f>
              <c:numCache>
                <c:formatCode>_(* #,##0.00_);_(* \(#,##0.00\);_(* "-"??_);_(@_)</c:formatCode>
                <c:ptCount val="15"/>
                <c:pt idx="0">
                  <c:v>451.8</c:v>
                </c:pt>
                <c:pt idx="1">
                  <c:v>484.6</c:v>
                </c:pt>
                <c:pt idx="2">
                  <c:v>484.7</c:v>
                </c:pt>
                <c:pt idx="3">
                  <c:v>529.9</c:v>
                </c:pt>
                <c:pt idx="4">
                  <c:v>541.1</c:v>
                </c:pt>
                <c:pt idx="5">
                  <c:v>610.20000000000005</c:v>
                </c:pt>
                <c:pt idx="6">
                  <c:v>599.70000000000005</c:v>
                </c:pt>
                <c:pt idx="7">
                  <c:v>595.6</c:v>
                </c:pt>
                <c:pt idx="8">
                  <c:v>519.1</c:v>
                </c:pt>
                <c:pt idx="9">
                  <c:v>681.5</c:v>
                </c:pt>
                <c:pt idx="10">
                  <c:v>748.1</c:v>
                </c:pt>
                <c:pt idx="11">
                  <c:v>692.9</c:v>
                </c:pt>
                <c:pt idx="12">
                  <c:v>614.79999999999995</c:v>
                </c:pt>
                <c:pt idx="13">
                  <c:v>790.08741500000008</c:v>
                </c:pt>
                <c:pt idx="14">
                  <c:v>724.32194466542296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7-451B-B1EA-52BFD3AA6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7393152"/>
        <c:axId val="147394944"/>
      </c:barChart>
      <c:catAx>
        <c:axId val="14739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394944"/>
        <c:crosses val="autoZero"/>
        <c:auto val="1"/>
        <c:lblAlgn val="ctr"/>
        <c:lblOffset val="100"/>
        <c:noMultiLvlLbl val="0"/>
      </c:catAx>
      <c:valAx>
        <c:axId val="1473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800" b="1">
                    <a:solidFill>
                      <a:sysClr val="windowText" lastClr="000000"/>
                    </a:solidFill>
                  </a:rPr>
                  <a:t>GW.h</a:t>
                </a:r>
              </a:p>
            </c:rich>
          </c:tx>
          <c:layout>
            <c:manualLayout>
              <c:xMode val="edge"/>
              <c:yMode val="edge"/>
              <c:x val="1.3719135802469137E-2"/>
              <c:y val="2.89956790123456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4739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4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47626</xdr:rowOff>
    </xdr:from>
    <xdr:to>
      <xdr:col>12</xdr:col>
      <xdr:colOff>55245</xdr:colOff>
      <xdr:row>2</xdr:row>
      <xdr:rowOff>29719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47626"/>
          <a:ext cx="2388870" cy="54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0</xdr:row>
      <xdr:rowOff>19050</xdr:rowOff>
    </xdr:from>
    <xdr:to>
      <xdr:col>10</xdr:col>
      <xdr:colOff>0</xdr:colOff>
      <xdr:row>2</xdr:row>
      <xdr:rowOff>31116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905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314325</xdr:colOff>
      <xdr:row>0</xdr:row>
      <xdr:rowOff>19050</xdr:rowOff>
    </xdr:from>
    <xdr:to>
      <xdr:col>10</xdr:col>
      <xdr:colOff>19050</xdr:colOff>
      <xdr:row>2</xdr:row>
      <xdr:rowOff>31116</xdr:rowOff>
    </xdr:to>
    <xdr:pic>
      <xdr:nvPicPr>
        <xdr:cNvPr id="6" name="Imagen 5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905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285750</xdr:colOff>
      <xdr:row>0</xdr:row>
      <xdr:rowOff>19050</xdr:rowOff>
    </xdr:from>
    <xdr:to>
      <xdr:col>9</xdr:col>
      <xdr:colOff>752475</xdr:colOff>
      <xdr:row>2</xdr:row>
      <xdr:rowOff>31116</xdr:rowOff>
    </xdr:to>
    <xdr:pic>
      <xdr:nvPicPr>
        <xdr:cNvPr id="5" name="Imagen 4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5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285750</xdr:colOff>
      <xdr:row>0</xdr:row>
      <xdr:rowOff>19050</xdr:rowOff>
    </xdr:from>
    <xdr:to>
      <xdr:col>9</xdr:col>
      <xdr:colOff>752475</xdr:colOff>
      <xdr:row>2</xdr:row>
      <xdr:rowOff>31116</xdr:rowOff>
    </xdr:to>
    <xdr:pic>
      <xdr:nvPicPr>
        <xdr:cNvPr id="6" name="Imagen 5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5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180974</xdr:rowOff>
    </xdr:from>
    <xdr:to>
      <xdr:col>9</xdr:col>
      <xdr:colOff>384000</xdr:colOff>
      <xdr:row>24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295275</xdr:colOff>
      <xdr:row>0</xdr:row>
      <xdr:rowOff>19050</xdr:rowOff>
    </xdr:from>
    <xdr:to>
      <xdr:col>10</xdr:col>
      <xdr:colOff>0</xdr:colOff>
      <xdr:row>2</xdr:row>
      <xdr:rowOff>31116</xdr:rowOff>
    </xdr:to>
    <xdr:pic>
      <xdr:nvPicPr>
        <xdr:cNvPr id="5" name="Imagen 4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905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180974</xdr:rowOff>
    </xdr:from>
    <xdr:to>
      <xdr:col>9</xdr:col>
      <xdr:colOff>384000</xdr:colOff>
      <xdr:row>24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285750</xdr:colOff>
      <xdr:row>0</xdr:row>
      <xdr:rowOff>19050</xdr:rowOff>
    </xdr:from>
    <xdr:to>
      <xdr:col>9</xdr:col>
      <xdr:colOff>752475</xdr:colOff>
      <xdr:row>2</xdr:row>
      <xdr:rowOff>31116</xdr:rowOff>
    </xdr:to>
    <xdr:pic>
      <xdr:nvPicPr>
        <xdr:cNvPr id="5" name="Imagen 4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5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180974</xdr:rowOff>
    </xdr:from>
    <xdr:to>
      <xdr:col>9</xdr:col>
      <xdr:colOff>384000</xdr:colOff>
      <xdr:row>24</xdr:row>
      <xdr:rowOff>163424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304800</xdr:colOff>
      <xdr:row>0</xdr:row>
      <xdr:rowOff>38100</xdr:rowOff>
    </xdr:from>
    <xdr:to>
      <xdr:col>10</xdr:col>
      <xdr:colOff>9525</xdr:colOff>
      <xdr:row>2</xdr:row>
      <xdr:rowOff>50166</xdr:rowOff>
    </xdr:to>
    <xdr:pic>
      <xdr:nvPicPr>
        <xdr:cNvPr id="4" name="Imagen 3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3810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295275</xdr:colOff>
      <xdr:row>0</xdr:row>
      <xdr:rowOff>19050</xdr:rowOff>
    </xdr:from>
    <xdr:to>
      <xdr:col>10</xdr:col>
      <xdr:colOff>0</xdr:colOff>
      <xdr:row>2</xdr:row>
      <xdr:rowOff>31116</xdr:rowOff>
    </xdr:to>
    <xdr:pic>
      <xdr:nvPicPr>
        <xdr:cNvPr id="4" name="Imagen 3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905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295275</xdr:colOff>
      <xdr:row>0</xdr:row>
      <xdr:rowOff>28575</xdr:rowOff>
    </xdr:from>
    <xdr:to>
      <xdr:col>10</xdr:col>
      <xdr:colOff>0</xdr:colOff>
      <xdr:row>2</xdr:row>
      <xdr:rowOff>40641</xdr:rowOff>
    </xdr:to>
    <xdr:pic>
      <xdr:nvPicPr>
        <xdr:cNvPr id="4" name="Imagen 3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295275</xdr:colOff>
      <xdr:row>0</xdr:row>
      <xdr:rowOff>28575</xdr:rowOff>
    </xdr:from>
    <xdr:to>
      <xdr:col>10</xdr:col>
      <xdr:colOff>0</xdr:colOff>
      <xdr:row>2</xdr:row>
      <xdr:rowOff>40641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17463</xdr:rowOff>
    </xdr:from>
    <xdr:to>
      <xdr:col>10</xdr:col>
      <xdr:colOff>723900</xdr:colOff>
      <xdr:row>2</xdr:row>
      <xdr:rowOff>32703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7463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180974</xdr:rowOff>
    </xdr:from>
    <xdr:to>
      <xdr:col>10</xdr:col>
      <xdr:colOff>342900</xdr:colOff>
      <xdr:row>24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49"/>
          <a:ext cx="7200900" cy="3409951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180974</xdr:rowOff>
    </xdr:from>
    <xdr:to>
      <xdr:col>9</xdr:col>
      <xdr:colOff>384000</xdr:colOff>
      <xdr:row>24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180974</xdr:rowOff>
    </xdr:from>
    <xdr:to>
      <xdr:col>9</xdr:col>
      <xdr:colOff>384000</xdr:colOff>
      <xdr:row>24</xdr:row>
      <xdr:rowOff>163424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180974</xdr:rowOff>
    </xdr:from>
    <xdr:to>
      <xdr:col>9</xdr:col>
      <xdr:colOff>384000</xdr:colOff>
      <xdr:row>24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9</xdr:col>
      <xdr:colOff>384000</xdr:colOff>
      <xdr:row>29</xdr:row>
      <xdr:rowOff>157575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17463</xdr:rowOff>
    </xdr:from>
    <xdr:to>
      <xdr:col>10</xdr:col>
      <xdr:colOff>723900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0300" y="17463"/>
          <a:ext cx="1990725" cy="45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5</xdr:row>
      <xdr:rowOff>166688</xdr:rowOff>
    </xdr:from>
    <xdr:to>
      <xdr:col>9</xdr:col>
      <xdr:colOff>669750</xdr:colOff>
      <xdr:row>24</xdr:row>
      <xdr:rowOff>13406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561975</xdr:colOff>
      <xdr:row>6</xdr:row>
      <xdr:rowOff>19049</xdr:rowOff>
    </xdr:from>
    <xdr:to>
      <xdr:col>11</xdr:col>
      <xdr:colOff>504825</xdr:colOff>
      <xdr:row>31</xdr:row>
      <xdr:rowOff>102063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C461E2-ECDF-068C-4451-2FE35F3FE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6799"/>
          <a:ext cx="6915150" cy="46073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38101</xdr:colOff>
      <xdr:row>0</xdr:row>
      <xdr:rowOff>17463</xdr:rowOff>
    </xdr:from>
    <xdr:to>
      <xdr:col>8</xdr:col>
      <xdr:colOff>9526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6" y="17463"/>
          <a:ext cx="1995488" cy="45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17463</xdr:rowOff>
    </xdr:from>
    <xdr:to>
      <xdr:col>9</xdr:col>
      <xdr:colOff>590550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17463"/>
          <a:ext cx="1997075" cy="45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28575</xdr:rowOff>
    </xdr:from>
    <xdr:to>
      <xdr:col>9</xdr:col>
      <xdr:colOff>723900</xdr:colOff>
      <xdr:row>2</xdr:row>
      <xdr:rowOff>43815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857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9525</xdr:rowOff>
    </xdr:from>
    <xdr:to>
      <xdr:col>9</xdr:col>
      <xdr:colOff>733425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0</xdr:row>
      <xdr:rowOff>28575</xdr:rowOff>
    </xdr:from>
    <xdr:to>
      <xdr:col>8</xdr:col>
      <xdr:colOff>752475</xdr:colOff>
      <xdr:row>2</xdr:row>
      <xdr:rowOff>43815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857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19050</xdr:rowOff>
    </xdr:from>
    <xdr:to>
      <xdr:col>8</xdr:col>
      <xdr:colOff>733425</xdr:colOff>
      <xdr:row>2</xdr:row>
      <xdr:rowOff>34290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9050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19050</xdr:rowOff>
    </xdr:from>
    <xdr:to>
      <xdr:col>9</xdr:col>
      <xdr:colOff>9525</xdr:colOff>
      <xdr:row>2</xdr:row>
      <xdr:rowOff>34290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9525</xdr:rowOff>
    </xdr:from>
    <xdr:to>
      <xdr:col>8</xdr:col>
      <xdr:colOff>742950</xdr:colOff>
      <xdr:row>2</xdr:row>
      <xdr:rowOff>24765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19050</xdr:rowOff>
    </xdr:from>
    <xdr:to>
      <xdr:col>9</xdr:col>
      <xdr:colOff>9525</xdr:colOff>
      <xdr:row>2</xdr:row>
      <xdr:rowOff>34290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9050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19050</xdr:rowOff>
    </xdr:from>
    <xdr:to>
      <xdr:col>9</xdr:col>
      <xdr:colOff>742950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9050"/>
          <a:ext cx="1990725" cy="45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9525</xdr:rowOff>
    </xdr:from>
    <xdr:to>
      <xdr:col>8</xdr:col>
      <xdr:colOff>742950</xdr:colOff>
      <xdr:row>2</xdr:row>
      <xdr:rowOff>24765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9525</xdr:rowOff>
    </xdr:from>
    <xdr:to>
      <xdr:col>8</xdr:col>
      <xdr:colOff>742950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9525</xdr:rowOff>
    </xdr:from>
    <xdr:to>
      <xdr:col>9</xdr:col>
      <xdr:colOff>733425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9525</xdr:rowOff>
    </xdr:from>
    <xdr:to>
      <xdr:col>8</xdr:col>
      <xdr:colOff>733425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0</xdr:row>
      <xdr:rowOff>9525</xdr:rowOff>
    </xdr:from>
    <xdr:to>
      <xdr:col>14</xdr:col>
      <xdr:colOff>704850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0</xdr:row>
      <xdr:rowOff>9525</xdr:rowOff>
    </xdr:from>
    <xdr:to>
      <xdr:col>18</xdr:col>
      <xdr:colOff>95250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23811</xdr:rowOff>
    </xdr:from>
    <xdr:to>
      <xdr:col>9</xdr:col>
      <xdr:colOff>393525</xdr:colOff>
      <xdr:row>24</xdr:row>
      <xdr:rowOff>6261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285750</xdr:colOff>
      <xdr:row>0</xdr:row>
      <xdr:rowOff>28575</xdr:rowOff>
    </xdr:from>
    <xdr:to>
      <xdr:col>9</xdr:col>
      <xdr:colOff>752475</xdr:colOff>
      <xdr:row>2</xdr:row>
      <xdr:rowOff>40641</xdr:rowOff>
    </xdr:to>
    <xdr:pic>
      <xdr:nvPicPr>
        <xdr:cNvPr id="4" name="Imagen 3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23811</xdr:rowOff>
    </xdr:from>
    <xdr:to>
      <xdr:col>9</xdr:col>
      <xdr:colOff>393525</xdr:colOff>
      <xdr:row>24</xdr:row>
      <xdr:rowOff>6261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295275</xdr:colOff>
      <xdr:row>0</xdr:row>
      <xdr:rowOff>28575</xdr:rowOff>
    </xdr:from>
    <xdr:to>
      <xdr:col>10</xdr:col>
      <xdr:colOff>0</xdr:colOff>
      <xdr:row>2</xdr:row>
      <xdr:rowOff>40641</xdr:rowOff>
    </xdr:to>
    <xdr:pic>
      <xdr:nvPicPr>
        <xdr:cNvPr id="4" name="Imagen 3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575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19050</xdr:rowOff>
    </xdr:from>
    <xdr:to>
      <xdr:col>9</xdr:col>
      <xdr:colOff>733425</xdr:colOff>
      <xdr:row>2</xdr:row>
      <xdr:rowOff>31116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905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38100</xdr:rowOff>
    </xdr:from>
    <xdr:to>
      <xdr:col>10</xdr:col>
      <xdr:colOff>9525</xdr:colOff>
      <xdr:row>2</xdr:row>
      <xdr:rowOff>50166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3810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180974</xdr:rowOff>
    </xdr:from>
    <xdr:to>
      <xdr:col>9</xdr:col>
      <xdr:colOff>384000</xdr:colOff>
      <xdr:row>23</xdr:row>
      <xdr:rowOff>163424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276225</xdr:colOff>
      <xdr:row>0</xdr:row>
      <xdr:rowOff>19050</xdr:rowOff>
    </xdr:from>
    <xdr:to>
      <xdr:col>9</xdr:col>
      <xdr:colOff>742950</xdr:colOff>
      <xdr:row>2</xdr:row>
      <xdr:rowOff>31116</xdr:rowOff>
    </xdr:to>
    <xdr:pic>
      <xdr:nvPicPr>
        <xdr:cNvPr id="4" name="Imagen 3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9050"/>
          <a:ext cx="1990725" cy="450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54"/>
  <sheetViews>
    <sheetView showGridLines="0" showRowColHeaders="0" tabSelected="1" view="pageBreakPreview" zoomScaleNormal="100" zoomScaleSheetLayoutView="100" workbookViewId="0">
      <selection activeCell="J49" sqref="J49"/>
    </sheetView>
  </sheetViews>
  <sheetFormatPr baseColWidth="10" defaultColWidth="11.42578125" defaultRowHeight="14.25" x14ac:dyDescent="0.2"/>
  <cols>
    <col min="1" max="1" width="1.7109375" style="1" customWidth="1"/>
    <col min="2" max="9" width="11.42578125" style="1"/>
    <col min="10" max="10" width="12.28515625" style="1" customWidth="1"/>
    <col min="11" max="12" width="11.42578125" style="1"/>
    <col min="13" max="13" width="1.7109375" style="2" customWidth="1"/>
    <col min="14" max="16384" width="11.42578125" style="2"/>
  </cols>
  <sheetData>
    <row r="1" spans="2:12" ht="5.0999999999999996" customHeight="1" x14ac:dyDescent="0.2"/>
    <row r="2" spans="2:12" ht="39.950000000000003" customHeight="1" x14ac:dyDescent="0.2">
      <c r="B2" s="226" t="str">
        <f>+"BALANCE NACIONAL DE ENERGÍA"&amp;" "&amp;C5</f>
        <v>BALANCE NACIONAL DE ENERGÍA 2022</v>
      </c>
      <c r="C2" s="226"/>
      <c r="D2" s="226"/>
      <c r="E2" s="226"/>
      <c r="F2" s="226"/>
      <c r="G2" s="226"/>
      <c r="H2" s="226"/>
      <c r="I2" s="226"/>
      <c r="J2" s="2"/>
    </row>
    <row r="3" spans="2:12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5" thickTop="1" x14ac:dyDescent="0.2"/>
    <row r="5" spans="2:12" ht="15" x14ac:dyDescent="0.2">
      <c r="B5" s="9" t="s">
        <v>217</v>
      </c>
      <c r="C5" s="10">
        <v>2022</v>
      </c>
      <c r="D5" s="4"/>
      <c r="E5" s="4"/>
      <c r="F5" s="4"/>
      <c r="G5" s="4"/>
      <c r="H5" s="4"/>
      <c r="I5" s="4"/>
      <c r="J5" s="4"/>
      <c r="K5" s="4"/>
      <c r="L5" s="4"/>
    </row>
    <row r="6" spans="2:12" ht="15" x14ac:dyDescent="0.2">
      <c r="B6" s="227" t="s">
        <v>0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8" spans="2:12" ht="15" x14ac:dyDescent="0.2">
      <c r="B8" s="5" t="s">
        <v>1</v>
      </c>
    </row>
    <row r="9" spans="2:12" x14ac:dyDescent="0.2">
      <c r="B9" s="6" t="s">
        <v>290</v>
      </c>
    </row>
    <row r="10" spans="2:12" x14ac:dyDescent="0.2">
      <c r="B10" s="6" t="s">
        <v>292</v>
      </c>
    </row>
    <row r="11" spans="2:12" x14ac:dyDescent="0.2">
      <c r="B11" s="6" t="s">
        <v>293</v>
      </c>
    </row>
    <row r="12" spans="2:12" x14ac:dyDescent="0.2">
      <c r="B12" s="6" t="s">
        <v>294</v>
      </c>
    </row>
    <row r="13" spans="2:12" x14ac:dyDescent="0.2">
      <c r="B13" s="6" t="s">
        <v>295</v>
      </c>
    </row>
    <row r="14" spans="2:12" x14ac:dyDescent="0.2">
      <c r="B14" s="6" t="s">
        <v>296</v>
      </c>
    </row>
    <row r="15" spans="2:12" x14ac:dyDescent="0.2">
      <c r="B15" s="6" t="s">
        <v>297</v>
      </c>
    </row>
    <row r="16" spans="2:12" x14ac:dyDescent="0.2">
      <c r="B16" s="6" t="s">
        <v>298</v>
      </c>
    </row>
    <row r="17" spans="2:2" x14ac:dyDescent="0.2">
      <c r="B17" s="6" t="s">
        <v>299</v>
      </c>
    </row>
    <row r="18" spans="2:2" x14ac:dyDescent="0.2">
      <c r="B18" s="6" t="s">
        <v>300</v>
      </c>
    </row>
    <row r="19" spans="2:2" x14ac:dyDescent="0.2">
      <c r="B19" s="6" t="s">
        <v>301</v>
      </c>
    </row>
    <row r="20" spans="2:2" x14ac:dyDescent="0.2">
      <c r="B20" s="6" t="s">
        <v>302</v>
      </c>
    </row>
    <row r="21" spans="2:2" x14ac:dyDescent="0.2">
      <c r="B21" s="6" t="s">
        <v>303</v>
      </c>
    </row>
    <row r="22" spans="2:2" x14ac:dyDescent="0.2">
      <c r="B22" s="6" t="s">
        <v>304</v>
      </c>
    </row>
    <row r="23" spans="2:2" x14ac:dyDescent="0.2">
      <c r="B23" s="6" t="s">
        <v>305</v>
      </c>
    </row>
    <row r="24" spans="2:2" x14ac:dyDescent="0.2">
      <c r="B24" s="6" t="s">
        <v>306</v>
      </c>
    </row>
    <row r="25" spans="2:2" x14ac:dyDescent="0.2">
      <c r="B25" s="6" t="s">
        <v>307</v>
      </c>
    </row>
    <row r="26" spans="2:2" x14ac:dyDescent="0.2">
      <c r="B26" s="6" t="s">
        <v>308</v>
      </c>
    </row>
    <row r="27" spans="2:2" x14ac:dyDescent="0.2">
      <c r="B27" s="6" t="s">
        <v>309</v>
      </c>
    </row>
    <row r="28" spans="2:2" x14ac:dyDescent="0.2">
      <c r="B28" s="6" t="s">
        <v>310</v>
      </c>
    </row>
    <row r="29" spans="2:2" x14ac:dyDescent="0.2">
      <c r="B29" s="6" t="s">
        <v>311</v>
      </c>
    </row>
    <row r="30" spans="2:2" x14ac:dyDescent="0.2">
      <c r="B30" s="6" t="s">
        <v>312</v>
      </c>
    </row>
    <row r="31" spans="2:2" x14ac:dyDescent="0.2">
      <c r="B31" s="6" t="s">
        <v>313</v>
      </c>
    </row>
    <row r="32" spans="2:2" x14ac:dyDescent="0.2">
      <c r="B32" s="6" t="s">
        <v>314</v>
      </c>
    </row>
    <row r="33" spans="2:9" x14ac:dyDescent="0.2">
      <c r="B33" s="6" t="s">
        <v>315</v>
      </c>
    </row>
    <row r="34" spans="2:9" x14ac:dyDescent="0.2">
      <c r="B34" s="6" t="s">
        <v>316</v>
      </c>
    </row>
    <row r="35" spans="2:9" x14ac:dyDescent="0.2">
      <c r="B35" s="6" t="s">
        <v>317</v>
      </c>
      <c r="I35" s="2"/>
    </row>
    <row r="36" spans="2:9" x14ac:dyDescent="0.2">
      <c r="B36" s="6" t="s">
        <v>318</v>
      </c>
      <c r="I36" s="7"/>
    </row>
    <row r="37" spans="2:9" x14ac:dyDescent="0.2">
      <c r="B37" s="6" t="s">
        <v>319</v>
      </c>
    </row>
    <row r="38" spans="2:9" x14ac:dyDescent="0.2">
      <c r="B38" s="8"/>
    </row>
    <row r="39" spans="2:9" ht="15" x14ac:dyDescent="0.2">
      <c r="B39" s="5" t="s">
        <v>2</v>
      </c>
    </row>
    <row r="40" spans="2:9" x14ac:dyDescent="0.2">
      <c r="B40" s="6" t="s">
        <v>320</v>
      </c>
    </row>
    <row r="41" spans="2:9" x14ac:dyDescent="0.2">
      <c r="B41" s="6" t="s">
        <v>321</v>
      </c>
    </row>
    <row r="42" spans="2:9" x14ac:dyDescent="0.2">
      <c r="B42" s="6" t="s">
        <v>322</v>
      </c>
      <c r="I42" s="2"/>
    </row>
    <row r="43" spans="2:9" x14ac:dyDescent="0.2">
      <c r="B43" s="6" t="s">
        <v>323</v>
      </c>
      <c r="I43" s="7"/>
    </row>
    <row r="44" spans="2:9" x14ac:dyDescent="0.2">
      <c r="B44" s="6" t="s">
        <v>324</v>
      </c>
      <c r="I44" s="7"/>
    </row>
    <row r="45" spans="2:9" x14ac:dyDescent="0.2">
      <c r="B45" s="6" t="s">
        <v>325</v>
      </c>
      <c r="I45" s="7"/>
    </row>
    <row r="46" spans="2:9" x14ac:dyDescent="0.2">
      <c r="B46" s="6" t="s">
        <v>326</v>
      </c>
      <c r="I46" s="7"/>
    </row>
    <row r="47" spans="2:9" x14ac:dyDescent="0.2">
      <c r="B47" s="6" t="s">
        <v>327</v>
      </c>
      <c r="I47" s="7"/>
    </row>
    <row r="48" spans="2:9" x14ac:dyDescent="0.2">
      <c r="B48" s="6" t="s">
        <v>328</v>
      </c>
      <c r="I48" s="2"/>
    </row>
    <row r="49" spans="2:9" x14ac:dyDescent="0.2">
      <c r="B49" s="6" t="s">
        <v>329</v>
      </c>
    </row>
    <row r="50" spans="2:9" x14ac:dyDescent="0.2">
      <c r="B50" s="6" t="s">
        <v>330</v>
      </c>
    </row>
    <row r="51" spans="2:9" x14ac:dyDescent="0.2">
      <c r="B51" s="6" t="s">
        <v>331</v>
      </c>
      <c r="I51" s="2"/>
    </row>
    <row r="52" spans="2:9" x14ac:dyDescent="0.2">
      <c r="B52" s="6" t="s">
        <v>332</v>
      </c>
      <c r="I52" s="7"/>
    </row>
    <row r="53" spans="2:9" x14ac:dyDescent="0.2">
      <c r="B53" s="6" t="s">
        <v>333</v>
      </c>
      <c r="I53" s="7"/>
    </row>
    <row r="54" spans="2:9" x14ac:dyDescent="0.2">
      <c r="B54" s="6" t="s">
        <v>334</v>
      </c>
    </row>
  </sheetData>
  <mergeCells count="2">
    <mergeCell ref="B2:I2"/>
    <mergeCell ref="B6:L6"/>
  </mergeCells>
  <hyperlinks>
    <hyperlink ref="B40" location="T_X.1!A1" display="X.1 TECNOLOGÍAS UTILIZADAS PARA LA GENERACIÓN DE ELECTRICIDAD" xr:uid="{00000000-0004-0000-0000-000000000000}"/>
    <hyperlink ref="B41" location="T_X.2!A1" display="X.2 POTENCIA INSTALADA POR TECNOLOGÍA (MW)" xr:uid="{00000000-0004-0000-0000-000001000000}"/>
    <hyperlink ref="B10" location="I_X.2!A1" display="X.2 PARTICIPACIÓN DE TECNOLOGÍAS Y FUENTES EN LA POTENCIA INSTALADA - MERCADO ELÉCTRICO" xr:uid="{00000000-0004-0000-0000-000002000000}"/>
    <hyperlink ref="B11" location="I_X.3!A1" display="X.3 PARTICIPACIÓN DE TECNOLOGÍAS Y FUENTES EN LA POTENCIA INSTALADA - USO PROPIO" xr:uid="{00000000-0004-0000-0000-000003000000}"/>
    <hyperlink ref="B12" location="I_X.4!A1" display="X.4 EVOLUCIÓN DE LA POTENCIA INSTALADA - MERCADO ELÉCTRICO" xr:uid="{00000000-0004-0000-0000-000004000000}"/>
    <hyperlink ref="B13" location="I_X.5!A1" display="X.5 EVOLUCIÓN DE LA POTENCIA INSTALADA - USO PROPIO" xr:uid="{00000000-0004-0000-0000-000005000000}"/>
    <hyperlink ref="B42" location="T_X.3!A1" display="X.3 ENERGÍA PRIMARIA PARA GENERACIÓN DE ENERGÍA ELÉCTRICA (UNIDADES ORIGINALES)" xr:uid="{00000000-0004-0000-0000-000006000000}"/>
    <hyperlink ref="B43" location="T_X.4!A1" display="X.4 ENERGÍA PRIMARIA PARA GENERACIÓN DE ENERGÍA ELÉCTRICA (TJ)" xr:uid="{00000000-0004-0000-0000-000007000000}"/>
    <hyperlink ref="B14" location="I_X.6!A1" display="X.6 PARTICIPACIÓN DE ENERGÍAS PRIMARIAS EN EL MERCADO ELÉCTRICO" xr:uid="{00000000-0004-0000-0000-000008000000}"/>
    <hyperlink ref="B15" location="I_X.7!A1" display="X.7 EVOLUCIÓN DEL CONSUMO DE CARBÓN MINERAL PARA PRODUCCIÓN DE ELECTRICIDAD" xr:uid="{00000000-0004-0000-0000-000009000000}"/>
    <hyperlink ref="B44" location="T_X.5!A1" display="X.5 CENTRALES TÉRMICAS QUE USAN BAGAZO - MERCADO ELÉCTRICO" xr:uid="{00000000-0004-0000-0000-00000A000000}"/>
    <hyperlink ref="B45" location="T_X.6!A1" display="X.6 CENTRALES TÉRMICAS QUE USAN BAGAZO - USO PROPIO" xr:uid="{00000000-0004-0000-0000-00000B000000}"/>
    <hyperlink ref="B16" location="I_X.8!A1" display="X.8 EVOLUCIÓN DEL CONSUMO DE BAGAZO PARA LA PRODUCCIÓN DE ELECTRICIDAD" xr:uid="{00000000-0004-0000-0000-00000C000000}"/>
    <hyperlink ref="B46" location="T_X.7!A1" display="X.7 CENTRALES TÉRMICAS QUE UTILIZAN EL BIOGÁS" xr:uid="{00000000-0004-0000-0000-00000D000000}"/>
    <hyperlink ref="B17" location="I_X.9!A1" display="X.9 EVOLUCIÓN DEL CONSUMO DE BIOGÁS PARA LA PRODUCCIÓN DE ELECTRICIDAD" xr:uid="{00000000-0004-0000-0000-00000E000000}"/>
    <hyperlink ref="B18" location="I_X.10!A1" display="X.10 EVOLUCIÓN DE LA PRODUCCIÓN DE CENTRALES HIDROELÉCTRICAS" xr:uid="{00000000-0004-0000-0000-00000F000000}"/>
    <hyperlink ref="B47" location="T_X.8!A1" display="X.8 CENTRALES SOLARES DEL MERCADO ELÉCTRICO" xr:uid="{00000000-0004-0000-0000-000010000000}"/>
    <hyperlink ref="B19" location="I_X.11!A1" display="X.11 EVOLUCIÓN DE LA PRODUCCIÓN DE CENTRALES SOLARES" xr:uid="{00000000-0004-0000-0000-000011000000}"/>
    <hyperlink ref="B48" location="T_X.9!A1" display="X.9 CENTRALES EÓLICAS DEL MERCADO ELÉCTRICO" xr:uid="{00000000-0004-0000-0000-000012000000}"/>
    <hyperlink ref="B20" location="I_X.12!A1" display="X.12 EVOLUCIÓN DE LA PRODUCCIÓN DE CENTRALES EÓLICAS DEL MERCADO ELÉCTRICO" xr:uid="{00000000-0004-0000-0000-000013000000}"/>
    <hyperlink ref="B49" location="T_X.10!A1" display="X.10 CONSUMO DE HIDROCARBUROS PARA LA PRODUCCIÓN DE ELECTRICIDAD" xr:uid="{00000000-0004-0000-0000-000014000000}"/>
    <hyperlink ref="B21" location="I_X.13!A1" display="X.13 CONSUMO DE HIDROCARBUROS DE CENTRALES TÉRMICAS PARA LA PRODUCCIÓN DE ELECTRICIDAD" xr:uid="{00000000-0004-0000-0000-000015000000}"/>
    <hyperlink ref="B22" location="I_X.14!A1" display="X.14 PARTICIPACIÓN DEL CONSUMO DE HIDROCARBUROS EN LA GENERACIÓN DE ELECTRICIDAD PARA EL MERCADO ELÉCTRICO" xr:uid="{00000000-0004-0000-0000-000016000000}"/>
    <hyperlink ref="B23" location="I_X.15!A1" display="X.15 PARTICIPACIÓN DEL CONSUMO DE HIDROCARBUROS EN LA GENERACIÓN DE ELECTRICIDAD PARA USO PROPIO" xr:uid="{00000000-0004-0000-0000-000017000000}"/>
    <hyperlink ref="B24" location="I_X.16!A1" display="X.16 EVOLUCIÓN DEL CONSUMO DE DIESEL PARA LA PRODUCCIÓN DE ELECTRICIDAD" xr:uid="{00000000-0004-0000-0000-000018000000}"/>
    <hyperlink ref="B25" location="I_X.17!A1" display="X.17 EVOLUCIÓN DEL CONSUMO DE FUEL OIL PARA LA PRODUCCIÓN DE ELECTRICIDAD" xr:uid="{00000000-0004-0000-0000-000019000000}"/>
    <hyperlink ref="B26" location="I_X.18!A1" display="X.18 EVOLUCIÓN DEL CONSUMO DE GAS NATURAL PARA LA PRODUCCIÓN DE ELECTRICIDAD" xr:uid="{00000000-0004-0000-0000-00001A000000}"/>
    <hyperlink ref="B27" location="I_X.19!A1" display="X.19 PARTICIPACIÓN DEL CONSUMO DE COMBUSTIBLES EN LA PRODUCCIÓN DE ELECTRICIDAD PARA EL MERCADO ELÉCTRICO" xr:uid="{00000000-0004-0000-0000-00001B000000}"/>
    <hyperlink ref="B28" location="I_X.20!A1" display="X.20 PARTICIPACIÓN EN EL CONSUMO DE COMBUSTIBLES EN LA PRODUCCIÓN DE ELECTRICIDAD PARA USO PROPIO" xr:uid="{00000000-0004-0000-0000-00001C000000}"/>
    <hyperlink ref="B50" location="T_X.11!A1" display="X.11 PÉRDIDAS DE TRANSFORMACIÓN" xr:uid="{00000000-0004-0000-0000-00001D000000}"/>
    <hyperlink ref="B29" location="I_X.21!A1" display="X.21 PARTICIPACIÓN DE TECNOLOGÍAS Y FUENTES PARA LA PRODUCCIÓN DE ELECTRICIDAD A NIVEL NACIONAL" xr:uid="{00000000-0004-0000-0000-00001E000000}"/>
    <hyperlink ref="B30" location="I_X.22!A1" display="X.22 EVOLUCIÓN DE LA PRODUCCIÓN DE ELECTRICIDAD - MERCADO ELÉCTRICO" xr:uid="{00000000-0004-0000-0000-00001F000000}"/>
    <hyperlink ref="B31" location="I_X.23!A1" display="X.23 EVOLUCIÓN DE LA PRODUCCIÓN DE ELECTRICIDAD - USO PROPIO" xr:uid="{00000000-0004-0000-0000-000020000000}"/>
    <hyperlink ref="B51" location="T_X.12!A1" display="X.12 PRODUCCIÓN DE ENERGÍA ELÉCTRICA" xr:uid="{00000000-0004-0000-0000-000021000000}"/>
    <hyperlink ref="B52" location="T_X.13!A1" display="X.13 CONSUMO FINAL DE ENERGÍA ELÉCTRICA POR SECTORES" xr:uid="{00000000-0004-0000-0000-000022000000}"/>
    <hyperlink ref="B32" location="I_X.24!A1" display="X.24 SECTORES INTENSIVOS EN CONSUMO DE ENERGÍA ELÉCTRICA" xr:uid="{00000000-0004-0000-0000-000023000000}"/>
    <hyperlink ref="B33" location="I_X.25!A1" display="X.25 PARTICIPACIÓN DE LOS SECTORES EN EL CONSUMO FINAL DE ENERGÍA ELÉCTRICA" xr:uid="{00000000-0004-0000-0000-000024000000}"/>
    <hyperlink ref="B34" location="I_X.26!A1" display="X.26 PARTICIPACIÓN DEL TIPO DE CLIENTE EN EL CONSUMO FINAL" xr:uid="{00000000-0004-0000-0000-000025000000}"/>
    <hyperlink ref="B35" location="I_X.27!A1" display="X.27 EVOLUCIÓN DEL CONSUMO FINAL DE ENERGÍA ELÉCTRICA POR SECTORES" xr:uid="{00000000-0004-0000-0000-000026000000}"/>
    <hyperlink ref="B36" location="I_X.28!A1" display="X.28 RESUMEN DEL BALANCE DE ENERGÍA ELÉCTRICA" xr:uid="{00000000-0004-0000-0000-000027000000}"/>
    <hyperlink ref="B37" location="I_X.29!A1" display="X.29 DIAGRAMA DE FLUJO DEL BALANCE NACIONAL DE ENERGÍA ELÉCTRICA" xr:uid="{00000000-0004-0000-0000-000028000000}"/>
    <hyperlink ref="B53" location="T_X.14!A1" display="X.14 BALANCE NACIONAL DE ENERGÍA ELÉCTRICA (UNIDADES ORIGINALES)" xr:uid="{00000000-0004-0000-0000-000029000000}"/>
    <hyperlink ref="B54" location="T_X.15!A1" display="X.15 BALANCE NACIONAL DE ENERGÍA ELÉCTRICA (TJ)" xr:uid="{00000000-0004-0000-0000-00002A000000}"/>
    <hyperlink ref="B9" location="I_X.1!A1" display="X.1: ESQUEMA DE LA CADENA DE ENERGÍA ELÉCTRICA" xr:uid="{00000000-0004-0000-0000-00002B000000}"/>
  </hyperlinks>
  <pageMargins left="0.7" right="0.7" top="0.75" bottom="0.75" header="0.3" footer="0.3"/>
  <pageSetup paperSize="9" scale="6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5"/>
  <sheetViews>
    <sheetView showGridLines="0" showRowColHeaders="0" view="pageBreakPreview" zoomScaleNormal="100" zoomScaleSheetLayoutView="100" workbookViewId="0">
      <selection activeCell="J22" sqref="J22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352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5"/>
  <sheetViews>
    <sheetView showGridLines="0" showRowColHeaders="0" view="pageBreakPreview" zoomScaleNormal="100" zoomScaleSheetLayoutView="100" workbookViewId="0">
      <selection activeCell="J23" sqref="J23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353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5"/>
  <sheetViews>
    <sheetView showGridLines="0" showRowColHeaders="0" view="pageBreakPreview" zoomScale="175" zoomScaleNormal="100" zoomScaleSheetLayoutView="175" workbookViewId="0">
      <selection activeCell="J13" sqref="J13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354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18"/>
  <sheetViews>
    <sheetView showGridLines="0" showRowColHeaders="0" view="pageBreakPreview" zoomScaleNormal="100" zoomScaleSheetLayoutView="100" workbookViewId="0">
      <selection activeCell="M15" sqref="M15:M18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355</v>
      </c>
    </row>
    <row r="18" spans="13:13" x14ac:dyDescent="0.2">
      <c r="M18" s="203"/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J6"/>
  <sheetViews>
    <sheetView showGridLines="0" showRowColHeaders="0" view="pageBreakPreview" zoomScaleNormal="100" zoomScaleSheetLayoutView="10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356</v>
      </c>
    </row>
    <row r="6" spans="2:10" x14ac:dyDescent="0.2">
      <c r="B6" s="12" t="s">
        <v>169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J6"/>
  <sheetViews>
    <sheetView showGridLines="0" showRowColHeaders="0" view="pageBreakPreview" zoomScaleNormal="100" zoomScaleSheetLayoutView="100" workbookViewId="0">
      <selection activeCell="J34" sqref="J34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357</v>
      </c>
    </row>
    <row r="6" spans="2:10" x14ac:dyDescent="0.2">
      <c r="B6" s="12" t="s">
        <v>170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J6"/>
  <sheetViews>
    <sheetView showGridLines="0" showRowColHeaders="0" view="pageBreakPreview" zoomScaleNormal="100" zoomScaleSheetLayoutView="10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358</v>
      </c>
    </row>
    <row r="6" spans="2:10" x14ac:dyDescent="0.2">
      <c r="B6" s="12" t="s">
        <v>171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J5"/>
  <sheetViews>
    <sheetView showGridLines="0" showRowColHeaders="0" view="pageBreakPreview" zoomScaleNormal="100" zoomScaleSheetLayoutView="100" workbookViewId="0">
      <selection activeCell="J15" sqref="J15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359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J5"/>
  <sheetViews>
    <sheetView showGridLines="0" showRowColHeaders="0" view="pageBreakPreview" zoomScaleNormal="100" zoomScaleSheetLayoutView="10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360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J5"/>
  <sheetViews>
    <sheetView showGridLines="0" showRowColHeaders="0" view="pageBreakPreview" topLeftCell="B1" zoomScaleNormal="100" zoomScaleSheetLayoutView="100" workbookViewId="0">
      <selection activeCell="G6" sqref="G6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361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"/>
  <sheetViews>
    <sheetView showGridLines="0" showRowColHeaders="0" view="pageBreakPreview" zoomScaleNormal="100" zoomScaleSheetLayoutView="100" workbookViewId="0">
      <selection activeCell="F31" sqref="F31"/>
    </sheetView>
  </sheetViews>
  <sheetFormatPr baseColWidth="10" defaultColWidth="11.42578125" defaultRowHeight="14.25" x14ac:dyDescent="0.2"/>
  <cols>
    <col min="1" max="1" width="1.7109375" style="2" customWidth="1"/>
    <col min="2" max="11" width="11.42578125" style="2"/>
    <col min="12" max="12" width="1.7109375" style="2" customWidth="1"/>
    <col min="13" max="16384" width="11.42578125" style="2"/>
  </cols>
  <sheetData>
    <row r="1" spans="2:11" ht="5.0999999999999996" customHeight="1" x14ac:dyDescent="0.2"/>
    <row r="2" spans="2:11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228"/>
      <c r="I2" s="11"/>
    </row>
    <row r="3" spans="2:11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 ht="15" thickTop="1" x14ac:dyDescent="0.2"/>
    <row r="5" spans="2:11" x14ac:dyDescent="0.2">
      <c r="B5" s="12" t="s">
        <v>291</v>
      </c>
    </row>
  </sheetData>
  <mergeCells count="1"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J6"/>
  <sheetViews>
    <sheetView showGridLines="0" showRowColHeaders="0" view="pageBreakPreview" zoomScaleNormal="100" zoomScaleSheetLayoutView="100" workbookViewId="0">
      <selection activeCell="H30" sqref="H30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362</v>
      </c>
    </row>
    <row r="6" spans="2:10" x14ac:dyDescent="0.2">
      <c r="B6" s="12" t="s">
        <v>170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J6"/>
  <sheetViews>
    <sheetView showGridLines="0" showRowColHeaders="0" view="pageBreakPreview" zoomScaleNormal="100" zoomScaleSheetLayoutView="100" workbookViewId="0">
      <selection activeCell="L25" sqref="L25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363</v>
      </c>
    </row>
    <row r="6" spans="2:10" x14ac:dyDescent="0.2">
      <c r="B6" s="12" t="s">
        <v>171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N16"/>
  <sheetViews>
    <sheetView showGridLines="0" showRowColHeaders="0" view="pageBreakPreview" topLeftCell="A3" zoomScale="115" zoomScaleNormal="100" zoomScaleSheetLayoutView="115" workbookViewId="0">
      <selection activeCell="M29" sqref="M29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2" width="11.42578125" style="2"/>
    <col min="13" max="13" width="13.140625" style="2" bestFit="1" customWidth="1"/>
    <col min="14" max="14" width="11.85546875" style="2" bestFit="1" customWidth="1"/>
    <col min="15" max="16384" width="11.42578125" style="2"/>
  </cols>
  <sheetData>
    <row r="1" spans="2:14" ht="5.0999999999999996" customHeight="1" x14ac:dyDescent="0.2"/>
    <row r="2" spans="2:14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4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4" ht="15" thickTop="1" x14ac:dyDescent="0.2"/>
    <row r="5" spans="2:14" x14ac:dyDescent="0.2">
      <c r="B5" s="12" t="s">
        <v>364</v>
      </c>
      <c r="M5" s="187" t="s">
        <v>6</v>
      </c>
      <c r="N5" s="187" t="s">
        <v>26</v>
      </c>
    </row>
    <row r="6" spans="2:14" x14ac:dyDescent="0.2">
      <c r="B6" s="12" t="s">
        <v>173</v>
      </c>
      <c r="M6" s="187" t="s">
        <v>41</v>
      </c>
      <c r="N6" s="188">
        <f>+(DATA!AD62+DATA!AD75)/1000</f>
        <v>29743.804973672348</v>
      </c>
    </row>
    <row r="7" spans="2:14" x14ac:dyDescent="0.2">
      <c r="M7" s="187" t="s">
        <v>43</v>
      </c>
      <c r="N7" s="188">
        <f>+(DATA!AD63+DATA!AD76)/1000</f>
        <v>1931.8692930000004</v>
      </c>
    </row>
    <row r="8" spans="2:14" x14ac:dyDescent="0.2">
      <c r="M8" s="187" t="s">
        <v>34</v>
      </c>
      <c r="N8" s="188">
        <f>+(DATA!AD64+DATA!AD77)/1000</f>
        <v>915.19078514399985</v>
      </c>
    </row>
    <row r="9" spans="2:14" x14ac:dyDescent="0.2">
      <c r="M9" s="187" t="s">
        <v>44</v>
      </c>
      <c r="N9" s="188">
        <f>+(DATA!AD65+DATA!AD78)/1000</f>
        <v>27215.911490314931</v>
      </c>
    </row>
    <row r="10" spans="2:14" x14ac:dyDescent="0.2">
      <c r="M10" s="187" t="s">
        <v>17</v>
      </c>
      <c r="N10" s="188">
        <f>+(DATA!AD66+DATA!AD79)/1000</f>
        <v>78.688675000000018</v>
      </c>
    </row>
    <row r="11" spans="2:14" x14ac:dyDescent="0.2">
      <c r="M11" s="187" t="s">
        <v>18</v>
      </c>
      <c r="N11" s="188">
        <f>+(DATA!AD67+DATA!AD80)/1000</f>
        <v>445.20382482557477</v>
      </c>
    </row>
    <row r="12" spans="2:14" x14ac:dyDescent="0.2">
      <c r="M12" s="187" t="s">
        <v>19</v>
      </c>
      <c r="N12" s="188">
        <f>+(DATA!AD68+DATA!AD81)/1000</f>
        <v>116.61271628390855</v>
      </c>
    </row>
    <row r="13" spans="2:14" x14ac:dyDescent="0.2">
      <c r="M13" s="187" t="s">
        <v>20</v>
      </c>
      <c r="N13" s="188">
        <f>+(DATA!AD69+DATA!AD82)/1000</f>
        <v>753.421908385454</v>
      </c>
    </row>
    <row r="14" spans="2:14" x14ac:dyDescent="0.2">
      <c r="M14" s="187" t="s">
        <v>22</v>
      </c>
      <c r="N14" s="188">
        <f>+(DATA!AD70+DATA!AD83+DATA!AD73+DATA!AD86)/1000</f>
        <v>25445.26255399999</v>
      </c>
    </row>
    <row r="15" spans="2:14" x14ac:dyDescent="0.2">
      <c r="M15" s="187" t="s">
        <v>45</v>
      </c>
      <c r="N15" s="188">
        <f>+(+DATA!AD71+DATA!AD72+DATA!AD84+DATA!AD85)/1000</f>
        <v>376.69698200000016</v>
      </c>
    </row>
    <row r="16" spans="2:14" x14ac:dyDescent="0.2">
      <c r="M16" s="187"/>
      <c r="N16" s="189">
        <f>SUM(N6:N9)</f>
        <v>59806.77654213128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AB9"/>
  <sheetViews>
    <sheetView showGridLines="0" showRowColHeaders="0" view="pageBreakPreview" zoomScaleNormal="100" zoomScaleSheetLayoutView="10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2" width="11.42578125" style="2"/>
    <col min="13" max="13" width="13.140625" style="2" bestFit="1" customWidth="1"/>
    <col min="14" max="16384" width="11.42578125" style="2"/>
  </cols>
  <sheetData>
    <row r="1" spans="2:28" ht="5.0999999999999996" customHeight="1" x14ac:dyDescent="0.2"/>
    <row r="2" spans="2:28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28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28" ht="15" thickTop="1" x14ac:dyDescent="0.2"/>
    <row r="5" spans="2:28" x14ac:dyDescent="0.2">
      <c r="B5" s="12" t="s">
        <v>365</v>
      </c>
      <c r="M5" s="187" t="s">
        <v>6</v>
      </c>
      <c r="N5" s="187">
        <v>2008</v>
      </c>
      <c r="O5" s="187">
        <v>2009</v>
      </c>
      <c r="P5" s="187">
        <v>2010</v>
      </c>
      <c r="Q5" s="187">
        <v>2011</v>
      </c>
      <c r="R5" s="187">
        <v>2012</v>
      </c>
      <c r="S5" s="187">
        <v>2013</v>
      </c>
      <c r="T5" s="187">
        <v>2014</v>
      </c>
      <c r="U5" s="187">
        <v>2015</v>
      </c>
      <c r="V5" s="187">
        <v>2016</v>
      </c>
      <c r="W5" s="187">
        <v>2017</v>
      </c>
      <c r="X5" s="187">
        <v>2018</v>
      </c>
      <c r="Y5" s="187">
        <v>2019</v>
      </c>
      <c r="Z5" s="187">
        <v>2020</v>
      </c>
      <c r="AA5" s="187">
        <v>2021</v>
      </c>
      <c r="AB5" s="187">
        <v>2022</v>
      </c>
    </row>
    <row r="6" spans="2:28" x14ac:dyDescent="0.2">
      <c r="M6" s="187" t="s">
        <v>41</v>
      </c>
      <c r="N6" s="188">
        <f>+(DATA!P62)/1000</f>
        <v>18607.8</v>
      </c>
      <c r="O6" s="188">
        <f>+(DATA!Q62)/1000</f>
        <v>19419.2</v>
      </c>
      <c r="P6" s="188">
        <f>+(DATA!R62)/1000</f>
        <v>19567.400000000001</v>
      </c>
      <c r="Q6" s="188">
        <f>+(DATA!S62)/1000</f>
        <v>21027.4</v>
      </c>
      <c r="R6" s="188">
        <f>+(DATA!T62)/1000</f>
        <v>21490.799999999999</v>
      </c>
      <c r="S6" s="188">
        <f>+(DATA!U62)/1000</f>
        <v>21709.4</v>
      </c>
      <c r="T6" s="188">
        <f>+(DATA!V62)/1000</f>
        <v>21610.9</v>
      </c>
      <c r="U6" s="188">
        <f>+(DATA!W62)/1000</f>
        <v>23127.1</v>
      </c>
      <c r="V6" s="188">
        <f>+(DATA!X62)/1000</f>
        <v>23652.6</v>
      </c>
      <c r="W6" s="188">
        <f>+(DATA!Y62)/1000</f>
        <v>28393</v>
      </c>
      <c r="X6" s="188">
        <f>+(DATA!Z62)/1000</f>
        <v>29989.3</v>
      </c>
      <c r="Y6" s="188">
        <f>+(DATA!AA62)/1000</f>
        <v>30769.200000000001</v>
      </c>
      <c r="Z6" s="188">
        <f>+(DATA!AB62)/1000</f>
        <v>29895.5</v>
      </c>
      <c r="AA6" s="188">
        <f>+(DATA!AC62)/1000</f>
        <v>31293.611004000002</v>
      </c>
      <c r="AB6" s="188">
        <f>+(DATA!AD62)/1000</f>
        <v>29164.347417940011</v>
      </c>
    </row>
    <row r="7" spans="2:28" x14ac:dyDescent="0.2">
      <c r="M7" s="187" t="s">
        <v>43</v>
      </c>
      <c r="N7" s="188">
        <f>+(DATA!P63)/1000</f>
        <v>1.2</v>
      </c>
      <c r="O7" s="188">
        <f>+(DATA!Q63)/1000</f>
        <v>1.2</v>
      </c>
      <c r="P7" s="188">
        <f>+(DATA!R63)/1000</f>
        <v>1.2</v>
      </c>
      <c r="Q7" s="188">
        <f>+(DATA!S63)/1000</f>
        <v>1.2</v>
      </c>
      <c r="R7" s="188">
        <f>+(DATA!T63)/1000</f>
        <v>1.2</v>
      </c>
      <c r="S7" s="188">
        <f>+(DATA!U63)/1000</f>
        <v>1.2</v>
      </c>
      <c r="T7" s="188">
        <f>+(DATA!V63)/1000</f>
        <v>257.5</v>
      </c>
      <c r="U7" s="188">
        <f>+(DATA!W63)/1000</f>
        <v>595.6</v>
      </c>
      <c r="V7" s="188">
        <f>+(DATA!X63)/1000</f>
        <v>1063.8</v>
      </c>
      <c r="W7" s="188">
        <f>+(DATA!Y63)/1000</f>
        <v>1073.4000000000001</v>
      </c>
      <c r="X7" s="188">
        <f>+(DATA!Z63)/1000</f>
        <v>1502.4</v>
      </c>
      <c r="Y7" s="188">
        <f>+(DATA!AA63)/1000</f>
        <v>1655</v>
      </c>
      <c r="Z7" s="188">
        <f>+(DATA!AB63)/1000</f>
        <v>1814.1</v>
      </c>
      <c r="AA7" s="188">
        <f>+(DATA!AC63)/1000</f>
        <v>1822.5749889999997</v>
      </c>
      <c r="AB7" s="188">
        <f>+(DATA!AD63)/1000</f>
        <v>1931.8692930000004</v>
      </c>
    </row>
    <row r="8" spans="2:28" x14ac:dyDescent="0.2">
      <c r="M8" s="187" t="s">
        <v>34</v>
      </c>
      <c r="N8" s="188">
        <f>+(DATA!P64)/1000</f>
        <v>0</v>
      </c>
      <c r="O8" s="188">
        <f>+(DATA!Q64)/1000</f>
        <v>0</v>
      </c>
      <c r="P8" s="188">
        <f>+(DATA!R64)/1000</f>
        <v>0</v>
      </c>
      <c r="Q8" s="188">
        <f>+(DATA!S64)/1000</f>
        <v>0</v>
      </c>
      <c r="R8" s="188">
        <f>+(DATA!T64)/1000</f>
        <v>59.7</v>
      </c>
      <c r="S8" s="188">
        <f>+(DATA!U64)/1000</f>
        <v>196.9</v>
      </c>
      <c r="T8" s="188">
        <f>+(DATA!V64)/1000</f>
        <v>199.3</v>
      </c>
      <c r="U8" s="188">
        <f>+(DATA!W64)/1000</f>
        <v>230.3</v>
      </c>
      <c r="V8" s="188">
        <f>+(DATA!X64)/1000</f>
        <v>241</v>
      </c>
      <c r="W8" s="188">
        <f>+(DATA!Y64)/1000</f>
        <v>290.89999999999998</v>
      </c>
      <c r="X8" s="188">
        <f>+(DATA!Z64)/1000</f>
        <v>750.7</v>
      </c>
      <c r="Y8" s="188">
        <f>+(DATA!AA64)/1000</f>
        <v>778.9</v>
      </c>
      <c r="Z8" s="188">
        <f>+(DATA!AB64)/1000</f>
        <v>794.4</v>
      </c>
      <c r="AA8" s="188">
        <f>+(DATA!AC64)/1000</f>
        <v>817.83697047999999</v>
      </c>
      <c r="AB8" s="188">
        <f>+(DATA!AD64)/1000</f>
        <v>837.01601909999988</v>
      </c>
    </row>
    <row r="9" spans="2:28" x14ac:dyDescent="0.2">
      <c r="M9" s="187" t="s">
        <v>44</v>
      </c>
      <c r="N9" s="188">
        <f>+(DATA!P65)/1000</f>
        <v>11965.7</v>
      </c>
      <c r="O9" s="188">
        <f>+(DATA!Q65)/1000</f>
        <v>11501.5</v>
      </c>
      <c r="P9" s="188">
        <f>+(DATA!R65)/1000</f>
        <v>13977.2</v>
      </c>
      <c r="Q9" s="188">
        <f>+(DATA!S65)/1000</f>
        <v>15219.9</v>
      </c>
      <c r="R9" s="188">
        <f>+(DATA!T65)/1000</f>
        <v>16809.3</v>
      </c>
      <c r="S9" s="188">
        <f>+(DATA!U65)/1000</f>
        <v>18757.099999999999</v>
      </c>
      <c r="T9" s="188">
        <f>+(DATA!V65)/1000</f>
        <v>20778.5</v>
      </c>
      <c r="U9" s="188">
        <f>+(DATA!W65)/1000</f>
        <v>21758.400000000001</v>
      </c>
      <c r="V9" s="188">
        <f>+(DATA!X65)/1000</f>
        <v>24576.7</v>
      </c>
      <c r="W9" s="188">
        <f>+(DATA!Y65)/1000</f>
        <v>20591.2</v>
      </c>
      <c r="X9" s="188">
        <f>+(DATA!Z65)/1000</f>
        <v>20125.2</v>
      </c>
      <c r="Y9" s="188">
        <f>+(DATA!AA65)/1000</f>
        <v>21261.3</v>
      </c>
      <c r="Z9" s="188">
        <f>+(DATA!AB65)/1000</f>
        <v>18169.3</v>
      </c>
      <c r="AA9" s="188">
        <f>+(DATA!AC65)/1000</f>
        <v>21619.872432000004</v>
      </c>
      <c r="AB9" s="188">
        <f>+(DATA!AD65)/1000</f>
        <v>25897.253168819992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AB9"/>
  <sheetViews>
    <sheetView showGridLines="0" showRowColHeaders="0" view="pageBreakPreview" zoomScaleNormal="100" zoomScaleSheetLayoutView="100" workbookViewId="0">
      <selection activeCell="X8" sqref="X8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2" width="11.42578125" style="2"/>
    <col min="13" max="13" width="13.140625" style="2" bestFit="1" customWidth="1"/>
    <col min="14" max="16384" width="11.42578125" style="2"/>
  </cols>
  <sheetData>
    <row r="1" spans="2:28" ht="5.0999999999999996" customHeight="1" x14ac:dyDescent="0.2"/>
    <row r="2" spans="2:28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28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28" ht="15" thickTop="1" x14ac:dyDescent="0.2"/>
    <row r="5" spans="2:28" x14ac:dyDescent="0.2">
      <c r="B5" s="12" t="s">
        <v>366</v>
      </c>
      <c r="M5" s="187" t="s">
        <v>6</v>
      </c>
      <c r="N5" s="187">
        <v>2008</v>
      </c>
      <c r="O5" s="187">
        <v>2009</v>
      </c>
      <c r="P5" s="187">
        <v>2010</v>
      </c>
      <c r="Q5" s="187">
        <v>2011</v>
      </c>
      <c r="R5" s="187">
        <v>2012</v>
      </c>
      <c r="S5" s="187">
        <v>2013</v>
      </c>
      <c r="T5" s="187">
        <v>2014</v>
      </c>
      <c r="U5" s="187">
        <v>2015</v>
      </c>
      <c r="V5" s="187">
        <v>2016</v>
      </c>
      <c r="W5" s="187">
        <v>2017</v>
      </c>
      <c r="X5" s="187">
        <v>2018</v>
      </c>
      <c r="Y5" s="187">
        <v>2019</v>
      </c>
      <c r="Z5" s="187">
        <v>2020</v>
      </c>
      <c r="AA5" s="187">
        <v>2021</v>
      </c>
      <c r="AB5" s="187">
        <v>2022</v>
      </c>
    </row>
    <row r="6" spans="2:28" x14ac:dyDescent="0.2">
      <c r="M6" s="187" t="s">
        <v>41</v>
      </c>
      <c r="N6" s="188">
        <f>+(DATA!P75)/1000</f>
        <v>451.8</v>
      </c>
      <c r="O6" s="188">
        <f>+(DATA!Q75)/1000</f>
        <v>484.6</v>
      </c>
      <c r="P6" s="188">
        <f>+(DATA!R75)/1000</f>
        <v>484.7</v>
      </c>
      <c r="Q6" s="188">
        <f>+(DATA!S75)/1000</f>
        <v>529.9</v>
      </c>
      <c r="R6" s="188">
        <f>+(DATA!T75)/1000</f>
        <v>541.1</v>
      </c>
      <c r="S6" s="188">
        <f>+(DATA!U75)/1000</f>
        <v>610.20000000000005</v>
      </c>
      <c r="T6" s="188">
        <f>+(DATA!V75)/1000</f>
        <v>599.70000000000005</v>
      </c>
      <c r="U6" s="188">
        <f>+(DATA!W75)/1000</f>
        <v>595.6</v>
      </c>
      <c r="V6" s="188">
        <f>+(DATA!X75)/1000</f>
        <v>519.1</v>
      </c>
      <c r="W6" s="188">
        <f>+(DATA!Y75)/1000</f>
        <v>681.5</v>
      </c>
      <c r="X6" s="188">
        <f>+(DATA!Z75)/1000</f>
        <v>748.1</v>
      </c>
      <c r="Y6" s="188">
        <f>+(DATA!AA75)/1000</f>
        <v>692.9</v>
      </c>
      <c r="Z6" s="188">
        <f>+(DATA!AB75)/1000</f>
        <v>614.79999999999995</v>
      </c>
      <c r="AA6" s="188">
        <f>+(DATA!AC75)/1000</f>
        <v>632.06993199999999</v>
      </c>
      <c r="AB6" s="188">
        <f>+(DATA!AD75)/1000</f>
        <v>579.45755573233851</v>
      </c>
    </row>
    <row r="7" spans="2:28" x14ac:dyDescent="0.2">
      <c r="M7" s="187" t="s">
        <v>43</v>
      </c>
      <c r="N7" s="188">
        <f>+(DATA!P76)/1000</f>
        <v>0</v>
      </c>
      <c r="O7" s="188">
        <f>+(DATA!Q76)/1000</f>
        <v>0</v>
      </c>
      <c r="P7" s="188">
        <f>+(DATA!R76)/1000</f>
        <v>0</v>
      </c>
      <c r="Q7" s="188">
        <f>+(DATA!S76)/1000</f>
        <v>0</v>
      </c>
      <c r="R7" s="188">
        <f>+(DATA!T76)/1000</f>
        <v>0</v>
      </c>
      <c r="S7" s="188">
        <f>+(DATA!U76)/1000</f>
        <v>0</v>
      </c>
      <c r="T7" s="188">
        <f>+(DATA!V76)/1000</f>
        <v>0</v>
      </c>
      <c r="U7" s="188">
        <f>+(DATA!W76)/1000</f>
        <v>0</v>
      </c>
      <c r="V7" s="188">
        <f>+(DATA!X76)/1000</f>
        <v>0</v>
      </c>
      <c r="W7" s="188">
        <f>+(DATA!Y76)/1000</f>
        <v>0</v>
      </c>
      <c r="X7" s="188">
        <f>+(DATA!Z76)/1000</f>
        <v>0</v>
      </c>
      <c r="Y7" s="188">
        <f>+(DATA!AA76)/1000</f>
        <v>0</v>
      </c>
      <c r="Z7" s="188">
        <f>+(DATA!AB76)/1000</f>
        <v>0</v>
      </c>
      <c r="AA7" s="188">
        <f>+(DATA!AC76)/1000</f>
        <v>0</v>
      </c>
      <c r="AB7" s="188">
        <f>+(DATA!AD76)/1000</f>
        <v>0</v>
      </c>
    </row>
    <row r="8" spans="2:28" x14ac:dyDescent="0.2">
      <c r="M8" s="187" t="s">
        <v>34</v>
      </c>
      <c r="N8" s="188">
        <f>+(DATA!P77)/1000</f>
        <v>0</v>
      </c>
      <c r="O8" s="188">
        <f>+(DATA!Q77)/1000</f>
        <v>0</v>
      </c>
      <c r="P8" s="188">
        <f>+(DATA!R77)/1000</f>
        <v>0</v>
      </c>
      <c r="Q8" s="188">
        <f>+(DATA!S77)/1000</f>
        <v>0</v>
      </c>
      <c r="R8" s="188">
        <f>+(DATA!T77)/1000</f>
        <v>0</v>
      </c>
      <c r="S8" s="188">
        <f>+(DATA!U77)/1000</f>
        <v>0</v>
      </c>
      <c r="T8" s="188">
        <f>+(DATA!V77)/1000</f>
        <v>0</v>
      </c>
      <c r="U8" s="188">
        <f>+(DATA!W77)/1000</f>
        <v>0</v>
      </c>
      <c r="V8" s="188">
        <f>+(DATA!X77)/1000</f>
        <v>0</v>
      </c>
      <c r="W8" s="188">
        <f>+(DATA!Y77)/1000</f>
        <v>38.799999999999997</v>
      </c>
      <c r="X8" s="188">
        <f>+(DATA!Z77)/1000</f>
        <v>46</v>
      </c>
      <c r="Y8" s="188">
        <f>+(DATA!AA77)/1000</f>
        <v>54</v>
      </c>
      <c r="Z8" s="188">
        <f>+(DATA!AB77)/1000</f>
        <v>61.2</v>
      </c>
      <c r="AA8" s="188">
        <f>+(DATA!AC77)/1000</f>
        <v>70.037242884000008</v>
      </c>
      <c r="AB8" s="188">
        <f>+(DATA!AD77)/1000</f>
        <v>78.174766043999995</v>
      </c>
    </row>
    <row r="9" spans="2:28" x14ac:dyDescent="0.2">
      <c r="M9" s="187" t="s">
        <v>44</v>
      </c>
      <c r="N9" s="188">
        <f>+(DATA!P78)/1000</f>
        <v>1436.6</v>
      </c>
      <c r="O9" s="188">
        <f>+(DATA!Q78)/1000</f>
        <v>1538.3</v>
      </c>
      <c r="P9" s="188">
        <f>+(DATA!R78)/1000</f>
        <v>1877.5</v>
      </c>
      <c r="Q9" s="188">
        <f>+(DATA!S78)/1000</f>
        <v>2028</v>
      </c>
      <c r="R9" s="188">
        <f>+(DATA!T78)/1000</f>
        <v>2133.8000000000002</v>
      </c>
      <c r="S9" s="188">
        <f>+(DATA!U78)/1000</f>
        <v>2055.3000000000002</v>
      </c>
      <c r="T9" s="188">
        <f>+(DATA!V78)/1000</f>
        <v>2103.8000000000002</v>
      </c>
      <c r="U9" s="188">
        <f>+(DATA!W78)/1000</f>
        <v>1963.4</v>
      </c>
      <c r="V9" s="188">
        <f>+(DATA!X78)/1000</f>
        <v>1633.6</v>
      </c>
      <c r="W9" s="188">
        <f>+(DATA!Y78)/1000</f>
        <v>1673.7</v>
      </c>
      <c r="X9" s="188">
        <f>+(DATA!Z78)/1000</f>
        <v>1820.6</v>
      </c>
      <c r="Y9" s="188">
        <f>+(DATA!AA78)/1000</f>
        <v>1827.2</v>
      </c>
      <c r="Z9" s="188">
        <f>+(DATA!AB78)/1000</f>
        <v>1454.3</v>
      </c>
      <c r="AA9" s="188">
        <f>+(DATA!AC78)/1000</f>
        <v>1227.189992761671</v>
      </c>
      <c r="AB9" s="188">
        <f>+(DATA!AD78)/1000</f>
        <v>1318.6583214949374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N13"/>
  <sheetViews>
    <sheetView showGridLines="0" showRowColHeaders="0" view="pageBreakPreview" zoomScaleNormal="100" zoomScaleSheetLayoutView="100" workbookViewId="0">
      <selection activeCell="N6" sqref="N6:N13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2" width="11.42578125" style="2"/>
    <col min="13" max="13" width="18.42578125" style="2" bestFit="1" customWidth="1"/>
    <col min="14" max="14" width="11.85546875" style="2" bestFit="1" customWidth="1"/>
    <col min="15" max="16384" width="11.42578125" style="2"/>
  </cols>
  <sheetData>
    <row r="1" spans="2:14" ht="5.0999999999999996" customHeight="1" x14ac:dyDescent="0.2"/>
    <row r="2" spans="2:14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4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4" ht="15" thickTop="1" x14ac:dyDescent="0.2"/>
    <row r="5" spans="2:14" x14ac:dyDescent="0.2">
      <c r="B5" s="12" t="s">
        <v>367</v>
      </c>
      <c r="M5" s="187" t="s">
        <v>73</v>
      </c>
      <c r="N5" s="187" t="s">
        <v>26</v>
      </c>
    </row>
    <row r="6" spans="2:14" x14ac:dyDescent="0.2">
      <c r="M6" s="187" t="s">
        <v>87</v>
      </c>
      <c r="N6" s="189">
        <f>+DATA!AD170</f>
        <v>17857.47579425</v>
      </c>
    </row>
    <row r="7" spans="2:14" x14ac:dyDescent="0.2">
      <c r="M7" s="187" t="s">
        <v>81</v>
      </c>
      <c r="N7" s="189">
        <f>+DATA!AD171</f>
        <v>12737.157501605845</v>
      </c>
    </row>
    <row r="8" spans="2:14" x14ac:dyDescent="0.2">
      <c r="M8" s="187" t="s">
        <v>74</v>
      </c>
      <c r="N8" s="189">
        <f>+DATA!AD164</f>
        <v>10606.353907179957</v>
      </c>
    </row>
    <row r="9" spans="2:14" x14ac:dyDescent="0.2">
      <c r="M9" s="187" t="s">
        <v>75</v>
      </c>
      <c r="N9" s="189">
        <f>+DATA!AD165</f>
        <v>7149.7654054299983</v>
      </c>
    </row>
    <row r="10" spans="2:14" x14ac:dyDescent="0.2">
      <c r="M10" s="187" t="s">
        <v>76</v>
      </c>
      <c r="N10" s="189">
        <f>+DATA!AD166</f>
        <v>2090.2773850600033</v>
      </c>
    </row>
    <row r="11" spans="2:14" x14ac:dyDescent="0.2">
      <c r="M11" s="187" t="s">
        <v>78</v>
      </c>
      <c r="N11" s="189">
        <f>+DATA!AD168</f>
        <v>1429.7161757900014</v>
      </c>
    </row>
    <row r="12" spans="2:14" x14ac:dyDescent="0.2">
      <c r="M12" s="187" t="s">
        <v>79</v>
      </c>
      <c r="N12" s="189">
        <f>+DATA!AD169</f>
        <v>208.04302433999993</v>
      </c>
    </row>
    <row r="13" spans="2:14" x14ac:dyDescent="0.2">
      <c r="M13" s="187" t="s">
        <v>77</v>
      </c>
      <c r="N13" s="189">
        <f>+DATA!AD167</f>
        <v>80.317516999999995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J5"/>
  <sheetViews>
    <sheetView showGridLines="0" showRowColHeaders="0" view="pageBreakPreview" zoomScale="115" zoomScaleNormal="100" zoomScaleSheetLayoutView="115" workbookViewId="0">
      <selection activeCell="H34" sqref="H34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368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J5"/>
  <sheetViews>
    <sheetView showGridLines="0" showRowColHeaders="0" view="pageBreakPreview" zoomScaleNormal="100" zoomScaleSheetLayoutView="100" workbookViewId="0">
      <selection activeCell="G31" sqref="G31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369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J5"/>
  <sheetViews>
    <sheetView showGridLines="0" showRowColHeaders="0" view="pageBreakPreview" zoomScaleNormal="100" zoomScaleSheetLayoutView="100" workbookViewId="0">
      <selection activeCell="J28" sqref="J28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370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O12"/>
  <sheetViews>
    <sheetView showGridLines="0" view="pageBreakPreview" zoomScale="115" zoomScaleNormal="100" zoomScaleSheetLayoutView="115" workbookViewId="0">
      <selection activeCell="D6" sqref="D6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2" width="11.42578125" style="2"/>
    <col min="13" max="13" width="31.140625" style="2" customWidth="1"/>
    <col min="14" max="14" width="26.85546875" style="2" customWidth="1"/>
    <col min="15" max="15" width="24.140625" style="2" customWidth="1"/>
    <col min="16" max="16384" width="11.42578125" style="2"/>
  </cols>
  <sheetData>
    <row r="1" spans="2:15" ht="5.0999999999999996" customHeight="1" x14ac:dyDescent="0.2"/>
    <row r="2" spans="2:15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5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5" ht="15" thickTop="1" x14ac:dyDescent="0.2"/>
    <row r="5" spans="2:15" x14ac:dyDescent="0.2">
      <c r="B5" s="12" t="s">
        <v>371</v>
      </c>
    </row>
    <row r="7" spans="2:15" ht="15" x14ac:dyDescent="0.25">
      <c r="M7" s="205" t="s">
        <v>90</v>
      </c>
      <c r="N7" s="206">
        <v>0</v>
      </c>
      <c r="O7" s="206">
        <f>+DATA!AD130</f>
        <v>215304.39537942904</v>
      </c>
    </row>
    <row r="8" spans="2:15" ht="15" x14ac:dyDescent="0.25">
      <c r="M8" s="205" t="s">
        <v>91</v>
      </c>
      <c r="N8" s="206">
        <f>O7</f>
        <v>215304.39537942904</v>
      </c>
      <c r="O8" s="206">
        <f>+DATA!AD131</f>
        <v>115.57495592139485</v>
      </c>
    </row>
    <row r="9" spans="2:15" ht="15" x14ac:dyDescent="0.25">
      <c r="M9" s="205" t="s">
        <v>92</v>
      </c>
      <c r="N9" s="206">
        <f>N8+O8-O9</f>
        <v>215405.63775112189</v>
      </c>
      <c r="O9" s="206">
        <f>+DATA!AD132</f>
        <v>14.332584228533932</v>
      </c>
    </row>
    <row r="10" spans="2:15" ht="15" x14ac:dyDescent="0.25">
      <c r="M10" s="205" t="s">
        <v>27</v>
      </c>
      <c r="N10" s="206">
        <f>N9-O10</f>
        <v>211808.84603068323</v>
      </c>
      <c r="O10" s="206">
        <f>+DATA!AD133</f>
        <v>3596.7917204386745</v>
      </c>
    </row>
    <row r="11" spans="2:15" ht="15" x14ac:dyDescent="0.25">
      <c r="M11" s="205" t="s">
        <v>413</v>
      </c>
      <c r="N11" s="206">
        <f>N10-O11</f>
        <v>187909.36917952469</v>
      </c>
      <c r="O11" s="206">
        <f>+DATA!AD134</f>
        <v>23899.476851158546</v>
      </c>
    </row>
    <row r="12" spans="2:15" ht="15" x14ac:dyDescent="0.25">
      <c r="M12" s="207" t="s">
        <v>414</v>
      </c>
      <c r="N12" s="206">
        <v>0</v>
      </c>
      <c r="O12" s="206">
        <f>+DATA!AD135</f>
        <v>187909.36917952469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"/>
  <sheetViews>
    <sheetView showGridLines="0" showRowColHeaders="0" view="pageBreakPreview" topLeftCell="A16" zoomScale="160" zoomScaleNormal="100" zoomScaleSheetLayoutView="160" workbookViewId="0">
      <selection activeCell="K13" sqref="K13"/>
    </sheetView>
  </sheetViews>
  <sheetFormatPr baseColWidth="10" defaultColWidth="11.42578125" defaultRowHeight="14.25" x14ac:dyDescent="0.2"/>
  <cols>
    <col min="1" max="1" width="1.7109375" style="2" customWidth="1"/>
    <col min="2" max="11" width="11.42578125" style="2"/>
    <col min="12" max="12" width="1.7109375" style="2" customWidth="1"/>
    <col min="13" max="16384" width="11.42578125" style="2"/>
  </cols>
  <sheetData>
    <row r="1" spans="2:11" ht="5.0999999999999996" customHeight="1" x14ac:dyDescent="0.2"/>
    <row r="2" spans="2:11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228"/>
      <c r="I2" s="11"/>
    </row>
    <row r="3" spans="2:11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 ht="15" thickTop="1" x14ac:dyDescent="0.2"/>
    <row r="5" spans="2:11" x14ac:dyDescent="0.2">
      <c r="B5" s="12" t="s">
        <v>336</v>
      </c>
    </row>
  </sheetData>
  <mergeCells count="1"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J5"/>
  <sheetViews>
    <sheetView showGridLines="0" showRowColHeaders="0" view="pageBreakPreview" zoomScaleNormal="100" zoomScaleSheetLayoutView="100" workbookViewId="0">
      <selection activeCell="V25" sqref="V25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372</v>
      </c>
    </row>
  </sheetData>
  <mergeCells count="1">
    <mergeCell ref="B2:G2"/>
  </mergeCells>
  <pageMargins left="0.7" right="0.7" top="0.75" bottom="0.75" header="0.3" footer="0.3"/>
  <pageSetup scale="64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6"/>
  <sheetViews>
    <sheetView showGridLines="0" showRowColHeaders="0" view="pageBreakPreview" zoomScaleNormal="100" zoomScaleSheetLayoutView="100" workbookViewId="0"/>
  </sheetViews>
  <sheetFormatPr baseColWidth="10" defaultColWidth="11.42578125" defaultRowHeight="14.25" x14ac:dyDescent="0.2"/>
  <cols>
    <col min="1" max="1" width="1.7109375" style="2" customWidth="1"/>
    <col min="2" max="2" width="25.7109375" style="2" customWidth="1"/>
    <col min="3" max="3" width="36.7109375" style="2" customWidth="1"/>
    <col min="4" max="7" width="3.28515625" style="2" customWidth="1"/>
    <col min="8" max="8" width="23.7109375" style="2" customWidth="1"/>
    <col min="9" max="9" width="1.7109375" style="2" customWidth="1"/>
    <col min="10" max="16384" width="11.42578125" style="2"/>
  </cols>
  <sheetData>
    <row r="1" spans="1:8" ht="5.0999999999999996" customHeight="1" x14ac:dyDescent="0.2"/>
    <row r="2" spans="1:8" ht="30" customHeight="1" x14ac:dyDescent="0.3">
      <c r="B2" s="228" t="str">
        <f>+"BALANCE NACIONAL DE ENERGÍA"&amp;" "&amp;Índice!C5</f>
        <v>BALANCE NACIONAL DE ENERGÍA 2022</v>
      </c>
      <c r="C2" s="228"/>
      <c r="D2" s="228"/>
      <c r="E2" s="228"/>
      <c r="F2" s="13"/>
      <c r="G2" s="14"/>
      <c r="H2" s="1"/>
    </row>
    <row r="3" spans="1:8" ht="5.0999999999999996" customHeight="1" thickBot="1" x14ac:dyDescent="0.25">
      <c r="B3" s="3"/>
      <c r="C3" s="3"/>
      <c r="D3" s="3"/>
      <c r="E3" s="3"/>
      <c r="F3" s="3"/>
      <c r="G3" s="3"/>
      <c r="H3" s="3"/>
    </row>
    <row r="4" spans="1:8" ht="15" thickTop="1" x14ac:dyDescent="0.2"/>
    <row r="5" spans="1:8" x14ac:dyDescent="0.2">
      <c r="B5" s="12" t="s">
        <v>335</v>
      </c>
    </row>
    <row r="6" spans="1:8" ht="15" thickBot="1" x14ac:dyDescent="0.25"/>
    <row r="7" spans="1:8" ht="15" thickBot="1" x14ac:dyDescent="0.25">
      <c r="A7" s="15"/>
      <c r="B7" s="16" t="s">
        <v>57</v>
      </c>
      <c r="C7" s="17" t="s">
        <v>102</v>
      </c>
    </row>
    <row r="8" spans="1:8" x14ac:dyDescent="0.2">
      <c r="A8" s="15"/>
      <c r="B8" s="229" t="s">
        <v>46</v>
      </c>
      <c r="C8" s="18" t="str">
        <f>+DATA!B370</f>
        <v>Con embalse</v>
      </c>
    </row>
    <row r="9" spans="1:8" x14ac:dyDescent="0.2">
      <c r="A9" s="15"/>
      <c r="B9" s="230"/>
      <c r="C9" s="19" t="str">
        <f>+DATA!B371</f>
        <v>De pasada convencionales</v>
      </c>
    </row>
    <row r="10" spans="1:8" ht="15" thickBot="1" x14ac:dyDescent="0.25">
      <c r="A10" s="15"/>
      <c r="B10" s="231"/>
      <c r="C10" s="20" t="str">
        <f>+DATA!B372</f>
        <v>RER (menores a 20 MW)</v>
      </c>
    </row>
    <row r="11" spans="1:8" ht="15" thickBot="1" x14ac:dyDescent="0.25">
      <c r="A11" s="15"/>
      <c r="B11" s="21" t="s">
        <v>48</v>
      </c>
      <c r="C11" s="22" t="str">
        <f>+DATA!B374</f>
        <v>Fotovoltaicas</v>
      </c>
    </row>
    <row r="12" spans="1:8" ht="15" thickBot="1" x14ac:dyDescent="0.25">
      <c r="A12" s="15"/>
      <c r="B12" s="21" t="s">
        <v>49</v>
      </c>
      <c r="C12" s="22" t="str">
        <f>+DATA!B376</f>
        <v>Aerogeneradores</v>
      </c>
    </row>
    <row r="13" spans="1:8" x14ac:dyDescent="0.2">
      <c r="A13" s="15"/>
      <c r="B13" s="230" t="s">
        <v>47</v>
      </c>
      <c r="C13" s="19" t="str">
        <f>+DATA!B378</f>
        <v>Turbinas a Vapor (TV)</v>
      </c>
    </row>
    <row r="14" spans="1:8" x14ac:dyDescent="0.2">
      <c r="A14" s="15"/>
      <c r="B14" s="230"/>
      <c r="C14" s="19" t="str">
        <f>+DATA!B379</f>
        <v>Motores de Combustión Interna</v>
      </c>
    </row>
    <row r="15" spans="1:8" x14ac:dyDescent="0.2">
      <c r="A15" s="15"/>
      <c r="B15" s="230"/>
      <c r="C15" s="19" t="str">
        <f>+DATA!B380</f>
        <v>Turbinas a Gas (TG)</v>
      </c>
    </row>
    <row r="16" spans="1:8" ht="15" thickBot="1" x14ac:dyDescent="0.25">
      <c r="A16" s="15"/>
      <c r="B16" s="231"/>
      <c r="C16" s="20" t="str">
        <f>+DATA!B381</f>
        <v>Ciclos Combinados (combinación TG y TV)</v>
      </c>
    </row>
  </sheetData>
  <mergeCells count="3">
    <mergeCell ref="B2:E2"/>
    <mergeCell ref="B8:B10"/>
    <mergeCell ref="B13:B16"/>
  </mergeCells>
  <pageMargins left="0.7" right="0.7" top="0.75" bottom="0.75" header="0.3" footer="0.3"/>
  <pageSetup paperSize="9" scale="82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CO1048"/>
  <sheetViews>
    <sheetView showGridLines="0" topLeftCell="A61" zoomScale="130" zoomScaleNormal="130" workbookViewId="0">
      <pane xSplit="7" topLeftCell="AB1" activePane="topRight" state="frozen"/>
      <selection pane="topRight" activeCell="AD80" sqref="AD80"/>
    </sheetView>
  </sheetViews>
  <sheetFormatPr baseColWidth="10" defaultColWidth="11.42578125" defaultRowHeight="10.5" x14ac:dyDescent="0.15"/>
  <cols>
    <col min="1" max="1" width="1.7109375" style="61" customWidth="1"/>
    <col min="2" max="2" width="37.28515625" style="61" customWidth="1"/>
    <col min="3" max="3" width="16.85546875" style="61" customWidth="1"/>
    <col min="4" max="4" width="15.28515625" style="61" bestFit="1" customWidth="1"/>
    <col min="5" max="5" width="33.42578125" style="61" customWidth="1"/>
    <col min="6" max="6" width="16.85546875" style="61" customWidth="1"/>
    <col min="7" max="7" width="9.28515625" style="61" bestFit="1" customWidth="1"/>
    <col min="8" max="8" width="10.28515625" style="61" bestFit="1" customWidth="1"/>
    <col min="9" max="13" width="10.28515625" style="61" hidden="1" customWidth="1"/>
    <col min="14" max="28" width="11.5703125" style="61" bestFit="1" customWidth="1"/>
    <col min="29" max="29" width="15.28515625" style="61" customWidth="1"/>
    <col min="30" max="30" width="15.28515625" style="61" bestFit="1" customWidth="1"/>
    <col min="31" max="31" width="12.42578125" style="61" hidden="1" customWidth="1"/>
    <col min="32" max="33" width="14.140625" style="61" hidden="1" customWidth="1"/>
    <col min="34" max="34" width="11.5703125" style="61" customWidth="1"/>
    <col min="35" max="35" width="12.140625" style="61" customWidth="1"/>
    <col min="36" max="36" width="11.42578125" style="61" customWidth="1"/>
    <col min="37" max="16384" width="11.42578125" style="61"/>
  </cols>
  <sheetData>
    <row r="1" spans="2:48" s="190" customFormat="1" ht="51.95" customHeight="1" x14ac:dyDescent="0.25">
      <c r="B1" s="191" t="str">
        <f>+"BALANCE NACIONAL DE ENERGÍA"&amp;" "&amp;Índice!C5</f>
        <v>BALANCE NACIONAL DE ENERGÍA 2022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</row>
    <row r="2" spans="2:48" s="190" customFormat="1" ht="2.25" customHeight="1" x14ac:dyDescent="0.25"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</row>
    <row r="3" spans="2:48" s="190" customFormat="1" ht="24.95" customHeight="1" x14ac:dyDescent="0.25">
      <c r="B3" s="194" t="s">
        <v>405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</row>
    <row r="5" spans="2:48" x14ac:dyDescent="0.15">
      <c r="B5" s="77" t="s">
        <v>3</v>
      </c>
      <c r="C5" s="77"/>
      <c r="D5" s="78"/>
      <c r="E5" s="78"/>
      <c r="F5" s="78"/>
      <c r="G5" s="78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2:48" x14ac:dyDescent="0.15">
      <c r="B6" s="80"/>
      <c r="C6" s="80"/>
      <c r="D6" s="78"/>
      <c r="E6" s="78"/>
      <c r="F6" s="78"/>
      <c r="G6" s="78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2:48" x14ac:dyDescent="0.15">
      <c r="B7" s="120" t="s">
        <v>4</v>
      </c>
      <c r="C7" s="120"/>
      <c r="D7" s="120" t="s">
        <v>5</v>
      </c>
      <c r="E7" s="120" t="s">
        <v>6</v>
      </c>
      <c r="F7" s="120" t="s">
        <v>7</v>
      </c>
      <c r="G7" s="120" t="s">
        <v>8</v>
      </c>
      <c r="H7" s="121">
        <v>2000</v>
      </c>
      <c r="I7" s="121">
        <v>2001</v>
      </c>
      <c r="J7" s="121">
        <v>2002</v>
      </c>
      <c r="K7" s="121">
        <v>2003</v>
      </c>
      <c r="L7" s="121">
        <v>2004</v>
      </c>
      <c r="M7" s="121">
        <v>2005</v>
      </c>
      <c r="N7" s="121">
        <v>2006</v>
      </c>
      <c r="O7" s="121">
        <v>2007</v>
      </c>
      <c r="P7" s="121">
        <v>2008</v>
      </c>
      <c r="Q7" s="121">
        <v>2009</v>
      </c>
      <c r="R7" s="121">
        <v>2010</v>
      </c>
      <c r="S7" s="121">
        <v>2011</v>
      </c>
      <c r="T7" s="121">
        <v>2012</v>
      </c>
      <c r="U7" s="121">
        <v>2013</v>
      </c>
      <c r="V7" s="121">
        <v>2014</v>
      </c>
      <c r="W7" s="121">
        <v>2015</v>
      </c>
      <c r="X7" s="121">
        <v>2016</v>
      </c>
      <c r="Y7" s="121">
        <v>2017</v>
      </c>
      <c r="Z7" s="121">
        <v>2018</v>
      </c>
      <c r="AA7" s="121">
        <v>2019</v>
      </c>
      <c r="AB7" s="121">
        <v>2020</v>
      </c>
      <c r="AC7" s="121">
        <v>2021</v>
      </c>
      <c r="AD7" s="121">
        <v>2022</v>
      </c>
      <c r="AE7" s="212" t="s">
        <v>419</v>
      </c>
      <c r="AF7" s="79"/>
      <c r="AG7" s="79"/>
    </row>
    <row r="8" spans="2:48" x14ac:dyDescent="0.15">
      <c r="B8" s="107" t="s">
        <v>9</v>
      </c>
      <c r="C8" s="107"/>
      <c r="D8" s="107" t="s">
        <v>10</v>
      </c>
      <c r="E8" s="107" t="s">
        <v>11</v>
      </c>
      <c r="F8" s="107" t="s">
        <v>12</v>
      </c>
      <c r="G8" s="107" t="s">
        <v>13</v>
      </c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>
        <v>31268438.267999999</v>
      </c>
      <c r="AD8" s="108">
        <v>29139174.681940008</v>
      </c>
      <c r="AE8" s="79"/>
      <c r="AF8" s="211">
        <v>29139174.681940008</v>
      </c>
      <c r="AG8" s="211">
        <f>+AF8-AD8</f>
        <v>0</v>
      </c>
      <c r="AH8" s="61" t="s">
        <v>34</v>
      </c>
    </row>
    <row r="9" spans="2:48" x14ac:dyDescent="0.15">
      <c r="B9" s="107" t="s">
        <v>9</v>
      </c>
      <c r="C9" s="107"/>
      <c r="D9" s="107" t="s">
        <v>10</v>
      </c>
      <c r="E9" s="107" t="s">
        <v>14</v>
      </c>
      <c r="F9" s="107" t="s">
        <v>12</v>
      </c>
      <c r="G9" s="107" t="s">
        <v>13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>
        <v>1821348.5889999999</v>
      </c>
      <c r="AD9" s="108">
        <v>1930642.8930000006</v>
      </c>
      <c r="AE9" s="79"/>
      <c r="AF9" s="211">
        <v>1930642.8930000006</v>
      </c>
      <c r="AG9" s="211">
        <f t="shared" ref="AG9:AG72" si="0">+AF9-AD9</f>
        <v>0</v>
      </c>
      <c r="AH9" s="200" t="s">
        <v>409</v>
      </c>
      <c r="AI9" s="199">
        <f>+AD10/AC10-1</f>
        <v>2.4062379053111371E-2</v>
      </c>
      <c r="AJ9" s="200"/>
    </row>
    <row r="10" spans="2:48" x14ac:dyDescent="0.15">
      <c r="B10" s="107" t="s">
        <v>9</v>
      </c>
      <c r="C10" s="107"/>
      <c r="D10" s="107" t="s">
        <v>10</v>
      </c>
      <c r="E10" s="107" t="s">
        <v>15</v>
      </c>
      <c r="F10" s="107" t="s">
        <v>12</v>
      </c>
      <c r="G10" s="107" t="s">
        <v>13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>
        <v>801697.45299999998</v>
      </c>
      <c r="AD10" s="211">
        <v>820988.20099999988</v>
      </c>
      <c r="AE10" s="213">
        <v>820988.20499999996</v>
      </c>
      <c r="AF10" s="211">
        <v>820988.20099999988</v>
      </c>
      <c r="AG10" s="211">
        <f t="shared" si="0"/>
        <v>0</v>
      </c>
      <c r="AH10" s="200"/>
      <c r="AI10" s="200"/>
      <c r="AJ10" s="200"/>
    </row>
    <row r="11" spans="2:48" x14ac:dyDescent="0.15">
      <c r="B11" s="107" t="s">
        <v>9</v>
      </c>
      <c r="C11" s="107"/>
      <c r="D11" s="107" t="s">
        <v>10</v>
      </c>
      <c r="E11" s="107" t="s">
        <v>16</v>
      </c>
      <c r="F11" s="107" t="s">
        <v>12</v>
      </c>
      <c r="G11" s="107" t="s">
        <v>13</v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>
        <v>21600889.512000002</v>
      </c>
      <c r="AD11" s="108">
        <v>25878270.248819992</v>
      </c>
      <c r="AE11" s="79"/>
      <c r="AF11" s="211">
        <v>25878270.248819992</v>
      </c>
      <c r="AG11" s="211">
        <f t="shared" si="0"/>
        <v>0</v>
      </c>
      <c r="AH11" s="200" t="s">
        <v>407</v>
      </c>
      <c r="AI11" s="198">
        <f>+AD64</f>
        <v>837016.01909999992</v>
      </c>
      <c r="AJ11" s="199">
        <f>+AI11/AI13</f>
        <v>0.91458090781399248</v>
      </c>
    </row>
    <row r="12" spans="2:48" x14ac:dyDescent="0.15">
      <c r="B12" s="107" t="s">
        <v>9</v>
      </c>
      <c r="C12" s="107"/>
      <c r="D12" s="107" t="s">
        <v>10</v>
      </c>
      <c r="E12" s="109" t="s">
        <v>17</v>
      </c>
      <c r="F12" s="107" t="s">
        <v>12</v>
      </c>
      <c r="G12" s="107" t="s">
        <v>13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>
        <v>78871.736000000004</v>
      </c>
      <c r="AD12" s="108">
        <v>78688.675000000017</v>
      </c>
      <c r="AE12" s="79"/>
      <c r="AF12" s="211">
        <v>78688.675000000017</v>
      </c>
      <c r="AG12" s="211">
        <f t="shared" si="0"/>
        <v>0</v>
      </c>
      <c r="AH12" s="200" t="s">
        <v>408</v>
      </c>
      <c r="AI12" s="198">
        <f>+AD77</f>
        <v>78174.766043999989</v>
      </c>
      <c r="AJ12" s="199">
        <f>+AI12/AI13</f>
        <v>8.5419092186007586E-2</v>
      </c>
    </row>
    <row r="13" spans="2:48" x14ac:dyDescent="0.15">
      <c r="B13" s="107" t="s">
        <v>9</v>
      </c>
      <c r="C13" s="107"/>
      <c r="D13" s="107" t="s">
        <v>10</v>
      </c>
      <c r="E13" s="109" t="s">
        <v>18</v>
      </c>
      <c r="F13" s="107" t="s">
        <v>12</v>
      </c>
      <c r="G13" s="107" t="s">
        <v>13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>
        <v>277511.19500000001</v>
      </c>
      <c r="AD13" s="108">
        <v>276377.05899999995</v>
      </c>
      <c r="AE13" s="79"/>
      <c r="AF13" s="211">
        <v>276377.05899999995</v>
      </c>
      <c r="AG13" s="211">
        <f t="shared" si="0"/>
        <v>0</v>
      </c>
      <c r="AH13" s="200"/>
      <c r="AI13" s="198">
        <f>SUM(AI11:AI12)</f>
        <v>915190.78514399985</v>
      </c>
      <c r="AJ13" s="200"/>
    </row>
    <row r="14" spans="2:48" x14ac:dyDescent="0.15">
      <c r="B14" s="107" t="s">
        <v>9</v>
      </c>
      <c r="C14" s="107"/>
      <c r="D14" s="107" t="s">
        <v>10</v>
      </c>
      <c r="E14" s="109" t="s">
        <v>19</v>
      </c>
      <c r="F14" s="107" t="s">
        <v>12</v>
      </c>
      <c r="G14" s="107" t="s">
        <v>13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>
        <v>28354.863000000001</v>
      </c>
      <c r="AD14" s="108">
        <v>89693.381999999998</v>
      </c>
      <c r="AE14" s="79"/>
      <c r="AF14" s="211">
        <v>89693.381999999998</v>
      </c>
      <c r="AG14" s="211">
        <f t="shared" si="0"/>
        <v>0</v>
      </c>
    </row>
    <row r="15" spans="2:48" x14ac:dyDescent="0.15">
      <c r="B15" s="107" t="s">
        <v>9</v>
      </c>
      <c r="C15" s="107"/>
      <c r="D15" s="107" t="s">
        <v>10</v>
      </c>
      <c r="E15" s="109" t="s">
        <v>20</v>
      </c>
      <c r="F15" s="107" t="s">
        <v>21</v>
      </c>
      <c r="G15" s="107" t="s">
        <v>13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>
        <v>68613.629000000001</v>
      </c>
      <c r="AD15" s="108">
        <v>338737.78499999997</v>
      </c>
      <c r="AE15" s="79"/>
      <c r="AF15" s="211">
        <v>338737.78499999997</v>
      </c>
      <c r="AG15" s="211">
        <f t="shared" si="0"/>
        <v>0</v>
      </c>
    </row>
    <row r="16" spans="2:48" x14ac:dyDescent="0.15">
      <c r="B16" s="107" t="s">
        <v>9</v>
      </c>
      <c r="C16" s="107"/>
      <c r="D16" s="107" t="s">
        <v>10</v>
      </c>
      <c r="E16" s="109" t="s">
        <v>22</v>
      </c>
      <c r="F16" s="107" t="s">
        <v>21</v>
      </c>
      <c r="G16" s="107" t="s">
        <v>13</v>
      </c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>
        <v>20780592.776000001</v>
      </c>
      <c r="AD16" s="108">
        <v>24718051.535999991</v>
      </c>
      <c r="AE16" s="79"/>
      <c r="AF16" s="211">
        <v>24718051.535999991</v>
      </c>
      <c r="AG16" s="211">
        <f t="shared" si="0"/>
        <v>0</v>
      </c>
      <c r="AH16" s="61" t="s">
        <v>410</v>
      </c>
    </row>
    <row r="17" spans="2:36" x14ac:dyDescent="0.15">
      <c r="B17" s="107" t="s">
        <v>9</v>
      </c>
      <c r="C17" s="107"/>
      <c r="D17" s="107" t="s">
        <v>10</v>
      </c>
      <c r="E17" s="109" t="s">
        <v>23</v>
      </c>
      <c r="F17" s="107" t="s">
        <v>21</v>
      </c>
      <c r="G17" s="107" t="s">
        <v>13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>
        <v>359056.53100000002</v>
      </c>
      <c r="AD17" s="108">
        <v>366686.48300000012</v>
      </c>
      <c r="AE17" s="79"/>
      <c r="AF17" s="211">
        <v>366686.48300000012</v>
      </c>
      <c r="AG17" s="211">
        <f t="shared" si="0"/>
        <v>0</v>
      </c>
      <c r="AH17" s="200" t="s">
        <v>409</v>
      </c>
      <c r="AI17" s="199">
        <f>+(AD62+AD75)/(AC62+AC75)-1</f>
        <v>-6.8342346924457509E-2</v>
      </c>
    </row>
    <row r="18" spans="2:36" x14ac:dyDescent="0.15">
      <c r="B18" s="107" t="s">
        <v>9</v>
      </c>
      <c r="C18" s="107"/>
      <c r="D18" s="107" t="s">
        <v>10</v>
      </c>
      <c r="E18" s="109" t="s">
        <v>24</v>
      </c>
      <c r="F18" s="107" t="s">
        <v>21</v>
      </c>
      <c r="G18" s="107" t="s">
        <v>13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>
        <v>7888.7820000000002</v>
      </c>
      <c r="AD18" s="108">
        <v>10010.499000000002</v>
      </c>
      <c r="AE18" s="79"/>
      <c r="AF18" s="211">
        <v>10010.499000000002</v>
      </c>
      <c r="AG18" s="211">
        <f t="shared" si="0"/>
        <v>0</v>
      </c>
      <c r="AH18" s="200" t="s">
        <v>407</v>
      </c>
      <c r="AI18" s="198">
        <f>+AD62</f>
        <v>29164347.417940009</v>
      </c>
      <c r="AJ18" s="199">
        <f>+AI18/AI21</f>
        <v>0.98051837832297362</v>
      </c>
    </row>
    <row r="19" spans="2:36" x14ac:dyDescent="0.15">
      <c r="B19" s="107" t="s">
        <v>9</v>
      </c>
      <c r="C19" s="107"/>
      <c r="D19" s="107" t="s">
        <v>10</v>
      </c>
      <c r="E19" s="109" t="s">
        <v>25</v>
      </c>
      <c r="F19" s="107" t="s">
        <v>21</v>
      </c>
      <c r="G19" s="107" t="s">
        <v>13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>
        <v>0</v>
      </c>
      <c r="AD19" s="108">
        <v>0</v>
      </c>
      <c r="AE19" s="79"/>
      <c r="AF19" s="79">
        <v>0</v>
      </c>
      <c r="AG19" s="211">
        <f t="shared" si="0"/>
        <v>0</v>
      </c>
      <c r="AH19" s="200" t="s">
        <v>408</v>
      </c>
      <c r="AI19" s="198">
        <f>+AD75</f>
        <v>579457.55573233846</v>
      </c>
      <c r="AJ19" s="199">
        <f>+AI19/AI21</f>
        <v>1.9481621677026318E-2</v>
      </c>
    </row>
    <row r="20" spans="2:36" x14ac:dyDescent="0.15">
      <c r="B20" s="107" t="s">
        <v>9</v>
      </c>
      <c r="C20" s="107"/>
      <c r="D20" s="107" t="s">
        <v>10</v>
      </c>
      <c r="E20" s="109" t="s">
        <v>420</v>
      </c>
      <c r="F20" s="107" t="s">
        <v>21</v>
      </c>
      <c r="G20" s="107" t="s">
        <v>13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79">
        <v>24.829819999999998</v>
      </c>
      <c r="AE20" s="79"/>
      <c r="AF20" s="79">
        <v>24.829819999999998</v>
      </c>
      <c r="AG20" s="211">
        <f t="shared" si="0"/>
        <v>0</v>
      </c>
      <c r="AH20" s="200"/>
      <c r="AI20" s="198"/>
      <c r="AJ20" s="199"/>
    </row>
    <row r="21" spans="2:36" x14ac:dyDescent="0.15">
      <c r="B21" s="110" t="s">
        <v>9</v>
      </c>
      <c r="C21" s="110"/>
      <c r="D21" s="110" t="s">
        <v>10</v>
      </c>
      <c r="E21" s="110" t="s">
        <v>26</v>
      </c>
      <c r="F21" s="110"/>
      <c r="G21" s="110" t="s">
        <v>13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55492373.822000004</v>
      </c>
      <c r="AD21" s="111">
        <v>57769076.024759993</v>
      </c>
      <c r="AE21" s="213">
        <v>57769051.198939994</v>
      </c>
      <c r="AF21" s="79">
        <v>57769076.024759993</v>
      </c>
      <c r="AG21" s="211">
        <f t="shared" si="0"/>
        <v>0</v>
      </c>
      <c r="AH21" s="200"/>
      <c r="AI21" s="198">
        <f>SUM(AI18:AI19)</f>
        <v>29743804.973672349</v>
      </c>
      <c r="AJ21" s="200"/>
    </row>
    <row r="22" spans="2:36" x14ac:dyDescent="0.15">
      <c r="B22" s="107" t="s">
        <v>9</v>
      </c>
      <c r="C22" s="107"/>
      <c r="D22" s="107" t="s">
        <v>27</v>
      </c>
      <c r="E22" s="107" t="s">
        <v>11</v>
      </c>
      <c r="F22" s="107" t="s">
        <v>12</v>
      </c>
      <c r="G22" s="107" t="s">
        <v>13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>
        <v>621557.93200000003</v>
      </c>
      <c r="AD22" s="108">
        <v>568945.55573233846</v>
      </c>
      <c r="AE22" s="214"/>
      <c r="AF22" s="211">
        <v>568945.55573233846</v>
      </c>
      <c r="AG22" s="211">
        <f t="shared" si="0"/>
        <v>0</v>
      </c>
    </row>
    <row r="23" spans="2:36" x14ac:dyDescent="0.15">
      <c r="B23" s="107" t="s">
        <v>9</v>
      </c>
      <c r="C23" s="107"/>
      <c r="D23" s="107" t="s">
        <v>27</v>
      </c>
      <c r="E23" s="107" t="s">
        <v>14</v>
      </c>
      <c r="F23" s="107" t="s">
        <v>12</v>
      </c>
      <c r="G23" s="107" t="s">
        <v>13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>
        <v>0</v>
      </c>
      <c r="AD23" s="108">
        <v>0</v>
      </c>
      <c r="AE23" s="214"/>
      <c r="AF23" s="211">
        <v>0</v>
      </c>
      <c r="AG23" s="211">
        <f t="shared" si="0"/>
        <v>0</v>
      </c>
    </row>
    <row r="24" spans="2:36" x14ac:dyDescent="0.15">
      <c r="B24" s="107" t="s">
        <v>9</v>
      </c>
      <c r="C24" s="107"/>
      <c r="D24" s="107" t="s">
        <v>27</v>
      </c>
      <c r="E24" s="107" t="s">
        <v>15</v>
      </c>
      <c r="F24" s="107" t="s">
        <v>12</v>
      </c>
      <c r="G24" s="107" t="s">
        <v>13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>
        <v>0</v>
      </c>
      <c r="AD24" s="108">
        <v>0</v>
      </c>
      <c r="AE24" s="214"/>
      <c r="AF24" s="211">
        <v>0</v>
      </c>
      <c r="AG24" s="211">
        <f t="shared" si="0"/>
        <v>0</v>
      </c>
      <c r="AH24" s="61" t="s">
        <v>20</v>
      </c>
    </row>
    <row r="25" spans="2:36" x14ac:dyDescent="0.15">
      <c r="B25" s="107" t="s">
        <v>9</v>
      </c>
      <c r="C25" s="107"/>
      <c r="D25" s="107" t="s">
        <v>27</v>
      </c>
      <c r="E25" s="107" t="s">
        <v>16</v>
      </c>
      <c r="F25" s="107" t="s">
        <v>12</v>
      </c>
      <c r="G25" s="107" t="s">
        <v>13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>
        <v>872704.23300000001</v>
      </c>
      <c r="AD25" s="108">
        <v>1015514.2273332661</v>
      </c>
      <c r="AE25" s="214"/>
      <c r="AF25" s="211">
        <v>1015514.2273332661</v>
      </c>
      <c r="AG25" s="211">
        <f t="shared" si="0"/>
        <v>0</v>
      </c>
      <c r="AH25" s="200" t="s">
        <v>407</v>
      </c>
      <c r="AI25" s="199">
        <f>+(AD69)/(AC69)-1</f>
        <v>3.083730570253401</v>
      </c>
    </row>
    <row r="26" spans="2:36" x14ac:dyDescent="0.15">
      <c r="B26" s="107" t="s">
        <v>9</v>
      </c>
      <c r="C26" s="107"/>
      <c r="D26" s="107" t="s">
        <v>27</v>
      </c>
      <c r="E26" s="109" t="s">
        <v>17</v>
      </c>
      <c r="F26" s="107" t="s">
        <v>12</v>
      </c>
      <c r="G26" s="107" t="s">
        <v>13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>
        <v>0</v>
      </c>
      <c r="AD26" s="108">
        <v>0</v>
      </c>
      <c r="AE26" s="214"/>
      <c r="AF26" s="211">
        <v>0</v>
      </c>
      <c r="AG26" s="211">
        <f t="shared" si="0"/>
        <v>0</v>
      </c>
      <c r="AH26" s="200" t="s">
        <v>408</v>
      </c>
      <c r="AI26" s="199">
        <f>+(AD82)/(AC82)-1</f>
        <v>-5.0869135008343558E-2</v>
      </c>
    </row>
    <row r="27" spans="2:36" x14ac:dyDescent="0.15">
      <c r="B27" s="107" t="s">
        <v>9</v>
      </c>
      <c r="C27" s="107"/>
      <c r="D27" s="107" t="s">
        <v>27</v>
      </c>
      <c r="E27" s="109" t="s">
        <v>18</v>
      </c>
      <c r="F27" s="107" t="s">
        <v>12</v>
      </c>
      <c r="G27" s="107" t="s">
        <v>13</v>
      </c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>
        <v>130774.95197240106</v>
      </c>
      <c r="AD27" s="108">
        <v>168826.76582557478</v>
      </c>
      <c r="AE27" s="214"/>
      <c r="AF27" s="211">
        <v>168826.76582557478</v>
      </c>
      <c r="AG27" s="211">
        <f t="shared" si="0"/>
        <v>0</v>
      </c>
      <c r="AH27" s="200"/>
      <c r="AI27" s="199"/>
    </row>
    <row r="28" spans="2:36" x14ac:dyDescent="0.15">
      <c r="B28" s="107" t="s">
        <v>9</v>
      </c>
      <c r="C28" s="107"/>
      <c r="D28" s="107" t="s">
        <v>27</v>
      </c>
      <c r="E28" s="109" t="s">
        <v>19</v>
      </c>
      <c r="F28" s="107" t="s">
        <v>12</v>
      </c>
      <c r="G28" s="107" t="s">
        <v>13</v>
      </c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>
        <v>100904.00500407274</v>
      </c>
      <c r="AD28" s="108">
        <v>26919.334283908549</v>
      </c>
      <c r="AE28" s="214"/>
      <c r="AF28" s="211">
        <v>26919.334283908549</v>
      </c>
      <c r="AG28" s="211">
        <f t="shared" si="0"/>
        <v>0</v>
      </c>
      <c r="AH28" s="200"/>
    </row>
    <row r="29" spans="2:36" x14ac:dyDescent="0.15">
      <c r="B29" s="107" t="s">
        <v>9</v>
      </c>
      <c r="C29" s="107"/>
      <c r="D29" s="107" t="s">
        <v>27</v>
      </c>
      <c r="E29" s="109" t="s">
        <v>20</v>
      </c>
      <c r="F29" s="107" t="s">
        <v>21</v>
      </c>
      <c r="G29" s="107" t="s">
        <v>13</v>
      </c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>
        <v>62423.244023526204</v>
      </c>
      <c r="AD29" s="108">
        <v>92557.109223782783</v>
      </c>
      <c r="AE29" s="214"/>
      <c r="AF29" s="211">
        <v>92557.109223782783</v>
      </c>
      <c r="AG29" s="211">
        <f t="shared" si="0"/>
        <v>0</v>
      </c>
    </row>
    <row r="30" spans="2:36" x14ac:dyDescent="0.15">
      <c r="B30" s="107" t="s">
        <v>9</v>
      </c>
      <c r="C30" s="107"/>
      <c r="D30" s="107" t="s">
        <v>27</v>
      </c>
      <c r="E30" s="109" t="s">
        <v>22</v>
      </c>
      <c r="F30" s="107" t="s">
        <v>21</v>
      </c>
      <c r="G30" s="107" t="s">
        <v>13</v>
      </c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>
        <v>556485.88199999998</v>
      </c>
      <c r="AD30" s="108">
        <v>706388.03499999992</v>
      </c>
      <c r="AE30" s="214"/>
      <c r="AF30" s="211">
        <v>706388.03499999992</v>
      </c>
      <c r="AG30" s="211">
        <f t="shared" si="0"/>
        <v>0</v>
      </c>
    </row>
    <row r="31" spans="2:36" x14ac:dyDescent="0.15">
      <c r="B31" s="107" t="s">
        <v>9</v>
      </c>
      <c r="C31" s="107"/>
      <c r="D31" s="107" t="s">
        <v>27</v>
      </c>
      <c r="E31" s="109" t="s">
        <v>23</v>
      </c>
      <c r="F31" s="107" t="s">
        <v>21</v>
      </c>
      <c r="G31" s="107" t="s">
        <v>13</v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>
        <v>0</v>
      </c>
      <c r="AD31" s="108">
        <v>0</v>
      </c>
      <c r="AE31" s="214"/>
      <c r="AF31" s="211">
        <v>0</v>
      </c>
      <c r="AG31" s="211">
        <f t="shared" si="0"/>
        <v>0</v>
      </c>
    </row>
    <row r="32" spans="2:36" x14ac:dyDescent="0.15">
      <c r="B32" s="107" t="s">
        <v>9</v>
      </c>
      <c r="C32" s="107"/>
      <c r="D32" s="107" t="s">
        <v>27</v>
      </c>
      <c r="E32" s="109" t="s">
        <v>24</v>
      </c>
      <c r="F32" s="107" t="s">
        <v>21</v>
      </c>
      <c r="G32" s="107" t="s">
        <v>13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>
        <v>0</v>
      </c>
      <c r="AD32" s="108">
        <v>0</v>
      </c>
      <c r="AE32" s="214"/>
      <c r="AF32" s="211">
        <v>0</v>
      </c>
      <c r="AG32" s="211">
        <f t="shared" si="0"/>
        <v>0</v>
      </c>
      <c r="AH32" s="214">
        <v>568945.55573233846</v>
      </c>
    </row>
    <row r="33" spans="2:33" x14ac:dyDescent="0.15">
      <c r="B33" s="107" t="s">
        <v>9</v>
      </c>
      <c r="C33" s="107"/>
      <c r="D33" s="107" t="s">
        <v>27</v>
      </c>
      <c r="E33" s="109" t="s">
        <v>25</v>
      </c>
      <c r="F33" s="107" t="s">
        <v>21</v>
      </c>
      <c r="G33" s="107" t="s">
        <v>13</v>
      </c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>
        <v>22116.15</v>
      </c>
      <c r="AD33" s="108">
        <v>20822.983000000004</v>
      </c>
      <c r="AE33" s="214"/>
      <c r="AF33" s="211">
        <v>20822.983000000004</v>
      </c>
      <c r="AG33" s="211">
        <f t="shared" si="0"/>
        <v>0</v>
      </c>
    </row>
    <row r="34" spans="2:33" x14ac:dyDescent="0.15">
      <c r="B34" s="110" t="s">
        <v>9</v>
      </c>
      <c r="C34" s="110"/>
      <c r="D34" s="110" t="s">
        <v>27</v>
      </c>
      <c r="E34" s="110" t="s">
        <v>26</v>
      </c>
      <c r="F34" s="110"/>
      <c r="G34" s="110" t="s">
        <v>13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  <c r="AC34" s="111">
        <v>1494262.1649999996</v>
      </c>
      <c r="AD34" s="111">
        <v>1584459.7830656043</v>
      </c>
      <c r="AE34" s="214"/>
      <c r="AF34" s="211">
        <v>1584459.7830656043</v>
      </c>
      <c r="AG34" s="211">
        <f t="shared" si="0"/>
        <v>0</v>
      </c>
    </row>
    <row r="35" spans="2:33" x14ac:dyDescent="0.15">
      <c r="B35" s="107" t="s">
        <v>28</v>
      </c>
      <c r="C35" s="107"/>
      <c r="D35" s="107" t="s">
        <v>10</v>
      </c>
      <c r="E35" s="107" t="s">
        <v>11</v>
      </c>
      <c r="F35" s="107" t="s">
        <v>12</v>
      </c>
      <c r="G35" s="107" t="s">
        <v>13</v>
      </c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>
        <v>25172.736000000001</v>
      </c>
      <c r="AD35" s="108">
        <v>25172.736000000001</v>
      </c>
      <c r="AE35" s="214"/>
      <c r="AF35" s="211">
        <v>25172.736000000001</v>
      </c>
      <c r="AG35" s="211">
        <f t="shared" si="0"/>
        <v>0</v>
      </c>
    </row>
    <row r="36" spans="2:33" x14ac:dyDescent="0.15">
      <c r="B36" s="107" t="s">
        <v>28</v>
      </c>
      <c r="C36" s="107"/>
      <c r="D36" s="107" t="s">
        <v>10</v>
      </c>
      <c r="E36" s="107" t="s">
        <v>14</v>
      </c>
      <c r="F36" s="107" t="s">
        <v>12</v>
      </c>
      <c r="G36" s="107" t="s">
        <v>13</v>
      </c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>
        <v>1226.4000000000001</v>
      </c>
      <c r="AD36" s="108">
        <v>1226.4000000000001</v>
      </c>
      <c r="AE36" s="214"/>
      <c r="AF36" s="211">
        <v>1226.4000000000001</v>
      </c>
      <c r="AG36" s="211">
        <f t="shared" si="0"/>
        <v>0</v>
      </c>
    </row>
    <row r="37" spans="2:33" x14ac:dyDescent="0.15">
      <c r="B37" s="107" t="s">
        <v>28</v>
      </c>
      <c r="C37" s="107"/>
      <c r="D37" s="107" t="s">
        <v>10</v>
      </c>
      <c r="E37" s="107" t="s">
        <v>15</v>
      </c>
      <c r="F37" s="107" t="s">
        <v>12</v>
      </c>
      <c r="G37" s="107" t="s">
        <v>13</v>
      </c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>
        <v>16139.517479999999</v>
      </c>
      <c r="AD37" s="108">
        <v>16027.818099999999</v>
      </c>
      <c r="AE37" s="214"/>
      <c r="AF37" s="211">
        <v>16027.818099999999</v>
      </c>
      <c r="AG37" s="211">
        <f t="shared" si="0"/>
        <v>0</v>
      </c>
    </row>
    <row r="38" spans="2:33" x14ac:dyDescent="0.15">
      <c r="B38" s="107" t="s">
        <v>28</v>
      </c>
      <c r="C38" s="107"/>
      <c r="D38" s="107" t="s">
        <v>10</v>
      </c>
      <c r="E38" s="107" t="s">
        <v>16</v>
      </c>
      <c r="F38" s="107" t="s">
        <v>12</v>
      </c>
      <c r="G38" s="107" t="s">
        <v>13</v>
      </c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>
        <v>18982.919999999998</v>
      </c>
      <c r="AD38" s="108">
        <v>18982.919999999998</v>
      </c>
      <c r="AE38" s="214"/>
      <c r="AF38" s="211">
        <v>18982.919999999998</v>
      </c>
      <c r="AG38" s="211">
        <f t="shared" si="0"/>
        <v>0</v>
      </c>
    </row>
    <row r="39" spans="2:33" x14ac:dyDescent="0.15">
      <c r="B39" s="107" t="s">
        <v>28</v>
      </c>
      <c r="C39" s="107"/>
      <c r="D39" s="107" t="s">
        <v>10</v>
      </c>
      <c r="E39" s="109" t="s">
        <v>17</v>
      </c>
      <c r="F39" s="107" t="s">
        <v>12</v>
      </c>
      <c r="G39" s="107" t="s">
        <v>13</v>
      </c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>
        <v>0</v>
      </c>
      <c r="AD39" s="108">
        <v>0</v>
      </c>
      <c r="AE39" s="214"/>
      <c r="AF39" s="211">
        <v>0</v>
      </c>
      <c r="AG39" s="211">
        <f t="shared" si="0"/>
        <v>0</v>
      </c>
    </row>
    <row r="40" spans="2:33" x14ac:dyDescent="0.15">
      <c r="B40" s="107" t="s">
        <v>28</v>
      </c>
      <c r="C40" s="107"/>
      <c r="D40" s="107" t="s">
        <v>10</v>
      </c>
      <c r="E40" s="109" t="s">
        <v>18</v>
      </c>
      <c r="F40" s="107" t="s">
        <v>12</v>
      </c>
      <c r="G40" s="107" t="s">
        <v>13</v>
      </c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>
        <v>0</v>
      </c>
      <c r="AD40" s="108">
        <v>0</v>
      </c>
      <c r="AE40" s="214"/>
      <c r="AF40" s="211">
        <v>0</v>
      </c>
      <c r="AG40" s="211">
        <f t="shared" si="0"/>
        <v>0</v>
      </c>
    </row>
    <row r="41" spans="2:33" x14ac:dyDescent="0.15">
      <c r="B41" s="107" t="s">
        <v>28</v>
      </c>
      <c r="C41" s="107"/>
      <c r="D41" s="107" t="s">
        <v>10</v>
      </c>
      <c r="E41" s="109" t="s">
        <v>19</v>
      </c>
      <c r="F41" s="107" t="s">
        <v>12</v>
      </c>
      <c r="G41" s="107" t="s">
        <v>13</v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>
        <v>0</v>
      </c>
      <c r="AD41" s="108">
        <v>0</v>
      </c>
      <c r="AE41" s="214"/>
      <c r="AF41" s="211">
        <v>0</v>
      </c>
      <c r="AG41" s="211">
        <f t="shared" si="0"/>
        <v>0</v>
      </c>
    </row>
    <row r="42" spans="2:33" x14ac:dyDescent="0.15">
      <c r="B42" s="107" t="s">
        <v>28</v>
      </c>
      <c r="C42" s="107"/>
      <c r="D42" s="107" t="s">
        <v>10</v>
      </c>
      <c r="E42" s="109" t="s">
        <v>20</v>
      </c>
      <c r="F42" s="107" t="s">
        <v>21</v>
      </c>
      <c r="G42" s="107" t="s">
        <v>13</v>
      </c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>
        <v>18982.919999999998</v>
      </c>
      <c r="AD42" s="108">
        <v>18982.919999999998</v>
      </c>
      <c r="AE42" s="214"/>
      <c r="AF42" s="211">
        <v>18982.919999999998</v>
      </c>
      <c r="AG42" s="211">
        <f t="shared" si="0"/>
        <v>0</v>
      </c>
    </row>
    <row r="43" spans="2:33" x14ac:dyDescent="0.15">
      <c r="B43" s="107" t="s">
        <v>28</v>
      </c>
      <c r="C43" s="107"/>
      <c r="D43" s="107" t="s">
        <v>10</v>
      </c>
      <c r="E43" s="109" t="s">
        <v>22</v>
      </c>
      <c r="F43" s="107" t="s">
        <v>21</v>
      </c>
      <c r="G43" s="107" t="s">
        <v>13</v>
      </c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>
        <v>0</v>
      </c>
      <c r="AD43" s="108">
        <v>0</v>
      </c>
      <c r="AE43" s="214"/>
      <c r="AF43" s="211">
        <v>0</v>
      </c>
      <c r="AG43" s="211">
        <f t="shared" si="0"/>
        <v>0</v>
      </c>
    </row>
    <row r="44" spans="2:33" x14ac:dyDescent="0.15">
      <c r="B44" s="107" t="s">
        <v>28</v>
      </c>
      <c r="C44" s="107"/>
      <c r="D44" s="107" t="s">
        <v>10</v>
      </c>
      <c r="E44" s="109" t="s">
        <v>23</v>
      </c>
      <c r="F44" s="107" t="s">
        <v>21</v>
      </c>
      <c r="G44" s="107" t="s">
        <v>13</v>
      </c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>
        <v>0</v>
      </c>
      <c r="AD44" s="108">
        <v>0</v>
      </c>
      <c r="AE44" s="214"/>
      <c r="AF44" s="211">
        <v>0</v>
      </c>
      <c r="AG44" s="211">
        <f t="shared" si="0"/>
        <v>0</v>
      </c>
    </row>
    <row r="45" spans="2:33" x14ac:dyDescent="0.15">
      <c r="B45" s="107" t="s">
        <v>28</v>
      </c>
      <c r="C45" s="107"/>
      <c r="D45" s="107" t="s">
        <v>10</v>
      </c>
      <c r="E45" s="109" t="s">
        <v>24</v>
      </c>
      <c r="F45" s="107" t="s">
        <v>21</v>
      </c>
      <c r="G45" s="107" t="s">
        <v>13</v>
      </c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>
        <v>0</v>
      </c>
      <c r="AD45" s="108">
        <v>0</v>
      </c>
      <c r="AE45" s="214"/>
      <c r="AF45" s="211">
        <v>0</v>
      </c>
      <c r="AG45" s="211">
        <f t="shared" si="0"/>
        <v>0</v>
      </c>
    </row>
    <row r="46" spans="2:33" x14ac:dyDescent="0.15">
      <c r="B46" s="107" t="s">
        <v>28</v>
      </c>
      <c r="C46" s="107"/>
      <c r="D46" s="107" t="s">
        <v>10</v>
      </c>
      <c r="E46" s="109" t="s">
        <v>25</v>
      </c>
      <c r="F46" s="107" t="s">
        <v>21</v>
      </c>
      <c r="G46" s="107" t="s">
        <v>13</v>
      </c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>
        <v>0</v>
      </c>
      <c r="AD46" s="108">
        <v>0</v>
      </c>
      <c r="AE46" s="214"/>
      <c r="AF46" s="211">
        <v>0</v>
      </c>
      <c r="AG46" s="211">
        <f t="shared" si="0"/>
        <v>0</v>
      </c>
    </row>
    <row r="47" spans="2:33" x14ac:dyDescent="0.15">
      <c r="B47" s="110" t="s">
        <v>28</v>
      </c>
      <c r="C47" s="110"/>
      <c r="D47" s="110" t="s">
        <v>10</v>
      </c>
      <c r="E47" s="110" t="s">
        <v>26</v>
      </c>
      <c r="F47" s="110"/>
      <c r="G47" s="110" t="s">
        <v>13</v>
      </c>
      <c r="H47" s="111">
        <v>0</v>
      </c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  <c r="AC47" s="111">
        <v>61521.573480000006</v>
      </c>
      <c r="AD47" s="111">
        <v>61409.874100000001</v>
      </c>
      <c r="AE47" s="214"/>
      <c r="AF47" s="211">
        <v>61409.874100000001</v>
      </c>
      <c r="AG47" s="211">
        <f t="shared" si="0"/>
        <v>0</v>
      </c>
    </row>
    <row r="48" spans="2:33" x14ac:dyDescent="0.15">
      <c r="B48" s="107" t="s">
        <v>28</v>
      </c>
      <c r="C48" s="107"/>
      <c r="D48" s="107" t="s">
        <v>27</v>
      </c>
      <c r="E48" s="107" t="s">
        <v>11</v>
      </c>
      <c r="F48" s="107" t="s">
        <v>12</v>
      </c>
      <c r="G48" s="107" t="s">
        <v>13</v>
      </c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>
        <v>10512</v>
      </c>
      <c r="AD48" s="108">
        <v>10512</v>
      </c>
      <c r="AE48" s="214"/>
      <c r="AF48" s="211">
        <v>10512</v>
      </c>
      <c r="AG48" s="211">
        <f t="shared" si="0"/>
        <v>0</v>
      </c>
    </row>
    <row r="49" spans="2:34" x14ac:dyDescent="0.15">
      <c r="B49" s="107" t="s">
        <v>28</v>
      </c>
      <c r="C49" s="107"/>
      <c r="D49" s="107" t="s">
        <v>27</v>
      </c>
      <c r="E49" s="107" t="s">
        <v>14</v>
      </c>
      <c r="F49" s="107" t="s">
        <v>12</v>
      </c>
      <c r="G49" s="107" t="s">
        <v>13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>
        <v>0</v>
      </c>
      <c r="AD49" s="108">
        <v>0</v>
      </c>
      <c r="AE49" s="214"/>
      <c r="AF49" s="211">
        <v>0</v>
      </c>
      <c r="AG49" s="211">
        <f t="shared" si="0"/>
        <v>0</v>
      </c>
    </row>
    <row r="50" spans="2:34" x14ac:dyDescent="0.15">
      <c r="B50" s="107" t="s">
        <v>28</v>
      </c>
      <c r="C50" s="107"/>
      <c r="D50" s="107" t="s">
        <v>27</v>
      </c>
      <c r="E50" s="107" t="s">
        <v>15</v>
      </c>
      <c r="F50" s="107" t="s">
        <v>12</v>
      </c>
      <c r="G50" s="107" t="s">
        <v>13</v>
      </c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>
        <v>70037.242884000007</v>
      </c>
      <c r="AD50" s="108">
        <v>78174.766043999989</v>
      </c>
      <c r="AE50" s="214"/>
      <c r="AF50" s="211">
        <v>78174.766043999989</v>
      </c>
      <c r="AG50" s="211">
        <f t="shared" si="0"/>
        <v>0</v>
      </c>
    </row>
    <row r="51" spans="2:34" x14ac:dyDescent="0.15">
      <c r="B51" s="107" t="s">
        <v>28</v>
      </c>
      <c r="C51" s="107"/>
      <c r="D51" s="107" t="s">
        <v>27</v>
      </c>
      <c r="E51" s="107" t="s">
        <v>16</v>
      </c>
      <c r="F51" s="107" t="s">
        <v>12</v>
      </c>
      <c r="G51" s="107" t="s">
        <v>13</v>
      </c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>
        <v>354485.75976167101</v>
      </c>
      <c r="AD51" s="108">
        <v>303144.09416167124</v>
      </c>
      <c r="AE51" s="214"/>
      <c r="AF51" s="211">
        <v>303144.09416167124</v>
      </c>
      <c r="AG51" s="211">
        <f t="shared" si="0"/>
        <v>0</v>
      </c>
    </row>
    <row r="52" spans="2:34" x14ac:dyDescent="0.15">
      <c r="B52" s="107" t="s">
        <v>28</v>
      </c>
      <c r="C52" s="107"/>
      <c r="D52" s="107" t="s">
        <v>27</v>
      </c>
      <c r="E52" s="109" t="s">
        <v>17</v>
      </c>
      <c r="F52" s="107" t="s">
        <v>12</v>
      </c>
      <c r="G52" s="107" t="s">
        <v>13</v>
      </c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>
        <v>0</v>
      </c>
      <c r="AD52" s="108">
        <v>0</v>
      </c>
      <c r="AE52" s="214"/>
      <c r="AF52" s="211">
        <v>0</v>
      </c>
      <c r="AG52" s="211">
        <f t="shared" si="0"/>
        <v>0</v>
      </c>
    </row>
    <row r="53" spans="2:34" x14ac:dyDescent="0.15">
      <c r="B53" s="107" t="s">
        <v>28</v>
      </c>
      <c r="C53" s="107"/>
      <c r="D53" s="107" t="s">
        <v>27</v>
      </c>
      <c r="E53" s="109" t="s">
        <v>18</v>
      </c>
      <c r="F53" s="107" t="s">
        <v>12</v>
      </c>
      <c r="G53" s="107" t="s">
        <v>13</v>
      </c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>
        <v>0</v>
      </c>
      <c r="AD53" s="108">
        <v>0</v>
      </c>
      <c r="AE53" s="214"/>
      <c r="AF53" s="211">
        <v>0</v>
      </c>
      <c r="AG53" s="211">
        <f t="shared" si="0"/>
        <v>0</v>
      </c>
    </row>
    <row r="54" spans="2:34" x14ac:dyDescent="0.15">
      <c r="B54" s="107" t="s">
        <v>28</v>
      </c>
      <c r="C54" s="107"/>
      <c r="D54" s="107" t="s">
        <v>27</v>
      </c>
      <c r="E54" s="109" t="s">
        <v>19</v>
      </c>
      <c r="F54" s="107" t="s">
        <v>12</v>
      </c>
      <c r="G54" s="107" t="s">
        <v>13</v>
      </c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>
        <v>0</v>
      </c>
      <c r="AD54" s="108">
        <v>0</v>
      </c>
      <c r="AE54" s="214"/>
      <c r="AF54" s="211">
        <v>0</v>
      </c>
      <c r="AG54" s="211">
        <f t="shared" si="0"/>
        <v>0</v>
      </c>
    </row>
    <row r="55" spans="2:34" x14ac:dyDescent="0.15">
      <c r="B55" s="107" t="s">
        <v>28</v>
      </c>
      <c r="C55" s="107"/>
      <c r="D55" s="107" t="s">
        <v>27</v>
      </c>
      <c r="E55" s="109" t="s">
        <v>20</v>
      </c>
      <c r="F55" s="107" t="s">
        <v>21</v>
      </c>
      <c r="G55" s="107" t="s">
        <v>13</v>
      </c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>
        <v>354485.75976167101</v>
      </c>
      <c r="AD55" s="108">
        <v>303144.09416167124</v>
      </c>
      <c r="AE55" s="214"/>
      <c r="AF55" s="211">
        <v>303144.09416167124</v>
      </c>
      <c r="AG55" s="211">
        <f t="shared" si="0"/>
        <v>0</v>
      </c>
    </row>
    <row r="56" spans="2:34" x14ac:dyDescent="0.15">
      <c r="B56" s="107" t="s">
        <v>28</v>
      </c>
      <c r="C56" s="107"/>
      <c r="D56" s="107" t="s">
        <v>27</v>
      </c>
      <c r="E56" s="109" t="s">
        <v>22</v>
      </c>
      <c r="F56" s="107" t="s">
        <v>21</v>
      </c>
      <c r="G56" s="107" t="s">
        <v>13</v>
      </c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>
        <v>0</v>
      </c>
      <c r="AD56" s="108">
        <v>0</v>
      </c>
      <c r="AE56" s="214"/>
      <c r="AF56" s="211">
        <v>0</v>
      </c>
      <c r="AG56" s="211">
        <f t="shared" si="0"/>
        <v>0</v>
      </c>
    </row>
    <row r="57" spans="2:34" x14ac:dyDescent="0.15">
      <c r="B57" s="107" t="s">
        <v>28</v>
      </c>
      <c r="C57" s="107"/>
      <c r="D57" s="107" t="s">
        <v>27</v>
      </c>
      <c r="E57" s="109" t="s">
        <v>23</v>
      </c>
      <c r="F57" s="107" t="s">
        <v>21</v>
      </c>
      <c r="G57" s="107" t="s">
        <v>13</v>
      </c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>
        <v>0</v>
      </c>
      <c r="AD57" s="108">
        <v>0</v>
      </c>
      <c r="AE57" s="214"/>
      <c r="AF57" s="211">
        <v>0</v>
      </c>
      <c r="AG57" s="211">
        <f t="shared" si="0"/>
        <v>0</v>
      </c>
    </row>
    <row r="58" spans="2:34" x14ac:dyDescent="0.15">
      <c r="B58" s="107" t="s">
        <v>28</v>
      </c>
      <c r="C58" s="107"/>
      <c r="D58" s="107" t="s">
        <v>27</v>
      </c>
      <c r="E58" s="109" t="s">
        <v>24</v>
      </c>
      <c r="F58" s="107" t="s">
        <v>21</v>
      </c>
      <c r="G58" s="107" t="s">
        <v>13</v>
      </c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>
        <v>0</v>
      </c>
      <c r="AD58" s="108">
        <v>0</v>
      </c>
      <c r="AE58" s="214"/>
      <c r="AF58" s="211">
        <v>0</v>
      </c>
      <c r="AG58" s="211">
        <f t="shared" si="0"/>
        <v>0</v>
      </c>
    </row>
    <row r="59" spans="2:34" x14ac:dyDescent="0.15">
      <c r="B59" s="107" t="s">
        <v>28</v>
      </c>
      <c r="C59" s="107"/>
      <c r="D59" s="107" t="s">
        <v>27</v>
      </c>
      <c r="E59" s="109" t="s">
        <v>25</v>
      </c>
      <c r="F59" s="107" t="s">
        <v>21</v>
      </c>
      <c r="G59" s="107" t="s">
        <v>13</v>
      </c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>
        <v>0</v>
      </c>
      <c r="AD59" s="108">
        <v>0</v>
      </c>
      <c r="AE59" s="214"/>
      <c r="AF59" s="211">
        <v>0</v>
      </c>
      <c r="AG59" s="211">
        <f t="shared" si="0"/>
        <v>0</v>
      </c>
    </row>
    <row r="60" spans="2:34" x14ac:dyDescent="0.15">
      <c r="B60" s="110" t="s">
        <v>28</v>
      </c>
      <c r="C60" s="110"/>
      <c r="D60" s="110" t="s">
        <v>27</v>
      </c>
      <c r="E60" s="110" t="s">
        <v>26</v>
      </c>
      <c r="F60" s="110"/>
      <c r="G60" s="110" t="s">
        <v>13</v>
      </c>
      <c r="H60" s="111">
        <v>0</v>
      </c>
      <c r="I60" s="111">
        <v>0</v>
      </c>
      <c r="J60" s="111">
        <v>0</v>
      </c>
      <c r="K60" s="111">
        <v>0</v>
      </c>
      <c r="L60" s="111">
        <v>0</v>
      </c>
      <c r="M60" s="111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0</v>
      </c>
      <c r="S60" s="111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  <c r="AC60" s="111">
        <v>435035.00264567096</v>
      </c>
      <c r="AD60" s="111">
        <v>391830.86020567117</v>
      </c>
      <c r="AE60" s="214"/>
      <c r="AF60" s="211">
        <v>391830.86020567117</v>
      </c>
      <c r="AG60" s="211">
        <f t="shared" si="0"/>
        <v>0</v>
      </c>
    </row>
    <row r="61" spans="2:34" x14ac:dyDescent="0.15">
      <c r="B61" s="110"/>
      <c r="C61" s="110"/>
      <c r="D61" s="110"/>
      <c r="E61" s="110"/>
      <c r="F61" s="110"/>
      <c r="G61" s="110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214"/>
      <c r="AF61" s="211"/>
      <c r="AG61" s="211">
        <f t="shared" si="0"/>
        <v>0</v>
      </c>
    </row>
    <row r="62" spans="2:34" x14ac:dyDescent="0.15">
      <c r="B62" s="107" t="s">
        <v>29</v>
      </c>
      <c r="C62" s="107"/>
      <c r="D62" s="107" t="s">
        <v>10</v>
      </c>
      <c r="E62" s="107" t="s">
        <v>11</v>
      </c>
      <c r="F62" s="107" t="s">
        <v>12</v>
      </c>
      <c r="G62" s="107" t="s">
        <v>13</v>
      </c>
      <c r="H62" s="108">
        <v>15747300</v>
      </c>
      <c r="I62" s="108">
        <v>17188300</v>
      </c>
      <c r="J62" s="108">
        <v>17638200</v>
      </c>
      <c r="K62" s="108">
        <v>18118300</v>
      </c>
      <c r="L62" s="108">
        <v>17100700</v>
      </c>
      <c r="M62" s="108">
        <v>17567100</v>
      </c>
      <c r="N62" s="108">
        <v>19160800</v>
      </c>
      <c r="O62" s="108">
        <v>19107200</v>
      </c>
      <c r="P62" s="108">
        <v>18607800</v>
      </c>
      <c r="Q62" s="108">
        <v>19419200</v>
      </c>
      <c r="R62" s="108">
        <v>19567400</v>
      </c>
      <c r="S62" s="108">
        <v>21027400</v>
      </c>
      <c r="T62" s="108">
        <v>21490800</v>
      </c>
      <c r="U62" s="108">
        <v>21709400</v>
      </c>
      <c r="V62" s="108">
        <v>21610900</v>
      </c>
      <c r="W62" s="108">
        <v>23127100</v>
      </c>
      <c r="X62" s="108">
        <v>23652600</v>
      </c>
      <c r="Y62" s="108">
        <v>28393000</v>
      </c>
      <c r="Z62" s="108">
        <v>29989300</v>
      </c>
      <c r="AA62" s="108">
        <v>30769200</v>
      </c>
      <c r="AB62" s="108">
        <v>29895500</v>
      </c>
      <c r="AC62" s="108">
        <v>31293611.004000001</v>
      </c>
      <c r="AD62" s="108">
        <v>29164347.417940009</v>
      </c>
      <c r="AE62" s="214"/>
      <c r="AF62" s="211">
        <v>29164347.417940009</v>
      </c>
      <c r="AG62" s="211">
        <f t="shared" si="0"/>
        <v>0</v>
      </c>
    </row>
    <row r="63" spans="2:34" x14ac:dyDescent="0.15">
      <c r="B63" s="107" t="s">
        <v>29</v>
      </c>
      <c r="C63" s="107"/>
      <c r="D63" s="107" t="s">
        <v>10</v>
      </c>
      <c r="E63" s="107" t="s">
        <v>14</v>
      </c>
      <c r="F63" s="107" t="s">
        <v>12</v>
      </c>
      <c r="G63" s="107" t="s">
        <v>13</v>
      </c>
      <c r="H63" s="108">
        <v>800</v>
      </c>
      <c r="I63" s="108">
        <v>1200</v>
      </c>
      <c r="J63" s="108">
        <v>1200</v>
      </c>
      <c r="K63" s="108">
        <v>1200</v>
      </c>
      <c r="L63" s="108">
        <v>1200</v>
      </c>
      <c r="M63" s="108">
        <v>1200</v>
      </c>
      <c r="N63" s="108">
        <v>1200</v>
      </c>
      <c r="O63" s="108">
        <v>1200</v>
      </c>
      <c r="P63" s="108">
        <v>1200</v>
      </c>
      <c r="Q63" s="108">
        <v>1200</v>
      </c>
      <c r="R63" s="108">
        <v>1200</v>
      </c>
      <c r="S63" s="108">
        <v>1200</v>
      </c>
      <c r="T63" s="108">
        <v>1200</v>
      </c>
      <c r="U63" s="108">
        <v>1200</v>
      </c>
      <c r="V63" s="108">
        <v>257500</v>
      </c>
      <c r="W63" s="108">
        <v>595600</v>
      </c>
      <c r="X63" s="108">
        <v>1063800</v>
      </c>
      <c r="Y63" s="108">
        <v>1073400</v>
      </c>
      <c r="Z63" s="108">
        <v>1502400</v>
      </c>
      <c r="AA63" s="108">
        <v>1655000</v>
      </c>
      <c r="AB63" s="108">
        <v>1814100</v>
      </c>
      <c r="AC63" s="108">
        <v>1822574.9889999998</v>
      </c>
      <c r="AD63" s="108">
        <v>1931869.2930000005</v>
      </c>
      <c r="AE63" s="214"/>
      <c r="AF63" s="211">
        <v>1931869.2930000005</v>
      </c>
      <c r="AG63" s="211">
        <f t="shared" si="0"/>
        <v>0</v>
      </c>
    </row>
    <row r="64" spans="2:34" x14ac:dyDescent="0.15">
      <c r="B64" s="107" t="s">
        <v>29</v>
      </c>
      <c r="C64" s="107"/>
      <c r="D64" s="107" t="s">
        <v>10</v>
      </c>
      <c r="E64" s="107" t="s">
        <v>15</v>
      </c>
      <c r="F64" s="107" t="s">
        <v>12</v>
      </c>
      <c r="G64" s="107" t="s">
        <v>13</v>
      </c>
      <c r="H64" s="108">
        <v>0</v>
      </c>
      <c r="I64" s="108">
        <v>0</v>
      </c>
      <c r="J64" s="108">
        <v>0</v>
      </c>
      <c r="K64" s="108">
        <v>0</v>
      </c>
      <c r="L64" s="108">
        <v>0</v>
      </c>
      <c r="M64" s="108">
        <v>0</v>
      </c>
      <c r="N64" s="108">
        <v>0</v>
      </c>
      <c r="O64" s="108">
        <v>0</v>
      </c>
      <c r="P64" s="108">
        <v>0</v>
      </c>
      <c r="Q64" s="108">
        <v>0</v>
      </c>
      <c r="R64" s="108">
        <v>0</v>
      </c>
      <c r="S64" s="108">
        <v>0</v>
      </c>
      <c r="T64" s="108">
        <v>59700</v>
      </c>
      <c r="U64" s="108">
        <v>196900</v>
      </c>
      <c r="V64" s="108">
        <v>199300</v>
      </c>
      <c r="W64" s="108">
        <v>230300</v>
      </c>
      <c r="X64" s="108">
        <v>241000</v>
      </c>
      <c r="Y64" s="108">
        <v>290900</v>
      </c>
      <c r="Z64" s="108">
        <v>750700</v>
      </c>
      <c r="AA64" s="108">
        <v>778900</v>
      </c>
      <c r="AB64" s="108">
        <v>794400</v>
      </c>
      <c r="AC64" s="108">
        <v>817836.97048000002</v>
      </c>
      <c r="AD64" s="108">
        <v>837016.01909999992</v>
      </c>
      <c r="AE64" s="213">
        <v>837016.02309999999</v>
      </c>
      <c r="AF64" s="211">
        <v>837016.01909999992</v>
      </c>
      <c r="AG64" s="211">
        <f t="shared" si="0"/>
        <v>0</v>
      </c>
      <c r="AH64" s="197"/>
    </row>
    <row r="65" spans="2:34" x14ac:dyDescent="0.15">
      <c r="B65" s="107" t="s">
        <v>29</v>
      </c>
      <c r="C65" s="107"/>
      <c r="D65" s="107" t="s">
        <v>10</v>
      </c>
      <c r="E65" s="107" t="s">
        <v>16</v>
      </c>
      <c r="F65" s="107" t="s">
        <v>12</v>
      </c>
      <c r="G65" s="107" t="s">
        <v>13</v>
      </c>
      <c r="H65" s="108">
        <v>2579700</v>
      </c>
      <c r="I65" s="108">
        <v>2024900</v>
      </c>
      <c r="J65" s="108">
        <v>2780100</v>
      </c>
      <c r="K65" s="108">
        <v>3241900</v>
      </c>
      <c r="L65" s="108">
        <v>5518000</v>
      </c>
      <c r="M65" s="108">
        <v>6242500</v>
      </c>
      <c r="N65" s="108">
        <v>6451800</v>
      </c>
      <c r="O65" s="108">
        <v>9092100</v>
      </c>
      <c r="P65" s="108">
        <v>11965700</v>
      </c>
      <c r="Q65" s="108">
        <v>11501500</v>
      </c>
      <c r="R65" s="108">
        <v>13977200</v>
      </c>
      <c r="S65" s="108">
        <v>15219900</v>
      </c>
      <c r="T65" s="108">
        <v>16809300</v>
      </c>
      <c r="U65" s="108">
        <v>18757100</v>
      </c>
      <c r="V65" s="108">
        <v>20778500</v>
      </c>
      <c r="W65" s="108">
        <v>21758400</v>
      </c>
      <c r="X65" s="108">
        <v>24576700</v>
      </c>
      <c r="Y65" s="108">
        <v>20591200</v>
      </c>
      <c r="Z65" s="108">
        <v>20125200</v>
      </c>
      <c r="AA65" s="108">
        <v>21261300</v>
      </c>
      <c r="AB65" s="108">
        <v>18169300</v>
      </c>
      <c r="AC65" s="108">
        <v>21619872.432000004</v>
      </c>
      <c r="AD65" s="108">
        <v>25897253.168819994</v>
      </c>
      <c r="AE65" s="214"/>
      <c r="AF65" s="211">
        <v>25897253.168819994</v>
      </c>
      <c r="AG65" s="211">
        <f t="shared" si="0"/>
        <v>0</v>
      </c>
    </row>
    <row r="66" spans="2:34" x14ac:dyDescent="0.15">
      <c r="B66" s="107" t="s">
        <v>29</v>
      </c>
      <c r="C66" s="107"/>
      <c r="D66" s="107" t="s">
        <v>10</v>
      </c>
      <c r="E66" s="109" t="s">
        <v>17</v>
      </c>
      <c r="F66" s="107" t="s">
        <v>12</v>
      </c>
      <c r="G66" s="107" t="s">
        <v>13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>
        <v>78871.736000000004</v>
      </c>
      <c r="AD66" s="108">
        <v>78688.675000000017</v>
      </c>
      <c r="AE66" s="214"/>
      <c r="AF66" s="211">
        <v>78688.675000000017</v>
      </c>
      <c r="AG66" s="211">
        <f t="shared" si="0"/>
        <v>0</v>
      </c>
    </row>
    <row r="67" spans="2:34" x14ac:dyDescent="0.15">
      <c r="B67" s="107" t="s">
        <v>29</v>
      </c>
      <c r="C67" s="107"/>
      <c r="D67" s="107" t="s">
        <v>10</v>
      </c>
      <c r="E67" s="109" t="s">
        <v>18</v>
      </c>
      <c r="F67" s="107" t="s">
        <v>12</v>
      </c>
      <c r="G67" s="107" t="s">
        <v>13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>
        <v>277511.19500000001</v>
      </c>
      <c r="AD67" s="108">
        <v>276377.05899999995</v>
      </c>
      <c r="AE67" s="214"/>
      <c r="AF67" s="211">
        <v>276377.05899999995</v>
      </c>
      <c r="AG67" s="211">
        <f t="shared" si="0"/>
        <v>0</v>
      </c>
    </row>
    <row r="68" spans="2:34" x14ac:dyDescent="0.15">
      <c r="B68" s="107" t="s">
        <v>29</v>
      </c>
      <c r="C68" s="107"/>
      <c r="D68" s="107" t="s">
        <v>10</v>
      </c>
      <c r="E68" s="109" t="s">
        <v>19</v>
      </c>
      <c r="F68" s="107" t="s">
        <v>12</v>
      </c>
      <c r="G68" s="107" t="s">
        <v>13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>
        <v>28354.863000000001</v>
      </c>
      <c r="AD68" s="108">
        <v>89693.381999999998</v>
      </c>
      <c r="AE68" s="214"/>
      <c r="AF68" s="211">
        <v>89693.381999999998</v>
      </c>
      <c r="AG68" s="211">
        <f t="shared" si="0"/>
        <v>0</v>
      </c>
    </row>
    <row r="69" spans="2:34" x14ac:dyDescent="0.15">
      <c r="B69" s="107" t="s">
        <v>29</v>
      </c>
      <c r="C69" s="107"/>
      <c r="D69" s="107" t="s">
        <v>10</v>
      </c>
      <c r="E69" s="109" t="s">
        <v>20</v>
      </c>
      <c r="F69" s="107" t="s">
        <v>21</v>
      </c>
      <c r="G69" s="107" t="s">
        <v>13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>
        <v>87596.548999999999</v>
      </c>
      <c r="AD69" s="108">
        <v>357720.70499999996</v>
      </c>
      <c r="AE69" s="214"/>
      <c r="AF69" s="211">
        <v>357720.70499999996</v>
      </c>
      <c r="AG69" s="211">
        <f t="shared" si="0"/>
        <v>0</v>
      </c>
    </row>
    <row r="70" spans="2:34" x14ac:dyDescent="0.15">
      <c r="B70" s="107" t="s">
        <v>29</v>
      </c>
      <c r="C70" s="107"/>
      <c r="D70" s="107" t="s">
        <v>10</v>
      </c>
      <c r="E70" s="109" t="s">
        <v>22</v>
      </c>
      <c r="F70" s="107" t="s">
        <v>21</v>
      </c>
      <c r="G70" s="107" t="s">
        <v>13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>
        <v>20780592.776000001</v>
      </c>
      <c r="AD70" s="108">
        <v>24718051.535999991</v>
      </c>
      <c r="AE70" s="214"/>
      <c r="AF70" s="211">
        <v>24718051.535999991</v>
      </c>
      <c r="AG70" s="211">
        <f t="shared" si="0"/>
        <v>0</v>
      </c>
    </row>
    <row r="71" spans="2:34" x14ac:dyDescent="0.15">
      <c r="B71" s="107" t="s">
        <v>29</v>
      </c>
      <c r="C71" s="107"/>
      <c r="D71" s="107" t="s">
        <v>10</v>
      </c>
      <c r="E71" s="109" t="s">
        <v>23</v>
      </c>
      <c r="F71" s="107" t="s">
        <v>21</v>
      </c>
      <c r="G71" s="107" t="s">
        <v>13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>
        <v>359056.53100000002</v>
      </c>
      <c r="AD71" s="108">
        <v>366686.48300000012</v>
      </c>
      <c r="AE71" s="214"/>
      <c r="AF71" s="211">
        <v>366686.48300000012</v>
      </c>
      <c r="AG71" s="211">
        <f t="shared" si="0"/>
        <v>0</v>
      </c>
    </row>
    <row r="72" spans="2:34" x14ac:dyDescent="0.15">
      <c r="B72" s="107" t="s">
        <v>29</v>
      </c>
      <c r="C72" s="107"/>
      <c r="D72" s="107" t="s">
        <v>10</v>
      </c>
      <c r="E72" s="109" t="s">
        <v>24</v>
      </c>
      <c r="F72" s="107" t="s">
        <v>21</v>
      </c>
      <c r="G72" s="107" t="s">
        <v>13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>
        <v>7888.7820000000002</v>
      </c>
      <c r="AD72" s="108">
        <v>10010.499000000002</v>
      </c>
      <c r="AE72" s="214"/>
      <c r="AF72" s="211">
        <v>10010.499000000002</v>
      </c>
      <c r="AG72" s="211">
        <f t="shared" si="0"/>
        <v>0</v>
      </c>
    </row>
    <row r="73" spans="2:34" x14ac:dyDescent="0.15">
      <c r="B73" s="107" t="s">
        <v>29</v>
      </c>
      <c r="C73" s="107"/>
      <c r="D73" s="107" t="s">
        <v>10</v>
      </c>
      <c r="E73" s="109" t="s">
        <v>25</v>
      </c>
      <c r="F73" s="107" t="s">
        <v>21</v>
      </c>
      <c r="G73" s="107" t="s">
        <v>13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>
        <v>0</v>
      </c>
      <c r="AD73" s="108">
        <v>0</v>
      </c>
      <c r="AE73" s="214"/>
      <c r="AF73" s="211">
        <v>0</v>
      </c>
      <c r="AG73" s="211">
        <f t="shared" ref="AG73:AG87" si="1">+AF73-AD73</f>
        <v>0</v>
      </c>
    </row>
    <row r="74" spans="2:34" x14ac:dyDescent="0.15">
      <c r="B74" s="110" t="s">
        <v>29</v>
      </c>
      <c r="C74" s="110"/>
      <c r="D74" s="110" t="s">
        <v>10</v>
      </c>
      <c r="E74" s="110" t="s">
        <v>26</v>
      </c>
      <c r="F74" s="110"/>
      <c r="G74" s="110" t="s">
        <v>13</v>
      </c>
      <c r="H74" s="111">
        <v>18327800</v>
      </c>
      <c r="I74" s="111">
        <v>19214400</v>
      </c>
      <c r="J74" s="111">
        <v>20419500</v>
      </c>
      <c r="K74" s="111">
        <v>21361400</v>
      </c>
      <c r="L74" s="111">
        <v>22619900</v>
      </c>
      <c r="M74" s="111">
        <v>23810800</v>
      </c>
      <c r="N74" s="111">
        <v>25613800</v>
      </c>
      <c r="O74" s="111">
        <v>28200500</v>
      </c>
      <c r="P74" s="111">
        <v>30574700</v>
      </c>
      <c r="Q74" s="111">
        <v>30921900</v>
      </c>
      <c r="R74" s="111">
        <v>33545800</v>
      </c>
      <c r="S74" s="111">
        <v>36248500</v>
      </c>
      <c r="T74" s="111">
        <v>38361000</v>
      </c>
      <c r="U74" s="111">
        <v>40664600</v>
      </c>
      <c r="V74" s="111">
        <v>42846200</v>
      </c>
      <c r="W74" s="111">
        <v>45711400</v>
      </c>
      <c r="X74" s="111">
        <v>49534100</v>
      </c>
      <c r="Y74" s="111">
        <v>50348500</v>
      </c>
      <c r="Z74" s="111">
        <v>52367600</v>
      </c>
      <c r="AA74" s="111">
        <v>54464400</v>
      </c>
      <c r="AB74" s="111">
        <v>50673300</v>
      </c>
      <c r="AC74" s="111">
        <v>55553895.395480007</v>
      </c>
      <c r="AD74" s="111">
        <v>57830485.898860008</v>
      </c>
      <c r="AE74" s="213">
        <v>57830485.902860001</v>
      </c>
      <c r="AF74" s="211">
        <v>57830485.898860008</v>
      </c>
      <c r="AG74" s="211">
        <f t="shared" si="1"/>
        <v>0</v>
      </c>
    </row>
    <row r="75" spans="2:34" x14ac:dyDescent="0.15">
      <c r="B75" s="107" t="s">
        <v>29</v>
      </c>
      <c r="C75" s="107"/>
      <c r="D75" s="107" t="s">
        <v>27</v>
      </c>
      <c r="E75" s="107" t="s">
        <v>11</v>
      </c>
      <c r="F75" s="107" t="s">
        <v>12</v>
      </c>
      <c r="G75" s="107" t="s">
        <v>13</v>
      </c>
      <c r="H75" s="108">
        <v>428700</v>
      </c>
      <c r="I75" s="108">
        <v>426400</v>
      </c>
      <c r="J75" s="108">
        <v>402000</v>
      </c>
      <c r="K75" s="108">
        <v>415400</v>
      </c>
      <c r="L75" s="108">
        <v>424700</v>
      </c>
      <c r="M75" s="108">
        <v>409900</v>
      </c>
      <c r="N75" s="108">
        <v>433600</v>
      </c>
      <c r="O75" s="108">
        <v>441600</v>
      </c>
      <c r="P75" s="108">
        <v>451800</v>
      </c>
      <c r="Q75" s="108">
        <v>484600</v>
      </c>
      <c r="R75" s="108">
        <v>484700</v>
      </c>
      <c r="S75" s="108">
        <v>529900</v>
      </c>
      <c r="T75" s="108">
        <v>541100</v>
      </c>
      <c r="U75" s="108">
        <v>610200</v>
      </c>
      <c r="V75" s="108">
        <v>599700</v>
      </c>
      <c r="W75" s="108">
        <v>595600</v>
      </c>
      <c r="X75" s="108">
        <v>519100</v>
      </c>
      <c r="Y75" s="108">
        <v>681500</v>
      </c>
      <c r="Z75" s="108">
        <v>748100</v>
      </c>
      <c r="AA75" s="108">
        <v>692900</v>
      </c>
      <c r="AB75" s="108">
        <v>614800</v>
      </c>
      <c r="AC75" s="108">
        <v>632069.93200000003</v>
      </c>
      <c r="AD75" s="108">
        <v>579457.55573233846</v>
      </c>
      <c r="AE75" s="214"/>
      <c r="AF75" s="211">
        <v>579457.55573233846</v>
      </c>
      <c r="AG75" s="211">
        <f t="shared" si="1"/>
        <v>0</v>
      </c>
    </row>
    <row r="76" spans="2:34" x14ac:dyDescent="0.15">
      <c r="B76" s="107" t="s">
        <v>29</v>
      </c>
      <c r="C76" s="107"/>
      <c r="D76" s="107" t="s">
        <v>27</v>
      </c>
      <c r="E76" s="107" t="s">
        <v>14</v>
      </c>
      <c r="F76" s="107" t="s">
        <v>12</v>
      </c>
      <c r="G76" s="107" t="s">
        <v>13</v>
      </c>
      <c r="H76" s="108">
        <v>0</v>
      </c>
      <c r="I76" s="108">
        <v>0</v>
      </c>
      <c r="J76" s="108">
        <v>0</v>
      </c>
      <c r="K76" s="108">
        <v>0</v>
      </c>
      <c r="L76" s="108">
        <v>0</v>
      </c>
      <c r="M76" s="108">
        <v>0</v>
      </c>
      <c r="N76" s="108">
        <v>0</v>
      </c>
      <c r="O76" s="108">
        <v>0</v>
      </c>
      <c r="P76" s="108">
        <v>0</v>
      </c>
      <c r="Q76" s="108">
        <v>0</v>
      </c>
      <c r="R76" s="108">
        <v>0</v>
      </c>
      <c r="S76" s="108">
        <v>0</v>
      </c>
      <c r="T76" s="108">
        <v>0</v>
      </c>
      <c r="U76" s="108">
        <v>0</v>
      </c>
      <c r="V76" s="108">
        <v>0</v>
      </c>
      <c r="W76" s="108">
        <v>0</v>
      </c>
      <c r="X76" s="108">
        <v>0</v>
      </c>
      <c r="Y76" s="108">
        <v>0</v>
      </c>
      <c r="Z76" s="108">
        <v>0</v>
      </c>
      <c r="AA76" s="108">
        <v>0</v>
      </c>
      <c r="AB76" s="108">
        <v>0</v>
      </c>
      <c r="AC76" s="108">
        <v>0</v>
      </c>
      <c r="AD76" s="108">
        <v>0</v>
      </c>
      <c r="AE76" s="214"/>
      <c r="AF76" s="211">
        <v>0</v>
      </c>
      <c r="AG76" s="211">
        <f t="shared" si="1"/>
        <v>0</v>
      </c>
    </row>
    <row r="77" spans="2:34" x14ac:dyDescent="0.15">
      <c r="B77" s="107" t="s">
        <v>29</v>
      </c>
      <c r="C77" s="107"/>
      <c r="D77" s="107" t="s">
        <v>27</v>
      </c>
      <c r="E77" s="107" t="s">
        <v>15</v>
      </c>
      <c r="F77" s="107" t="s">
        <v>12</v>
      </c>
      <c r="G77" s="107" t="s">
        <v>13</v>
      </c>
      <c r="H77" s="108">
        <v>0</v>
      </c>
      <c r="I77" s="108">
        <v>0</v>
      </c>
      <c r="J77" s="108">
        <v>0</v>
      </c>
      <c r="K77" s="108">
        <v>0</v>
      </c>
      <c r="L77" s="108">
        <v>0</v>
      </c>
      <c r="M77" s="108">
        <v>0</v>
      </c>
      <c r="N77" s="108">
        <v>0</v>
      </c>
      <c r="O77" s="108">
        <v>0</v>
      </c>
      <c r="P77" s="108">
        <v>0</v>
      </c>
      <c r="Q77" s="108">
        <v>0</v>
      </c>
      <c r="R77" s="108">
        <v>0</v>
      </c>
      <c r="S77" s="108">
        <v>0</v>
      </c>
      <c r="T77" s="108">
        <v>0</v>
      </c>
      <c r="U77" s="108">
        <v>0</v>
      </c>
      <c r="V77" s="108">
        <v>0</v>
      </c>
      <c r="W77" s="108">
        <v>0</v>
      </c>
      <c r="X77" s="108">
        <v>0</v>
      </c>
      <c r="Y77" s="108">
        <v>38800</v>
      </c>
      <c r="Z77" s="108">
        <v>46000</v>
      </c>
      <c r="AA77" s="108">
        <v>54000</v>
      </c>
      <c r="AB77" s="108">
        <v>61200</v>
      </c>
      <c r="AC77" s="108">
        <v>70037.242884000007</v>
      </c>
      <c r="AD77" s="108">
        <v>78174.766043999989</v>
      </c>
      <c r="AE77" s="214"/>
      <c r="AF77" s="211">
        <v>78174.766043999989</v>
      </c>
      <c r="AG77" s="211">
        <f t="shared" si="1"/>
        <v>0</v>
      </c>
    </row>
    <row r="78" spans="2:34" x14ac:dyDescent="0.15">
      <c r="B78" s="107" t="s">
        <v>29</v>
      </c>
      <c r="C78" s="107"/>
      <c r="D78" s="107" t="s">
        <v>27</v>
      </c>
      <c r="E78" s="107" t="s">
        <v>16</v>
      </c>
      <c r="F78" s="107" t="s">
        <v>12</v>
      </c>
      <c r="G78" s="107" t="s">
        <v>13</v>
      </c>
      <c r="H78" s="108">
        <v>1166100</v>
      </c>
      <c r="I78" s="108">
        <v>1144800</v>
      </c>
      <c r="J78" s="108">
        <v>1160800</v>
      </c>
      <c r="K78" s="108">
        <v>1146500</v>
      </c>
      <c r="L78" s="108">
        <v>1222400</v>
      </c>
      <c r="M78" s="108">
        <v>1289000</v>
      </c>
      <c r="N78" s="108">
        <v>1322500</v>
      </c>
      <c r="O78" s="108">
        <v>1301000</v>
      </c>
      <c r="P78" s="108">
        <v>1436600</v>
      </c>
      <c r="Q78" s="108">
        <v>1538300</v>
      </c>
      <c r="R78" s="108">
        <v>1877500</v>
      </c>
      <c r="S78" s="108">
        <v>2028000</v>
      </c>
      <c r="T78" s="108">
        <v>2133800</v>
      </c>
      <c r="U78" s="108">
        <v>2055300.0000000002</v>
      </c>
      <c r="V78" s="108">
        <v>2103800</v>
      </c>
      <c r="W78" s="108">
        <v>1963400</v>
      </c>
      <c r="X78" s="108">
        <v>1633600</v>
      </c>
      <c r="Y78" s="108">
        <v>1673700</v>
      </c>
      <c r="Z78" s="108">
        <v>1820600</v>
      </c>
      <c r="AA78" s="108">
        <v>1827200</v>
      </c>
      <c r="AB78" s="108">
        <v>1454300</v>
      </c>
      <c r="AC78" s="108">
        <v>1227189.9927616711</v>
      </c>
      <c r="AD78" s="108">
        <v>1318658.3214949374</v>
      </c>
      <c r="AE78" s="214"/>
      <c r="AF78" s="211">
        <v>1318658.3214949374</v>
      </c>
      <c r="AG78" s="211">
        <f t="shared" si="1"/>
        <v>0</v>
      </c>
    </row>
    <row r="79" spans="2:34" x14ac:dyDescent="0.15">
      <c r="B79" s="107" t="s">
        <v>29</v>
      </c>
      <c r="C79" s="107"/>
      <c r="D79" s="107" t="s">
        <v>27</v>
      </c>
      <c r="E79" s="109" t="s">
        <v>17</v>
      </c>
      <c r="F79" s="107" t="s">
        <v>12</v>
      </c>
      <c r="G79" s="107" t="s">
        <v>13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>
        <v>0</v>
      </c>
      <c r="AD79" s="108">
        <v>0</v>
      </c>
      <c r="AE79" s="214"/>
      <c r="AF79" s="211">
        <v>0</v>
      </c>
      <c r="AG79" s="211">
        <f t="shared" si="1"/>
        <v>0</v>
      </c>
    </row>
    <row r="80" spans="2:34" x14ac:dyDescent="0.15">
      <c r="B80" s="107" t="s">
        <v>29</v>
      </c>
      <c r="C80" s="107"/>
      <c r="D80" s="107" t="s">
        <v>27</v>
      </c>
      <c r="E80" s="109" t="s">
        <v>18</v>
      </c>
      <c r="F80" s="107" t="s">
        <v>12</v>
      </c>
      <c r="G80" s="107" t="s">
        <v>13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>
        <v>130774.95197240106</v>
      </c>
      <c r="AD80" s="108">
        <v>168826.76582557478</v>
      </c>
      <c r="AE80" s="214"/>
      <c r="AF80" s="211">
        <v>168826.76582557478</v>
      </c>
      <c r="AG80" s="211">
        <f t="shared" si="1"/>
        <v>0</v>
      </c>
      <c r="AH80" s="224"/>
    </row>
    <row r="81" spans="2:34" x14ac:dyDescent="0.15">
      <c r="B81" s="107" t="s">
        <v>29</v>
      </c>
      <c r="C81" s="107"/>
      <c r="D81" s="107" t="s">
        <v>27</v>
      </c>
      <c r="E81" s="109" t="s">
        <v>19</v>
      </c>
      <c r="F81" s="107" t="s">
        <v>12</v>
      </c>
      <c r="G81" s="107" t="s">
        <v>13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>
        <v>100904.00500407274</v>
      </c>
      <c r="AD81" s="108">
        <v>26919.334283908549</v>
      </c>
      <c r="AE81" s="214"/>
      <c r="AF81" s="211">
        <v>26919.334283908549</v>
      </c>
      <c r="AG81" s="211">
        <f t="shared" si="1"/>
        <v>0</v>
      </c>
    </row>
    <row r="82" spans="2:34" x14ac:dyDescent="0.15">
      <c r="B82" s="107" t="s">
        <v>29</v>
      </c>
      <c r="C82" s="107"/>
      <c r="D82" s="107" t="s">
        <v>27</v>
      </c>
      <c r="E82" s="109" t="s">
        <v>20</v>
      </c>
      <c r="F82" s="107" t="s">
        <v>21</v>
      </c>
      <c r="G82" s="107" t="s">
        <v>13</v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>
        <v>416909.00378519722</v>
      </c>
      <c r="AD82" s="108">
        <v>395701.20338545402</v>
      </c>
      <c r="AE82" s="214"/>
      <c r="AF82" s="211">
        <v>395701.20338545402</v>
      </c>
      <c r="AG82" s="211">
        <f t="shared" si="1"/>
        <v>0</v>
      </c>
    </row>
    <row r="83" spans="2:34" x14ac:dyDescent="0.15">
      <c r="B83" s="107" t="s">
        <v>29</v>
      </c>
      <c r="C83" s="107"/>
      <c r="D83" s="107" t="s">
        <v>27</v>
      </c>
      <c r="E83" s="109" t="s">
        <v>22</v>
      </c>
      <c r="F83" s="107" t="s">
        <v>21</v>
      </c>
      <c r="G83" s="107" t="s">
        <v>13</v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>
        <v>556485.88199999998</v>
      </c>
      <c r="AD83" s="108">
        <v>706388.03499999992</v>
      </c>
      <c r="AE83" s="214"/>
      <c r="AF83" s="211">
        <v>706388.03499999992</v>
      </c>
      <c r="AG83" s="211">
        <f t="shared" si="1"/>
        <v>0</v>
      </c>
    </row>
    <row r="84" spans="2:34" x14ac:dyDescent="0.15">
      <c r="B84" s="107" t="s">
        <v>29</v>
      </c>
      <c r="C84" s="107"/>
      <c r="D84" s="107" t="s">
        <v>27</v>
      </c>
      <c r="E84" s="109" t="s">
        <v>23</v>
      </c>
      <c r="F84" s="107" t="s">
        <v>21</v>
      </c>
      <c r="G84" s="107" t="s">
        <v>13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>
        <v>0</v>
      </c>
      <c r="AD84" s="108">
        <v>0</v>
      </c>
      <c r="AE84" s="214"/>
      <c r="AF84" s="211">
        <v>0</v>
      </c>
      <c r="AG84" s="211">
        <f t="shared" si="1"/>
        <v>0</v>
      </c>
    </row>
    <row r="85" spans="2:34" x14ac:dyDescent="0.15">
      <c r="B85" s="107" t="s">
        <v>29</v>
      </c>
      <c r="C85" s="107"/>
      <c r="D85" s="107" t="s">
        <v>27</v>
      </c>
      <c r="E85" s="109" t="s">
        <v>24</v>
      </c>
      <c r="F85" s="107" t="s">
        <v>21</v>
      </c>
      <c r="G85" s="107" t="s">
        <v>13</v>
      </c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>
        <v>0</v>
      </c>
      <c r="AD85" s="108">
        <v>0</v>
      </c>
      <c r="AE85" s="214"/>
      <c r="AF85" s="211">
        <v>0</v>
      </c>
      <c r="AG85" s="211">
        <f t="shared" si="1"/>
        <v>0</v>
      </c>
    </row>
    <row r="86" spans="2:34" x14ac:dyDescent="0.15">
      <c r="B86" s="107" t="s">
        <v>29</v>
      </c>
      <c r="C86" s="107"/>
      <c r="D86" s="107" t="s">
        <v>27</v>
      </c>
      <c r="E86" s="109" t="s">
        <v>25</v>
      </c>
      <c r="F86" s="107" t="s">
        <v>21</v>
      </c>
      <c r="G86" s="107" t="s">
        <v>13</v>
      </c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>
        <v>22116.15</v>
      </c>
      <c r="AD86" s="108">
        <v>20822.983000000004</v>
      </c>
      <c r="AE86" s="214"/>
      <c r="AF86" s="211">
        <v>20822.983000000004</v>
      </c>
      <c r="AG86" s="211">
        <f t="shared" si="1"/>
        <v>0</v>
      </c>
    </row>
    <row r="87" spans="2:34" x14ac:dyDescent="0.15">
      <c r="B87" s="110" t="s">
        <v>29</v>
      </c>
      <c r="C87" s="110"/>
      <c r="D87" s="110" t="s">
        <v>27</v>
      </c>
      <c r="E87" s="110" t="s">
        <v>26</v>
      </c>
      <c r="F87" s="110"/>
      <c r="G87" s="110" t="s">
        <v>13</v>
      </c>
      <c r="H87" s="111">
        <v>1594800</v>
      </c>
      <c r="I87" s="111">
        <v>1571200</v>
      </c>
      <c r="J87" s="111">
        <v>1562800</v>
      </c>
      <c r="K87" s="111">
        <v>1561900</v>
      </c>
      <c r="L87" s="111">
        <v>1647100</v>
      </c>
      <c r="M87" s="111">
        <v>1698900</v>
      </c>
      <c r="N87" s="111">
        <v>1756100</v>
      </c>
      <c r="O87" s="111">
        <v>1742600</v>
      </c>
      <c r="P87" s="111">
        <v>1888400</v>
      </c>
      <c r="Q87" s="111">
        <v>2022900</v>
      </c>
      <c r="R87" s="111">
        <v>2362200</v>
      </c>
      <c r="S87" s="111">
        <v>2557900</v>
      </c>
      <c r="T87" s="111">
        <v>2674900</v>
      </c>
      <c r="U87" s="111">
        <v>2665500</v>
      </c>
      <c r="V87" s="111">
        <v>2703500</v>
      </c>
      <c r="W87" s="111">
        <v>2559000</v>
      </c>
      <c r="X87" s="111">
        <v>2152700</v>
      </c>
      <c r="Y87" s="111">
        <v>2394000</v>
      </c>
      <c r="Z87" s="111">
        <v>2614700</v>
      </c>
      <c r="AA87" s="111">
        <v>2574100</v>
      </c>
      <c r="AB87" s="111">
        <v>2130300</v>
      </c>
      <c r="AC87" s="111">
        <v>1929297.1676456712</v>
      </c>
      <c r="AD87" s="111">
        <v>1976290.6432712758</v>
      </c>
      <c r="AE87" s="214"/>
      <c r="AF87" s="211">
        <v>1976290.6432712758</v>
      </c>
      <c r="AG87" s="211">
        <f t="shared" si="1"/>
        <v>0</v>
      </c>
      <c r="AH87" s="224"/>
    </row>
    <row r="88" spans="2:34" s="79" customFormat="1" x14ac:dyDescent="0.25">
      <c r="B88" s="78"/>
      <c r="C88" s="78"/>
      <c r="D88" s="78"/>
      <c r="E88" s="78"/>
      <c r="F88" s="78"/>
      <c r="G88" s="78"/>
      <c r="AH88" s="225"/>
    </row>
    <row r="89" spans="2:34" s="79" customFormat="1" ht="11.25" customHeight="1" x14ac:dyDescent="0.25">
      <c r="B89" s="78"/>
      <c r="C89" s="78"/>
      <c r="D89" s="78"/>
      <c r="E89" s="78"/>
      <c r="F89" s="78"/>
      <c r="G89" s="78"/>
    </row>
    <row r="90" spans="2:34" s="79" customFormat="1" ht="11.25" customHeight="1" x14ac:dyDescent="0.25">
      <c r="B90" s="78"/>
      <c r="C90" s="78"/>
      <c r="D90" s="78"/>
      <c r="E90" s="78"/>
      <c r="F90" s="78"/>
      <c r="G90" s="78"/>
    </row>
    <row r="91" spans="2:34" s="79" customFormat="1" ht="13.5" customHeight="1" x14ac:dyDescent="0.25">
      <c r="B91" s="78" t="s">
        <v>404</v>
      </c>
      <c r="C91" s="78"/>
      <c r="D91" s="78"/>
      <c r="E91" s="78"/>
      <c r="F91" s="78"/>
      <c r="G91" s="78"/>
    </row>
    <row r="92" spans="2:34" s="79" customFormat="1" x14ac:dyDescent="0.25">
      <c r="B92" s="78"/>
      <c r="C92" s="78"/>
      <c r="D92" s="78"/>
      <c r="E92" s="78"/>
      <c r="F92" s="78"/>
      <c r="G92" s="78"/>
    </row>
    <row r="93" spans="2:34" s="79" customFormat="1" x14ac:dyDescent="0.25">
      <c r="B93" s="81" t="s">
        <v>4</v>
      </c>
      <c r="C93" s="81"/>
      <c r="D93" s="81" t="s">
        <v>5</v>
      </c>
      <c r="E93" s="81" t="s">
        <v>6</v>
      </c>
      <c r="F93" s="81"/>
      <c r="G93" s="81" t="s">
        <v>8</v>
      </c>
      <c r="H93" s="82">
        <v>2000</v>
      </c>
      <c r="I93" s="82">
        <v>2001</v>
      </c>
      <c r="J93" s="82">
        <v>2002</v>
      </c>
      <c r="K93" s="82">
        <v>2003</v>
      </c>
      <c r="L93" s="82">
        <v>2004</v>
      </c>
      <c r="M93" s="82">
        <v>2005</v>
      </c>
      <c r="N93" s="82">
        <v>2006</v>
      </c>
      <c r="O93" s="82">
        <v>2007</v>
      </c>
      <c r="P93" s="82">
        <v>2008</v>
      </c>
      <c r="Q93" s="82">
        <v>2009</v>
      </c>
      <c r="R93" s="82">
        <v>2010</v>
      </c>
      <c r="S93" s="82">
        <v>2011</v>
      </c>
      <c r="T93" s="82">
        <v>2012</v>
      </c>
      <c r="U93" s="82">
        <v>2013</v>
      </c>
      <c r="V93" s="82">
        <v>2014</v>
      </c>
      <c r="W93" s="82">
        <v>2015</v>
      </c>
      <c r="X93" s="82">
        <v>2016</v>
      </c>
      <c r="Y93" s="82">
        <v>2017</v>
      </c>
      <c r="Z93" s="82">
        <v>2018</v>
      </c>
      <c r="AA93" s="82">
        <v>2019</v>
      </c>
      <c r="AB93" s="82">
        <v>2020</v>
      </c>
      <c r="AC93" s="82">
        <v>2021</v>
      </c>
      <c r="AD93" s="82">
        <v>2022</v>
      </c>
      <c r="AH93" s="180" t="s">
        <v>398</v>
      </c>
    </row>
    <row r="94" spans="2:34" x14ac:dyDescent="0.15">
      <c r="B94" s="107" t="s">
        <v>385</v>
      </c>
      <c r="C94" s="107"/>
      <c r="D94" s="107" t="s">
        <v>9</v>
      </c>
      <c r="E94" s="107" t="s">
        <v>10</v>
      </c>
      <c r="F94" s="107"/>
      <c r="G94" s="107" t="s">
        <v>13</v>
      </c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>
        <v>689792.82293599995</v>
      </c>
      <c r="AE94" s="79"/>
      <c r="AF94" s="211">
        <v>689792.82293599995</v>
      </c>
      <c r="AG94" s="211">
        <f t="shared" ref="AG94:AG135" si="2">+AF94-AD94</f>
        <v>0</v>
      </c>
    </row>
    <row r="95" spans="2:34" x14ac:dyDescent="0.15">
      <c r="B95" s="107" t="s">
        <v>385</v>
      </c>
      <c r="C95" s="107"/>
      <c r="D95" s="107" t="s">
        <v>9</v>
      </c>
      <c r="E95" s="107" t="s">
        <v>27</v>
      </c>
      <c r="F95" s="107"/>
      <c r="G95" s="107" t="s">
        <v>13</v>
      </c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>
        <v>135838.9746066817</v>
      </c>
      <c r="AE95" s="79"/>
      <c r="AF95" s="211">
        <v>135838.9746066817</v>
      </c>
      <c r="AG95" s="211">
        <f t="shared" si="2"/>
        <v>0</v>
      </c>
    </row>
    <row r="96" spans="2:34" x14ac:dyDescent="0.15">
      <c r="B96" s="107" t="s">
        <v>385</v>
      </c>
      <c r="C96" s="107"/>
      <c r="D96" s="107" t="s">
        <v>28</v>
      </c>
      <c r="E96" s="107" t="s">
        <v>10</v>
      </c>
      <c r="F96" s="107"/>
      <c r="G96" s="107" t="s">
        <v>13</v>
      </c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>
        <v>215.001936</v>
      </c>
      <c r="AE96" s="79"/>
      <c r="AF96" s="211">
        <v>215.001936</v>
      </c>
      <c r="AG96" s="211">
        <f t="shared" si="2"/>
        <v>0</v>
      </c>
    </row>
    <row r="97" spans="2:33" x14ac:dyDescent="0.15">
      <c r="B97" s="107" t="s">
        <v>385</v>
      </c>
      <c r="C97" s="107"/>
      <c r="D97" s="107" t="s">
        <v>28</v>
      </c>
      <c r="E97" s="107" t="s">
        <v>27</v>
      </c>
      <c r="F97" s="107"/>
      <c r="G97" s="107" t="s">
        <v>13</v>
      </c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>
        <v>3041.9529416167125</v>
      </c>
      <c r="AE97" s="79"/>
      <c r="AF97" s="211">
        <v>3041.9529416167125</v>
      </c>
      <c r="AG97" s="211">
        <f t="shared" si="2"/>
        <v>0</v>
      </c>
    </row>
    <row r="98" spans="2:33" s="177" customFormat="1" x14ac:dyDescent="0.15">
      <c r="B98" s="110" t="s">
        <v>385</v>
      </c>
      <c r="C98" s="110"/>
      <c r="D98" s="110" t="s">
        <v>26</v>
      </c>
      <c r="E98" s="110"/>
      <c r="F98" s="110"/>
      <c r="G98" s="110" t="s">
        <v>13</v>
      </c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>
        <v>828888.75242029841</v>
      </c>
      <c r="AE98" s="83"/>
      <c r="AF98" s="211">
        <v>828888.75242029841</v>
      </c>
      <c r="AG98" s="211">
        <f t="shared" si="2"/>
        <v>0</v>
      </c>
    </row>
    <row r="99" spans="2:33" x14ac:dyDescent="0.15">
      <c r="B99" s="107" t="s">
        <v>386</v>
      </c>
      <c r="C99" s="107"/>
      <c r="D99" s="107"/>
      <c r="E99" s="107"/>
      <c r="F99" s="107"/>
      <c r="G99" s="107" t="s">
        <v>13</v>
      </c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>
        <v>170220.05961195379</v>
      </c>
      <c r="AE99" s="213">
        <v>119451.21533165127</v>
      </c>
      <c r="AF99" s="79">
        <v>170220.05961195379</v>
      </c>
      <c r="AG99" s="211">
        <f t="shared" si="2"/>
        <v>0</v>
      </c>
    </row>
    <row r="100" spans="2:33" x14ac:dyDescent="0.15">
      <c r="B100" s="107" t="s">
        <v>387</v>
      </c>
      <c r="C100" s="107"/>
      <c r="D100" s="107"/>
      <c r="E100" s="107"/>
      <c r="F100" s="107"/>
      <c r="G100" s="107" t="s">
        <v>13</v>
      </c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>
        <v>999108.8120322522</v>
      </c>
      <c r="AE100" s="213">
        <v>948339.96775194968</v>
      </c>
      <c r="AF100" s="79">
        <v>999108.8120322522</v>
      </c>
      <c r="AG100" s="211">
        <f t="shared" si="2"/>
        <v>0</v>
      </c>
    </row>
    <row r="101" spans="2:33" x14ac:dyDescent="0.15">
      <c r="B101" s="107"/>
      <c r="C101" s="107"/>
      <c r="D101" s="107"/>
      <c r="E101" s="107"/>
      <c r="F101" s="107"/>
      <c r="G101" s="107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79"/>
      <c r="AF101" s="211"/>
      <c r="AG101" s="211">
        <f t="shared" si="2"/>
        <v>0</v>
      </c>
    </row>
    <row r="102" spans="2:33" x14ac:dyDescent="0.15">
      <c r="B102" s="107" t="s">
        <v>93</v>
      </c>
      <c r="C102" s="107" t="s">
        <v>388</v>
      </c>
      <c r="D102" s="107" t="s">
        <v>9</v>
      </c>
      <c r="E102" s="107" t="s">
        <v>10</v>
      </c>
      <c r="F102" s="107"/>
      <c r="G102" s="107" t="s">
        <v>13</v>
      </c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>
        <v>3264975.6647014567</v>
      </c>
      <c r="AE102" s="79"/>
      <c r="AF102" s="211">
        <v>3264975.6647014567</v>
      </c>
      <c r="AG102" s="211">
        <f t="shared" si="2"/>
        <v>0</v>
      </c>
    </row>
    <row r="103" spans="2:33" x14ac:dyDescent="0.15">
      <c r="B103" s="107" t="s">
        <v>93</v>
      </c>
      <c r="C103" s="107" t="s">
        <v>388</v>
      </c>
      <c r="D103" s="107" t="s">
        <v>9</v>
      </c>
      <c r="E103" s="107" t="s">
        <v>27</v>
      </c>
      <c r="F103" s="107"/>
      <c r="G103" s="107" t="s">
        <v>13</v>
      </c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>
        <v>0</v>
      </c>
      <c r="AE103" s="79"/>
      <c r="AF103" s="211">
        <v>0</v>
      </c>
      <c r="AG103" s="211">
        <f t="shared" si="2"/>
        <v>0</v>
      </c>
    </row>
    <row r="104" spans="2:33" x14ac:dyDescent="0.15">
      <c r="B104" s="107" t="s">
        <v>93</v>
      </c>
      <c r="C104" s="107" t="s">
        <v>388</v>
      </c>
      <c r="D104" s="107" t="s">
        <v>28</v>
      </c>
      <c r="E104" s="107" t="s">
        <v>10</v>
      </c>
      <c r="F104" s="107"/>
      <c r="G104" s="107" t="s">
        <v>13</v>
      </c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>
        <v>0</v>
      </c>
      <c r="AE104" s="79"/>
      <c r="AF104" s="211">
        <v>0</v>
      </c>
      <c r="AG104" s="211">
        <f t="shared" si="2"/>
        <v>0</v>
      </c>
    </row>
    <row r="105" spans="2:33" x14ac:dyDescent="0.15">
      <c r="B105" s="107" t="s">
        <v>93</v>
      </c>
      <c r="C105" s="107" t="s">
        <v>388</v>
      </c>
      <c r="D105" s="107" t="s">
        <v>28</v>
      </c>
      <c r="E105" s="107" t="s">
        <v>27</v>
      </c>
      <c r="F105" s="107"/>
      <c r="G105" s="107" t="s">
        <v>13</v>
      </c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>
        <v>0</v>
      </c>
      <c r="AE105" s="79"/>
      <c r="AF105" s="211">
        <v>0</v>
      </c>
      <c r="AG105" s="211">
        <f t="shared" si="2"/>
        <v>0</v>
      </c>
    </row>
    <row r="106" spans="2:33" x14ac:dyDescent="0.15">
      <c r="B106" s="107" t="s">
        <v>93</v>
      </c>
      <c r="C106" s="107" t="s">
        <v>389</v>
      </c>
      <c r="D106" s="107" t="s">
        <v>9</v>
      </c>
      <c r="E106" s="107" t="s">
        <v>10</v>
      </c>
      <c r="F106" s="107"/>
      <c r="G106" s="107" t="s">
        <v>13</v>
      </c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>
        <v>740518.2818345204</v>
      </c>
      <c r="AE106" s="79"/>
      <c r="AF106" s="211">
        <v>740518.2818345204</v>
      </c>
      <c r="AG106" s="211">
        <f t="shared" si="2"/>
        <v>0</v>
      </c>
    </row>
    <row r="107" spans="2:33" x14ac:dyDescent="0.15">
      <c r="B107" s="107" t="s">
        <v>93</v>
      </c>
      <c r="C107" s="107" t="s">
        <v>389</v>
      </c>
      <c r="D107" s="107" t="s">
        <v>9</v>
      </c>
      <c r="E107" s="107" t="s">
        <v>27</v>
      </c>
      <c r="F107" s="107"/>
      <c r="G107" s="107" t="s">
        <v>13</v>
      </c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>
        <v>109430.2786761364</v>
      </c>
      <c r="AE107" s="79"/>
      <c r="AF107" s="211">
        <v>109430.2786761364</v>
      </c>
      <c r="AG107" s="211">
        <f t="shared" si="2"/>
        <v>0</v>
      </c>
    </row>
    <row r="108" spans="2:33" x14ac:dyDescent="0.15">
      <c r="B108" s="107" t="s">
        <v>93</v>
      </c>
      <c r="C108" s="107" t="s">
        <v>389</v>
      </c>
      <c r="D108" s="107" t="s">
        <v>28</v>
      </c>
      <c r="E108" s="107" t="s">
        <v>10</v>
      </c>
      <c r="F108" s="107"/>
      <c r="G108" s="107" t="s">
        <v>13</v>
      </c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>
        <v>0</v>
      </c>
      <c r="AE108" s="79"/>
      <c r="AF108" s="211">
        <v>0</v>
      </c>
      <c r="AG108" s="211">
        <f t="shared" si="2"/>
        <v>0</v>
      </c>
    </row>
    <row r="109" spans="2:33" x14ac:dyDescent="0.15">
      <c r="B109" s="107" t="s">
        <v>93</v>
      </c>
      <c r="C109" s="107" t="s">
        <v>389</v>
      </c>
      <c r="D109" s="107" t="s">
        <v>28</v>
      </c>
      <c r="E109" s="107" t="s">
        <v>27</v>
      </c>
      <c r="F109" s="107"/>
      <c r="G109" s="107" t="s">
        <v>13</v>
      </c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>
        <v>1959.1543010283563</v>
      </c>
      <c r="AE109" s="79"/>
      <c r="AF109" s="211">
        <v>1959.1543010283563</v>
      </c>
      <c r="AG109" s="211">
        <f t="shared" si="2"/>
        <v>0</v>
      </c>
    </row>
    <row r="110" spans="2:33" x14ac:dyDescent="0.15">
      <c r="B110" s="107" t="s">
        <v>93</v>
      </c>
      <c r="C110" s="107" t="s">
        <v>390</v>
      </c>
      <c r="D110" s="107" t="s">
        <v>9</v>
      </c>
      <c r="E110" s="107" t="s">
        <v>10</v>
      </c>
      <c r="F110" s="107"/>
      <c r="G110" s="107" t="s">
        <v>13</v>
      </c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>
        <v>2521860.1955641159</v>
      </c>
      <c r="AE110" s="79"/>
      <c r="AF110" s="211">
        <v>2521860.1955641159</v>
      </c>
      <c r="AG110" s="211">
        <f t="shared" si="2"/>
        <v>0</v>
      </c>
    </row>
    <row r="111" spans="2:33" x14ac:dyDescent="0.15">
      <c r="B111" s="107" t="s">
        <v>93</v>
      </c>
      <c r="C111" s="107" t="s">
        <v>390</v>
      </c>
      <c r="D111" s="107" t="s">
        <v>9</v>
      </c>
      <c r="E111" s="107" t="s">
        <v>27</v>
      </c>
      <c r="F111" s="107"/>
      <c r="G111" s="107" t="s">
        <v>13</v>
      </c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>
        <v>0</v>
      </c>
      <c r="AE111" s="79"/>
      <c r="AF111" s="211">
        <v>0</v>
      </c>
      <c r="AG111" s="211">
        <f t="shared" si="2"/>
        <v>0</v>
      </c>
    </row>
    <row r="112" spans="2:33" x14ac:dyDescent="0.15">
      <c r="B112" s="107" t="s">
        <v>93</v>
      </c>
      <c r="C112" s="107" t="s">
        <v>390</v>
      </c>
      <c r="D112" s="107" t="s">
        <v>28</v>
      </c>
      <c r="E112" s="107" t="s">
        <v>10</v>
      </c>
      <c r="F112" s="107"/>
      <c r="G112" s="107" t="s">
        <v>13</v>
      </c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>
        <v>0</v>
      </c>
      <c r="AE112" s="79"/>
      <c r="AF112" s="211">
        <v>0</v>
      </c>
      <c r="AG112" s="211">
        <f t="shared" si="2"/>
        <v>0</v>
      </c>
    </row>
    <row r="113" spans="2:34" x14ac:dyDescent="0.15">
      <c r="B113" s="107" t="s">
        <v>93</v>
      </c>
      <c r="C113" s="107" t="s">
        <v>390</v>
      </c>
      <c r="D113" s="107" t="s">
        <v>28</v>
      </c>
      <c r="E113" s="107" t="s">
        <v>27</v>
      </c>
      <c r="F113" s="107"/>
      <c r="G113" s="107" t="s">
        <v>13</v>
      </c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>
        <v>0</v>
      </c>
      <c r="AE113" s="79"/>
      <c r="AF113" s="211">
        <v>0</v>
      </c>
      <c r="AG113" s="211">
        <f t="shared" si="2"/>
        <v>0</v>
      </c>
    </row>
    <row r="114" spans="2:34" s="177" customFormat="1" x14ac:dyDescent="0.15">
      <c r="B114" s="110" t="s">
        <v>93</v>
      </c>
      <c r="C114" s="110"/>
      <c r="D114" s="110" t="s">
        <v>26</v>
      </c>
      <c r="E114" s="110"/>
      <c r="F114" s="110"/>
      <c r="G114" s="110" t="s">
        <v>13</v>
      </c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>
        <v>6638743.5750772581</v>
      </c>
      <c r="AE114" s="83"/>
      <c r="AF114" s="211">
        <v>6638743.5750772581</v>
      </c>
      <c r="AG114" s="211">
        <f t="shared" si="2"/>
        <v>0</v>
      </c>
    </row>
    <row r="115" spans="2:34" x14ac:dyDescent="0.15">
      <c r="B115" s="107"/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79"/>
      <c r="AF115" s="211"/>
      <c r="AG115" s="211">
        <f t="shared" si="2"/>
        <v>0</v>
      </c>
    </row>
    <row r="116" spans="2:34" x14ac:dyDescent="0.15">
      <c r="B116" s="107" t="s">
        <v>391</v>
      </c>
      <c r="C116" s="107" t="s">
        <v>108</v>
      </c>
      <c r="D116" s="107" t="s">
        <v>9</v>
      </c>
      <c r="E116" s="107" t="s">
        <v>10</v>
      </c>
      <c r="F116" s="107"/>
      <c r="G116" s="107" t="s">
        <v>13</v>
      </c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>
        <v>57769076.024759993</v>
      </c>
      <c r="AE116" s="213">
        <v>57769051.198939994</v>
      </c>
      <c r="AF116" s="79">
        <v>57769076.024759993</v>
      </c>
      <c r="AG116" s="211">
        <f t="shared" si="2"/>
        <v>0</v>
      </c>
      <c r="AH116" s="197"/>
    </row>
    <row r="117" spans="2:34" x14ac:dyDescent="0.15">
      <c r="B117" s="107" t="s">
        <v>391</v>
      </c>
      <c r="C117" s="107" t="s">
        <v>108</v>
      </c>
      <c r="D117" s="107" t="s">
        <v>9</v>
      </c>
      <c r="E117" s="107" t="s">
        <v>27</v>
      </c>
      <c r="F117" s="107"/>
      <c r="G117" s="107" t="s">
        <v>13</v>
      </c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>
        <v>1584459.7830656043</v>
      </c>
      <c r="AE117" s="213"/>
      <c r="AF117" s="211">
        <v>1584459.7830656043</v>
      </c>
      <c r="AG117" s="211">
        <f t="shared" si="2"/>
        <v>0</v>
      </c>
    </row>
    <row r="118" spans="2:34" x14ac:dyDescent="0.15">
      <c r="B118" s="107" t="s">
        <v>391</v>
      </c>
      <c r="C118" s="107" t="s">
        <v>108</v>
      </c>
      <c r="D118" s="107" t="s">
        <v>28</v>
      </c>
      <c r="E118" s="107" t="s">
        <v>10</v>
      </c>
      <c r="F118" s="107"/>
      <c r="G118" s="107" t="s">
        <v>13</v>
      </c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>
        <v>61409.874100000001</v>
      </c>
      <c r="AE118" s="79"/>
      <c r="AF118" s="211">
        <v>61409.874100000001</v>
      </c>
      <c r="AG118" s="211">
        <f t="shared" si="2"/>
        <v>0</v>
      </c>
    </row>
    <row r="119" spans="2:34" x14ac:dyDescent="0.15">
      <c r="B119" s="107" t="s">
        <v>391</v>
      </c>
      <c r="C119" s="107" t="s">
        <v>108</v>
      </c>
      <c r="D119" s="107" t="s">
        <v>28</v>
      </c>
      <c r="E119" s="107" t="s">
        <v>27</v>
      </c>
      <c r="F119" s="107"/>
      <c r="G119" s="107" t="s">
        <v>13</v>
      </c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>
        <v>391830.86020567117</v>
      </c>
      <c r="AE119" s="79"/>
      <c r="AF119" s="211">
        <v>391830.86020567117</v>
      </c>
      <c r="AG119" s="211">
        <f t="shared" si="2"/>
        <v>0</v>
      </c>
    </row>
    <row r="120" spans="2:34" s="177" customFormat="1" x14ac:dyDescent="0.15">
      <c r="B120" s="110" t="s">
        <v>391</v>
      </c>
      <c r="C120" s="110" t="s">
        <v>108</v>
      </c>
      <c r="D120" s="110" t="s">
        <v>26</v>
      </c>
      <c r="E120" s="110"/>
      <c r="F120" s="110"/>
      <c r="G120" s="110" t="s">
        <v>13</v>
      </c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>
        <v>59806776.542131267</v>
      </c>
      <c r="AE120" s="213">
        <v>59834098.943270959</v>
      </c>
      <c r="AF120" s="211">
        <v>59806776.542131267</v>
      </c>
      <c r="AG120" s="211">
        <f t="shared" si="2"/>
        <v>0</v>
      </c>
    </row>
    <row r="121" spans="2:34" x14ac:dyDescent="0.15">
      <c r="B121" s="107" t="s">
        <v>391</v>
      </c>
      <c r="C121" s="107" t="s">
        <v>91</v>
      </c>
      <c r="D121" s="107" t="s">
        <v>9</v>
      </c>
      <c r="E121" s="107" t="s">
        <v>10</v>
      </c>
      <c r="F121" s="107"/>
      <c r="G121" s="107" t="s">
        <v>13</v>
      </c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>
        <v>32104.154448293004</v>
      </c>
      <c r="AE121" s="79"/>
      <c r="AF121" s="211">
        <v>32104.154448293004</v>
      </c>
      <c r="AG121" s="211">
        <f t="shared" si="2"/>
        <v>0</v>
      </c>
    </row>
    <row r="122" spans="2:34" x14ac:dyDescent="0.15">
      <c r="B122" s="107" t="s">
        <v>391</v>
      </c>
      <c r="C122" s="107" t="s">
        <v>92</v>
      </c>
      <c r="D122" s="107" t="s">
        <v>9</v>
      </c>
      <c r="E122" s="107" t="s">
        <v>10</v>
      </c>
      <c r="F122" s="107"/>
      <c r="G122" s="107" t="s">
        <v>13</v>
      </c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>
        <v>3981.2734</v>
      </c>
      <c r="AE122" s="79"/>
      <c r="AF122" s="211">
        <v>3981.2734</v>
      </c>
      <c r="AG122" s="211">
        <f t="shared" si="2"/>
        <v>0</v>
      </c>
    </row>
    <row r="123" spans="2:34" x14ac:dyDescent="0.15">
      <c r="B123" s="107"/>
      <c r="C123" s="107"/>
      <c r="D123" s="107"/>
      <c r="E123" s="107"/>
      <c r="F123" s="107"/>
      <c r="G123" s="107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79"/>
      <c r="AF123" s="211"/>
      <c r="AG123" s="211">
        <f t="shared" si="2"/>
        <v>0</v>
      </c>
    </row>
    <row r="124" spans="2:34" x14ac:dyDescent="0.15">
      <c r="B124" s="107" t="s">
        <v>392</v>
      </c>
      <c r="C124" s="107" t="s">
        <v>393</v>
      </c>
      <c r="D124" s="107" t="s">
        <v>9</v>
      </c>
      <c r="E124" s="107" t="s">
        <v>27</v>
      </c>
      <c r="F124" s="107"/>
      <c r="G124" s="107" t="s">
        <v>13</v>
      </c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>
        <v>1726020.2827458126</v>
      </c>
      <c r="AE124" s="79"/>
      <c r="AF124" s="211">
        <v>1726020.2827458126</v>
      </c>
      <c r="AG124" s="211">
        <f t="shared" si="2"/>
        <v>0</v>
      </c>
    </row>
    <row r="125" spans="2:34" x14ac:dyDescent="0.15">
      <c r="B125" s="107" t="s">
        <v>392</v>
      </c>
      <c r="C125" s="107" t="s">
        <v>394</v>
      </c>
      <c r="D125" s="107" t="s">
        <v>9</v>
      </c>
      <c r="E125" s="107" t="s">
        <v>10</v>
      </c>
      <c r="F125" s="107"/>
      <c r="G125" s="107" t="s">
        <v>13</v>
      </c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>
        <v>31794868.306999974</v>
      </c>
      <c r="AE125" s="79"/>
      <c r="AF125" s="211">
        <v>31794868.306999974</v>
      </c>
      <c r="AG125" s="211">
        <f t="shared" si="2"/>
        <v>0</v>
      </c>
    </row>
    <row r="126" spans="2:34" x14ac:dyDescent="0.15">
      <c r="B126" s="107" t="s">
        <v>392</v>
      </c>
      <c r="C126" s="107" t="s">
        <v>395</v>
      </c>
      <c r="D126" s="107" t="s">
        <v>9</v>
      </c>
      <c r="E126" s="107" t="s">
        <v>10</v>
      </c>
      <c r="F126" s="107"/>
      <c r="G126" s="107" t="s">
        <v>13</v>
      </c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>
        <v>18638218.120910499</v>
      </c>
      <c r="AE126" s="79"/>
      <c r="AF126" s="211">
        <v>18638218.120910499</v>
      </c>
      <c r="AG126" s="211">
        <f t="shared" si="2"/>
        <v>0</v>
      </c>
    </row>
    <row r="127" spans="2:34" x14ac:dyDescent="0.15">
      <c r="B127" s="107" t="s">
        <v>392</v>
      </c>
      <c r="C127" s="107" t="s">
        <v>395</v>
      </c>
      <c r="D127" s="107" t="s">
        <v>28</v>
      </c>
      <c r="E127" s="107" t="s">
        <v>10</v>
      </c>
      <c r="F127" s="107"/>
      <c r="G127" s="107" t="s">
        <v>13</v>
      </c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>
        <v>37940.325413760002</v>
      </c>
      <c r="AE127" s="106"/>
      <c r="AF127" s="211">
        <v>37940.325413760002</v>
      </c>
      <c r="AG127" s="211">
        <f t="shared" si="2"/>
        <v>0</v>
      </c>
      <c r="AH127" s="106"/>
    </row>
    <row r="128" spans="2:34" s="177" customFormat="1" x14ac:dyDescent="0.15">
      <c r="B128" s="110" t="s">
        <v>392</v>
      </c>
      <c r="C128" s="110"/>
      <c r="D128" s="110" t="s">
        <v>26</v>
      </c>
      <c r="E128" s="110" t="s">
        <v>10</v>
      </c>
      <c r="F128" s="110"/>
      <c r="G128" s="110" t="s">
        <v>13</v>
      </c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>
        <v>52197047.036070049</v>
      </c>
      <c r="AE128" s="106"/>
      <c r="AF128" s="211">
        <v>52197047.036070049</v>
      </c>
      <c r="AG128" s="211">
        <f t="shared" si="2"/>
        <v>0</v>
      </c>
      <c r="AH128" s="106"/>
    </row>
    <row r="129" spans="2:34" x14ac:dyDescent="0.15">
      <c r="B129" s="110"/>
      <c r="C129" s="110"/>
      <c r="D129" s="110"/>
      <c r="E129" s="110"/>
      <c r="F129" s="110"/>
      <c r="G129" s="110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06"/>
      <c r="AF129" s="211"/>
      <c r="AG129" s="211">
        <f t="shared" si="2"/>
        <v>0</v>
      </c>
      <c r="AH129" s="106"/>
    </row>
    <row r="130" spans="2:34" x14ac:dyDescent="0.15">
      <c r="B130" s="99" t="s">
        <v>89</v>
      </c>
      <c r="C130" s="99"/>
      <c r="D130" s="99" t="s">
        <v>26</v>
      </c>
      <c r="E130" s="101" t="s">
        <v>90</v>
      </c>
      <c r="F130" s="103"/>
      <c r="G130" s="102" t="s">
        <v>31</v>
      </c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>
        <v>215304.39537942904</v>
      </c>
      <c r="AE130" s="213">
        <v>215402.75602345323</v>
      </c>
      <c r="AF130" s="106">
        <v>215304.39537942904</v>
      </c>
      <c r="AG130" s="211">
        <f t="shared" si="2"/>
        <v>0</v>
      </c>
      <c r="AH130" s="106"/>
    </row>
    <row r="131" spans="2:34" x14ac:dyDescent="0.15">
      <c r="B131" s="99" t="s">
        <v>89</v>
      </c>
      <c r="C131" s="99"/>
      <c r="D131" s="99" t="s">
        <v>26</v>
      </c>
      <c r="E131" s="101" t="s">
        <v>91</v>
      </c>
      <c r="F131" s="103"/>
      <c r="G131" s="102" t="s">
        <v>31</v>
      </c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>
        <v>115.57495592139485</v>
      </c>
      <c r="AE131" s="106"/>
      <c r="AF131" s="211">
        <v>115.57495592139485</v>
      </c>
      <c r="AG131" s="211">
        <f t="shared" si="2"/>
        <v>0</v>
      </c>
      <c r="AH131" s="106"/>
    </row>
    <row r="132" spans="2:34" x14ac:dyDescent="0.15">
      <c r="B132" s="99" t="s">
        <v>89</v>
      </c>
      <c r="C132" s="99"/>
      <c r="D132" s="99" t="s">
        <v>26</v>
      </c>
      <c r="E132" s="101" t="s">
        <v>92</v>
      </c>
      <c r="F132" s="103"/>
      <c r="G132" s="102" t="s">
        <v>31</v>
      </c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>
        <v>14.332584228533932</v>
      </c>
      <c r="AE132" s="106"/>
      <c r="AF132" s="211">
        <v>14.332584228533932</v>
      </c>
      <c r="AG132" s="211">
        <f t="shared" si="2"/>
        <v>0</v>
      </c>
      <c r="AH132" s="106"/>
    </row>
    <row r="133" spans="2:34" x14ac:dyDescent="0.15">
      <c r="B133" s="99" t="s">
        <v>89</v>
      </c>
      <c r="C133" s="99"/>
      <c r="D133" s="99" t="s">
        <v>26</v>
      </c>
      <c r="E133" s="101" t="s">
        <v>27</v>
      </c>
      <c r="F133" s="103"/>
      <c r="G133" s="102" t="s">
        <v>31</v>
      </c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>
        <v>3596.7917204386745</v>
      </c>
      <c r="AE133" s="213">
        <v>3414.0238811757995</v>
      </c>
      <c r="AF133" s="211">
        <v>3596.7917204386745</v>
      </c>
      <c r="AG133" s="211">
        <f t="shared" si="2"/>
        <v>0</v>
      </c>
      <c r="AH133" s="106"/>
    </row>
    <row r="134" spans="2:34" x14ac:dyDescent="0.15">
      <c r="B134" s="99" t="s">
        <v>89</v>
      </c>
      <c r="C134" s="99"/>
      <c r="D134" s="99" t="s">
        <v>26</v>
      </c>
      <c r="E134" s="101" t="s">
        <v>93</v>
      </c>
      <c r="F134" s="103"/>
      <c r="G134" s="102" t="s">
        <v>31</v>
      </c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>
        <v>23899.476851158546</v>
      </c>
      <c r="AE134" s="106"/>
      <c r="AF134" s="211">
        <v>23899.476851158546</v>
      </c>
      <c r="AG134" s="211">
        <f t="shared" si="2"/>
        <v>0</v>
      </c>
      <c r="AH134" s="106"/>
    </row>
    <row r="135" spans="2:34" x14ac:dyDescent="0.15">
      <c r="B135" s="99" t="s">
        <v>89</v>
      </c>
      <c r="C135" s="99"/>
      <c r="D135" s="99" t="s">
        <v>26</v>
      </c>
      <c r="E135" s="101" t="s">
        <v>82</v>
      </c>
      <c r="F135" s="103"/>
      <c r="G135" s="102" t="s">
        <v>31</v>
      </c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>
        <v>187909.36917952469</v>
      </c>
      <c r="AE135" s="106"/>
      <c r="AF135" s="211">
        <v>187909.36917952469</v>
      </c>
      <c r="AG135" s="211">
        <f t="shared" si="2"/>
        <v>0</v>
      </c>
      <c r="AH135" s="106"/>
    </row>
    <row r="136" spans="2:34" x14ac:dyDescent="0.15">
      <c r="B136" s="98"/>
      <c r="C136" s="98"/>
      <c r="D136" s="98"/>
      <c r="E136" s="98"/>
      <c r="F136" s="98"/>
      <c r="G136" s="98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106"/>
      <c r="AF136" s="106"/>
      <c r="AG136" s="106"/>
      <c r="AH136" s="106"/>
    </row>
    <row r="137" spans="2:34" x14ac:dyDescent="0.15">
      <c r="B137" s="98"/>
      <c r="C137" s="98"/>
      <c r="D137" s="98"/>
      <c r="E137" s="98"/>
      <c r="F137" s="98"/>
      <c r="G137" s="98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106"/>
      <c r="AF137" s="106"/>
      <c r="AG137" s="106"/>
      <c r="AH137" s="106"/>
    </row>
    <row r="138" spans="2:34" x14ac:dyDescent="0.15">
      <c r="B138" s="98"/>
      <c r="C138" s="98"/>
      <c r="D138" s="98"/>
      <c r="E138" s="98"/>
      <c r="F138" s="98"/>
      <c r="G138" s="98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</row>
    <row r="139" spans="2:34" x14ac:dyDescent="0.15">
      <c r="B139" s="78" t="s">
        <v>71</v>
      </c>
      <c r="C139" s="78"/>
      <c r="D139" s="78"/>
      <c r="E139" s="78"/>
      <c r="F139" s="78"/>
      <c r="G139" s="78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</row>
    <row r="140" spans="2:34" x14ac:dyDescent="0.15">
      <c r="B140" s="98"/>
      <c r="C140" s="98"/>
      <c r="D140" s="98"/>
      <c r="E140" s="98"/>
      <c r="F140" s="98"/>
      <c r="G140" s="98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</row>
    <row r="141" spans="2:34" x14ac:dyDescent="0.15">
      <c r="B141" s="81" t="s">
        <v>4</v>
      </c>
      <c r="C141" s="81"/>
      <c r="D141" s="81" t="s">
        <v>5</v>
      </c>
      <c r="E141" s="81" t="s">
        <v>6</v>
      </c>
      <c r="F141" s="81" t="s">
        <v>246</v>
      </c>
      <c r="G141" s="81" t="s">
        <v>8</v>
      </c>
      <c r="H141" s="82">
        <v>2000</v>
      </c>
      <c r="I141" s="82">
        <v>2001</v>
      </c>
      <c r="J141" s="82">
        <v>2002</v>
      </c>
      <c r="K141" s="82">
        <v>2003</v>
      </c>
      <c r="L141" s="82">
        <v>2004</v>
      </c>
      <c r="M141" s="82">
        <v>2005</v>
      </c>
      <c r="N141" s="82">
        <v>2006</v>
      </c>
      <c r="O141" s="82">
        <v>2007</v>
      </c>
      <c r="P141" s="82">
        <v>2008</v>
      </c>
      <c r="Q141" s="82">
        <v>2009</v>
      </c>
      <c r="R141" s="82">
        <v>2010</v>
      </c>
      <c r="S141" s="82">
        <v>2011</v>
      </c>
      <c r="T141" s="82">
        <v>2012</v>
      </c>
      <c r="U141" s="82">
        <v>2013</v>
      </c>
      <c r="V141" s="82">
        <v>2014</v>
      </c>
      <c r="W141" s="82">
        <v>2015</v>
      </c>
      <c r="X141" s="82">
        <v>2016</v>
      </c>
      <c r="Y141" s="82">
        <v>2017</v>
      </c>
      <c r="Z141" s="82">
        <v>2018</v>
      </c>
      <c r="AA141" s="82">
        <v>2019</v>
      </c>
      <c r="AB141" s="82">
        <v>2020</v>
      </c>
      <c r="AC141" s="82">
        <v>2021</v>
      </c>
      <c r="AD141" s="82">
        <v>2022</v>
      </c>
      <c r="AE141" s="79"/>
      <c r="AF141" s="79"/>
      <c r="AG141" s="79"/>
    </row>
    <row r="142" spans="2:34" x14ac:dyDescent="0.15">
      <c r="B142" s="107" t="s">
        <v>72</v>
      </c>
      <c r="C142" s="107"/>
      <c r="D142" s="107" t="s">
        <v>73</v>
      </c>
      <c r="E142" s="109" t="s">
        <v>74</v>
      </c>
      <c r="F142" s="119" t="s">
        <v>74</v>
      </c>
      <c r="G142" s="112" t="s">
        <v>37</v>
      </c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>
        <v>10550.05306586</v>
      </c>
      <c r="AD142" s="108">
        <v>10606.353907179957</v>
      </c>
      <c r="AE142" s="215"/>
      <c r="AF142" s="219">
        <v>10606.353907179957</v>
      </c>
      <c r="AG142" s="211">
        <f t="shared" ref="AG142:AG186" si="3">+AF142-AD142</f>
        <v>0</v>
      </c>
    </row>
    <row r="143" spans="2:34" x14ac:dyDescent="0.15">
      <c r="B143" s="107" t="s">
        <v>72</v>
      </c>
      <c r="C143" s="107"/>
      <c r="D143" s="107" t="s">
        <v>73</v>
      </c>
      <c r="E143" s="109" t="s">
        <v>74</v>
      </c>
      <c r="F143" s="119" t="s">
        <v>225</v>
      </c>
      <c r="G143" s="112" t="s">
        <v>37</v>
      </c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>
        <v>39.036246630503896</v>
      </c>
      <c r="AD143" s="108">
        <v>0</v>
      </c>
      <c r="AE143" s="215"/>
      <c r="AF143" s="219">
        <v>0</v>
      </c>
      <c r="AG143" s="211">
        <f t="shared" si="3"/>
        <v>0</v>
      </c>
    </row>
    <row r="144" spans="2:34" x14ac:dyDescent="0.15">
      <c r="B144" s="107" t="s">
        <v>72</v>
      </c>
      <c r="C144" s="107"/>
      <c r="D144" s="107" t="s">
        <v>73</v>
      </c>
      <c r="E144" s="109" t="s">
        <v>75</v>
      </c>
      <c r="F144" s="119" t="s">
        <v>226</v>
      </c>
      <c r="G144" s="112" t="s">
        <v>37</v>
      </c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>
        <v>19.218284140000002</v>
      </c>
      <c r="AD144" s="108">
        <v>8.0457172299999957</v>
      </c>
      <c r="AE144" s="215"/>
      <c r="AF144" s="219">
        <v>8.0457172299999957</v>
      </c>
      <c r="AG144" s="211">
        <f t="shared" si="3"/>
        <v>0</v>
      </c>
    </row>
    <row r="145" spans="2:33" x14ac:dyDescent="0.15">
      <c r="B145" s="107" t="s">
        <v>72</v>
      </c>
      <c r="C145" s="107"/>
      <c r="D145" s="107" t="s">
        <v>73</v>
      </c>
      <c r="E145" s="109" t="s">
        <v>75</v>
      </c>
      <c r="F145" s="119" t="s">
        <v>227</v>
      </c>
      <c r="G145" s="112" t="s">
        <v>37</v>
      </c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>
        <v>1144.83118042</v>
      </c>
      <c r="AD145" s="108">
        <v>1167.8399323499998</v>
      </c>
      <c r="AE145" s="215"/>
      <c r="AF145" s="219">
        <v>1167.8399323499998</v>
      </c>
      <c r="AG145" s="211">
        <f t="shared" si="3"/>
        <v>0</v>
      </c>
    </row>
    <row r="146" spans="2:33" x14ac:dyDescent="0.15">
      <c r="B146" s="107" t="s">
        <v>72</v>
      </c>
      <c r="C146" s="107"/>
      <c r="D146" s="107" t="s">
        <v>73</v>
      </c>
      <c r="E146" s="109" t="s">
        <v>75</v>
      </c>
      <c r="F146" s="119" t="s">
        <v>228</v>
      </c>
      <c r="G146" s="112" t="s">
        <v>37</v>
      </c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>
        <v>2263.6501865999999</v>
      </c>
      <c r="AD146" s="108">
        <v>2436.2252254599957</v>
      </c>
      <c r="AE146" s="215"/>
      <c r="AF146" s="219">
        <v>2436.2252254599957</v>
      </c>
      <c r="AG146" s="211">
        <f t="shared" si="3"/>
        <v>0</v>
      </c>
    </row>
    <row r="147" spans="2:33" x14ac:dyDescent="0.15">
      <c r="B147" s="107" t="s">
        <v>72</v>
      </c>
      <c r="C147" s="107"/>
      <c r="D147" s="107" t="s">
        <v>73</v>
      </c>
      <c r="E147" s="109" t="s">
        <v>75</v>
      </c>
      <c r="F147" s="119" t="s">
        <v>229</v>
      </c>
      <c r="G147" s="112" t="s">
        <v>37</v>
      </c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>
        <v>116.80457102</v>
      </c>
      <c r="AD147" s="108">
        <v>136.7229230199998</v>
      </c>
      <c r="AE147" s="215"/>
      <c r="AF147" s="219">
        <v>136.7229230199998</v>
      </c>
      <c r="AG147" s="211">
        <f t="shared" si="3"/>
        <v>0</v>
      </c>
    </row>
    <row r="148" spans="2:33" x14ac:dyDescent="0.15">
      <c r="B148" s="107" t="s">
        <v>72</v>
      </c>
      <c r="C148" s="107"/>
      <c r="D148" s="107" t="s">
        <v>73</v>
      </c>
      <c r="E148" s="109" t="s">
        <v>75</v>
      </c>
      <c r="F148" s="119" t="s">
        <v>230</v>
      </c>
      <c r="G148" s="112" t="s">
        <v>37</v>
      </c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>
        <v>329.54217656999901</v>
      </c>
      <c r="AD148" s="108">
        <v>376.52117642999997</v>
      </c>
      <c r="AE148" s="215"/>
      <c r="AF148" s="219">
        <v>376.52117642999997</v>
      </c>
      <c r="AG148" s="211">
        <f t="shared" si="3"/>
        <v>0</v>
      </c>
    </row>
    <row r="149" spans="2:33" x14ac:dyDescent="0.15">
      <c r="B149" s="107" t="s">
        <v>72</v>
      </c>
      <c r="C149" s="107"/>
      <c r="D149" s="107" t="s">
        <v>73</v>
      </c>
      <c r="E149" s="109" t="s">
        <v>75</v>
      </c>
      <c r="F149" s="119" t="s">
        <v>231</v>
      </c>
      <c r="G149" s="112" t="s">
        <v>37</v>
      </c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>
        <v>1056.73424118001</v>
      </c>
      <c r="AD149" s="108">
        <v>1161.5503755600032</v>
      </c>
      <c r="AE149" s="215"/>
      <c r="AF149" s="219">
        <v>1161.5503755600032</v>
      </c>
      <c r="AG149" s="211">
        <f t="shared" si="3"/>
        <v>0</v>
      </c>
    </row>
    <row r="150" spans="2:33" x14ac:dyDescent="0.15">
      <c r="B150" s="107" t="s">
        <v>72</v>
      </c>
      <c r="C150" s="107"/>
      <c r="D150" s="107" t="s">
        <v>73</v>
      </c>
      <c r="E150" s="109" t="s">
        <v>75</v>
      </c>
      <c r="F150" s="119" t="s">
        <v>232</v>
      </c>
      <c r="G150" s="112" t="s">
        <v>37</v>
      </c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>
        <v>266.13742883999998</v>
      </c>
      <c r="AD150" s="108">
        <v>261.45254285999977</v>
      </c>
      <c r="AE150" s="215"/>
      <c r="AF150" s="219">
        <v>261.45254285999977</v>
      </c>
      <c r="AG150" s="211">
        <f t="shared" si="3"/>
        <v>0</v>
      </c>
    </row>
    <row r="151" spans="2:33" x14ac:dyDescent="0.15">
      <c r="B151" s="107" t="s">
        <v>72</v>
      </c>
      <c r="C151" s="107"/>
      <c r="D151" s="107" t="s">
        <v>73</v>
      </c>
      <c r="E151" s="109" t="s">
        <v>75</v>
      </c>
      <c r="F151" s="119" t="s">
        <v>233</v>
      </c>
      <c r="G151" s="112" t="s">
        <v>37</v>
      </c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>
        <v>139.2516234</v>
      </c>
      <c r="AD151" s="108">
        <v>101.09218691999999</v>
      </c>
      <c r="AE151" s="215"/>
      <c r="AF151" s="219">
        <v>101.09218691999999</v>
      </c>
      <c r="AG151" s="211">
        <f t="shared" si="3"/>
        <v>0</v>
      </c>
    </row>
    <row r="152" spans="2:33" x14ac:dyDescent="0.15">
      <c r="B152" s="107" t="s">
        <v>72</v>
      </c>
      <c r="C152" s="107"/>
      <c r="D152" s="107" t="s">
        <v>73</v>
      </c>
      <c r="E152" s="109" t="s">
        <v>75</v>
      </c>
      <c r="F152" s="119" t="s">
        <v>234</v>
      </c>
      <c r="G152" s="112" t="s">
        <v>37</v>
      </c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>
        <v>899.43772808000108</v>
      </c>
      <c r="AD152" s="108">
        <v>984.10056617999999</v>
      </c>
      <c r="AE152" s="215"/>
      <c r="AF152" s="219">
        <v>984.10056617999999</v>
      </c>
      <c r="AG152" s="211">
        <f t="shared" si="3"/>
        <v>0</v>
      </c>
    </row>
    <row r="153" spans="2:33" x14ac:dyDescent="0.15">
      <c r="B153" s="107" t="s">
        <v>72</v>
      </c>
      <c r="C153" s="107"/>
      <c r="D153" s="107" t="s">
        <v>73</v>
      </c>
      <c r="E153" s="109" t="s">
        <v>75</v>
      </c>
      <c r="F153" s="119" t="s">
        <v>235</v>
      </c>
      <c r="G153" s="112" t="s">
        <v>37</v>
      </c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>
        <v>506.186267700001</v>
      </c>
      <c r="AD153" s="108">
        <v>516.21475942000018</v>
      </c>
      <c r="AE153" s="215"/>
      <c r="AF153" s="219">
        <v>516.21475942000018</v>
      </c>
      <c r="AG153" s="211">
        <f t="shared" si="3"/>
        <v>0</v>
      </c>
    </row>
    <row r="154" spans="2:33" x14ac:dyDescent="0.15">
      <c r="B154" s="107" t="s">
        <v>72</v>
      </c>
      <c r="C154" s="107"/>
      <c r="D154" s="107" t="s">
        <v>73</v>
      </c>
      <c r="E154" s="109" t="s">
        <v>76</v>
      </c>
      <c r="F154" s="119" t="s">
        <v>236</v>
      </c>
      <c r="G154" s="112" t="s">
        <v>37</v>
      </c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>
        <v>645.64306881000198</v>
      </c>
      <c r="AD154" s="108">
        <v>728.84385088000079</v>
      </c>
      <c r="AE154" s="215"/>
      <c r="AF154" s="219">
        <v>728.84385088000079</v>
      </c>
      <c r="AG154" s="211">
        <f t="shared" si="3"/>
        <v>0</v>
      </c>
    </row>
    <row r="155" spans="2:33" x14ac:dyDescent="0.15">
      <c r="B155" s="107" t="s">
        <v>72</v>
      </c>
      <c r="C155" s="107"/>
      <c r="D155" s="107" t="s">
        <v>73</v>
      </c>
      <c r="E155" s="109" t="s">
        <v>76</v>
      </c>
      <c r="F155" s="119" t="s">
        <v>237</v>
      </c>
      <c r="G155" s="112" t="s">
        <v>37</v>
      </c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>
        <v>501.87148198999898</v>
      </c>
      <c r="AD155" s="108">
        <v>543.33485522000069</v>
      </c>
      <c r="AE155" s="215"/>
      <c r="AF155" s="219">
        <v>543.33485522000069</v>
      </c>
      <c r="AG155" s="211">
        <f t="shared" si="3"/>
        <v>0</v>
      </c>
    </row>
    <row r="156" spans="2:33" x14ac:dyDescent="0.15">
      <c r="B156" s="107" t="s">
        <v>72</v>
      </c>
      <c r="C156" s="107"/>
      <c r="D156" s="107" t="s">
        <v>73</v>
      </c>
      <c r="E156" s="109" t="s">
        <v>76</v>
      </c>
      <c r="F156" s="119" t="s">
        <v>238</v>
      </c>
      <c r="G156" s="112" t="s">
        <v>37</v>
      </c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>
        <v>211.66843911999999</v>
      </c>
      <c r="AD156" s="108">
        <v>357.28389444000112</v>
      </c>
      <c r="AE156" s="215"/>
      <c r="AF156" s="219">
        <v>357.28389444000112</v>
      </c>
      <c r="AG156" s="211">
        <f t="shared" si="3"/>
        <v>0</v>
      </c>
    </row>
    <row r="157" spans="2:33" x14ac:dyDescent="0.15">
      <c r="B157" s="107" t="s">
        <v>72</v>
      </c>
      <c r="C157" s="107"/>
      <c r="D157" s="107" t="s">
        <v>73</v>
      </c>
      <c r="E157" s="109" t="s">
        <v>76</v>
      </c>
      <c r="F157" s="119" t="s">
        <v>239</v>
      </c>
      <c r="G157" s="112" t="s">
        <v>37</v>
      </c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>
        <v>471.27440928000101</v>
      </c>
      <c r="AD157" s="108">
        <v>460.81478452000067</v>
      </c>
      <c r="AE157" s="215"/>
      <c r="AF157" s="219">
        <v>460.81478452000067</v>
      </c>
      <c r="AG157" s="211">
        <f t="shared" si="3"/>
        <v>0</v>
      </c>
    </row>
    <row r="158" spans="2:33" x14ac:dyDescent="0.15">
      <c r="B158" s="107" t="s">
        <v>72</v>
      </c>
      <c r="C158" s="107"/>
      <c r="D158" s="107" t="s">
        <v>73</v>
      </c>
      <c r="E158" s="109" t="s">
        <v>77</v>
      </c>
      <c r="F158" s="119" t="s">
        <v>240</v>
      </c>
      <c r="G158" s="112" t="s">
        <v>37</v>
      </c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>
        <v>77.614212699999996</v>
      </c>
      <c r="AD158" s="108">
        <v>80.317516999999995</v>
      </c>
      <c r="AE158" s="215"/>
      <c r="AF158" s="219">
        <v>80.317516999999995</v>
      </c>
      <c r="AG158" s="211">
        <f t="shared" si="3"/>
        <v>0</v>
      </c>
    </row>
    <row r="159" spans="2:33" x14ac:dyDescent="0.15">
      <c r="B159" s="107" t="s">
        <v>72</v>
      </c>
      <c r="C159" s="107"/>
      <c r="D159" s="107" t="s">
        <v>73</v>
      </c>
      <c r="E159" s="109" t="s">
        <v>78</v>
      </c>
      <c r="F159" s="119" t="s">
        <v>241</v>
      </c>
      <c r="G159" s="112" t="s">
        <v>37</v>
      </c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>
        <v>1381.25783075</v>
      </c>
      <c r="AD159" s="108">
        <v>1429.7161757900014</v>
      </c>
      <c r="AE159" s="215"/>
      <c r="AF159" s="219">
        <v>1429.7161757900014</v>
      </c>
      <c r="AG159" s="211">
        <f t="shared" si="3"/>
        <v>0</v>
      </c>
    </row>
    <row r="160" spans="2:33" x14ac:dyDescent="0.15">
      <c r="B160" s="107" t="s">
        <v>72</v>
      </c>
      <c r="C160" s="107"/>
      <c r="D160" s="107" t="s">
        <v>73</v>
      </c>
      <c r="E160" s="109" t="s">
        <v>79</v>
      </c>
      <c r="F160" s="119" t="s">
        <v>242</v>
      </c>
      <c r="G160" s="112" t="s">
        <v>37</v>
      </c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>
        <v>229.27428835000001</v>
      </c>
      <c r="AD160" s="108">
        <v>208.04302433999993</v>
      </c>
      <c r="AE160" s="215"/>
      <c r="AF160" s="219">
        <v>208.04302433999993</v>
      </c>
      <c r="AG160" s="211">
        <f t="shared" si="3"/>
        <v>0</v>
      </c>
    </row>
    <row r="161" spans="2:33" x14ac:dyDescent="0.15">
      <c r="B161" s="107" t="s">
        <v>72</v>
      </c>
      <c r="C161" s="107"/>
      <c r="D161" s="107" t="s">
        <v>73</v>
      </c>
      <c r="E161" s="109" t="s">
        <v>80</v>
      </c>
      <c r="F161" s="119" t="s">
        <v>243</v>
      </c>
      <c r="G161" s="112" t="s">
        <v>37</v>
      </c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>
        <v>16508.83460382</v>
      </c>
      <c r="AD161" s="108">
        <v>17857.47579425</v>
      </c>
      <c r="AE161" s="215"/>
      <c r="AF161" s="219">
        <v>17857.47579425</v>
      </c>
      <c r="AG161" s="211">
        <f t="shared" si="3"/>
        <v>0</v>
      </c>
    </row>
    <row r="162" spans="2:33" x14ac:dyDescent="0.15">
      <c r="B162" s="107" t="s">
        <v>72</v>
      </c>
      <c r="C162" s="107"/>
      <c r="D162" s="107" t="s">
        <v>73</v>
      </c>
      <c r="E162" s="109" t="s">
        <v>81</v>
      </c>
      <c r="F162" s="119" t="s">
        <v>244</v>
      </c>
      <c r="G162" s="112" t="s">
        <v>37</v>
      </c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>
        <v>10734.4589043899</v>
      </c>
      <c r="AD162" s="108">
        <v>11011.137218860033</v>
      </c>
      <c r="AE162" s="215"/>
      <c r="AF162" s="219">
        <v>11011.137218860033</v>
      </c>
      <c r="AG162" s="211">
        <f t="shared" si="3"/>
        <v>0</v>
      </c>
    </row>
    <row r="163" spans="2:33" x14ac:dyDescent="0.15">
      <c r="B163" s="107" t="s">
        <v>72</v>
      </c>
      <c r="C163" s="107"/>
      <c r="D163" s="107" t="s">
        <v>73</v>
      </c>
      <c r="E163" s="109" t="s">
        <v>81</v>
      </c>
      <c r="F163" s="119" t="s">
        <v>245</v>
      </c>
      <c r="G163" s="112" t="s">
        <v>37</v>
      </c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>
        <v>1690.97868308025</v>
      </c>
      <c r="AD163" s="108">
        <v>1726.0202827458127</v>
      </c>
      <c r="AE163" s="215"/>
      <c r="AF163" s="219">
        <v>1726.0202827458127</v>
      </c>
      <c r="AG163" s="211">
        <f t="shared" si="3"/>
        <v>0</v>
      </c>
    </row>
    <row r="164" spans="2:33" x14ac:dyDescent="0.15">
      <c r="B164" s="107" t="s">
        <v>72</v>
      </c>
      <c r="C164" s="107"/>
      <c r="D164" s="107" t="s">
        <v>73</v>
      </c>
      <c r="E164" s="109" t="s">
        <v>74</v>
      </c>
      <c r="F164" s="119"/>
      <c r="G164" s="112" t="s">
        <v>37</v>
      </c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>
        <v>10589.089312490503</v>
      </c>
      <c r="AD164" s="108">
        <v>10606.353907179957</v>
      </c>
      <c r="AE164" s="215"/>
      <c r="AF164" s="219">
        <v>10606.353907179957</v>
      </c>
      <c r="AG164" s="211">
        <f t="shared" si="3"/>
        <v>0</v>
      </c>
    </row>
    <row r="165" spans="2:33" x14ac:dyDescent="0.15">
      <c r="B165" s="107" t="s">
        <v>72</v>
      </c>
      <c r="C165" s="107"/>
      <c r="D165" s="107" t="s">
        <v>73</v>
      </c>
      <c r="E165" s="109" t="s">
        <v>75</v>
      </c>
      <c r="F165" s="119"/>
      <c r="G165" s="112" t="s">
        <v>37</v>
      </c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>
        <v>6741.7936879500112</v>
      </c>
      <c r="AD165" s="108">
        <v>7149.7654054299983</v>
      </c>
      <c r="AE165" s="215"/>
      <c r="AF165" s="219">
        <v>7149.7654054299983</v>
      </c>
      <c r="AG165" s="211">
        <f t="shared" si="3"/>
        <v>0</v>
      </c>
    </row>
    <row r="166" spans="2:33" x14ac:dyDescent="0.15">
      <c r="B166" s="107" t="s">
        <v>72</v>
      </c>
      <c r="C166" s="107"/>
      <c r="D166" s="107" t="s">
        <v>73</v>
      </c>
      <c r="E166" s="109" t="s">
        <v>76</v>
      </c>
      <c r="F166" s="119"/>
      <c r="G166" s="112" t="s">
        <v>37</v>
      </c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>
        <v>1830.4573992000019</v>
      </c>
      <c r="AD166" s="108">
        <v>2090.2773850600033</v>
      </c>
      <c r="AE166" s="215"/>
      <c r="AF166" s="219">
        <v>2090.2773850600033</v>
      </c>
      <c r="AG166" s="211">
        <f t="shared" si="3"/>
        <v>0</v>
      </c>
    </row>
    <row r="167" spans="2:33" x14ac:dyDescent="0.15">
      <c r="B167" s="107" t="s">
        <v>72</v>
      </c>
      <c r="C167" s="107"/>
      <c r="D167" s="107" t="s">
        <v>73</v>
      </c>
      <c r="E167" s="109" t="s">
        <v>77</v>
      </c>
      <c r="F167" s="119"/>
      <c r="G167" s="112" t="s">
        <v>37</v>
      </c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>
        <v>77.614212699999996</v>
      </c>
      <c r="AD167" s="108">
        <v>80.317516999999995</v>
      </c>
      <c r="AE167" s="215"/>
      <c r="AF167" s="219">
        <v>80.317516999999995</v>
      </c>
      <c r="AG167" s="211">
        <f t="shared" si="3"/>
        <v>0</v>
      </c>
    </row>
    <row r="168" spans="2:33" x14ac:dyDescent="0.15">
      <c r="B168" s="107" t="s">
        <v>72</v>
      </c>
      <c r="C168" s="107"/>
      <c r="D168" s="107" t="s">
        <v>73</v>
      </c>
      <c r="E168" s="109" t="s">
        <v>78</v>
      </c>
      <c r="F168" s="119"/>
      <c r="G168" s="112" t="s">
        <v>37</v>
      </c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>
        <v>1381.25783075</v>
      </c>
      <c r="AD168" s="108">
        <v>1429.7161757900014</v>
      </c>
      <c r="AE168" s="215"/>
      <c r="AF168" s="219">
        <v>1429.7161757900014</v>
      </c>
      <c r="AG168" s="211">
        <f t="shared" si="3"/>
        <v>0</v>
      </c>
    </row>
    <row r="169" spans="2:33" x14ac:dyDescent="0.15">
      <c r="B169" s="107" t="s">
        <v>72</v>
      </c>
      <c r="C169" s="107"/>
      <c r="D169" s="107" t="s">
        <v>73</v>
      </c>
      <c r="E169" s="109" t="s">
        <v>79</v>
      </c>
      <c r="F169" s="119"/>
      <c r="G169" s="112" t="s">
        <v>37</v>
      </c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>
        <v>229.27428835000001</v>
      </c>
      <c r="AD169" s="108">
        <v>208.04302433999993</v>
      </c>
      <c r="AE169" s="215"/>
      <c r="AF169" s="219">
        <v>208.04302433999993</v>
      </c>
      <c r="AG169" s="211">
        <f t="shared" si="3"/>
        <v>0</v>
      </c>
    </row>
    <row r="170" spans="2:33" x14ac:dyDescent="0.15">
      <c r="B170" s="107" t="s">
        <v>72</v>
      </c>
      <c r="C170" s="107"/>
      <c r="D170" s="107" t="s">
        <v>73</v>
      </c>
      <c r="E170" s="109" t="s">
        <v>80</v>
      </c>
      <c r="F170" s="119"/>
      <c r="G170" s="112" t="s">
        <v>37</v>
      </c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>
        <v>16508.83460382</v>
      </c>
      <c r="AD170" s="108">
        <v>17857.47579425</v>
      </c>
      <c r="AE170" s="215"/>
      <c r="AF170" s="219">
        <v>17857.47579425</v>
      </c>
      <c r="AG170" s="211">
        <f t="shared" si="3"/>
        <v>0</v>
      </c>
    </row>
    <row r="171" spans="2:33" x14ac:dyDescent="0.15">
      <c r="B171" s="107" t="s">
        <v>72</v>
      </c>
      <c r="C171" s="107"/>
      <c r="D171" s="107" t="s">
        <v>73</v>
      </c>
      <c r="E171" s="109" t="s">
        <v>81</v>
      </c>
      <c r="F171" s="119"/>
      <c r="G171" s="112" t="s">
        <v>37</v>
      </c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>
        <v>12425.437587470149</v>
      </c>
      <c r="AD171" s="108">
        <v>12737.157501605845</v>
      </c>
      <c r="AE171" s="215"/>
      <c r="AF171" s="219">
        <v>12737.157501605845</v>
      </c>
      <c r="AG171" s="211">
        <f t="shared" si="3"/>
        <v>0</v>
      </c>
    </row>
    <row r="172" spans="2:33" s="177" customFormat="1" x14ac:dyDescent="0.15">
      <c r="B172" s="110" t="s">
        <v>72</v>
      </c>
      <c r="C172" s="110"/>
      <c r="D172" s="110" t="s">
        <v>73</v>
      </c>
      <c r="E172" s="114" t="s">
        <v>26</v>
      </c>
      <c r="F172" s="178"/>
      <c r="G172" s="113" t="s">
        <v>37</v>
      </c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>
        <v>49783.75892273066</v>
      </c>
      <c r="AD172" s="111">
        <v>52159.106710655804</v>
      </c>
      <c r="AE172" s="216"/>
      <c r="AF172" s="219">
        <v>52159.106710655804</v>
      </c>
      <c r="AG172" s="211">
        <f t="shared" si="3"/>
        <v>0</v>
      </c>
    </row>
    <row r="173" spans="2:33" x14ac:dyDescent="0.15">
      <c r="B173" s="110"/>
      <c r="C173" s="110"/>
      <c r="D173" s="110"/>
      <c r="E173" s="110"/>
      <c r="F173" s="110"/>
      <c r="G173" s="113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216"/>
      <c r="AF173" s="90"/>
      <c r="AG173" s="211">
        <f t="shared" si="3"/>
        <v>0</v>
      </c>
    </row>
    <row r="174" spans="2:33" x14ac:dyDescent="0.15">
      <c r="B174" s="107" t="s">
        <v>82</v>
      </c>
      <c r="C174" s="107"/>
      <c r="D174" s="107" t="s">
        <v>83</v>
      </c>
      <c r="E174" s="109" t="s">
        <v>84</v>
      </c>
      <c r="F174" s="119"/>
      <c r="G174" s="112" t="s">
        <v>37</v>
      </c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>
        <v>1690.97868308025</v>
      </c>
      <c r="AD174" s="108">
        <v>1726.0202827458127</v>
      </c>
      <c r="AE174" s="217"/>
      <c r="AF174" s="217">
        <v>1726.0202827458127</v>
      </c>
      <c r="AG174" s="211">
        <f t="shared" si="3"/>
        <v>0</v>
      </c>
    </row>
    <row r="175" spans="2:33" x14ac:dyDescent="0.15">
      <c r="B175" s="107" t="s">
        <v>82</v>
      </c>
      <c r="C175" s="107"/>
      <c r="D175" s="107" t="s">
        <v>83</v>
      </c>
      <c r="E175" s="109" t="s">
        <v>85</v>
      </c>
      <c r="F175" s="119"/>
      <c r="G175" s="112" t="s">
        <v>37</v>
      </c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>
        <v>29681.706213100002</v>
      </c>
      <c r="AD175" s="108">
        <v>31794.868306999975</v>
      </c>
      <c r="AE175" s="217"/>
      <c r="AF175" s="217">
        <v>31794.868306999975</v>
      </c>
      <c r="AG175" s="211">
        <f t="shared" si="3"/>
        <v>0</v>
      </c>
    </row>
    <row r="176" spans="2:33" x14ac:dyDescent="0.15">
      <c r="B176" s="107" t="s">
        <v>82</v>
      </c>
      <c r="C176" s="107"/>
      <c r="D176" s="107" t="s">
        <v>83</v>
      </c>
      <c r="E176" s="109" t="s">
        <v>86</v>
      </c>
      <c r="F176" s="119"/>
      <c r="G176" s="112" t="s">
        <v>37</v>
      </c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>
        <v>18372.755365413759</v>
      </c>
      <c r="AD176" s="108">
        <v>18676.158446324258</v>
      </c>
      <c r="AE176" s="217"/>
      <c r="AF176" s="217">
        <v>18676.158446324258</v>
      </c>
      <c r="AG176" s="211">
        <f t="shared" si="3"/>
        <v>0</v>
      </c>
    </row>
    <row r="177" spans="2:49" x14ac:dyDescent="0.15">
      <c r="B177" s="110" t="s">
        <v>82</v>
      </c>
      <c r="C177" s="110"/>
      <c r="D177" s="110" t="s">
        <v>83</v>
      </c>
      <c r="E177" s="110" t="s">
        <v>26</v>
      </c>
      <c r="F177" s="110"/>
      <c r="G177" s="113" t="s">
        <v>37</v>
      </c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>
        <v>49745.440261594013</v>
      </c>
      <c r="AD177" s="111">
        <v>52197.047036070042</v>
      </c>
      <c r="AE177" s="218"/>
      <c r="AF177" s="217">
        <v>52197.047036070042</v>
      </c>
      <c r="AG177" s="211">
        <f t="shared" si="3"/>
        <v>0</v>
      </c>
    </row>
    <row r="178" spans="2:49" x14ac:dyDescent="0.15">
      <c r="B178" s="110" t="s">
        <v>396</v>
      </c>
      <c r="C178" s="110"/>
      <c r="D178" s="110"/>
      <c r="E178" s="110"/>
      <c r="F178" s="110"/>
      <c r="G178" s="113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>
        <v>0</v>
      </c>
      <c r="AE178" s="218"/>
      <c r="AF178" s="217">
        <v>0</v>
      </c>
      <c r="AG178" s="211">
        <f t="shared" si="3"/>
        <v>0</v>
      </c>
    </row>
    <row r="179" spans="2:49" x14ac:dyDescent="0.15">
      <c r="B179" s="110"/>
      <c r="C179" s="110"/>
      <c r="D179" s="110"/>
      <c r="E179" s="110"/>
      <c r="F179" s="110"/>
      <c r="G179" s="113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218"/>
      <c r="AF179" s="217"/>
      <c r="AG179" s="211">
        <f t="shared" si="3"/>
        <v>0</v>
      </c>
    </row>
    <row r="180" spans="2:49" x14ac:dyDescent="0.15">
      <c r="B180" s="122" t="s">
        <v>94</v>
      </c>
      <c r="C180" s="122"/>
      <c r="D180" s="122" t="s">
        <v>26</v>
      </c>
      <c r="E180" s="123" t="s">
        <v>74</v>
      </c>
      <c r="F180" s="124"/>
      <c r="G180" s="125" t="s">
        <v>37</v>
      </c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>
        <v>8661</v>
      </c>
      <c r="U180" s="108">
        <v>8760.5</v>
      </c>
      <c r="V180" s="108">
        <v>8923.1</v>
      </c>
      <c r="W180" s="108">
        <v>9207.2000000000007</v>
      </c>
      <c r="X180" s="108">
        <v>9398.7000000000007</v>
      </c>
      <c r="Y180" s="108">
        <v>9573.4</v>
      </c>
      <c r="Z180" s="108">
        <v>9942.6</v>
      </c>
      <c r="AA180" s="108">
        <v>10253.4</v>
      </c>
      <c r="AB180" s="108">
        <v>10276.1</v>
      </c>
      <c r="AC180" s="108">
        <v>10589.089312490503</v>
      </c>
      <c r="AD180" s="108">
        <v>10606.353907179957</v>
      </c>
      <c r="AE180" s="217"/>
      <c r="AF180" s="217">
        <v>10606.353907179957</v>
      </c>
      <c r="AG180" s="211">
        <f t="shared" si="3"/>
        <v>0</v>
      </c>
    </row>
    <row r="181" spans="2:49" x14ac:dyDescent="0.15">
      <c r="B181" s="122" t="s">
        <v>94</v>
      </c>
      <c r="C181" s="122"/>
      <c r="D181" s="122" t="s">
        <v>26</v>
      </c>
      <c r="E181" s="123" t="s">
        <v>95</v>
      </c>
      <c r="F181" s="124"/>
      <c r="G181" s="125" t="s">
        <v>37</v>
      </c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>
        <v>7254</v>
      </c>
      <c r="U181" s="108">
        <v>7741.5</v>
      </c>
      <c r="V181" s="108">
        <v>7816.6</v>
      </c>
      <c r="W181" s="108">
        <v>8404.1</v>
      </c>
      <c r="X181" s="108">
        <v>8640.1</v>
      </c>
      <c r="Y181" s="108">
        <v>8847.7000000000007</v>
      </c>
      <c r="Z181" s="108">
        <v>8894.7000000000007</v>
      </c>
      <c r="AA181" s="108">
        <v>9247.4</v>
      </c>
      <c r="AB181" s="108">
        <v>8101.9</v>
      </c>
      <c r="AC181" s="108">
        <v>8572.2510871500126</v>
      </c>
      <c r="AD181" s="108">
        <v>9240.0427904900025</v>
      </c>
      <c r="AE181" s="217"/>
      <c r="AF181" s="217">
        <v>9240.0427904900025</v>
      </c>
      <c r="AG181" s="211">
        <f t="shared" si="3"/>
        <v>0</v>
      </c>
    </row>
    <row r="182" spans="2:49" x14ac:dyDescent="0.15">
      <c r="B182" s="122" t="s">
        <v>94</v>
      </c>
      <c r="C182" s="122"/>
      <c r="D182" s="122" t="s">
        <v>26</v>
      </c>
      <c r="E182" s="123" t="s">
        <v>88</v>
      </c>
      <c r="F182" s="124"/>
      <c r="G182" s="125" t="s">
        <v>37</v>
      </c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>
        <v>3.4</v>
      </c>
      <c r="U182" s="108">
        <v>3.4</v>
      </c>
      <c r="V182" s="108">
        <v>36.799999999999997</v>
      </c>
      <c r="W182" s="108">
        <v>47.9</v>
      </c>
      <c r="X182" s="108">
        <v>45.6</v>
      </c>
      <c r="Y182" s="108">
        <v>53.1</v>
      </c>
      <c r="Z182" s="108">
        <v>59.7</v>
      </c>
      <c r="AA182" s="108">
        <v>75.2</v>
      </c>
      <c r="AB182" s="108">
        <v>77.599999999999994</v>
      </c>
      <c r="AC182" s="108">
        <v>77.614212699999996</v>
      </c>
      <c r="AD182" s="108">
        <v>80.317516999999995</v>
      </c>
      <c r="AE182" s="217"/>
      <c r="AF182" s="217">
        <v>80.317516999999995</v>
      </c>
      <c r="AG182" s="211">
        <f t="shared" si="3"/>
        <v>0</v>
      </c>
    </row>
    <row r="183" spans="2:49" x14ac:dyDescent="0.15">
      <c r="B183" s="122" t="s">
        <v>94</v>
      </c>
      <c r="C183" s="122"/>
      <c r="D183" s="122" t="s">
        <v>26</v>
      </c>
      <c r="E183" s="123" t="s">
        <v>96</v>
      </c>
      <c r="F183" s="124"/>
      <c r="G183" s="125" t="s">
        <v>37</v>
      </c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>
        <v>1032.5</v>
      </c>
      <c r="U183" s="108">
        <v>1255.5999999999999</v>
      </c>
      <c r="V183" s="108">
        <v>1143.8</v>
      </c>
      <c r="W183" s="108">
        <v>1227.2</v>
      </c>
      <c r="X183" s="108">
        <v>1251.0999999999999</v>
      </c>
      <c r="Y183" s="108">
        <v>1274.4000000000001</v>
      </c>
      <c r="Z183" s="108">
        <v>1563.4</v>
      </c>
      <c r="AA183" s="108">
        <v>1560.3</v>
      </c>
      <c r="AB183" s="108">
        <v>1595.3</v>
      </c>
      <c r="AC183" s="108">
        <v>1610.5321191</v>
      </c>
      <c r="AD183" s="108">
        <v>1637.7592001300013</v>
      </c>
      <c r="AE183" s="217"/>
      <c r="AF183" s="217">
        <v>1637.7592001300013</v>
      </c>
      <c r="AG183" s="211">
        <f t="shared" si="3"/>
        <v>0</v>
      </c>
    </row>
    <row r="184" spans="2:49" x14ac:dyDescent="0.15">
      <c r="B184" s="122" t="s">
        <v>94</v>
      </c>
      <c r="C184" s="122"/>
      <c r="D184" s="122" t="s">
        <v>26</v>
      </c>
      <c r="E184" s="123" t="s">
        <v>80</v>
      </c>
      <c r="F184" s="124"/>
      <c r="G184" s="125" t="s">
        <v>37</v>
      </c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>
        <v>8951.2999999999993</v>
      </c>
      <c r="U184" s="108">
        <v>9275.1</v>
      </c>
      <c r="V184" s="108">
        <v>10395.200000000001</v>
      </c>
      <c r="W184" s="108">
        <v>10531</v>
      </c>
      <c r="X184" s="108">
        <v>14672.5</v>
      </c>
      <c r="Y184" s="108">
        <v>14946.3</v>
      </c>
      <c r="Z184" s="108">
        <v>15849.1</v>
      </c>
      <c r="AA184" s="108">
        <v>16107.2</v>
      </c>
      <c r="AB184" s="108">
        <v>14766.8</v>
      </c>
      <c r="AC184" s="108">
        <v>16508.83460382</v>
      </c>
      <c r="AD184" s="108">
        <v>17857.47579425</v>
      </c>
      <c r="AE184" s="217"/>
      <c r="AF184" s="217">
        <v>17857.47579425</v>
      </c>
      <c r="AG184" s="211">
        <f t="shared" si="3"/>
        <v>0</v>
      </c>
    </row>
    <row r="185" spans="2:49" x14ac:dyDescent="0.15">
      <c r="B185" s="122" t="s">
        <v>94</v>
      </c>
      <c r="C185" s="122"/>
      <c r="D185" s="122" t="s">
        <v>26</v>
      </c>
      <c r="E185" s="109" t="s">
        <v>81</v>
      </c>
      <c r="F185" s="124"/>
      <c r="G185" s="125" t="s">
        <v>37</v>
      </c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>
        <v>10084.799999999999</v>
      </c>
      <c r="U185" s="108">
        <v>11242.1</v>
      </c>
      <c r="V185" s="108">
        <v>11403.2</v>
      </c>
      <c r="W185" s="108">
        <v>12693</v>
      </c>
      <c r="X185" s="108">
        <v>11382.3</v>
      </c>
      <c r="Y185" s="108">
        <v>11769.9</v>
      </c>
      <c r="Z185" s="108">
        <v>11982.5</v>
      </c>
      <c r="AA185" s="108">
        <v>12587.7</v>
      </c>
      <c r="AB185" s="108">
        <v>10829.6</v>
      </c>
      <c r="AC185" s="108">
        <v>12425.437587470149</v>
      </c>
      <c r="AD185" s="108">
        <v>12737.157501605845</v>
      </c>
      <c r="AE185" s="217"/>
      <c r="AF185" s="217">
        <v>12737.157501605845</v>
      </c>
      <c r="AG185" s="211">
        <f t="shared" si="3"/>
        <v>0</v>
      </c>
    </row>
    <row r="186" spans="2:49" x14ac:dyDescent="0.15">
      <c r="B186" s="126" t="s">
        <v>94</v>
      </c>
      <c r="C186" s="126"/>
      <c r="D186" s="126" t="s">
        <v>26</v>
      </c>
      <c r="E186" s="127" t="s">
        <v>26</v>
      </c>
      <c r="F186" s="128"/>
      <c r="G186" s="127" t="s">
        <v>37</v>
      </c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>
        <v>35987</v>
      </c>
      <c r="U186" s="111">
        <v>38278.199999999997</v>
      </c>
      <c r="V186" s="111">
        <v>39718.699999999997</v>
      </c>
      <c r="W186" s="111">
        <v>42110.400000000009</v>
      </c>
      <c r="X186" s="111">
        <v>45390.3</v>
      </c>
      <c r="Y186" s="111">
        <v>46464.799999999996</v>
      </c>
      <c r="Z186" s="111">
        <v>48292.000000000007</v>
      </c>
      <c r="AA186" s="111">
        <v>49831.199999999997</v>
      </c>
      <c r="AB186" s="111">
        <v>45647.299999999996</v>
      </c>
      <c r="AC186" s="111">
        <v>49783.758922730667</v>
      </c>
      <c r="AD186" s="111">
        <v>52159.106710655804</v>
      </c>
      <c r="AE186" s="218"/>
      <c r="AF186" s="217">
        <v>52159.106710655804</v>
      </c>
      <c r="AG186" s="211">
        <f t="shared" si="3"/>
        <v>0</v>
      </c>
    </row>
    <row r="187" spans="2:49" s="79" customFormat="1" x14ac:dyDescent="0.15">
      <c r="AH187" s="61"/>
      <c r="AI187" s="179"/>
      <c r="AJ187" s="179"/>
      <c r="AK187" s="179"/>
      <c r="AL187" s="179"/>
      <c r="AM187" s="179"/>
      <c r="AN187" s="179"/>
      <c r="AO187" s="179"/>
      <c r="AP187" s="179"/>
      <c r="AQ187" s="179"/>
      <c r="AR187" s="179"/>
      <c r="AS187" s="179"/>
      <c r="AT187" s="179"/>
      <c r="AU187" s="179"/>
      <c r="AV187" s="179"/>
      <c r="AW187" s="179"/>
    </row>
    <row r="188" spans="2:49" s="190" customFormat="1" ht="20.100000000000001" customHeight="1" x14ac:dyDescent="0.25">
      <c r="B188" s="196" t="s">
        <v>406</v>
      </c>
    </row>
    <row r="189" spans="2:49" s="79" customFormat="1" x14ac:dyDescent="0.15">
      <c r="AH189" s="61"/>
      <c r="AI189" s="179"/>
      <c r="AJ189" s="179"/>
      <c r="AK189" s="179"/>
      <c r="AL189" s="179"/>
      <c r="AM189" s="179"/>
      <c r="AN189" s="179"/>
      <c r="AO189" s="179"/>
      <c r="AP189" s="179"/>
      <c r="AQ189" s="179"/>
      <c r="AR189" s="179"/>
      <c r="AS189" s="179"/>
      <c r="AT189" s="179"/>
      <c r="AU189" s="179"/>
      <c r="AV189" s="179"/>
      <c r="AW189" s="179"/>
    </row>
    <row r="190" spans="2:49" s="79" customFormat="1" x14ac:dyDescent="0.15">
      <c r="AH190" s="61"/>
      <c r="AI190" s="179"/>
      <c r="AJ190" s="179"/>
      <c r="AK190" s="179"/>
      <c r="AL190" s="179"/>
      <c r="AM190" s="179"/>
      <c r="AN190" s="179"/>
      <c r="AO190" s="179"/>
      <c r="AP190" s="179"/>
      <c r="AQ190" s="179"/>
      <c r="AR190" s="179"/>
      <c r="AS190" s="179"/>
      <c r="AT190" s="179"/>
      <c r="AU190" s="179"/>
      <c r="AV190" s="179"/>
      <c r="AW190" s="179"/>
    </row>
    <row r="191" spans="2:49" s="79" customFormat="1" x14ac:dyDescent="0.15">
      <c r="AH191" s="61"/>
      <c r="AI191" s="179"/>
      <c r="AJ191" s="179"/>
      <c r="AK191" s="179"/>
      <c r="AL191" s="179"/>
      <c r="AM191" s="179"/>
      <c r="AN191" s="179"/>
      <c r="AO191" s="179"/>
      <c r="AP191" s="179"/>
      <c r="AQ191" s="179"/>
      <c r="AR191" s="179"/>
      <c r="AS191" s="179"/>
      <c r="AT191" s="179"/>
      <c r="AU191" s="179"/>
      <c r="AV191" s="179"/>
      <c r="AW191" s="179"/>
    </row>
    <row r="192" spans="2:49" s="79" customFormat="1" x14ac:dyDescent="0.15">
      <c r="B192" s="77" t="s">
        <v>397</v>
      </c>
      <c r="C192" s="77"/>
      <c r="AH192" s="61"/>
      <c r="AI192" s="179"/>
      <c r="AJ192" s="179"/>
      <c r="AK192" s="179"/>
      <c r="AL192" s="179"/>
      <c r="AM192" s="179"/>
      <c r="AN192" s="179"/>
      <c r="AO192" s="179"/>
      <c r="AP192" s="179"/>
      <c r="AQ192" s="179"/>
      <c r="AR192" s="179"/>
      <c r="AS192" s="179"/>
      <c r="AT192" s="179"/>
      <c r="AU192" s="179"/>
      <c r="AV192" s="179"/>
      <c r="AW192" s="179"/>
    </row>
    <row r="193" spans="2:93" s="79" customFormat="1" x14ac:dyDescent="0.15">
      <c r="AH193" s="61"/>
      <c r="AI193" s="179"/>
      <c r="AK193" s="179"/>
      <c r="AL193" s="179"/>
      <c r="AM193" s="179"/>
      <c r="AN193" s="179"/>
      <c r="AO193" s="179"/>
      <c r="AP193" s="179"/>
      <c r="AQ193" s="179"/>
      <c r="AR193" s="179"/>
      <c r="AS193" s="179"/>
      <c r="AT193" s="179"/>
      <c r="AU193" s="179"/>
      <c r="AV193" s="179"/>
      <c r="AW193" s="179"/>
    </row>
    <row r="194" spans="2:93" s="79" customFormat="1" x14ac:dyDescent="0.15">
      <c r="B194" s="81" t="s">
        <v>4</v>
      </c>
      <c r="C194" s="81"/>
      <c r="D194" s="81" t="s">
        <v>5</v>
      </c>
      <c r="E194" s="81" t="s">
        <v>6</v>
      </c>
      <c r="F194" s="81" t="s">
        <v>7</v>
      </c>
      <c r="G194" s="81" t="s">
        <v>8</v>
      </c>
      <c r="H194" s="82">
        <v>2000</v>
      </c>
      <c r="I194" s="82">
        <v>2001</v>
      </c>
      <c r="J194" s="82">
        <v>2002</v>
      </c>
      <c r="K194" s="82">
        <v>2003</v>
      </c>
      <c r="L194" s="82">
        <v>2004</v>
      </c>
      <c r="M194" s="82">
        <v>2005</v>
      </c>
      <c r="N194" s="82">
        <v>2006</v>
      </c>
      <c r="O194" s="82">
        <v>2007</v>
      </c>
      <c r="P194" s="82">
        <v>2008</v>
      </c>
      <c r="Q194" s="82">
        <v>2009</v>
      </c>
      <c r="R194" s="82">
        <v>2010</v>
      </c>
      <c r="S194" s="82">
        <v>2011</v>
      </c>
      <c r="T194" s="82">
        <v>2012</v>
      </c>
      <c r="U194" s="82">
        <v>2013</v>
      </c>
      <c r="V194" s="82">
        <v>2014</v>
      </c>
      <c r="W194" s="82">
        <v>2015</v>
      </c>
      <c r="X194" s="82">
        <v>2016</v>
      </c>
      <c r="Y194" s="82">
        <v>2017</v>
      </c>
      <c r="Z194" s="82">
        <v>2018</v>
      </c>
      <c r="AA194" s="82">
        <v>2019</v>
      </c>
      <c r="AB194" s="82">
        <v>2020</v>
      </c>
      <c r="AC194" s="82">
        <v>2021</v>
      </c>
      <c r="AD194" s="82">
        <v>2022</v>
      </c>
      <c r="AH194" s="177" t="s">
        <v>30</v>
      </c>
      <c r="AI194" s="179"/>
      <c r="AK194" s="179"/>
      <c r="AL194" s="179"/>
      <c r="AM194" s="179"/>
      <c r="AN194" s="179"/>
      <c r="AO194" s="179"/>
      <c r="AP194" s="179"/>
      <c r="AQ194" s="179"/>
      <c r="AR194" s="179"/>
      <c r="AS194" s="179"/>
      <c r="AT194" s="179"/>
      <c r="AU194" s="179"/>
      <c r="AV194" s="179"/>
      <c r="AW194" s="179"/>
    </row>
    <row r="195" spans="2:93" x14ac:dyDescent="0.15">
      <c r="B195" s="107" t="s">
        <v>399</v>
      </c>
      <c r="C195" s="107"/>
      <c r="D195" s="107" t="s">
        <v>10</v>
      </c>
      <c r="E195" s="109" t="s">
        <v>30</v>
      </c>
      <c r="F195" s="112" t="s">
        <v>12</v>
      </c>
      <c r="G195" s="112" t="s">
        <v>99</v>
      </c>
      <c r="H195" s="108">
        <v>136.1</v>
      </c>
      <c r="I195" s="108">
        <v>122.1</v>
      </c>
      <c r="J195" s="108">
        <v>307.7</v>
      </c>
      <c r="K195" s="108">
        <v>301.39999999999998</v>
      </c>
      <c r="L195" s="108">
        <v>359.5</v>
      </c>
      <c r="M195" s="108">
        <v>315</v>
      </c>
      <c r="N195" s="108">
        <v>320.2</v>
      </c>
      <c r="O195" s="108">
        <v>332</v>
      </c>
      <c r="P195" s="108">
        <v>343.9</v>
      </c>
      <c r="Q195" s="108">
        <v>353.9</v>
      </c>
      <c r="R195" s="108">
        <v>393.2</v>
      </c>
      <c r="S195" s="108">
        <v>275.7</v>
      </c>
      <c r="T195" s="108">
        <v>221.5</v>
      </c>
      <c r="U195" s="108">
        <v>263</v>
      </c>
      <c r="V195" s="108">
        <v>60.3</v>
      </c>
      <c r="W195" s="108">
        <v>86</v>
      </c>
      <c r="X195" s="108">
        <v>295</v>
      </c>
      <c r="Y195" s="108">
        <v>245.8</v>
      </c>
      <c r="Z195" s="108">
        <v>13.7</v>
      </c>
      <c r="AA195" s="108">
        <v>13.7</v>
      </c>
      <c r="AB195" s="108">
        <v>5.5</v>
      </c>
      <c r="AC195" s="108">
        <v>10.47031</v>
      </c>
      <c r="AD195" s="108">
        <v>48.105470000000004</v>
      </c>
      <c r="AE195" s="79"/>
      <c r="AF195" s="211">
        <v>48.105470000000004</v>
      </c>
      <c r="AG195" s="211">
        <f t="shared" ref="AG195:AG252" si="4">+AF195-AD195</f>
        <v>0</v>
      </c>
      <c r="AH195" s="198" t="s">
        <v>407</v>
      </c>
      <c r="AI195" s="201">
        <f>+AD195/AC195-1</f>
        <v>3.5944647293155603</v>
      </c>
      <c r="AJ195" s="79"/>
    </row>
    <row r="196" spans="2:93" x14ac:dyDescent="0.15">
      <c r="B196" s="107" t="s">
        <v>399</v>
      </c>
      <c r="C196" s="107"/>
      <c r="D196" s="107" t="s">
        <v>10</v>
      </c>
      <c r="E196" s="109" t="s">
        <v>32</v>
      </c>
      <c r="F196" s="112" t="s">
        <v>12</v>
      </c>
      <c r="G196" s="112" t="s">
        <v>37</v>
      </c>
      <c r="H196" s="108">
        <v>15747.3</v>
      </c>
      <c r="I196" s="108">
        <v>17188.3</v>
      </c>
      <c r="J196" s="108">
        <v>17638.2</v>
      </c>
      <c r="K196" s="108">
        <v>18118.3</v>
      </c>
      <c r="L196" s="108">
        <v>17100.7</v>
      </c>
      <c r="M196" s="108">
        <v>17567.099999999999</v>
      </c>
      <c r="N196" s="108">
        <v>19160.8</v>
      </c>
      <c r="O196" s="108">
        <v>19107.2</v>
      </c>
      <c r="P196" s="108">
        <v>18607.8</v>
      </c>
      <c r="Q196" s="108">
        <v>19419.2</v>
      </c>
      <c r="R196" s="108">
        <v>19567.400000000001</v>
      </c>
      <c r="S196" s="108">
        <v>21027.4</v>
      </c>
      <c r="T196" s="108">
        <v>21490.799999999999</v>
      </c>
      <c r="U196" s="108">
        <v>21709.4</v>
      </c>
      <c r="V196" s="108">
        <v>21610.9</v>
      </c>
      <c r="W196" s="108">
        <v>23127.1</v>
      </c>
      <c r="X196" s="108">
        <v>23652.6</v>
      </c>
      <c r="Y196" s="108">
        <v>28393</v>
      </c>
      <c r="Z196" s="108">
        <v>29989.3</v>
      </c>
      <c r="AA196" s="108">
        <v>30769.200000000001</v>
      </c>
      <c r="AB196" s="108">
        <v>29895.5</v>
      </c>
      <c r="AC196" s="108">
        <v>39117.013754999993</v>
      </c>
      <c r="AD196" s="108">
        <v>36455.434272425009</v>
      </c>
      <c r="AE196" s="79"/>
      <c r="AF196" s="211">
        <v>36455.434272425009</v>
      </c>
      <c r="AG196" s="211">
        <f t="shared" si="4"/>
        <v>0</v>
      </c>
      <c r="AH196" s="200" t="s">
        <v>408</v>
      </c>
      <c r="AI196" s="201">
        <f>+AD204/AC204-1</f>
        <v>-0.37192834694921273</v>
      </c>
      <c r="AJ196" s="79"/>
    </row>
    <row r="197" spans="2:93" x14ac:dyDescent="0.15">
      <c r="B197" s="107" t="s">
        <v>399</v>
      </c>
      <c r="C197" s="107"/>
      <c r="D197" s="107" t="s">
        <v>10</v>
      </c>
      <c r="E197" s="109" t="s">
        <v>33</v>
      </c>
      <c r="F197" s="112" t="s">
        <v>12</v>
      </c>
      <c r="G197" s="112" t="s">
        <v>37</v>
      </c>
      <c r="H197" s="108">
        <v>0.8</v>
      </c>
      <c r="I197" s="108">
        <v>1.2</v>
      </c>
      <c r="J197" s="108">
        <v>1.2</v>
      </c>
      <c r="K197" s="108">
        <v>1.2</v>
      </c>
      <c r="L197" s="108">
        <v>1.2</v>
      </c>
      <c r="M197" s="108">
        <v>1.2</v>
      </c>
      <c r="N197" s="108">
        <v>1.2</v>
      </c>
      <c r="O197" s="108">
        <v>1.2</v>
      </c>
      <c r="P197" s="108">
        <v>1.2</v>
      </c>
      <c r="Q197" s="108">
        <v>1.2</v>
      </c>
      <c r="R197" s="108">
        <v>1.2</v>
      </c>
      <c r="S197" s="108">
        <v>1.2</v>
      </c>
      <c r="T197" s="108">
        <v>1.2</v>
      </c>
      <c r="U197" s="108">
        <v>1.2</v>
      </c>
      <c r="V197" s="108">
        <v>257.5</v>
      </c>
      <c r="W197" s="108">
        <v>595.6</v>
      </c>
      <c r="X197" s="108">
        <v>1063.8</v>
      </c>
      <c r="Y197" s="108">
        <v>1073.4000000000001</v>
      </c>
      <c r="Z197" s="108">
        <v>1502.4</v>
      </c>
      <c r="AA197" s="108">
        <v>1655</v>
      </c>
      <c r="AB197" s="108">
        <v>1814.1</v>
      </c>
      <c r="AC197" s="108">
        <v>1822.5749889999997</v>
      </c>
      <c r="AD197" s="108">
        <v>1931.8692930000004</v>
      </c>
      <c r="AE197" s="79"/>
      <c r="AF197" s="211">
        <v>1931.8692930000004</v>
      </c>
      <c r="AG197" s="211">
        <f t="shared" si="4"/>
        <v>0</v>
      </c>
      <c r="AH197" s="79"/>
      <c r="AI197" s="79"/>
      <c r="AJ197" s="79"/>
    </row>
    <row r="198" spans="2:93" x14ac:dyDescent="0.15">
      <c r="B198" s="107" t="s">
        <v>399</v>
      </c>
      <c r="C198" s="107"/>
      <c r="D198" s="107" t="s">
        <v>10</v>
      </c>
      <c r="E198" s="109" t="s">
        <v>34</v>
      </c>
      <c r="F198" s="112" t="s">
        <v>12</v>
      </c>
      <c r="G198" s="112" t="s">
        <v>37</v>
      </c>
      <c r="H198" s="108">
        <v>0</v>
      </c>
      <c r="I198" s="108">
        <v>0</v>
      </c>
      <c r="J198" s="108">
        <v>0</v>
      </c>
      <c r="K198" s="108">
        <v>0</v>
      </c>
      <c r="L198" s="108">
        <v>0</v>
      </c>
      <c r="M198" s="108">
        <v>0</v>
      </c>
      <c r="N198" s="108">
        <v>0</v>
      </c>
      <c r="O198" s="108">
        <v>0</v>
      </c>
      <c r="P198" s="108">
        <v>0</v>
      </c>
      <c r="Q198" s="108">
        <v>0</v>
      </c>
      <c r="R198" s="108">
        <v>0</v>
      </c>
      <c r="S198" s="108">
        <v>0</v>
      </c>
      <c r="T198" s="108">
        <v>59.7</v>
      </c>
      <c r="U198" s="108">
        <v>196.9</v>
      </c>
      <c r="V198" s="108">
        <v>199.3</v>
      </c>
      <c r="W198" s="108">
        <v>230.3</v>
      </c>
      <c r="X198" s="108">
        <v>241</v>
      </c>
      <c r="Y198" s="108">
        <v>290.89999999999998</v>
      </c>
      <c r="Z198" s="108">
        <v>750.7</v>
      </c>
      <c r="AA198" s="108">
        <v>778.9</v>
      </c>
      <c r="AB198" s="108">
        <v>794.4</v>
      </c>
      <c r="AC198" s="108">
        <v>817.83697047999999</v>
      </c>
      <c r="AD198" s="108">
        <v>837.01601909999988</v>
      </c>
      <c r="AE198" s="213">
        <v>837.01602309999998</v>
      </c>
      <c r="AF198" s="211">
        <v>837.01601909999988</v>
      </c>
      <c r="AG198" s="211">
        <f t="shared" si="4"/>
        <v>0</v>
      </c>
      <c r="AH198" s="177" t="s">
        <v>17</v>
      </c>
      <c r="AI198" s="179"/>
      <c r="AJ198" s="79"/>
    </row>
    <row r="199" spans="2:93" x14ac:dyDescent="0.15">
      <c r="B199" s="107" t="s">
        <v>399</v>
      </c>
      <c r="C199" s="107"/>
      <c r="D199" s="107" t="s">
        <v>10</v>
      </c>
      <c r="E199" s="109" t="s">
        <v>18</v>
      </c>
      <c r="F199" s="112" t="s">
        <v>12</v>
      </c>
      <c r="G199" s="112" t="s">
        <v>99</v>
      </c>
      <c r="H199" s="108">
        <v>0</v>
      </c>
      <c r="I199" s="108">
        <v>0</v>
      </c>
      <c r="J199" s="108">
        <v>0</v>
      </c>
      <c r="K199" s="108">
        <v>0</v>
      </c>
      <c r="L199" s="108">
        <v>0</v>
      </c>
      <c r="M199" s="108">
        <v>0</v>
      </c>
      <c r="N199" s="108">
        <v>0</v>
      </c>
      <c r="O199" s="108">
        <v>0</v>
      </c>
      <c r="P199" s="108">
        <v>0</v>
      </c>
      <c r="Q199" s="108">
        <v>4.8</v>
      </c>
      <c r="R199" s="108">
        <v>213</v>
      </c>
      <c r="S199" s="108">
        <v>455.2</v>
      </c>
      <c r="T199" s="108">
        <v>354.9</v>
      </c>
      <c r="U199" s="108">
        <v>908.9</v>
      </c>
      <c r="V199" s="108">
        <v>765.8</v>
      </c>
      <c r="W199" s="108">
        <v>734.8</v>
      </c>
      <c r="X199" s="108">
        <v>602.79999999999995</v>
      </c>
      <c r="Y199" s="108">
        <v>568.5</v>
      </c>
      <c r="Z199" s="108">
        <v>641.1</v>
      </c>
      <c r="AA199" s="108">
        <v>922.9</v>
      </c>
      <c r="AB199" s="108">
        <v>889.6</v>
      </c>
      <c r="AC199" s="108">
        <v>1048.7306799999999</v>
      </c>
      <c r="AD199" s="108">
        <v>1002.96957</v>
      </c>
      <c r="AE199" s="79"/>
      <c r="AF199" s="211">
        <v>1002.96957</v>
      </c>
      <c r="AG199" s="211">
        <f t="shared" si="4"/>
        <v>0</v>
      </c>
      <c r="AH199" s="198" t="s">
        <v>407</v>
      </c>
      <c r="AI199" s="201">
        <f>+AD200/AC200-1</f>
        <v>-4.7283632105497353E-2</v>
      </c>
      <c r="AJ199" s="79"/>
    </row>
    <row r="200" spans="2:93" x14ac:dyDescent="0.15">
      <c r="B200" s="107" t="s">
        <v>399</v>
      </c>
      <c r="C200" s="107"/>
      <c r="D200" s="107" t="s">
        <v>10</v>
      </c>
      <c r="E200" s="109" t="s">
        <v>35</v>
      </c>
      <c r="F200" s="112" t="s">
        <v>12</v>
      </c>
      <c r="G200" s="112" t="s">
        <v>256</v>
      </c>
      <c r="H200" s="108">
        <v>0</v>
      </c>
      <c r="I200" s="108">
        <v>0</v>
      </c>
      <c r="J200" s="108">
        <v>0</v>
      </c>
      <c r="K200" s="108">
        <v>0</v>
      </c>
      <c r="L200" s="108">
        <v>0</v>
      </c>
      <c r="M200" s="108">
        <v>0</v>
      </c>
      <c r="N200" s="108">
        <v>0</v>
      </c>
      <c r="O200" s="108">
        <v>0</v>
      </c>
      <c r="P200" s="108">
        <v>0</v>
      </c>
      <c r="Q200" s="108">
        <v>0</v>
      </c>
      <c r="R200" s="108">
        <v>0</v>
      </c>
      <c r="S200" s="108">
        <v>74.630555510000008</v>
      </c>
      <c r="T200" s="108">
        <v>766.29014383000003</v>
      </c>
      <c r="U200" s="108">
        <v>703.60301986000002</v>
      </c>
      <c r="V200" s="108">
        <v>717.48522843000012</v>
      </c>
      <c r="W200" s="108">
        <v>859.94472823000012</v>
      </c>
      <c r="X200" s="108">
        <v>1198.7822117899998</v>
      </c>
      <c r="Y200" s="108">
        <v>940.85776886999997</v>
      </c>
      <c r="Z200" s="108">
        <v>1165.6111140800001</v>
      </c>
      <c r="AA200" s="108">
        <v>1387.7652973700001</v>
      </c>
      <c r="AB200" s="108">
        <v>1212.85511974</v>
      </c>
      <c r="AC200" s="108">
        <v>1685.5974955985839</v>
      </c>
      <c r="AD200" s="108">
        <v>1605.8963237387527</v>
      </c>
      <c r="AE200" s="79"/>
      <c r="AF200" s="211">
        <v>1605.8963237387527</v>
      </c>
      <c r="AG200" s="211">
        <f t="shared" si="4"/>
        <v>0</v>
      </c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  <c r="AT200" s="79"/>
      <c r="AU200" s="79"/>
      <c r="AV200" s="79"/>
      <c r="AW200" s="79"/>
      <c r="AX200" s="79"/>
      <c r="AY200" s="79"/>
      <c r="AZ200" s="79"/>
      <c r="BA200" s="79"/>
      <c r="BB200" s="79"/>
      <c r="BC200" s="79"/>
      <c r="BD200" s="79"/>
      <c r="BE200" s="79"/>
      <c r="BF200" s="79"/>
      <c r="BG200" s="79"/>
      <c r="BH200" s="79"/>
      <c r="BI200" s="79"/>
      <c r="BJ200" s="79"/>
      <c r="BK200" s="79"/>
      <c r="BL200" s="79"/>
      <c r="BM200" s="79"/>
      <c r="BN200" s="79"/>
      <c r="BO200" s="79"/>
      <c r="BP200" s="79"/>
      <c r="BQ200" s="79"/>
      <c r="BR200" s="79"/>
      <c r="BS200" s="79"/>
      <c r="BT200" s="79"/>
      <c r="BU200" s="79"/>
      <c r="BV200" s="79"/>
      <c r="BW200" s="79"/>
      <c r="BX200" s="79"/>
      <c r="BY200" s="79"/>
      <c r="BZ200" s="79"/>
      <c r="CA200" s="79"/>
      <c r="CB200" s="79"/>
      <c r="CC200" s="79"/>
      <c r="CD200" s="79"/>
      <c r="CE200" s="79"/>
      <c r="CF200" s="79"/>
      <c r="CG200" s="79"/>
      <c r="CH200" s="79"/>
      <c r="CI200" s="79"/>
      <c r="CJ200" s="79"/>
      <c r="CK200" s="79"/>
      <c r="CL200" s="79"/>
      <c r="CM200" s="79"/>
      <c r="CN200" s="79"/>
      <c r="CO200" s="79"/>
    </row>
    <row r="201" spans="2:93" x14ac:dyDescent="0.15">
      <c r="B201" s="107" t="s">
        <v>399</v>
      </c>
      <c r="C201" s="107"/>
      <c r="D201" s="107" t="s">
        <v>10</v>
      </c>
      <c r="E201" s="109" t="s">
        <v>20</v>
      </c>
      <c r="F201" s="112" t="s">
        <v>21</v>
      </c>
      <c r="G201" s="112" t="s">
        <v>100</v>
      </c>
      <c r="H201" s="108">
        <v>18906.400000000001</v>
      </c>
      <c r="I201" s="108">
        <v>12326.1</v>
      </c>
      <c r="J201" s="108">
        <v>10073.5</v>
      </c>
      <c r="K201" s="108">
        <v>10465.9</v>
      </c>
      <c r="L201" s="108">
        <v>67666.600000000006</v>
      </c>
      <c r="M201" s="108">
        <v>11491.8</v>
      </c>
      <c r="N201" s="108">
        <v>14759.8</v>
      </c>
      <c r="O201" s="108">
        <v>12095.1</v>
      </c>
      <c r="P201" s="108">
        <v>36529.199999999997</v>
      </c>
      <c r="Q201" s="108">
        <v>21465.5</v>
      </c>
      <c r="R201" s="108">
        <v>23665.599999999999</v>
      </c>
      <c r="S201" s="108">
        <v>24452.799999999999</v>
      </c>
      <c r="T201" s="108">
        <v>31423.5</v>
      </c>
      <c r="U201" s="108">
        <v>16182.4</v>
      </c>
      <c r="V201" s="108">
        <v>10171.799999999999</v>
      </c>
      <c r="W201" s="108">
        <v>15417.7</v>
      </c>
      <c r="X201" s="108">
        <v>40270.800000000003</v>
      </c>
      <c r="Y201" s="108">
        <v>71249.100000000006</v>
      </c>
      <c r="Z201" s="108">
        <v>12571.7</v>
      </c>
      <c r="AA201" s="108">
        <v>6611</v>
      </c>
      <c r="AB201" s="108">
        <v>6767.1</v>
      </c>
      <c r="AC201" s="108">
        <v>6567.1259309999996</v>
      </c>
      <c r="AD201" s="108">
        <v>26837.373399999997</v>
      </c>
      <c r="AE201" s="79"/>
      <c r="AF201" s="211">
        <v>26837.373399999997</v>
      </c>
      <c r="AG201" s="211">
        <f t="shared" si="4"/>
        <v>0</v>
      </c>
    </row>
    <row r="202" spans="2:93" x14ac:dyDescent="0.15">
      <c r="B202" s="107" t="s">
        <v>399</v>
      </c>
      <c r="C202" s="107"/>
      <c r="D202" s="107" t="s">
        <v>10</v>
      </c>
      <c r="E202" s="109" t="s">
        <v>39</v>
      </c>
      <c r="F202" s="112" t="s">
        <v>21</v>
      </c>
      <c r="G202" s="112" t="s">
        <v>100</v>
      </c>
      <c r="H202" s="108">
        <v>94038.5</v>
      </c>
      <c r="I202" s="108">
        <v>56636.3</v>
      </c>
      <c r="J202" s="108">
        <v>58271.4</v>
      </c>
      <c r="K202" s="108">
        <v>73992.100000000006</v>
      </c>
      <c r="L202" s="108">
        <v>103033.4</v>
      </c>
      <c r="M202" s="108">
        <v>85704.2</v>
      </c>
      <c r="N202" s="108">
        <v>78911.899999999994</v>
      </c>
      <c r="O202" s="108">
        <v>53895.1</v>
      </c>
      <c r="P202" s="108">
        <v>101249.8</v>
      </c>
      <c r="Q202" s="108">
        <v>76560.7</v>
      </c>
      <c r="R202" s="108">
        <v>65183</v>
      </c>
      <c r="S202" s="108">
        <v>32263.8</v>
      </c>
      <c r="T202" s="108">
        <v>30987.3</v>
      </c>
      <c r="U202" s="108">
        <v>24480.6</v>
      </c>
      <c r="V202" s="108">
        <v>19039.7</v>
      </c>
      <c r="W202" s="108">
        <v>22141.8</v>
      </c>
      <c r="X202" s="108">
        <v>38288</v>
      </c>
      <c r="Y202" s="108">
        <v>25895.8</v>
      </c>
      <c r="Z202" s="108">
        <v>22590.5</v>
      </c>
      <c r="AA202" s="108">
        <v>25548.7</v>
      </c>
      <c r="AB202" s="108">
        <v>20790.8</v>
      </c>
      <c r="AC202" s="108">
        <v>22607.276750000001</v>
      </c>
      <c r="AD202" s="108">
        <v>23018.640919999998</v>
      </c>
      <c r="AE202" s="79"/>
      <c r="AF202" s="211">
        <v>23018.640919999998</v>
      </c>
      <c r="AG202" s="211">
        <f t="shared" si="4"/>
        <v>0</v>
      </c>
      <c r="AH202" s="61" t="s">
        <v>45</v>
      </c>
    </row>
    <row r="203" spans="2:93" x14ac:dyDescent="0.15">
      <c r="B203" s="107" t="s">
        <v>399</v>
      </c>
      <c r="C203" s="107"/>
      <c r="D203" s="107" t="s">
        <v>10</v>
      </c>
      <c r="E203" s="109" t="s">
        <v>22</v>
      </c>
      <c r="F203" s="112" t="s">
        <v>21</v>
      </c>
      <c r="G203" s="112" t="s">
        <v>101</v>
      </c>
      <c r="H203" s="108">
        <v>244.9</v>
      </c>
      <c r="I203" s="108">
        <v>263.7</v>
      </c>
      <c r="J203" s="108">
        <v>338.9</v>
      </c>
      <c r="K203" s="108">
        <v>413.9</v>
      </c>
      <c r="L203" s="108">
        <v>706.5</v>
      </c>
      <c r="M203" s="108">
        <v>1221</v>
      </c>
      <c r="N203" s="108">
        <v>1258</v>
      </c>
      <c r="O203" s="108">
        <v>1893.5</v>
      </c>
      <c r="P203" s="108">
        <v>2384.1</v>
      </c>
      <c r="Q203" s="108">
        <v>2438.6</v>
      </c>
      <c r="R203" s="108">
        <v>3074.9</v>
      </c>
      <c r="S203" s="108">
        <v>3522.2</v>
      </c>
      <c r="T203" s="108">
        <v>3860.6</v>
      </c>
      <c r="U203" s="108">
        <v>3518.2</v>
      </c>
      <c r="V203" s="108">
        <v>4118.8</v>
      </c>
      <c r="W203" s="108">
        <v>4257.1000000000004</v>
      </c>
      <c r="X203" s="108">
        <v>4675.8999999999996</v>
      </c>
      <c r="Y203" s="108">
        <v>3845.5</v>
      </c>
      <c r="Z203" s="108">
        <v>3909.9</v>
      </c>
      <c r="AA203" s="108">
        <v>4128.1000000000004</v>
      </c>
      <c r="AB203" s="108">
        <v>3465.7</v>
      </c>
      <c r="AC203" s="108">
        <v>4187.9207180739995</v>
      </c>
      <c r="AD203" s="108">
        <v>4886.5847578279991</v>
      </c>
      <c r="AE203" s="79"/>
      <c r="AF203" s="211">
        <v>4886.5847578279991</v>
      </c>
      <c r="AG203" s="211">
        <f t="shared" si="4"/>
        <v>0</v>
      </c>
      <c r="AH203" s="198" t="s">
        <v>407</v>
      </c>
      <c r="AI203" s="199">
        <f>+AD202/AC202-1</f>
        <v>1.8196095644292809E-2</v>
      </c>
    </row>
    <row r="204" spans="2:93" x14ac:dyDescent="0.15">
      <c r="B204" s="107" t="s">
        <v>399</v>
      </c>
      <c r="C204" s="107"/>
      <c r="D204" s="107" t="s">
        <v>38</v>
      </c>
      <c r="E204" s="109" t="s">
        <v>30</v>
      </c>
      <c r="F204" s="112" t="s">
        <v>12</v>
      </c>
      <c r="G204" s="112" t="s">
        <v>99</v>
      </c>
      <c r="H204" s="108">
        <v>0</v>
      </c>
      <c r="I204" s="108">
        <v>0</v>
      </c>
      <c r="J204" s="108">
        <v>0</v>
      </c>
      <c r="K204" s="108">
        <v>0</v>
      </c>
      <c r="L204" s="108">
        <v>0</v>
      </c>
      <c r="M204" s="108">
        <v>0</v>
      </c>
      <c r="N204" s="108">
        <v>0</v>
      </c>
      <c r="O204" s="108">
        <v>0</v>
      </c>
      <c r="P204" s="108">
        <v>0</v>
      </c>
      <c r="Q204" s="108">
        <v>0</v>
      </c>
      <c r="R204" s="108">
        <v>72</v>
      </c>
      <c r="S204" s="108">
        <v>146.1</v>
      </c>
      <c r="T204" s="108">
        <v>199.2</v>
      </c>
      <c r="U204" s="108">
        <v>188</v>
      </c>
      <c r="V204" s="108">
        <v>216.1</v>
      </c>
      <c r="W204" s="108">
        <v>140.1</v>
      </c>
      <c r="X204" s="108">
        <v>115</v>
      </c>
      <c r="Y204" s="108">
        <v>60.9</v>
      </c>
      <c r="Z204" s="108">
        <v>148</v>
      </c>
      <c r="AA204" s="108">
        <v>178.3</v>
      </c>
      <c r="AB204" s="108">
        <v>167.6</v>
      </c>
      <c r="AC204" s="108">
        <v>147.27411999999998</v>
      </c>
      <c r="AD204" s="108">
        <v>92.498699999999999</v>
      </c>
      <c r="AE204" s="79"/>
      <c r="AF204" s="211">
        <v>92.498699999999999</v>
      </c>
      <c r="AG204" s="211">
        <f t="shared" si="4"/>
        <v>0</v>
      </c>
    </row>
    <row r="205" spans="2:93" x14ac:dyDescent="0.15">
      <c r="B205" s="107" t="s">
        <v>399</v>
      </c>
      <c r="C205" s="107"/>
      <c r="D205" s="107" t="s">
        <v>38</v>
      </c>
      <c r="E205" s="109" t="s">
        <v>32</v>
      </c>
      <c r="F205" s="112" t="s">
        <v>12</v>
      </c>
      <c r="G205" s="112" t="s">
        <v>37</v>
      </c>
      <c r="H205" s="108">
        <v>428.7</v>
      </c>
      <c r="I205" s="108">
        <v>426.4</v>
      </c>
      <c r="J205" s="108">
        <v>402</v>
      </c>
      <c r="K205" s="108">
        <v>415.4</v>
      </c>
      <c r="L205" s="108">
        <v>424.7</v>
      </c>
      <c r="M205" s="108">
        <v>409.9</v>
      </c>
      <c r="N205" s="108">
        <v>433.6</v>
      </c>
      <c r="O205" s="108">
        <v>441.6</v>
      </c>
      <c r="P205" s="108">
        <v>451.8</v>
      </c>
      <c r="Q205" s="108">
        <v>484.6</v>
      </c>
      <c r="R205" s="108">
        <v>484.7</v>
      </c>
      <c r="S205" s="108">
        <v>529.9</v>
      </c>
      <c r="T205" s="108">
        <v>541.1</v>
      </c>
      <c r="U205" s="108">
        <v>610.20000000000005</v>
      </c>
      <c r="V205" s="108">
        <v>599.70000000000005</v>
      </c>
      <c r="W205" s="108">
        <v>595.6</v>
      </c>
      <c r="X205" s="108">
        <v>519.1</v>
      </c>
      <c r="Y205" s="108">
        <v>681.5</v>
      </c>
      <c r="Z205" s="108">
        <v>748.1</v>
      </c>
      <c r="AA205" s="108">
        <v>692.9</v>
      </c>
      <c r="AB205" s="108">
        <v>614.79999999999995</v>
      </c>
      <c r="AC205" s="108">
        <v>790.08741500000008</v>
      </c>
      <c r="AD205" s="108">
        <v>724.32194466542296</v>
      </c>
      <c r="AE205" s="79"/>
      <c r="AF205" s="211">
        <v>724.32194466542296</v>
      </c>
      <c r="AG205" s="211">
        <f t="shared" si="4"/>
        <v>0</v>
      </c>
      <c r="AH205" s="61" t="s">
        <v>411</v>
      </c>
    </row>
    <row r="206" spans="2:93" x14ac:dyDescent="0.15">
      <c r="B206" s="107" t="s">
        <v>399</v>
      </c>
      <c r="C206" s="107"/>
      <c r="D206" s="107" t="s">
        <v>38</v>
      </c>
      <c r="E206" s="109" t="s">
        <v>33</v>
      </c>
      <c r="F206" s="112" t="s">
        <v>12</v>
      </c>
      <c r="G206" s="112" t="s">
        <v>37</v>
      </c>
      <c r="H206" s="108">
        <v>0</v>
      </c>
      <c r="I206" s="108">
        <v>0</v>
      </c>
      <c r="J206" s="108">
        <v>0</v>
      </c>
      <c r="K206" s="108">
        <v>0</v>
      </c>
      <c r="L206" s="108">
        <v>0</v>
      </c>
      <c r="M206" s="108">
        <v>0</v>
      </c>
      <c r="N206" s="108">
        <v>0</v>
      </c>
      <c r="O206" s="108">
        <v>0</v>
      </c>
      <c r="P206" s="108">
        <v>0</v>
      </c>
      <c r="Q206" s="108">
        <v>0</v>
      </c>
      <c r="R206" s="108">
        <v>0</v>
      </c>
      <c r="S206" s="108">
        <v>0</v>
      </c>
      <c r="T206" s="108">
        <v>0</v>
      </c>
      <c r="U206" s="108">
        <v>0</v>
      </c>
      <c r="V206" s="108">
        <v>0</v>
      </c>
      <c r="W206" s="108">
        <v>0</v>
      </c>
      <c r="X206" s="108">
        <v>0</v>
      </c>
      <c r="Y206" s="108">
        <v>0</v>
      </c>
      <c r="Z206" s="108">
        <v>0</v>
      </c>
      <c r="AA206" s="108">
        <v>0</v>
      </c>
      <c r="AB206" s="108">
        <v>0</v>
      </c>
      <c r="AC206" s="108">
        <v>0</v>
      </c>
      <c r="AD206" s="108">
        <v>0</v>
      </c>
      <c r="AE206" s="79"/>
      <c r="AF206" s="211">
        <v>0</v>
      </c>
      <c r="AG206" s="211">
        <f t="shared" si="4"/>
        <v>0</v>
      </c>
      <c r="AH206" s="200" t="s">
        <v>412</v>
      </c>
      <c r="AI206" s="199">
        <f>+(AD221/P221)^(1/(AD194-P194))-1</f>
        <v>5.3908211101507453E-2</v>
      </c>
    </row>
    <row r="207" spans="2:93" x14ac:dyDescent="0.15">
      <c r="B207" s="107" t="s">
        <v>399</v>
      </c>
      <c r="C207" s="107"/>
      <c r="D207" s="107" t="s">
        <v>38</v>
      </c>
      <c r="E207" s="109" t="s">
        <v>34</v>
      </c>
      <c r="F207" s="112" t="s">
        <v>12</v>
      </c>
      <c r="G207" s="112" t="s">
        <v>37</v>
      </c>
      <c r="H207" s="108">
        <v>0</v>
      </c>
      <c r="I207" s="108">
        <v>0</v>
      </c>
      <c r="J207" s="108">
        <v>0</v>
      </c>
      <c r="K207" s="108">
        <v>0</v>
      </c>
      <c r="L207" s="108">
        <v>0</v>
      </c>
      <c r="M207" s="108">
        <v>0</v>
      </c>
      <c r="N207" s="108">
        <v>0</v>
      </c>
      <c r="O207" s="108">
        <v>0</v>
      </c>
      <c r="P207" s="108">
        <v>0</v>
      </c>
      <c r="Q207" s="108">
        <v>0</v>
      </c>
      <c r="R207" s="108">
        <v>0</v>
      </c>
      <c r="S207" s="108">
        <v>0</v>
      </c>
      <c r="T207" s="108">
        <v>0</v>
      </c>
      <c r="U207" s="108">
        <v>0</v>
      </c>
      <c r="V207" s="108">
        <v>0</v>
      </c>
      <c r="W207" s="108">
        <v>0</v>
      </c>
      <c r="X207" s="108">
        <v>0</v>
      </c>
      <c r="Y207" s="108">
        <v>38.799999999999997</v>
      </c>
      <c r="Z207" s="108">
        <v>46</v>
      </c>
      <c r="AA207" s="108">
        <v>54</v>
      </c>
      <c r="AB207" s="108">
        <v>61.2</v>
      </c>
      <c r="AC207" s="108">
        <v>70.037242884000008</v>
      </c>
      <c r="AD207" s="108">
        <v>78.174766043999995</v>
      </c>
      <c r="AE207" s="79"/>
      <c r="AF207" s="211">
        <v>78.174766043999995</v>
      </c>
      <c r="AG207" s="211">
        <f t="shared" si="4"/>
        <v>0</v>
      </c>
      <c r="AH207" s="61" t="s">
        <v>409</v>
      </c>
      <c r="AI207" s="197">
        <f>+AD221/AC221-1</f>
        <v>0.16988349686859405</v>
      </c>
    </row>
    <row r="208" spans="2:93" x14ac:dyDescent="0.15">
      <c r="B208" s="107" t="s">
        <v>399</v>
      </c>
      <c r="C208" s="107"/>
      <c r="D208" s="107" t="s">
        <v>38</v>
      </c>
      <c r="E208" s="109" t="s">
        <v>18</v>
      </c>
      <c r="F208" s="112" t="s">
        <v>12</v>
      </c>
      <c r="G208" s="112" t="s">
        <v>99</v>
      </c>
      <c r="H208" s="108">
        <v>361.7</v>
      </c>
      <c r="I208" s="108">
        <v>374.4</v>
      </c>
      <c r="J208" s="108">
        <v>426.8</v>
      </c>
      <c r="K208" s="108">
        <v>449.4</v>
      </c>
      <c r="L208" s="108">
        <v>688.5</v>
      </c>
      <c r="M208" s="108">
        <v>797.3</v>
      </c>
      <c r="N208" s="108">
        <v>733.6</v>
      </c>
      <c r="O208" s="108">
        <v>957</v>
      </c>
      <c r="P208" s="108">
        <v>1055.0999999999999</v>
      </c>
      <c r="Q208" s="108">
        <v>1229.5</v>
      </c>
      <c r="R208" s="108">
        <v>1331.7</v>
      </c>
      <c r="S208" s="108">
        <v>1220.5</v>
      </c>
      <c r="T208" s="108">
        <v>793</v>
      </c>
      <c r="U208" s="108">
        <v>1114.5</v>
      </c>
      <c r="V208" s="108">
        <v>2012</v>
      </c>
      <c r="W208" s="108">
        <v>1249.4000000000001</v>
      </c>
      <c r="X208" s="108">
        <v>924.1</v>
      </c>
      <c r="Y208" s="108">
        <v>1711.3</v>
      </c>
      <c r="Z208" s="108">
        <v>1093</v>
      </c>
      <c r="AA208" s="108">
        <v>953.6</v>
      </c>
      <c r="AB208" s="108">
        <v>947.1</v>
      </c>
      <c r="AC208" s="108">
        <v>828.42124000000013</v>
      </c>
      <c r="AD208" s="108">
        <v>966.25427000000013</v>
      </c>
      <c r="AE208" s="79"/>
      <c r="AF208" s="211">
        <v>966.25427000000013</v>
      </c>
      <c r="AG208" s="211">
        <f t="shared" si="4"/>
        <v>0</v>
      </c>
    </row>
    <row r="209" spans="2:34" x14ac:dyDescent="0.15">
      <c r="B209" s="107" t="s">
        <v>399</v>
      </c>
      <c r="C209" s="107"/>
      <c r="D209" s="107" t="s">
        <v>38</v>
      </c>
      <c r="E209" s="109" t="s">
        <v>35</v>
      </c>
      <c r="F209" s="112" t="s">
        <v>12</v>
      </c>
      <c r="G209" s="112" t="s">
        <v>256</v>
      </c>
      <c r="H209" s="108">
        <v>0</v>
      </c>
      <c r="I209" s="108">
        <v>0</v>
      </c>
      <c r="J209" s="108">
        <v>0</v>
      </c>
      <c r="K209" s="108">
        <v>0</v>
      </c>
      <c r="L209" s="108">
        <v>0</v>
      </c>
      <c r="M209" s="108">
        <v>0</v>
      </c>
      <c r="N209" s="108">
        <v>0</v>
      </c>
      <c r="O209" s="108">
        <v>0</v>
      </c>
      <c r="P209" s="108">
        <v>0</v>
      </c>
      <c r="Q209" s="108">
        <v>0</v>
      </c>
      <c r="R209" s="108">
        <v>0</v>
      </c>
      <c r="S209" s="108">
        <v>0</v>
      </c>
      <c r="T209" s="108">
        <v>0</v>
      </c>
      <c r="U209" s="108">
        <v>0</v>
      </c>
      <c r="V209" s="108">
        <v>0</v>
      </c>
      <c r="W209" s="108">
        <v>0</v>
      </c>
      <c r="X209" s="108">
        <v>0</v>
      </c>
      <c r="Y209" s="108">
        <v>0</v>
      </c>
      <c r="Z209" s="108">
        <v>0</v>
      </c>
      <c r="AA209" s="108">
        <v>0</v>
      </c>
      <c r="AB209" s="108">
        <v>0</v>
      </c>
      <c r="AC209" s="108">
        <v>0</v>
      </c>
      <c r="AD209" s="108">
        <v>0</v>
      </c>
      <c r="AE209" s="79"/>
      <c r="AF209" s="211">
        <v>0</v>
      </c>
      <c r="AG209" s="211">
        <f t="shared" si="4"/>
        <v>0</v>
      </c>
    </row>
    <row r="210" spans="2:34" x14ac:dyDescent="0.15">
      <c r="B210" s="107" t="s">
        <v>399</v>
      </c>
      <c r="C210" s="107"/>
      <c r="D210" s="107" t="s">
        <v>38</v>
      </c>
      <c r="E210" s="109" t="s">
        <v>20</v>
      </c>
      <c r="F210" s="112" t="s">
        <v>21</v>
      </c>
      <c r="G210" s="112" t="s">
        <v>100</v>
      </c>
      <c r="H210" s="108">
        <v>38216.9</v>
      </c>
      <c r="I210" s="108">
        <v>39702.800000000003</v>
      </c>
      <c r="J210" s="108">
        <v>41337.599999999999</v>
      </c>
      <c r="K210" s="108">
        <v>39551.5</v>
      </c>
      <c r="L210" s="108">
        <v>42309.4</v>
      </c>
      <c r="M210" s="108">
        <v>42025.3</v>
      </c>
      <c r="N210" s="108">
        <v>42087.1</v>
      </c>
      <c r="O210" s="108">
        <v>37894.400000000001</v>
      </c>
      <c r="P210" s="108">
        <v>39112.800000000003</v>
      </c>
      <c r="Q210" s="108">
        <v>31762.3</v>
      </c>
      <c r="R210" s="108">
        <v>28765.7</v>
      </c>
      <c r="S210" s="108">
        <v>29041</v>
      </c>
      <c r="T210" s="108">
        <v>29691.9</v>
      </c>
      <c r="U210" s="108">
        <v>27489.5</v>
      </c>
      <c r="V210" s="108">
        <v>28654.799999999999</v>
      </c>
      <c r="W210" s="108">
        <v>24537.1</v>
      </c>
      <c r="X210" s="108">
        <v>15787.3</v>
      </c>
      <c r="Y210" s="108">
        <v>15356.7</v>
      </c>
      <c r="Z210" s="108">
        <v>19931.099999999999</v>
      </c>
      <c r="AA210" s="108">
        <v>18853.3</v>
      </c>
      <c r="AB210" s="108">
        <v>7188.1</v>
      </c>
      <c r="AC210" s="108">
        <v>4126.6650399999999</v>
      </c>
      <c r="AD210" s="108">
        <v>3878.3793153278179</v>
      </c>
      <c r="AE210" s="79"/>
      <c r="AF210" s="211">
        <v>3878.3793153278179</v>
      </c>
      <c r="AG210" s="211">
        <f t="shared" si="4"/>
        <v>0</v>
      </c>
    </row>
    <row r="211" spans="2:34" x14ac:dyDescent="0.15">
      <c r="B211" s="107" t="s">
        <v>399</v>
      </c>
      <c r="C211" s="107"/>
      <c r="D211" s="107" t="s">
        <v>38</v>
      </c>
      <c r="E211" s="109" t="s">
        <v>39</v>
      </c>
      <c r="F211" s="112" t="s">
        <v>21</v>
      </c>
      <c r="G211" s="112" t="s">
        <v>100</v>
      </c>
      <c r="H211" s="108">
        <v>11646.4</v>
      </c>
      <c r="I211" s="108">
        <v>8054</v>
      </c>
      <c r="J211" s="108">
        <v>7470.6</v>
      </c>
      <c r="K211" s="108">
        <v>4863.3</v>
      </c>
      <c r="L211" s="108">
        <v>5107</v>
      </c>
      <c r="M211" s="108">
        <v>2952.4</v>
      </c>
      <c r="N211" s="108">
        <v>1015.6</v>
      </c>
      <c r="O211" s="108">
        <v>2540</v>
      </c>
      <c r="P211" s="108">
        <v>9312.5</v>
      </c>
      <c r="Q211" s="108">
        <v>17135.599999999999</v>
      </c>
      <c r="R211" s="108">
        <v>25436.2</v>
      </c>
      <c r="S211" s="108">
        <v>27001.4</v>
      </c>
      <c r="T211" s="108">
        <v>24592.6</v>
      </c>
      <c r="U211" s="108">
        <v>25054.3</v>
      </c>
      <c r="V211" s="108">
        <v>22640.9</v>
      </c>
      <c r="W211" s="108">
        <v>19024</v>
      </c>
      <c r="X211" s="108">
        <v>6435.1</v>
      </c>
      <c r="Y211" s="108">
        <v>13426.4</v>
      </c>
      <c r="Z211" s="108">
        <v>16678.5</v>
      </c>
      <c r="AA211" s="108">
        <v>13737.8</v>
      </c>
      <c r="AB211" s="108">
        <v>3963.8</v>
      </c>
      <c r="AC211" s="108">
        <v>0</v>
      </c>
      <c r="AD211" s="108">
        <v>0</v>
      </c>
      <c r="AE211" s="79"/>
      <c r="AF211" s="211">
        <v>0</v>
      </c>
      <c r="AG211" s="211">
        <f t="shared" si="4"/>
        <v>0</v>
      </c>
    </row>
    <row r="212" spans="2:34" x14ac:dyDescent="0.15">
      <c r="B212" s="107" t="s">
        <v>399</v>
      </c>
      <c r="C212" s="107"/>
      <c r="D212" s="107" t="s">
        <v>38</v>
      </c>
      <c r="E212" s="109" t="s">
        <v>22</v>
      </c>
      <c r="F212" s="112" t="s">
        <v>21</v>
      </c>
      <c r="G212" s="112" t="s">
        <v>101</v>
      </c>
      <c r="H212" s="108">
        <v>25.7</v>
      </c>
      <c r="I212" s="108">
        <v>27.2</v>
      </c>
      <c r="J212" s="108">
        <v>25.9</v>
      </c>
      <c r="K212" s="108">
        <v>25.6</v>
      </c>
      <c r="L212" s="108">
        <v>28.7</v>
      </c>
      <c r="M212" s="108">
        <v>66.599999999999994</v>
      </c>
      <c r="N212" s="108">
        <v>78.400000000000006</v>
      </c>
      <c r="O212" s="108">
        <v>72.599999999999994</v>
      </c>
      <c r="P212" s="108">
        <v>86.6</v>
      </c>
      <c r="Q212" s="108">
        <v>102.4</v>
      </c>
      <c r="R212" s="108">
        <v>165.7</v>
      </c>
      <c r="S212" s="108">
        <v>188</v>
      </c>
      <c r="T212" s="108">
        <v>207.8</v>
      </c>
      <c r="U212" s="108">
        <v>200.2</v>
      </c>
      <c r="V212" s="108">
        <v>224.1</v>
      </c>
      <c r="W212" s="108">
        <v>254.5</v>
      </c>
      <c r="X212" s="108">
        <v>261.10000000000002</v>
      </c>
      <c r="Y212" s="108">
        <v>249.4</v>
      </c>
      <c r="Z212" s="108">
        <v>251</v>
      </c>
      <c r="AA212" s="108">
        <v>266.89999999999998</v>
      </c>
      <c r="AB212" s="108">
        <v>255.1</v>
      </c>
      <c r="AC212" s="108">
        <v>216.78030085729301</v>
      </c>
      <c r="AD212" s="108">
        <v>266.40227286000004</v>
      </c>
      <c r="AE212" s="79"/>
      <c r="AF212" s="211">
        <v>266.40227286000004</v>
      </c>
      <c r="AG212" s="211">
        <f t="shared" si="4"/>
        <v>0</v>
      </c>
    </row>
    <row r="213" spans="2:34" x14ac:dyDescent="0.15">
      <c r="B213" s="107" t="s">
        <v>399</v>
      </c>
      <c r="C213" s="107"/>
      <c r="D213" s="107" t="s">
        <v>26</v>
      </c>
      <c r="E213" s="109" t="s">
        <v>30</v>
      </c>
      <c r="F213" s="112" t="s">
        <v>12</v>
      </c>
      <c r="G213" s="112" t="s">
        <v>99</v>
      </c>
      <c r="H213" s="108">
        <v>136.1</v>
      </c>
      <c r="I213" s="108">
        <v>122.1</v>
      </c>
      <c r="J213" s="108">
        <v>307.7</v>
      </c>
      <c r="K213" s="108">
        <v>301.39999999999998</v>
      </c>
      <c r="L213" s="108">
        <v>359.5</v>
      </c>
      <c r="M213" s="108">
        <v>315</v>
      </c>
      <c r="N213" s="108">
        <v>320.2</v>
      </c>
      <c r="O213" s="108">
        <v>332</v>
      </c>
      <c r="P213" s="108">
        <v>343.9</v>
      </c>
      <c r="Q213" s="108">
        <v>353.9</v>
      </c>
      <c r="R213" s="108">
        <v>465.2</v>
      </c>
      <c r="S213" s="108">
        <v>421.79999999999995</v>
      </c>
      <c r="T213" s="108">
        <v>420.7</v>
      </c>
      <c r="U213" s="108">
        <v>451</v>
      </c>
      <c r="V213" s="108">
        <v>276.39999999999998</v>
      </c>
      <c r="W213" s="108">
        <v>226.1</v>
      </c>
      <c r="X213" s="108">
        <v>410</v>
      </c>
      <c r="Y213" s="108">
        <v>306.7</v>
      </c>
      <c r="Z213" s="108">
        <v>161.69999999999999</v>
      </c>
      <c r="AA213" s="108">
        <v>192</v>
      </c>
      <c r="AB213" s="108">
        <v>173.1</v>
      </c>
      <c r="AC213" s="108">
        <v>157.74442999999999</v>
      </c>
      <c r="AD213" s="108">
        <v>140.60417000000001</v>
      </c>
      <c r="AE213" s="79"/>
      <c r="AF213" s="211">
        <v>140.60417000000001</v>
      </c>
      <c r="AG213" s="211">
        <f t="shared" si="4"/>
        <v>0</v>
      </c>
    </row>
    <row r="214" spans="2:34" x14ac:dyDescent="0.15">
      <c r="B214" s="107" t="s">
        <v>399</v>
      </c>
      <c r="C214" s="107"/>
      <c r="D214" s="107" t="s">
        <v>26</v>
      </c>
      <c r="E214" s="109" t="s">
        <v>32</v>
      </c>
      <c r="F214" s="112" t="s">
        <v>12</v>
      </c>
      <c r="G214" s="112" t="s">
        <v>37</v>
      </c>
      <c r="H214" s="108">
        <v>16176</v>
      </c>
      <c r="I214" s="108">
        <v>17614.7</v>
      </c>
      <c r="J214" s="108">
        <v>18040.2</v>
      </c>
      <c r="K214" s="108">
        <v>18533.7</v>
      </c>
      <c r="L214" s="108">
        <v>17525.400000000001</v>
      </c>
      <c r="M214" s="108">
        <v>17977</v>
      </c>
      <c r="N214" s="108">
        <v>19594.399999999998</v>
      </c>
      <c r="O214" s="108">
        <v>19548.8</v>
      </c>
      <c r="P214" s="108">
        <v>19059.599999999999</v>
      </c>
      <c r="Q214" s="108">
        <v>19903.8</v>
      </c>
      <c r="R214" s="108">
        <v>20052.100000000002</v>
      </c>
      <c r="S214" s="108">
        <v>21557.300000000003</v>
      </c>
      <c r="T214" s="108">
        <v>22031.899999999998</v>
      </c>
      <c r="U214" s="108">
        <v>22319.600000000002</v>
      </c>
      <c r="V214" s="108">
        <v>22210.600000000002</v>
      </c>
      <c r="W214" s="108">
        <v>23722.699999999997</v>
      </c>
      <c r="X214" s="108">
        <v>24171.699999999997</v>
      </c>
      <c r="Y214" s="108">
        <v>29074.5</v>
      </c>
      <c r="Z214" s="108">
        <v>30737.399999999998</v>
      </c>
      <c r="AA214" s="108">
        <v>31462.100000000002</v>
      </c>
      <c r="AB214" s="108">
        <v>30510.3</v>
      </c>
      <c r="AC214" s="108">
        <v>39907.101169999994</v>
      </c>
      <c r="AD214" s="108">
        <v>37179.756217090435</v>
      </c>
      <c r="AE214" s="79"/>
      <c r="AF214" s="211">
        <v>37179.756217090435</v>
      </c>
      <c r="AG214" s="211">
        <f t="shared" si="4"/>
        <v>0</v>
      </c>
    </row>
    <row r="215" spans="2:34" x14ac:dyDescent="0.15">
      <c r="B215" s="107" t="s">
        <v>399</v>
      </c>
      <c r="C215" s="107"/>
      <c r="D215" s="107" t="s">
        <v>26</v>
      </c>
      <c r="E215" s="109" t="s">
        <v>33</v>
      </c>
      <c r="F215" s="112" t="s">
        <v>12</v>
      </c>
      <c r="G215" s="112" t="s">
        <v>37</v>
      </c>
      <c r="H215" s="108">
        <v>0.8</v>
      </c>
      <c r="I215" s="108">
        <v>1.2</v>
      </c>
      <c r="J215" s="108">
        <v>1.2</v>
      </c>
      <c r="K215" s="108">
        <v>1.2</v>
      </c>
      <c r="L215" s="108">
        <v>1.2</v>
      </c>
      <c r="M215" s="108">
        <v>1.2</v>
      </c>
      <c r="N215" s="108">
        <v>1.2</v>
      </c>
      <c r="O215" s="108">
        <v>1.2</v>
      </c>
      <c r="P215" s="108">
        <v>1.2</v>
      </c>
      <c r="Q215" s="108">
        <v>1.2</v>
      </c>
      <c r="R215" s="108">
        <v>1.2</v>
      </c>
      <c r="S215" s="108">
        <v>1.2</v>
      </c>
      <c r="T215" s="108">
        <v>1.2</v>
      </c>
      <c r="U215" s="108">
        <v>1.2</v>
      </c>
      <c r="V215" s="108">
        <v>257.5</v>
      </c>
      <c r="W215" s="108">
        <v>595.6</v>
      </c>
      <c r="X215" s="108">
        <v>1063.8</v>
      </c>
      <c r="Y215" s="108">
        <v>1073.4000000000001</v>
      </c>
      <c r="Z215" s="108">
        <v>1502.4</v>
      </c>
      <c r="AA215" s="108">
        <v>1655</v>
      </c>
      <c r="AB215" s="108">
        <v>1814.1</v>
      </c>
      <c r="AC215" s="108">
        <v>1822.5749889999997</v>
      </c>
      <c r="AD215" s="108">
        <v>1931.8692930000004</v>
      </c>
      <c r="AE215" s="79"/>
      <c r="AF215" s="211">
        <v>1931.8692930000004</v>
      </c>
      <c r="AG215" s="211">
        <f t="shared" si="4"/>
        <v>0</v>
      </c>
    </row>
    <row r="216" spans="2:34" x14ac:dyDescent="0.15">
      <c r="B216" s="107" t="s">
        <v>399</v>
      </c>
      <c r="C216" s="107"/>
      <c r="D216" s="107" t="s">
        <v>26</v>
      </c>
      <c r="E216" s="109" t="s">
        <v>34</v>
      </c>
      <c r="F216" s="112" t="s">
        <v>12</v>
      </c>
      <c r="G216" s="112" t="s">
        <v>37</v>
      </c>
      <c r="H216" s="108">
        <v>0</v>
      </c>
      <c r="I216" s="108">
        <v>0</v>
      </c>
      <c r="J216" s="108">
        <v>0</v>
      </c>
      <c r="K216" s="108">
        <v>0</v>
      </c>
      <c r="L216" s="108">
        <v>0</v>
      </c>
      <c r="M216" s="108">
        <v>0</v>
      </c>
      <c r="N216" s="108">
        <v>0</v>
      </c>
      <c r="O216" s="108">
        <v>0</v>
      </c>
      <c r="P216" s="108">
        <v>0</v>
      </c>
      <c r="Q216" s="108">
        <v>0</v>
      </c>
      <c r="R216" s="108">
        <v>0</v>
      </c>
      <c r="S216" s="108">
        <v>0</v>
      </c>
      <c r="T216" s="108">
        <v>59.7</v>
      </c>
      <c r="U216" s="108">
        <v>196.9</v>
      </c>
      <c r="V216" s="108">
        <v>199.3</v>
      </c>
      <c r="W216" s="108">
        <v>230.3</v>
      </c>
      <c r="X216" s="108">
        <v>241</v>
      </c>
      <c r="Y216" s="108">
        <v>329.7</v>
      </c>
      <c r="Z216" s="108">
        <v>796.7</v>
      </c>
      <c r="AA216" s="108">
        <v>832.9</v>
      </c>
      <c r="AB216" s="108">
        <v>855.6</v>
      </c>
      <c r="AC216" s="108">
        <v>887.87421336399996</v>
      </c>
      <c r="AD216" s="108">
        <v>915.19078514399985</v>
      </c>
      <c r="AE216" s="213">
        <v>915.19078914399995</v>
      </c>
      <c r="AF216" s="211">
        <v>915.19078514399985</v>
      </c>
      <c r="AG216" s="211">
        <f t="shared" si="4"/>
        <v>0</v>
      </c>
    </row>
    <row r="217" spans="2:34" x14ac:dyDescent="0.15">
      <c r="B217" s="107" t="s">
        <v>399</v>
      </c>
      <c r="C217" s="107"/>
      <c r="D217" s="107" t="s">
        <v>26</v>
      </c>
      <c r="E217" s="109" t="s">
        <v>18</v>
      </c>
      <c r="F217" s="112" t="s">
        <v>12</v>
      </c>
      <c r="G217" s="112" t="s">
        <v>99</v>
      </c>
      <c r="H217" s="108">
        <v>361.7</v>
      </c>
      <c r="I217" s="108">
        <v>374.4</v>
      </c>
      <c r="J217" s="108">
        <v>426.8</v>
      </c>
      <c r="K217" s="108">
        <v>449.4</v>
      </c>
      <c r="L217" s="108">
        <v>688.5</v>
      </c>
      <c r="M217" s="108">
        <v>797.3</v>
      </c>
      <c r="N217" s="108">
        <v>733.6</v>
      </c>
      <c r="O217" s="108">
        <v>957</v>
      </c>
      <c r="P217" s="108">
        <v>1055.0999999999999</v>
      </c>
      <c r="Q217" s="108">
        <v>1234.3</v>
      </c>
      <c r="R217" s="108">
        <v>1544.7</v>
      </c>
      <c r="S217" s="108">
        <v>1675.7</v>
      </c>
      <c r="T217" s="108">
        <v>1147.9000000000001</v>
      </c>
      <c r="U217" s="108">
        <v>2023.4</v>
      </c>
      <c r="V217" s="108">
        <v>2777.8</v>
      </c>
      <c r="W217" s="108">
        <v>1984.2</v>
      </c>
      <c r="X217" s="108">
        <v>1526.9</v>
      </c>
      <c r="Y217" s="108">
        <v>2279.8000000000002</v>
      </c>
      <c r="Z217" s="108">
        <v>1734.1</v>
      </c>
      <c r="AA217" s="108">
        <v>1876.5</v>
      </c>
      <c r="AB217" s="108">
        <v>1836.7</v>
      </c>
      <c r="AC217" s="108">
        <v>1877.15192</v>
      </c>
      <c r="AD217" s="108">
        <v>1969.2238400000001</v>
      </c>
      <c r="AE217" s="79"/>
      <c r="AF217" s="211">
        <v>1969.2238400000001</v>
      </c>
      <c r="AG217" s="211">
        <f t="shared" si="4"/>
        <v>0</v>
      </c>
    </row>
    <row r="218" spans="2:34" x14ac:dyDescent="0.15">
      <c r="B218" s="107" t="s">
        <v>399</v>
      </c>
      <c r="C218" s="107"/>
      <c r="D218" s="107" t="s">
        <v>26</v>
      </c>
      <c r="E218" s="109" t="s">
        <v>35</v>
      </c>
      <c r="F218" s="112" t="s">
        <v>12</v>
      </c>
      <c r="G218" s="112" t="s">
        <v>256</v>
      </c>
      <c r="H218" s="108">
        <v>0</v>
      </c>
      <c r="I218" s="108">
        <v>0</v>
      </c>
      <c r="J218" s="108">
        <v>0</v>
      </c>
      <c r="K218" s="108">
        <v>0</v>
      </c>
      <c r="L218" s="108">
        <v>0</v>
      </c>
      <c r="M218" s="108">
        <v>0</v>
      </c>
      <c r="N218" s="108">
        <v>0</v>
      </c>
      <c r="O218" s="108">
        <v>0</v>
      </c>
      <c r="P218" s="108">
        <v>0</v>
      </c>
      <c r="Q218" s="108">
        <v>0</v>
      </c>
      <c r="R218" s="108">
        <v>0</v>
      </c>
      <c r="S218" s="108">
        <v>74.630555510000008</v>
      </c>
      <c r="T218" s="108">
        <v>766.29014383000003</v>
      </c>
      <c r="U218" s="108">
        <v>703.60301986000002</v>
      </c>
      <c r="V218" s="108">
        <v>717.48522843000012</v>
      </c>
      <c r="W218" s="108">
        <v>859.94472823000012</v>
      </c>
      <c r="X218" s="108">
        <v>1198.7822117899998</v>
      </c>
      <c r="Y218" s="108">
        <v>940.85776886999997</v>
      </c>
      <c r="Z218" s="108">
        <v>1165.6111140800001</v>
      </c>
      <c r="AA218" s="108">
        <v>1387.7652973700001</v>
      </c>
      <c r="AB218" s="108">
        <v>1212.85511974</v>
      </c>
      <c r="AC218" s="108">
        <v>1685.5974955985839</v>
      </c>
      <c r="AD218" s="108">
        <v>1605.8963237387527</v>
      </c>
      <c r="AE218" s="79"/>
      <c r="AF218" s="211">
        <v>1605.8963237387527</v>
      </c>
      <c r="AG218" s="211">
        <f t="shared" si="4"/>
        <v>0</v>
      </c>
    </row>
    <row r="219" spans="2:34" x14ac:dyDescent="0.15">
      <c r="B219" s="107" t="s">
        <v>399</v>
      </c>
      <c r="C219" s="107"/>
      <c r="D219" s="107" t="s">
        <v>26</v>
      </c>
      <c r="E219" s="109" t="s">
        <v>20</v>
      </c>
      <c r="F219" s="112" t="s">
        <v>21</v>
      </c>
      <c r="G219" s="112" t="s">
        <v>100</v>
      </c>
      <c r="H219" s="108">
        <v>57123.3</v>
      </c>
      <c r="I219" s="108">
        <v>52028.9</v>
      </c>
      <c r="J219" s="108">
        <v>51411.1</v>
      </c>
      <c r="K219" s="108">
        <v>50017.4</v>
      </c>
      <c r="L219" s="108">
        <v>109976</v>
      </c>
      <c r="M219" s="108">
        <v>53517.100000000006</v>
      </c>
      <c r="N219" s="108">
        <v>56846.899999999994</v>
      </c>
      <c r="O219" s="108">
        <v>49989.5</v>
      </c>
      <c r="P219" s="108">
        <v>75642</v>
      </c>
      <c r="Q219" s="108">
        <v>53227.8</v>
      </c>
      <c r="R219" s="108">
        <v>52431.3</v>
      </c>
      <c r="S219" s="108">
        <v>53493.8</v>
      </c>
      <c r="T219" s="108">
        <v>61115.4</v>
      </c>
      <c r="U219" s="108">
        <v>43671.9</v>
      </c>
      <c r="V219" s="108">
        <v>38826.6</v>
      </c>
      <c r="W219" s="108">
        <v>39954.800000000003</v>
      </c>
      <c r="X219" s="108">
        <v>56058.100000000006</v>
      </c>
      <c r="Y219" s="108">
        <v>86605.8</v>
      </c>
      <c r="Z219" s="108">
        <v>32502.799999999999</v>
      </c>
      <c r="AA219" s="108">
        <v>25464.3</v>
      </c>
      <c r="AB219" s="108">
        <v>13955.2</v>
      </c>
      <c r="AC219" s="108">
        <v>10693.790970999999</v>
      </c>
      <c r="AD219" s="108">
        <v>30715.752715327813</v>
      </c>
      <c r="AE219" s="79"/>
      <c r="AF219" s="211">
        <v>30715.752715327813</v>
      </c>
      <c r="AG219" s="211">
        <f t="shared" si="4"/>
        <v>0</v>
      </c>
    </row>
    <row r="220" spans="2:34" x14ac:dyDescent="0.15">
      <c r="B220" s="107" t="s">
        <v>399</v>
      </c>
      <c r="C220" s="107"/>
      <c r="D220" s="107" t="s">
        <v>26</v>
      </c>
      <c r="E220" s="109" t="s">
        <v>39</v>
      </c>
      <c r="F220" s="112" t="s">
        <v>21</v>
      </c>
      <c r="G220" s="112" t="s">
        <v>100</v>
      </c>
      <c r="H220" s="108">
        <v>105684.9</v>
      </c>
      <c r="I220" s="108">
        <v>64690.3</v>
      </c>
      <c r="J220" s="108">
        <v>65742</v>
      </c>
      <c r="K220" s="108">
        <v>78855.400000000009</v>
      </c>
      <c r="L220" s="108">
        <v>108140.4</v>
      </c>
      <c r="M220" s="108">
        <v>88656.599999999991</v>
      </c>
      <c r="N220" s="108">
        <v>79927.5</v>
      </c>
      <c r="O220" s="108">
        <v>56435.1</v>
      </c>
      <c r="P220" s="108">
        <v>110562.3</v>
      </c>
      <c r="Q220" s="108">
        <v>93696.299999999988</v>
      </c>
      <c r="R220" s="108">
        <v>90619.199999999997</v>
      </c>
      <c r="S220" s="108">
        <v>59265.2</v>
      </c>
      <c r="T220" s="108">
        <v>55579.899999999994</v>
      </c>
      <c r="U220" s="108">
        <v>49534.899999999994</v>
      </c>
      <c r="V220" s="108">
        <v>41680.600000000006</v>
      </c>
      <c r="W220" s="108">
        <v>41165.800000000003</v>
      </c>
      <c r="X220" s="108">
        <v>44723.1</v>
      </c>
      <c r="Y220" s="108">
        <v>39322.199999999997</v>
      </c>
      <c r="Z220" s="108">
        <v>39269</v>
      </c>
      <c r="AA220" s="108">
        <v>39286.5</v>
      </c>
      <c r="AB220" s="108">
        <v>24754.6</v>
      </c>
      <c r="AC220" s="108">
        <v>22607.276750000001</v>
      </c>
      <c r="AD220" s="108">
        <v>23018.640919999998</v>
      </c>
      <c r="AE220" s="79"/>
      <c r="AF220" s="211">
        <v>23018.640919999998</v>
      </c>
      <c r="AG220" s="211">
        <f t="shared" si="4"/>
        <v>0</v>
      </c>
    </row>
    <row r="221" spans="2:34" x14ac:dyDescent="0.15">
      <c r="B221" s="107" t="s">
        <v>399</v>
      </c>
      <c r="C221" s="107"/>
      <c r="D221" s="107" t="s">
        <v>26</v>
      </c>
      <c r="E221" s="109" t="s">
        <v>22</v>
      </c>
      <c r="F221" s="112" t="s">
        <v>21</v>
      </c>
      <c r="G221" s="112" t="s">
        <v>101</v>
      </c>
      <c r="H221" s="108">
        <v>270.60000000000002</v>
      </c>
      <c r="I221" s="108">
        <v>290.89999999999998</v>
      </c>
      <c r="J221" s="108">
        <v>364.79999999999995</v>
      </c>
      <c r="K221" s="108">
        <v>439.5</v>
      </c>
      <c r="L221" s="108">
        <v>735.2</v>
      </c>
      <c r="M221" s="108">
        <v>1287.5999999999999</v>
      </c>
      <c r="N221" s="108">
        <v>1336.4</v>
      </c>
      <c r="O221" s="108">
        <v>1966.1</v>
      </c>
      <c r="P221" s="108">
        <v>2470.6999999999998</v>
      </c>
      <c r="Q221" s="108">
        <v>2541</v>
      </c>
      <c r="R221" s="108">
        <v>3240.6</v>
      </c>
      <c r="S221" s="108">
        <v>3710.2</v>
      </c>
      <c r="T221" s="108">
        <v>4068.4</v>
      </c>
      <c r="U221" s="108">
        <v>3718.3999999999996</v>
      </c>
      <c r="V221" s="108">
        <v>4342.9000000000005</v>
      </c>
      <c r="W221" s="108">
        <v>4511.6000000000004</v>
      </c>
      <c r="X221" s="108">
        <v>4937</v>
      </c>
      <c r="Y221" s="108">
        <v>4094.9</v>
      </c>
      <c r="Z221" s="108">
        <v>4160.8999999999996</v>
      </c>
      <c r="AA221" s="108">
        <v>4395</v>
      </c>
      <c r="AB221" s="108">
        <v>3720.7999999999997</v>
      </c>
      <c r="AC221" s="108">
        <v>4404.7010189312923</v>
      </c>
      <c r="AD221" s="108">
        <v>5152.9870306879993</v>
      </c>
      <c r="AE221" s="79"/>
      <c r="AF221" s="211">
        <v>5152.9870306879993</v>
      </c>
      <c r="AG221" s="211">
        <f t="shared" si="4"/>
        <v>0</v>
      </c>
    </row>
    <row r="222" spans="2:34" x14ac:dyDescent="0.15">
      <c r="B222" s="107" t="s">
        <v>399</v>
      </c>
      <c r="C222" s="107"/>
      <c r="D222" s="107" t="s">
        <v>10</v>
      </c>
      <c r="E222" s="109" t="s">
        <v>30</v>
      </c>
      <c r="F222" s="112" t="s">
        <v>12</v>
      </c>
      <c r="G222" s="112" t="s">
        <v>31</v>
      </c>
      <c r="H222" s="108">
        <v>4156.9301485278384</v>
      </c>
      <c r="I222" s="108">
        <v>3729.3252838739832</v>
      </c>
      <c r="J222" s="108">
        <v>9398.1440609993824</v>
      </c>
      <c r="K222" s="108">
        <v>9205.7218719051471</v>
      </c>
      <c r="L222" s="108">
        <v>10980.282060218649</v>
      </c>
      <c r="M222" s="108">
        <v>9621.10945471175</v>
      </c>
      <c r="N222" s="108">
        <v>9779.9341187260397</v>
      </c>
      <c r="O222" s="108">
        <v>10140.343933220003</v>
      </c>
      <c r="P222" s="108">
        <v>10503.80806817578</v>
      </c>
      <c r="Q222" s="108">
        <v>10809.240114357106</v>
      </c>
      <c r="R222" s="108">
        <v>12009.588055849716</v>
      </c>
      <c r="S222" s="108">
        <v>8420.7615132191422</v>
      </c>
      <c r="T222" s="108">
        <v>6765.3198229163581</v>
      </c>
      <c r="U222" s="108">
        <v>8032.8628145688581</v>
      </c>
      <c r="V222" s="108">
        <v>1841.7552384733922</v>
      </c>
      <c r="W222" s="108">
        <v>2626.7155971593984</v>
      </c>
      <c r="X222" s="108">
        <v>9010.2453623491001</v>
      </c>
      <c r="Y222" s="108">
        <v>7507.519695136979</v>
      </c>
      <c r="Z222" s="108">
        <v>418.44190326841579</v>
      </c>
      <c r="AA222" s="108">
        <v>418.44190326841579</v>
      </c>
      <c r="AB222" s="108">
        <v>167.98762539972898</v>
      </c>
      <c r="AC222" s="108">
        <v>319.79682074527932</v>
      </c>
      <c r="AD222" s="108">
        <v>1469.2952134614366</v>
      </c>
      <c r="AE222" s="84"/>
      <c r="AF222" s="211">
        <v>1469.2952134614366</v>
      </c>
      <c r="AG222" s="211">
        <f t="shared" si="4"/>
        <v>0</v>
      </c>
      <c r="AH222" s="197">
        <f>+AD222/$AD$228</f>
        <v>9.8193074590581814E-3</v>
      </c>
    </row>
    <row r="223" spans="2:34" x14ac:dyDescent="0.15">
      <c r="B223" s="107" t="s">
        <v>399</v>
      </c>
      <c r="C223" s="107"/>
      <c r="D223" s="107" t="s">
        <v>10</v>
      </c>
      <c r="E223" s="109" t="s">
        <v>32</v>
      </c>
      <c r="F223" s="112" t="s">
        <v>12</v>
      </c>
      <c r="G223" s="112" t="s">
        <v>31</v>
      </c>
      <c r="H223" s="108">
        <v>56690.279954647769</v>
      </c>
      <c r="I223" s="108">
        <v>61877.879950497692</v>
      </c>
      <c r="J223" s="108">
        <v>63497.519949201989</v>
      </c>
      <c r="K223" s="108">
        <v>65225.879947819296</v>
      </c>
      <c r="L223" s="108">
        <v>61562.519950749986</v>
      </c>
      <c r="M223" s="108">
        <v>63241.559949406743</v>
      </c>
      <c r="N223" s="108">
        <v>68978.879944816901</v>
      </c>
      <c r="O223" s="108">
        <v>68785.919944971276</v>
      </c>
      <c r="P223" s="108">
        <v>66988.079946409533</v>
      </c>
      <c r="Q223" s="108">
        <v>69909.119944072707</v>
      </c>
      <c r="R223" s="108">
        <v>70442.639943645889</v>
      </c>
      <c r="S223" s="108">
        <v>75698.639939441098</v>
      </c>
      <c r="T223" s="108">
        <v>77366.879938106489</v>
      </c>
      <c r="U223" s="108">
        <v>78153.839937476936</v>
      </c>
      <c r="V223" s="108">
        <v>77799.239937760605</v>
      </c>
      <c r="W223" s="108">
        <v>83257.559933393946</v>
      </c>
      <c r="X223" s="108">
        <v>85149.359931880492</v>
      </c>
      <c r="Y223" s="108">
        <v>102214.79991822815</v>
      </c>
      <c r="Z223" s="108">
        <v>107961.47991363081</v>
      </c>
      <c r="AA223" s="108">
        <v>110769.11991138471</v>
      </c>
      <c r="AB223" s="108">
        <v>107623.79991390095</v>
      </c>
      <c r="AC223" s="108">
        <v>140821.24940534297</v>
      </c>
      <c r="AD223" s="108">
        <v>131239.56327573836</v>
      </c>
      <c r="AE223" s="84"/>
      <c r="AF223" s="211">
        <v>131239.56327573836</v>
      </c>
      <c r="AG223" s="211">
        <f t="shared" si="4"/>
        <v>0</v>
      </c>
      <c r="AH223" s="197">
        <f t="shared" ref="AH223:AH227" si="5">+AD223/$AD$228</f>
        <v>0.87707467552491203</v>
      </c>
    </row>
    <row r="224" spans="2:34" x14ac:dyDescent="0.15">
      <c r="B224" s="107" t="s">
        <v>399</v>
      </c>
      <c r="C224" s="107"/>
      <c r="D224" s="107" t="s">
        <v>10</v>
      </c>
      <c r="E224" s="109" t="s">
        <v>33</v>
      </c>
      <c r="F224" s="112" t="s">
        <v>12</v>
      </c>
      <c r="G224" s="112" t="s">
        <v>31</v>
      </c>
      <c r="H224" s="108">
        <v>2.8785924352431769</v>
      </c>
      <c r="I224" s="108">
        <v>4.3178886528647649</v>
      </c>
      <c r="J224" s="108">
        <v>4.3178886528647649</v>
      </c>
      <c r="K224" s="108">
        <v>4.3178886528647649</v>
      </c>
      <c r="L224" s="108">
        <v>4.3178886528647649</v>
      </c>
      <c r="M224" s="108">
        <v>4.3178886528647649</v>
      </c>
      <c r="N224" s="108">
        <v>4.3178886528647649</v>
      </c>
      <c r="O224" s="108">
        <v>4.3178886528647649</v>
      </c>
      <c r="P224" s="108">
        <v>4.3178886528647649</v>
      </c>
      <c r="Q224" s="108">
        <v>4.3178886528647649</v>
      </c>
      <c r="R224" s="108">
        <v>4.3178886528647649</v>
      </c>
      <c r="S224" s="108">
        <v>4.3178886528647649</v>
      </c>
      <c r="T224" s="108">
        <v>4.3178886528647649</v>
      </c>
      <c r="U224" s="108">
        <v>4.3178886528647649</v>
      </c>
      <c r="V224" s="108">
        <v>926.54694009389755</v>
      </c>
      <c r="W224" s="108">
        <v>2143.1120680385452</v>
      </c>
      <c r="X224" s="108">
        <v>3827.808290764614</v>
      </c>
      <c r="Y224" s="108">
        <v>3862.3513999875327</v>
      </c>
      <c r="Z224" s="108">
        <v>5405.9965933866861</v>
      </c>
      <c r="AA224" s="108">
        <v>5955.0881004093217</v>
      </c>
      <c r="AB224" s="108">
        <v>6527.5681709683086</v>
      </c>
      <c r="AC224" s="108">
        <v>6558.0632199985193</v>
      </c>
      <c r="AD224" s="108">
        <v>6951.3304158854817</v>
      </c>
      <c r="AE224" s="84"/>
      <c r="AF224" s="211">
        <v>6951.3304158854817</v>
      </c>
      <c r="AG224" s="211">
        <f t="shared" si="4"/>
        <v>0</v>
      </c>
      <c r="AH224" s="197">
        <f t="shared" si="5"/>
        <v>4.6455776877050187E-2</v>
      </c>
    </row>
    <row r="225" spans="2:34" x14ac:dyDescent="0.15">
      <c r="B225" s="107" t="s">
        <v>399</v>
      </c>
      <c r="C225" s="107"/>
      <c r="D225" s="107" t="s">
        <v>10</v>
      </c>
      <c r="E225" s="109" t="s">
        <v>34</v>
      </c>
      <c r="F225" s="112" t="s">
        <v>12</v>
      </c>
      <c r="G225" s="112" t="s">
        <v>31</v>
      </c>
      <c r="H225" s="108">
        <v>0</v>
      </c>
      <c r="I225" s="108">
        <v>0</v>
      </c>
      <c r="J225" s="108">
        <v>0</v>
      </c>
      <c r="K225" s="108">
        <v>0</v>
      </c>
      <c r="L225" s="108">
        <v>0</v>
      </c>
      <c r="M225" s="108">
        <v>0</v>
      </c>
      <c r="N225" s="108">
        <v>0</v>
      </c>
      <c r="O225" s="108">
        <v>0</v>
      </c>
      <c r="P225" s="108">
        <v>0</v>
      </c>
      <c r="Q225" s="108">
        <v>0</v>
      </c>
      <c r="R225" s="108">
        <v>0</v>
      </c>
      <c r="S225" s="108">
        <v>0</v>
      </c>
      <c r="T225" s="108">
        <v>214.81496048002208</v>
      </c>
      <c r="U225" s="108">
        <v>708.49356312422685</v>
      </c>
      <c r="V225" s="108">
        <v>717.12934042995641</v>
      </c>
      <c r="W225" s="108">
        <v>828.67479729562956</v>
      </c>
      <c r="X225" s="108">
        <v>867.17597111700695</v>
      </c>
      <c r="Y225" s="108">
        <v>1046.7281742653001</v>
      </c>
      <c r="Z225" s="108">
        <v>2701.1991764213162</v>
      </c>
      <c r="AA225" s="108">
        <v>2802.6695597636376</v>
      </c>
      <c r="AB225" s="108">
        <v>2858.4422881964742</v>
      </c>
      <c r="AC225" s="108">
        <v>2942.7741456074064</v>
      </c>
      <c r="AD225" s="108">
        <v>3011.7849759482724</v>
      </c>
      <c r="AE225" s="213">
        <v>3011.7849903412348</v>
      </c>
      <c r="AF225" s="211">
        <v>3011.7849759482724</v>
      </c>
      <c r="AG225" s="211">
        <f t="shared" si="4"/>
        <v>0</v>
      </c>
      <c r="AH225" s="197">
        <f t="shared" si="5"/>
        <v>2.0127774465239848E-2</v>
      </c>
    </row>
    <row r="226" spans="2:34" x14ac:dyDescent="0.15">
      <c r="B226" s="107" t="s">
        <v>399</v>
      </c>
      <c r="C226" s="107"/>
      <c r="D226" s="107" t="s">
        <v>10</v>
      </c>
      <c r="E226" s="109" t="s">
        <v>18</v>
      </c>
      <c r="F226" s="112" t="s">
        <v>12</v>
      </c>
      <c r="G226" s="112" t="s">
        <v>31</v>
      </c>
      <c r="H226" s="108">
        <v>0</v>
      </c>
      <c r="I226" s="108">
        <v>0</v>
      </c>
      <c r="J226" s="108">
        <v>0</v>
      </c>
      <c r="K226" s="108">
        <v>0</v>
      </c>
      <c r="L226" s="108">
        <v>0</v>
      </c>
      <c r="M226" s="108">
        <v>0</v>
      </c>
      <c r="N226" s="108">
        <v>0</v>
      </c>
      <c r="O226" s="108">
        <v>0</v>
      </c>
      <c r="P226" s="108">
        <v>0</v>
      </c>
      <c r="Q226" s="108">
        <v>30.124804554870451</v>
      </c>
      <c r="R226" s="108">
        <v>1336.7882021223763</v>
      </c>
      <c r="S226" s="108">
        <v>2856.8356319535478</v>
      </c>
      <c r="T226" s="108">
        <v>2227.3527367757338</v>
      </c>
      <c r="U226" s="108">
        <v>5704.2572624836985</v>
      </c>
      <c r="V226" s="108">
        <v>4806.1615266916233</v>
      </c>
      <c r="W226" s="108">
        <v>4611.6054972747515</v>
      </c>
      <c r="X226" s="108">
        <v>3783.173372015814</v>
      </c>
      <c r="Y226" s="108">
        <v>3567.906539467469</v>
      </c>
      <c r="Z226" s="108">
        <v>4023.5442083598846</v>
      </c>
      <c r="AA226" s="108">
        <v>5792.1212757687372</v>
      </c>
      <c r="AB226" s="108">
        <v>5583.1304441693237</v>
      </c>
      <c r="AC226" s="108">
        <v>6581.8347428534125</v>
      </c>
      <c r="AD226" s="108">
        <v>6294.6379730692615</v>
      </c>
      <c r="AE226" s="84"/>
      <c r="AF226" s="211">
        <v>6294.6379730692615</v>
      </c>
      <c r="AG226" s="211">
        <f t="shared" si="4"/>
        <v>0</v>
      </c>
      <c r="AH226" s="197">
        <f t="shared" si="5"/>
        <v>4.2067097908402816E-2</v>
      </c>
    </row>
    <row r="227" spans="2:34" x14ac:dyDescent="0.15">
      <c r="B227" s="107" t="s">
        <v>399</v>
      </c>
      <c r="C227" s="107"/>
      <c r="D227" s="107" t="s">
        <v>10</v>
      </c>
      <c r="E227" s="109" t="s">
        <v>35</v>
      </c>
      <c r="F227" s="112" t="s">
        <v>12</v>
      </c>
      <c r="G227" s="112" t="s">
        <v>31</v>
      </c>
      <c r="H227" s="108">
        <v>0</v>
      </c>
      <c r="I227" s="108">
        <v>0</v>
      </c>
      <c r="J227" s="108">
        <v>0</v>
      </c>
      <c r="K227" s="108">
        <v>0</v>
      </c>
      <c r="L227" s="108">
        <v>0</v>
      </c>
      <c r="M227" s="108">
        <v>0</v>
      </c>
      <c r="N227" s="108">
        <v>0</v>
      </c>
      <c r="O227" s="108">
        <v>0</v>
      </c>
      <c r="P227" s="108">
        <v>0</v>
      </c>
      <c r="Q227" s="108">
        <v>0</v>
      </c>
      <c r="R227" s="108">
        <v>0</v>
      </c>
      <c r="S227" s="108">
        <v>30.982105883700751</v>
      </c>
      <c r="T227" s="108">
        <v>318.11745486198561</v>
      </c>
      <c r="U227" s="108">
        <v>292.09354147810387</v>
      </c>
      <c r="V227" s="108">
        <v>297.85659727845541</v>
      </c>
      <c r="W227" s="108">
        <v>356.99719025382512</v>
      </c>
      <c r="X227" s="108">
        <v>497.66207906891606</v>
      </c>
      <c r="Y227" s="108">
        <v>390.58740508405981</v>
      </c>
      <c r="Z227" s="108">
        <v>483.89143975762096</v>
      </c>
      <c r="AA227" s="108">
        <v>576.1164591503225</v>
      </c>
      <c r="AB227" s="108">
        <v>503.50430175128713</v>
      </c>
      <c r="AC227" s="108">
        <v>699.7584264120685</v>
      </c>
      <c r="AD227" s="108">
        <v>666.67130641487847</v>
      </c>
      <c r="AE227" s="84"/>
      <c r="AF227" s="211">
        <v>666.67130641487847</v>
      </c>
      <c r="AG227" s="211">
        <f t="shared" si="4"/>
        <v>0</v>
      </c>
      <c r="AH227" s="197">
        <f t="shared" si="5"/>
        <v>4.4553677653367601E-3</v>
      </c>
    </row>
    <row r="228" spans="2:34" x14ac:dyDescent="0.15">
      <c r="B228" s="110" t="s">
        <v>399</v>
      </c>
      <c r="C228" s="110"/>
      <c r="D228" s="110" t="s">
        <v>10</v>
      </c>
      <c r="E228" s="113" t="s">
        <v>26</v>
      </c>
      <c r="F228" s="114"/>
      <c r="G228" s="113" t="s">
        <v>31</v>
      </c>
      <c r="H228" s="111">
        <v>60850.088695610852</v>
      </c>
      <c r="I228" s="111">
        <v>65611.523123024541</v>
      </c>
      <c r="J228" s="111">
        <v>72899.981898854239</v>
      </c>
      <c r="K228" s="111">
        <v>74435.919708377303</v>
      </c>
      <c r="L228" s="111">
        <v>72547.119899621495</v>
      </c>
      <c r="M228" s="111">
        <v>72866.987292771359</v>
      </c>
      <c r="N228" s="111">
        <v>78763.131952195807</v>
      </c>
      <c r="O228" s="111">
        <v>78930.581766844145</v>
      </c>
      <c r="P228" s="111">
        <v>77496.20590323818</v>
      </c>
      <c r="Q228" s="111">
        <v>80752.802751637544</v>
      </c>
      <c r="R228" s="111">
        <v>83793.334090270844</v>
      </c>
      <c r="S228" s="111">
        <v>87011.537079150352</v>
      </c>
      <c r="T228" s="111">
        <v>86896.802801793456</v>
      </c>
      <c r="U228" s="111">
        <v>92895.865007784683</v>
      </c>
      <c r="V228" s="111">
        <v>86388.689580727922</v>
      </c>
      <c r="W228" s="111">
        <v>93824.665083416112</v>
      </c>
      <c r="X228" s="111">
        <v>103135.42500719594</v>
      </c>
      <c r="Y228" s="111">
        <v>118589.89313216948</v>
      </c>
      <c r="Z228" s="111">
        <v>120994.55323482474</v>
      </c>
      <c r="AA228" s="111">
        <v>126313.55720974514</v>
      </c>
      <c r="AB228" s="111">
        <v>123264.43274438608</v>
      </c>
      <c r="AC228" s="111">
        <v>157923.47676095966</v>
      </c>
      <c r="AD228" s="111">
        <v>149633.28316051772</v>
      </c>
      <c r="AE228" s="213">
        <v>149633.28317491067</v>
      </c>
      <c r="AF228" s="211">
        <v>149633.28316051772</v>
      </c>
      <c r="AG228" s="211">
        <f t="shared" si="4"/>
        <v>0</v>
      </c>
    </row>
    <row r="229" spans="2:34" x14ac:dyDescent="0.15">
      <c r="B229" s="107" t="s">
        <v>399</v>
      </c>
      <c r="C229" s="107"/>
      <c r="D229" s="107" t="s">
        <v>10</v>
      </c>
      <c r="E229" s="109" t="s">
        <v>20</v>
      </c>
      <c r="F229" s="112" t="s">
        <v>21</v>
      </c>
      <c r="G229" s="112" t="s">
        <v>31</v>
      </c>
      <c r="H229" s="108">
        <v>2588.4238938490093</v>
      </c>
      <c r="I229" s="108">
        <v>1687.5328861111725</v>
      </c>
      <c r="J229" s="108">
        <v>1379.1355358337914</v>
      </c>
      <c r="K229" s="108">
        <v>1432.8579544828387</v>
      </c>
      <c r="L229" s="108">
        <v>9264.0504937758324</v>
      </c>
      <c r="M229" s="108">
        <v>1573.3111382036791</v>
      </c>
      <c r="N229" s="108">
        <v>2020.7241457089981</v>
      </c>
      <c r="O229" s="108">
        <v>1655.9073032673143</v>
      </c>
      <c r="P229" s="108">
        <v>5001.1135966227948</v>
      </c>
      <c r="Q229" s="108">
        <v>2938.7833269906437</v>
      </c>
      <c r="R229" s="108">
        <v>3239.9930448035111</v>
      </c>
      <c r="S229" s="108">
        <v>3347.7664595856982</v>
      </c>
      <c r="T229" s="108">
        <v>4302.1060714025061</v>
      </c>
      <c r="U229" s="108">
        <v>2215.4884494045509</v>
      </c>
      <c r="V229" s="108">
        <v>1392.5935219530609</v>
      </c>
      <c r="W229" s="108">
        <v>2110.7954485357272</v>
      </c>
      <c r="X229" s="108">
        <v>5513.3658943222763</v>
      </c>
      <c r="Y229" s="108">
        <v>9754.5208424257089</v>
      </c>
      <c r="Z229" s="108">
        <v>1721.1573153165907</v>
      </c>
      <c r="AA229" s="108">
        <v>905.09406138851386</v>
      </c>
      <c r="AB229" s="108">
        <v>926.46528858299996</v>
      </c>
      <c r="AC229" s="108">
        <v>899.08738171813854</v>
      </c>
      <c r="AD229" s="108">
        <v>3674.2319297543581</v>
      </c>
      <c r="AE229" s="84"/>
      <c r="AF229" s="211">
        <v>3674.2319297543581</v>
      </c>
      <c r="AG229" s="211">
        <f t="shared" si="4"/>
        <v>0</v>
      </c>
    </row>
    <row r="230" spans="2:34" x14ac:dyDescent="0.15">
      <c r="B230" s="107" t="s">
        <v>399</v>
      </c>
      <c r="C230" s="107"/>
      <c r="D230" s="107" t="s">
        <v>10</v>
      </c>
      <c r="E230" s="109" t="s">
        <v>39</v>
      </c>
      <c r="F230" s="112" t="s">
        <v>21</v>
      </c>
      <c r="G230" s="112" t="s">
        <v>31</v>
      </c>
      <c r="H230" s="108">
        <v>13771.000022175205</v>
      </c>
      <c r="I230" s="108">
        <v>8293.8210260257401</v>
      </c>
      <c r="J230" s="108">
        <v>8533.2651062296864</v>
      </c>
      <c r="K230" s="108">
        <v>10835.404762313201</v>
      </c>
      <c r="L230" s="108">
        <v>15088.213377337865</v>
      </c>
      <c r="M230" s="108">
        <v>12550.524945639374</v>
      </c>
      <c r="N230" s="108">
        <v>11555.86038324609</v>
      </c>
      <c r="O230" s="108">
        <v>7892.3996373308264</v>
      </c>
      <c r="P230" s="108">
        <v>14827.022953845873</v>
      </c>
      <c r="Q230" s="108">
        <v>11211.550603186452</v>
      </c>
      <c r="R230" s="108">
        <v>9545.3999632644754</v>
      </c>
      <c r="S230" s="108">
        <v>4724.7115863763929</v>
      </c>
      <c r="T230" s="108">
        <v>4537.7808981124726</v>
      </c>
      <c r="U230" s="108">
        <v>3584.9396060428685</v>
      </c>
      <c r="V230" s="108">
        <v>2788.1740895719231</v>
      </c>
      <c r="W230" s="108">
        <v>3242.4456822577881</v>
      </c>
      <c r="X230" s="108">
        <v>5606.8955677626109</v>
      </c>
      <c r="Y230" s="108">
        <v>3792.1815253778473</v>
      </c>
      <c r="Z230" s="108">
        <v>3308.1533201927823</v>
      </c>
      <c r="AA230" s="108">
        <v>3741.3521936924526</v>
      </c>
      <c r="AB230" s="108">
        <v>3044.6052123443087</v>
      </c>
      <c r="AC230" s="108">
        <v>3310.6101078342485</v>
      </c>
      <c r="AD230" s="108">
        <v>3370.8502859973637</v>
      </c>
      <c r="AE230" s="84"/>
      <c r="AF230" s="211">
        <v>3370.8502859973637</v>
      </c>
      <c r="AG230" s="211">
        <f t="shared" si="4"/>
        <v>0</v>
      </c>
    </row>
    <row r="231" spans="2:34" x14ac:dyDescent="0.15">
      <c r="B231" s="107" t="s">
        <v>399</v>
      </c>
      <c r="C231" s="107"/>
      <c r="D231" s="107" t="s">
        <v>10</v>
      </c>
      <c r="E231" s="109" t="s">
        <v>22</v>
      </c>
      <c r="F231" s="112" t="s">
        <v>21</v>
      </c>
      <c r="G231" s="112" t="s">
        <v>31</v>
      </c>
      <c r="H231" s="108">
        <v>9901.5537841375644</v>
      </c>
      <c r="I231" s="108">
        <v>10661.656728775319</v>
      </c>
      <c r="J231" s="108">
        <v>13702.068507326338</v>
      </c>
      <c r="K231" s="108">
        <v>16734.394084338659</v>
      </c>
      <c r="L231" s="108">
        <v>28564.506935456058</v>
      </c>
      <c r="M231" s="108">
        <v>49366.260393760575</v>
      </c>
      <c r="N231" s="108">
        <v>50862.207678419989</v>
      </c>
      <c r="O231" s="108">
        <v>76556.113067637722</v>
      </c>
      <c r="P231" s="108">
        <v>96391.565442067644</v>
      </c>
      <c r="Q231" s="108">
        <v>98595.055361363251</v>
      </c>
      <c r="R231" s="108">
        <v>124321.3055567358</v>
      </c>
      <c r="S231" s="108">
        <v>142406.09529803725</v>
      </c>
      <c r="T231" s="108">
        <v>156087.94830151685</v>
      </c>
      <c r="U231" s="108">
        <v>142244.37126726325</v>
      </c>
      <c r="V231" s="108">
        <v>166527.23448797796</v>
      </c>
      <c r="W231" s="108">
        <v>172118.84285198868</v>
      </c>
      <c r="X231" s="108">
        <v>189051.34887402543</v>
      </c>
      <c r="Y231" s="108">
        <v>155477.44008534504</v>
      </c>
      <c r="Z231" s="108">
        <v>158081.1969808063</v>
      </c>
      <c r="AA231" s="108">
        <v>166903.24285952747</v>
      </c>
      <c r="AB231" s="108">
        <v>140121.74336335465</v>
      </c>
      <c r="AC231" s="108">
        <v>169321.85477220788</v>
      </c>
      <c r="AD231" s="108">
        <v>197569.54593867197</v>
      </c>
      <c r="AE231" s="84"/>
      <c r="AF231" s="211">
        <v>197569.54593867197</v>
      </c>
      <c r="AG231" s="211">
        <f t="shared" si="4"/>
        <v>0</v>
      </c>
    </row>
    <row r="232" spans="2:34" x14ac:dyDescent="0.15">
      <c r="B232" s="110" t="s">
        <v>399</v>
      </c>
      <c r="C232" s="110"/>
      <c r="D232" s="110" t="s">
        <v>10</v>
      </c>
      <c r="E232" s="113" t="s">
        <v>26</v>
      </c>
      <c r="F232" s="113"/>
      <c r="G232" s="113" t="s">
        <v>31</v>
      </c>
      <c r="H232" s="111">
        <v>26260.977700161777</v>
      </c>
      <c r="I232" s="111">
        <v>20643.010640912231</v>
      </c>
      <c r="J232" s="111">
        <v>23614.469149389814</v>
      </c>
      <c r="K232" s="111">
        <v>29002.656801134697</v>
      </c>
      <c r="L232" s="111">
        <v>52916.770806569752</v>
      </c>
      <c r="M232" s="111">
        <v>63490.096477603627</v>
      </c>
      <c r="N232" s="111">
        <v>64438.792207375081</v>
      </c>
      <c r="O232" s="111">
        <v>86104.420008235858</v>
      </c>
      <c r="P232" s="111">
        <v>116219.70199253631</v>
      </c>
      <c r="Q232" s="111">
        <v>112745.38929154034</v>
      </c>
      <c r="R232" s="111">
        <v>137106.69856480378</v>
      </c>
      <c r="S232" s="111">
        <v>150478.57334399933</v>
      </c>
      <c r="T232" s="111">
        <v>164927.83527103183</v>
      </c>
      <c r="U232" s="111">
        <v>148044.79932271066</v>
      </c>
      <c r="V232" s="111">
        <v>170708.00209950295</v>
      </c>
      <c r="W232" s="111">
        <v>177472.08398278221</v>
      </c>
      <c r="X232" s="111">
        <v>200171.61033611032</v>
      </c>
      <c r="Y232" s="111">
        <v>169024.14245314858</v>
      </c>
      <c r="Z232" s="111">
        <v>163110.50761631568</v>
      </c>
      <c r="AA232" s="111">
        <v>171549.68911460842</v>
      </c>
      <c r="AB232" s="111">
        <v>144092.81386428195</v>
      </c>
      <c r="AC232" s="111">
        <v>173531.55226176025</v>
      </c>
      <c r="AD232" s="111">
        <v>204614.6281544237</v>
      </c>
      <c r="AE232" s="85"/>
      <c r="AF232" s="211">
        <v>204614.6281544237</v>
      </c>
      <c r="AG232" s="211">
        <f t="shared" si="4"/>
        <v>0</v>
      </c>
    </row>
    <row r="233" spans="2:34" x14ac:dyDescent="0.15">
      <c r="B233" s="107" t="s">
        <v>399</v>
      </c>
      <c r="C233" s="107"/>
      <c r="D233" s="107" t="s">
        <v>36</v>
      </c>
      <c r="E233" s="109" t="s">
        <v>30</v>
      </c>
      <c r="F233" s="112" t="s">
        <v>12</v>
      </c>
      <c r="G233" s="112" t="s">
        <v>31</v>
      </c>
      <c r="H233" s="108">
        <v>0</v>
      </c>
      <c r="I233" s="108">
        <v>0</v>
      </c>
      <c r="J233" s="108">
        <v>0</v>
      </c>
      <c r="K233" s="108">
        <v>0</v>
      </c>
      <c r="L233" s="108">
        <v>0</v>
      </c>
      <c r="M233" s="108">
        <v>0</v>
      </c>
      <c r="N233" s="108">
        <v>0</v>
      </c>
      <c r="O233" s="108">
        <v>0</v>
      </c>
      <c r="P233" s="108">
        <v>0</v>
      </c>
      <c r="Q233" s="108">
        <v>0</v>
      </c>
      <c r="R233" s="108">
        <v>2199.1107325055432</v>
      </c>
      <c r="S233" s="108">
        <v>4462.3621947091642</v>
      </c>
      <c r="T233" s="108">
        <v>6084.2063599320018</v>
      </c>
      <c r="U233" s="108">
        <v>5742.1224682089178</v>
      </c>
      <c r="V233" s="108">
        <v>6600.3865179784425</v>
      </c>
      <c r="W233" s="108">
        <v>4279.1029670003691</v>
      </c>
      <c r="X233" s="108">
        <v>3512.4685310852424</v>
      </c>
      <c r="Y233" s="108">
        <v>1860.0811612442717</v>
      </c>
      <c r="Z233" s="108">
        <v>4520.3942834836162</v>
      </c>
      <c r="AA233" s="108">
        <v>5445.8533834130321</v>
      </c>
      <c r="AB233" s="108">
        <v>5119.0410939990143</v>
      </c>
      <c r="AC233" s="108">
        <v>4498.2235821154054</v>
      </c>
      <c r="AD233" s="108">
        <v>2825.2067210112564</v>
      </c>
      <c r="AE233" s="84"/>
      <c r="AF233" s="211">
        <v>2825.2067210112564</v>
      </c>
      <c r="AG233" s="211">
        <f t="shared" si="4"/>
        <v>0</v>
      </c>
    </row>
    <row r="234" spans="2:34" x14ac:dyDescent="0.15">
      <c r="B234" s="107" t="s">
        <v>399</v>
      </c>
      <c r="C234" s="107"/>
      <c r="D234" s="107" t="s">
        <v>36</v>
      </c>
      <c r="E234" s="109" t="s">
        <v>32</v>
      </c>
      <c r="F234" s="112" t="s">
        <v>12</v>
      </c>
      <c r="G234" s="112" t="s">
        <v>31</v>
      </c>
      <c r="H234" s="108">
        <v>1542.5657212359372</v>
      </c>
      <c r="I234" s="108">
        <v>1534.289767984613</v>
      </c>
      <c r="J234" s="108">
        <v>1446.4926987096962</v>
      </c>
      <c r="K234" s="108">
        <v>1494.7091220000193</v>
      </c>
      <c r="L234" s="108">
        <v>1528.1727590597213</v>
      </c>
      <c r="M234" s="108">
        <v>1474.9187990077226</v>
      </c>
      <c r="N234" s="108">
        <v>1560.1970999018019</v>
      </c>
      <c r="O234" s="108">
        <v>1588.9830242542337</v>
      </c>
      <c r="P234" s="108">
        <v>1625.6850778035841</v>
      </c>
      <c r="Q234" s="108">
        <v>1743.7073676485543</v>
      </c>
      <c r="R234" s="108">
        <v>1744.0671917029597</v>
      </c>
      <c r="S234" s="108">
        <v>1906.707664294199</v>
      </c>
      <c r="T234" s="108">
        <v>1947.0079583876038</v>
      </c>
      <c r="U234" s="108">
        <v>2195.6463799817334</v>
      </c>
      <c r="V234" s="108">
        <v>2157.8648542691667</v>
      </c>
      <c r="W234" s="108">
        <v>2143.1120680385452</v>
      </c>
      <c r="X234" s="108">
        <v>1867.8466664184164</v>
      </c>
      <c r="Y234" s="108">
        <v>2452.2009307727812</v>
      </c>
      <c r="Z234" s="108">
        <v>2691.8437510067756</v>
      </c>
      <c r="AA234" s="108">
        <v>2493.2208729749964</v>
      </c>
      <c r="AB234" s="108">
        <v>2212.1982864843812</v>
      </c>
      <c r="AC234" s="108">
        <v>2842.9245699997959</v>
      </c>
      <c r="AD234" s="108">
        <v>2606.2845882431416</v>
      </c>
      <c r="AE234" s="84"/>
      <c r="AF234" s="211">
        <v>2606.2845882431416</v>
      </c>
      <c r="AG234" s="211">
        <f t="shared" si="4"/>
        <v>0</v>
      </c>
    </row>
    <row r="235" spans="2:34" x14ac:dyDescent="0.15">
      <c r="B235" s="107" t="s">
        <v>399</v>
      </c>
      <c r="C235" s="107"/>
      <c r="D235" s="107" t="s">
        <v>36</v>
      </c>
      <c r="E235" s="109" t="s">
        <v>34</v>
      </c>
      <c r="F235" s="112" t="s">
        <v>12</v>
      </c>
      <c r="G235" s="112" t="s">
        <v>31</v>
      </c>
      <c r="H235" s="108">
        <v>0</v>
      </c>
      <c r="I235" s="108">
        <v>0</v>
      </c>
      <c r="J235" s="108">
        <v>0</v>
      </c>
      <c r="K235" s="108">
        <v>0</v>
      </c>
      <c r="L235" s="108">
        <v>0</v>
      </c>
      <c r="M235" s="108">
        <v>0</v>
      </c>
      <c r="N235" s="108">
        <v>0</v>
      </c>
      <c r="O235" s="108">
        <v>0</v>
      </c>
      <c r="P235" s="108">
        <v>0</v>
      </c>
      <c r="Q235" s="108">
        <v>0</v>
      </c>
      <c r="R235" s="108">
        <v>0</v>
      </c>
      <c r="S235" s="108">
        <v>0</v>
      </c>
      <c r="T235" s="108">
        <v>0</v>
      </c>
      <c r="U235" s="108">
        <v>0</v>
      </c>
      <c r="V235" s="108">
        <v>0</v>
      </c>
      <c r="W235" s="108">
        <v>0</v>
      </c>
      <c r="X235" s="108">
        <v>0</v>
      </c>
      <c r="Y235" s="108">
        <v>139.61173310929405</v>
      </c>
      <c r="Z235" s="108">
        <v>165.51906502648265</v>
      </c>
      <c r="AA235" s="108">
        <v>194.30498937891443</v>
      </c>
      <c r="AB235" s="108">
        <v>220.21232129610303</v>
      </c>
      <c r="AC235" s="108">
        <v>252.01084693896428</v>
      </c>
      <c r="AD235" s="108">
        <v>281.29161270145443</v>
      </c>
      <c r="AE235" s="84"/>
      <c r="AF235" s="211">
        <v>281.29161270145443</v>
      </c>
      <c r="AG235" s="211">
        <f t="shared" si="4"/>
        <v>0</v>
      </c>
    </row>
    <row r="236" spans="2:34" x14ac:dyDescent="0.15">
      <c r="B236" s="107" t="s">
        <v>399</v>
      </c>
      <c r="C236" s="107"/>
      <c r="D236" s="107" t="s">
        <v>36</v>
      </c>
      <c r="E236" s="109" t="s">
        <v>18</v>
      </c>
      <c r="F236" s="112" t="s">
        <v>12</v>
      </c>
      <c r="G236" s="112" t="s">
        <v>31</v>
      </c>
      <c r="H236" s="108">
        <v>2270.029543228467</v>
      </c>
      <c r="I236" s="108">
        <v>2349.7347552798951</v>
      </c>
      <c r="J236" s="108">
        <v>2678.5972050038977</v>
      </c>
      <c r="K236" s="108">
        <v>2820.4348264497457</v>
      </c>
      <c r="L236" s="108">
        <v>4321.0266533392305</v>
      </c>
      <c r="M236" s="108">
        <v>5003.8555565829602</v>
      </c>
      <c r="N236" s="108">
        <v>4604.0742961360338</v>
      </c>
      <c r="O236" s="108">
        <v>6006.1329081272961</v>
      </c>
      <c r="P236" s="108">
        <v>6621.8086012174608</v>
      </c>
      <c r="Q236" s="108">
        <v>7716.3431667110872</v>
      </c>
      <c r="R236" s="108">
        <v>8357.7504636918711</v>
      </c>
      <c r="S236" s="108">
        <v>7659.8591581707051</v>
      </c>
      <c r="T236" s="108">
        <v>4976.8687525025562</v>
      </c>
      <c r="U236" s="108">
        <v>6994.6030575839832</v>
      </c>
      <c r="V236" s="108">
        <v>12627.313909249864</v>
      </c>
      <c r="W236" s="108">
        <v>7841.2355855948217</v>
      </c>
      <c r="X236" s="108">
        <v>5799.6524769074549</v>
      </c>
      <c r="Y236" s="108">
        <v>10740.120423906208</v>
      </c>
      <c r="Z236" s="108">
        <v>6859.6690371819586</v>
      </c>
      <c r="AA236" s="108">
        <v>5984.7945049009295</v>
      </c>
      <c r="AB236" s="108">
        <v>5944.0004987328757</v>
      </c>
      <c r="AC236" s="108">
        <v>5199.1724883548814</v>
      </c>
      <c r="AD236" s="108">
        <v>6064.2127154289637</v>
      </c>
      <c r="AE236" s="84"/>
      <c r="AF236" s="211">
        <v>6064.2127154289637</v>
      </c>
      <c r="AG236" s="211">
        <f t="shared" si="4"/>
        <v>0</v>
      </c>
    </row>
    <row r="237" spans="2:34" x14ac:dyDescent="0.15">
      <c r="B237" s="110" t="s">
        <v>399</v>
      </c>
      <c r="C237" s="110"/>
      <c r="D237" s="110" t="s">
        <v>36</v>
      </c>
      <c r="E237" s="113" t="s">
        <v>26</v>
      </c>
      <c r="F237" s="113"/>
      <c r="G237" s="113" t="s">
        <v>31</v>
      </c>
      <c r="H237" s="111">
        <v>3812.595264464404</v>
      </c>
      <c r="I237" s="111">
        <v>3884.0245232645084</v>
      </c>
      <c r="J237" s="111">
        <v>4125.0899037135941</v>
      </c>
      <c r="K237" s="111">
        <v>4315.143948449765</v>
      </c>
      <c r="L237" s="111">
        <v>5849.1994123989516</v>
      </c>
      <c r="M237" s="111">
        <v>6478.7743555906827</v>
      </c>
      <c r="N237" s="111">
        <v>6164.271396037836</v>
      </c>
      <c r="O237" s="111">
        <v>7595.11593238153</v>
      </c>
      <c r="P237" s="111">
        <v>8247.493679021045</v>
      </c>
      <c r="Q237" s="111">
        <v>9460.0505343596415</v>
      </c>
      <c r="R237" s="111">
        <v>12300.928387900374</v>
      </c>
      <c r="S237" s="111">
        <v>14028.929017174069</v>
      </c>
      <c r="T237" s="111">
        <v>13008.083070822162</v>
      </c>
      <c r="U237" s="111">
        <v>14932.371905774635</v>
      </c>
      <c r="V237" s="111">
        <v>21385.565281497475</v>
      </c>
      <c r="W237" s="111">
        <v>14263.450620633736</v>
      </c>
      <c r="X237" s="111">
        <v>11179.967674411113</v>
      </c>
      <c r="Y237" s="111">
        <v>15192.014249032554</v>
      </c>
      <c r="Z237" s="111">
        <v>14237.426136698834</v>
      </c>
      <c r="AA237" s="111">
        <v>14118.173750667873</v>
      </c>
      <c r="AB237" s="111">
        <v>13495.452200512374</v>
      </c>
      <c r="AC237" s="111">
        <v>12792.331487409047</v>
      </c>
      <c r="AD237" s="111">
        <v>11776.995637384814</v>
      </c>
      <c r="AE237" s="85"/>
      <c r="AF237" s="211">
        <v>11776.995637384814</v>
      </c>
      <c r="AG237" s="211">
        <f t="shared" si="4"/>
        <v>0</v>
      </c>
    </row>
    <row r="238" spans="2:34" x14ac:dyDescent="0.15">
      <c r="B238" s="107" t="s">
        <v>399</v>
      </c>
      <c r="C238" s="107"/>
      <c r="D238" s="107" t="s">
        <v>38</v>
      </c>
      <c r="E238" s="109" t="s">
        <v>20</v>
      </c>
      <c r="F238" s="112" t="s">
        <v>21</v>
      </c>
      <c r="G238" s="112" t="s">
        <v>31</v>
      </c>
      <c r="H238" s="108">
        <v>5232.1720215820142</v>
      </c>
      <c r="I238" s="108">
        <v>5435.6025564204956</v>
      </c>
      <c r="J238" s="108">
        <v>5659.4185860011839</v>
      </c>
      <c r="K238" s="108">
        <v>5414.8884841941917</v>
      </c>
      <c r="L238" s="108">
        <v>5792.4650856014505</v>
      </c>
      <c r="M238" s="108">
        <v>5753.5697259220569</v>
      </c>
      <c r="N238" s="108">
        <v>5762.0305961374261</v>
      </c>
      <c r="O238" s="108">
        <v>5188.0194221571473</v>
      </c>
      <c r="P238" s="108">
        <v>5354.8272582478703</v>
      </c>
      <c r="Q238" s="108">
        <v>4348.4902595734975</v>
      </c>
      <c r="R238" s="108">
        <v>3938.2338892275866</v>
      </c>
      <c r="S238" s="108">
        <v>3975.9244647986438</v>
      </c>
      <c r="T238" s="108">
        <v>4065.037416630104</v>
      </c>
      <c r="U238" s="108">
        <v>3763.5128120616482</v>
      </c>
      <c r="V238" s="108">
        <v>3923.0508713168333</v>
      </c>
      <c r="W238" s="108">
        <v>3359.3077437144307</v>
      </c>
      <c r="X238" s="108">
        <v>2161.3963810859</v>
      </c>
      <c r="Y238" s="108">
        <v>2102.4441041483879</v>
      </c>
      <c r="Z238" s="108">
        <v>2728.7127888278033</v>
      </c>
      <c r="AA238" s="108">
        <v>2581.1541170134724</v>
      </c>
      <c r="AB238" s="108">
        <v>984.10325558414422</v>
      </c>
      <c r="AC238" s="108">
        <v>564.97050688906279</v>
      </c>
      <c r="AD238" s="108">
        <v>530.97838241041575</v>
      </c>
      <c r="AE238" s="84"/>
      <c r="AF238" s="211">
        <v>530.97838241041575</v>
      </c>
      <c r="AG238" s="211">
        <f t="shared" si="4"/>
        <v>0</v>
      </c>
    </row>
    <row r="239" spans="2:34" x14ac:dyDescent="0.15">
      <c r="B239" s="107" t="s">
        <v>399</v>
      </c>
      <c r="C239" s="107"/>
      <c r="D239" s="107" t="s">
        <v>38</v>
      </c>
      <c r="E239" s="109" t="s">
        <v>39</v>
      </c>
      <c r="F239" s="112" t="s">
        <v>21</v>
      </c>
      <c r="G239" s="112" t="s">
        <v>31</v>
      </c>
      <c r="H239" s="108">
        <v>1705.4990738714598</v>
      </c>
      <c r="I239" s="108">
        <v>1179.4279383295045</v>
      </c>
      <c r="J239" s="108">
        <v>1093.9948294120184</v>
      </c>
      <c r="K239" s="108">
        <v>712.18175968188223</v>
      </c>
      <c r="L239" s="108">
        <v>747.86919307782216</v>
      </c>
      <c r="M239" s="108">
        <v>432.3495213712477</v>
      </c>
      <c r="N239" s="108">
        <v>148.72448648714237</v>
      </c>
      <c r="O239" s="108">
        <v>371.95765623999768</v>
      </c>
      <c r="P239" s="108">
        <v>1363.7227061948736</v>
      </c>
      <c r="Q239" s="108">
        <v>2509.3376434118518</v>
      </c>
      <c r="R239" s="108">
        <v>3724.8776912015073</v>
      </c>
      <c r="S239" s="108">
        <v>3954.0856138577456</v>
      </c>
      <c r="T239" s="108">
        <v>3601.3408885227427</v>
      </c>
      <c r="U239" s="108">
        <v>3668.9522467455804</v>
      </c>
      <c r="V239" s="108">
        <v>3315.533897308726</v>
      </c>
      <c r="W239" s="108">
        <v>2785.8749812242977</v>
      </c>
      <c r="X239" s="108">
        <v>942.35618648425555</v>
      </c>
      <c r="Y239" s="108">
        <v>1966.1623132837422</v>
      </c>
      <c r="Z239" s="108">
        <v>2442.3999092908666</v>
      </c>
      <c r="AA239" s="108">
        <v>2011.7637361786772</v>
      </c>
      <c r="AB239" s="108">
        <v>580.45895976539487</v>
      </c>
      <c r="AC239" s="108">
        <v>0</v>
      </c>
      <c r="AD239" s="108">
        <v>0</v>
      </c>
      <c r="AE239" s="84"/>
      <c r="AF239" s="211">
        <v>0</v>
      </c>
      <c r="AG239" s="211">
        <f t="shared" si="4"/>
        <v>0</v>
      </c>
    </row>
    <row r="240" spans="2:34" x14ac:dyDescent="0.15">
      <c r="B240" s="107" t="s">
        <v>399</v>
      </c>
      <c r="C240" s="107"/>
      <c r="D240" s="107" t="s">
        <v>38</v>
      </c>
      <c r="E240" s="109" t="s">
        <v>22</v>
      </c>
      <c r="F240" s="112" t="s">
        <v>21</v>
      </c>
      <c r="G240" s="112" t="s">
        <v>31</v>
      </c>
      <c r="H240" s="108">
        <v>1039.0768977228884</v>
      </c>
      <c r="I240" s="108">
        <v>1099.7234092631347</v>
      </c>
      <c r="J240" s="108">
        <v>1047.1630992615878</v>
      </c>
      <c r="K240" s="108">
        <v>1035.0337969535387</v>
      </c>
      <c r="L240" s="108">
        <v>1160.3699208033813</v>
      </c>
      <c r="M240" s="108">
        <v>2692.7051123869401</v>
      </c>
      <c r="N240" s="108">
        <v>3169.7910031702127</v>
      </c>
      <c r="O240" s="108">
        <v>2935.291158547926</v>
      </c>
      <c r="P240" s="108">
        <v>3501.3252662568925</v>
      </c>
      <c r="Q240" s="108">
        <v>4140.135187814155</v>
      </c>
      <c r="R240" s="108">
        <v>6699.4179748125525</v>
      </c>
      <c r="S240" s="108">
        <v>7601.0294463775499</v>
      </c>
      <c r="T240" s="108">
        <v>8401.5633987088022</v>
      </c>
      <c r="U240" s="108">
        <v>8094.2877402382201</v>
      </c>
      <c r="V240" s="108">
        <v>9060.5888241128123</v>
      </c>
      <c r="W240" s="108">
        <v>10289.691457995141</v>
      </c>
      <c r="X240" s="108">
        <v>10556.536108772225</v>
      </c>
      <c r="Y240" s="108">
        <v>10083.493318758303</v>
      </c>
      <c r="Z240" s="108">
        <v>10148.182931067899</v>
      </c>
      <c r="AA240" s="108">
        <v>10791.03595339451</v>
      </c>
      <c r="AB240" s="108">
        <v>10313.950062611239</v>
      </c>
      <c r="AC240" s="108">
        <v>8764.6460117599399</v>
      </c>
      <c r="AD240" s="108">
        <v>10770.91234356791</v>
      </c>
      <c r="AE240" s="84"/>
      <c r="AF240" s="211">
        <v>10770.91234356791</v>
      </c>
      <c r="AG240" s="211">
        <f t="shared" si="4"/>
        <v>0</v>
      </c>
    </row>
    <row r="241" spans="2:33" x14ac:dyDescent="0.15">
      <c r="B241" s="110" t="s">
        <v>399</v>
      </c>
      <c r="C241" s="110"/>
      <c r="D241" s="110" t="s">
        <v>38</v>
      </c>
      <c r="E241" s="113" t="s">
        <v>26</v>
      </c>
      <c r="F241" s="113"/>
      <c r="G241" s="113" t="s">
        <v>31</v>
      </c>
      <c r="H241" s="111">
        <v>7976.7479931763619</v>
      </c>
      <c r="I241" s="111">
        <v>7714.7539040131342</v>
      </c>
      <c r="J241" s="111">
        <v>7800.5765146747908</v>
      </c>
      <c r="K241" s="111">
        <v>7162.1040408296121</v>
      </c>
      <c r="L241" s="111">
        <v>7700.7041994826541</v>
      </c>
      <c r="M241" s="111">
        <v>8878.6243596802451</v>
      </c>
      <c r="N241" s="111">
        <v>9080.5460857947819</v>
      </c>
      <c r="O241" s="111">
        <v>8495.2682369450704</v>
      </c>
      <c r="P241" s="111">
        <v>10219.875230699636</v>
      </c>
      <c r="Q241" s="111">
        <v>10997.963090799505</v>
      </c>
      <c r="R241" s="111">
        <v>14362.529555241646</v>
      </c>
      <c r="S241" s="111">
        <v>15531.039525033939</v>
      </c>
      <c r="T241" s="111">
        <v>16067.941703861648</v>
      </c>
      <c r="U241" s="111">
        <v>15526.752799045449</v>
      </c>
      <c r="V241" s="111">
        <v>16299.173592738371</v>
      </c>
      <c r="W241" s="111">
        <v>16434.874182933869</v>
      </c>
      <c r="X241" s="111">
        <v>13660.288676342381</v>
      </c>
      <c r="Y241" s="111">
        <v>14152.099736190434</v>
      </c>
      <c r="Z241" s="111">
        <v>15319.295629186568</v>
      </c>
      <c r="AA241" s="111">
        <v>15383.95380658666</v>
      </c>
      <c r="AB241" s="111">
        <v>11878.512277960777</v>
      </c>
      <c r="AC241" s="111">
        <v>9329.6165186490034</v>
      </c>
      <c r="AD241" s="111">
        <v>11301.890725978326</v>
      </c>
      <c r="AE241" s="85"/>
      <c r="AF241" s="211">
        <v>11301.890725978326</v>
      </c>
      <c r="AG241" s="211">
        <f t="shared" si="4"/>
        <v>0</v>
      </c>
    </row>
    <row r="242" spans="2:33" x14ac:dyDescent="0.15">
      <c r="B242" s="107" t="s">
        <v>399</v>
      </c>
      <c r="C242" s="107"/>
      <c r="D242" s="107" t="s">
        <v>26</v>
      </c>
      <c r="E242" s="109" t="s">
        <v>30</v>
      </c>
      <c r="F242" s="112" t="s">
        <v>12</v>
      </c>
      <c r="G242" s="112" t="s">
        <v>31</v>
      </c>
      <c r="H242" s="108">
        <v>4156.9301485278384</v>
      </c>
      <c r="I242" s="108">
        <v>3729.3252838739832</v>
      </c>
      <c r="J242" s="108">
        <v>9398.1440609993824</v>
      </c>
      <c r="K242" s="108">
        <v>9205.7218719051471</v>
      </c>
      <c r="L242" s="108">
        <v>10980.282060218649</v>
      </c>
      <c r="M242" s="108">
        <v>9621.10945471175</v>
      </c>
      <c r="N242" s="108">
        <v>9779.9341187260397</v>
      </c>
      <c r="O242" s="108">
        <v>10140.343933220003</v>
      </c>
      <c r="P242" s="108">
        <v>10503.80806817578</v>
      </c>
      <c r="Q242" s="108">
        <v>10809.240114357106</v>
      </c>
      <c r="R242" s="108">
        <v>14208.698788355259</v>
      </c>
      <c r="S242" s="108">
        <v>12883.123707928306</v>
      </c>
      <c r="T242" s="108">
        <v>12849.52618284836</v>
      </c>
      <c r="U242" s="108">
        <v>13774.985282777776</v>
      </c>
      <c r="V242" s="108">
        <v>8442.1417564518342</v>
      </c>
      <c r="W242" s="108">
        <v>6905.8185641597674</v>
      </c>
      <c r="X242" s="108">
        <v>12522.713893434342</v>
      </c>
      <c r="Y242" s="108">
        <v>9367.6008563812502</v>
      </c>
      <c r="Z242" s="108">
        <v>4938.8361867520316</v>
      </c>
      <c r="AA242" s="108">
        <v>5864.2952866814476</v>
      </c>
      <c r="AB242" s="108">
        <v>5287.0287193987433</v>
      </c>
      <c r="AC242" s="108">
        <v>4818.020402860685</v>
      </c>
      <c r="AD242" s="108">
        <v>4294.5019344726934</v>
      </c>
      <c r="AE242" s="84"/>
      <c r="AF242" s="211">
        <v>4294.5019344726934</v>
      </c>
      <c r="AG242" s="211">
        <f t="shared" si="4"/>
        <v>0</v>
      </c>
    </row>
    <row r="243" spans="2:33" x14ac:dyDescent="0.15">
      <c r="B243" s="107" t="s">
        <v>399</v>
      </c>
      <c r="C243" s="107"/>
      <c r="D243" s="107" t="s">
        <v>26</v>
      </c>
      <c r="E243" s="109" t="s">
        <v>32</v>
      </c>
      <c r="F243" s="112" t="s">
        <v>12</v>
      </c>
      <c r="G243" s="112" t="s">
        <v>31</v>
      </c>
      <c r="H243" s="108">
        <v>58232.845675883706</v>
      </c>
      <c r="I243" s="108">
        <v>63412.169718482306</v>
      </c>
      <c r="J243" s="108">
        <v>64944.012647911688</v>
      </c>
      <c r="K243" s="108">
        <v>66720.589069819311</v>
      </c>
      <c r="L243" s="108">
        <v>63090.692709809708</v>
      </c>
      <c r="M243" s="108">
        <v>64716.478748414462</v>
      </c>
      <c r="N243" s="108">
        <v>70539.07704471871</v>
      </c>
      <c r="O243" s="108">
        <v>70374.902969225514</v>
      </c>
      <c r="P243" s="108">
        <v>68613.76502421312</v>
      </c>
      <c r="Q243" s="108">
        <v>71652.827311721267</v>
      </c>
      <c r="R243" s="108">
        <v>72186.707135348843</v>
      </c>
      <c r="S243" s="108">
        <v>77605.347603735296</v>
      </c>
      <c r="T243" s="108">
        <v>79313.887896494096</v>
      </c>
      <c r="U243" s="108">
        <v>80349.486317458664</v>
      </c>
      <c r="V243" s="108">
        <v>79957.104792029771</v>
      </c>
      <c r="W243" s="108">
        <v>85400.672001432496</v>
      </c>
      <c r="X243" s="108">
        <v>87017.206598298915</v>
      </c>
      <c r="Y243" s="108">
        <v>104667.00084900093</v>
      </c>
      <c r="Z243" s="108">
        <v>110653.32366463759</v>
      </c>
      <c r="AA243" s="108">
        <v>113262.34078435971</v>
      </c>
      <c r="AB243" s="108">
        <v>109835.99820038534</v>
      </c>
      <c r="AC243" s="108">
        <v>143595.34942555762</v>
      </c>
      <c r="AD243" s="108">
        <v>133845.8478639815</v>
      </c>
      <c r="AE243" s="84"/>
      <c r="AF243" s="211">
        <v>133845.8478639815</v>
      </c>
      <c r="AG243" s="211">
        <f t="shared" si="4"/>
        <v>0</v>
      </c>
    </row>
    <row r="244" spans="2:33" x14ac:dyDescent="0.15">
      <c r="B244" s="107" t="s">
        <v>399</v>
      </c>
      <c r="C244" s="107"/>
      <c r="D244" s="107" t="s">
        <v>26</v>
      </c>
      <c r="E244" s="109" t="s">
        <v>33</v>
      </c>
      <c r="F244" s="112" t="s">
        <v>12</v>
      </c>
      <c r="G244" s="112" t="s">
        <v>31</v>
      </c>
      <c r="H244" s="108">
        <v>2.8785924352431769</v>
      </c>
      <c r="I244" s="108">
        <v>4.3178886528647649</v>
      </c>
      <c r="J244" s="108">
        <v>4.3178886528647649</v>
      </c>
      <c r="K244" s="108">
        <v>4.3178886528647649</v>
      </c>
      <c r="L244" s="108">
        <v>4.3178886528647649</v>
      </c>
      <c r="M244" s="108">
        <v>4.3178886528647649</v>
      </c>
      <c r="N244" s="108">
        <v>4.3178886528647649</v>
      </c>
      <c r="O244" s="108">
        <v>4.3178886528647649</v>
      </c>
      <c r="P244" s="108">
        <v>4.3178886528647649</v>
      </c>
      <c r="Q244" s="108">
        <v>4.3178886528647649</v>
      </c>
      <c r="R244" s="108">
        <v>4.3178886528647649</v>
      </c>
      <c r="S244" s="108">
        <v>4.3178886528647649</v>
      </c>
      <c r="T244" s="108">
        <v>4.3178886528647649</v>
      </c>
      <c r="U244" s="108">
        <v>4.3178886528647649</v>
      </c>
      <c r="V244" s="108">
        <v>926.54694009389755</v>
      </c>
      <c r="W244" s="108">
        <v>2143.1120680385452</v>
      </c>
      <c r="X244" s="108">
        <v>3827.808290764614</v>
      </c>
      <c r="Y244" s="108">
        <v>3862.3513999875327</v>
      </c>
      <c r="Z244" s="108">
        <v>5405.9965933866861</v>
      </c>
      <c r="AA244" s="108">
        <v>5955.0881004093217</v>
      </c>
      <c r="AB244" s="108">
        <v>6527.5681709683086</v>
      </c>
      <c r="AC244" s="108">
        <v>6558.0632199985193</v>
      </c>
      <c r="AD244" s="108">
        <v>6951.3304158854817</v>
      </c>
      <c r="AE244" s="84"/>
      <c r="AF244" s="211">
        <v>6951.3304158854817</v>
      </c>
      <c r="AG244" s="211">
        <f t="shared" si="4"/>
        <v>0</v>
      </c>
    </row>
    <row r="245" spans="2:33" x14ac:dyDescent="0.15">
      <c r="B245" s="107" t="s">
        <v>399</v>
      </c>
      <c r="C245" s="107"/>
      <c r="D245" s="107" t="s">
        <v>26</v>
      </c>
      <c r="E245" s="109" t="s">
        <v>34</v>
      </c>
      <c r="F245" s="112" t="s">
        <v>12</v>
      </c>
      <c r="G245" s="112" t="s">
        <v>31</v>
      </c>
      <c r="H245" s="108">
        <v>0</v>
      </c>
      <c r="I245" s="108">
        <v>0</v>
      </c>
      <c r="J245" s="108">
        <v>0</v>
      </c>
      <c r="K245" s="108">
        <v>0</v>
      </c>
      <c r="L245" s="108">
        <v>0</v>
      </c>
      <c r="M245" s="108">
        <v>0</v>
      </c>
      <c r="N245" s="108">
        <v>0</v>
      </c>
      <c r="O245" s="108">
        <v>0</v>
      </c>
      <c r="P245" s="108">
        <v>0</v>
      </c>
      <c r="Q245" s="108">
        <v>0</v>
      </c>
      <c r="R245" s="108">
        <v>0</v>
      </c>
      <c r="S245" s="108">
        <v>0</v>
      </c>
      <c r="T245" s="108">
        <v>214.81496048002208</v>
      </c>
      <c r="U245" s="108">
        <v>708.49356312422685</v>
      </c>
      <c r="V245" s="108">
        <v>717.12934042995641</v>
      </c>
      <c r="W245" s="108">
        <v>828.67479729562956</v>
      </c>
      <c r="X245" s="108">
        <v>867.17597111700695</v>
      </c>
      <c r="Y245" s="108">
        <v>1186.3399073745941</v>
      </c>
      <c r="Z245" s="108">
        <v>2866.7182414477988</v>
      </c>
      <c r="AA245" s="108">
        <v>2996.974549142552</v>
      </c>
      <c r="AB245" s="108">
        <v>3078.654609492577</v>
      </c>
      <c r="AC245" s="108">
        <v>3194.7849925463706</v>
      </c>
      <c r="AD245" s="108">
        <v>3293.076588649727</v>
      </c>
      <c r="AE245" s="213">
        <v>3293.0766030426894</v>
      </c>
      <c r="AF245" s="211">
        <v>3293.076588649727</v>
      </c>
      <c r="AG245" s="211">
        <f t="shared" si="4"/>
        <v>0</v>
      </c>
    </row>
    <row r="246" spans="2:33" x14ac:dyDescent="0.15">
      <c r="B246" s="107" t="s">
        <v>399</v>
      </c>
      <c r="C246" s="107"/>
      <c r="D246" s="107" t="s">
        <v>26</v>
      </c>
      <c r="E246" s="109" t="s">
        <v>18</v>
      </c>
      <c r="F246" s="112" t="s">
        <v>12</v>
      </c>
      <c r="G246" s="112" t="s">
        <v>31</v>
      </c>
      <c r="H246" s="108">
        <v>2270.029543228467</v>
      </c>
      <c r="I246" s="108">
        <v>2349.7347552798951</v>
      </c>
      <c r="J246" s="108">
        <v>2678.5972050038977</v>
      </c>
      <c r="K246" s="108">
        <v>2820.4348264497457</v>
      </c>
      <c r="L246" s="108">
        <v>4321.0266533392305</v>
      </c>
      <c r="M246" s="108">
        <v>5003.8555565829602</v>
      </c>
      <c r="N246" s="108">
        <v>4604.0742961360338</v>
      </c>
      <c r="O246" s="108">
        <v>6006.1329081272961</v>
      </c>
      <c r="P246" s="108">
        <v>6621.8086012174608</v>
      </c>
      <c r="Q246" s="108">
        <v>7746.4679712659572</v>
      </c>
      <c r="R246" s="108">
        <v>9694.538665814247</v>
      </c>
      <c r="S246" s="108">
        <v>10516.694790124253</v>
      </c>
      <c r="T246" s="108">
        <v>7204.2214892782904</v>
      </c>
      <c r="U246" s="108">
        <v>12698.860320067681</v>
      </c>
      <c r="V246" s="108">
        <v>17433.475435941487</v>
      </c>
      <c r="W246" s="108">
        <v>12452.841082869574</v>
      </c>
      <c r="X246" s="108">
        <v>9582.8258489232685</v>
      </c>
      <c r="Y246" s="108">
        <v>14308.026963373677</v>
      </c>
      <c r="Z246" s="108">
        <v>10883.213245541843</v>
      </c>
      <c r="AA246" s="108">
        <v>11776.915780669668</v>
      </c>
      <c r="AB246" s="108">
        <v>11527.1309429022</v>
      </c>
      <c r="AC246" s="108">
        <v>11781.007231208294</v>
      </c>
      <c r="AD246" s="108">
        <v>12358.850688498225</v>
      </c>
      <c r="AE246" s="84"/>
      <c r="AF246" s="211">
        <v>12358.850688498225</v>
      </c>
      <c r="AG246" s="211">
        <f t="shared" si="4"/>
        <v>0</v>
      </c>
    </row>
    <row r="247" spans="2:33" x14ac:dyDescent="0.15">
      <c r="B247" s="107" t="s">
        <v>399</v>
      </c>
      <c r="C247" s="107"/>
      <c r="D247" s="107" t="s">
        <v>26</v>
      </c>
      <c r="E247" s="109" t="s">
        <v>35</v>
      </c>
      <c r="F247" s="112" t="s">
        <v>12</v>
      </c>
      <c r="G247" s="112" t="s">
        <v>31</v>
      </c>
      <c r="H247" s="108">
        <v>0</v>
      </c>
      <c r="I247" s="108">
        <v>0</v>
      </c>
      <c r="J247" s="108">
        <v>0</v>
      </c>
      <c r="K247" s="108">
        <v>0</v>
      </c>
      <c r="L247" s="108">
        <v>0</v>
      </c>
      <c r="M247" s="108">
        <v>0</v>
      </c>
      <c r="N247" s="108">
        <v>0</v>
      </c>
      <c r="O247" s="108">
        <v>0</v>
      </c>
      <c r="P247" s="108">
        <v>0</v>
      </c>
      <c r="Q247" s="108">
        <v>0</v>
      </c>
      <c r="R247" s="108">
        <v>0</v>
      </c>
      <c r="S247" s="108">
        <v>30.982105883700751</v>
      </c>
      <c r="T247" s="108">
        <v>318.11745486198561</v>
      </c>
      <c r="U247" s="108">
        <v>292.09354147810387</v>
      </c>
      <c r="V247" s="108">
        <v>297.85659727845541</v>
      </c>
      <c r="W247" s="108">
        <v>356.99719025382512</v>
      </c>
      <c r="X247" s="108">
        <v>497.66207906891606</v>
      </c>
      <c r="Y247" s="108">
        <v>390.58740508405981</v>
      </c>
      <c r="Z247" s="108">
        <v>483.89143975762096</v>
      </c>
      <c r="AA247" s="108">
        <v>576.1164591503225</v>
      </c>
      <c r="AB247" s="108">
        <v>503.50430175128713</v>
      </c>
      <c r="AC247" s="108">
        <v>699.7584264120685</v>
      </c>
      <c r="AD247" s="108">
        <v>666.67130641487847</v>
      </c>
      <c r="AE247" s="84"/>
      <c r="AF247" s="211">
        <v>666.67130641487847</v>
      </c>
      <c r="AG247" s="211">
        <f t="shared" si="4"/>
        <v>0</v>
      </c>
    </row>
    <row r="248" spans="2:33" x14ac:dyDescent="0.15">
      <c r="B248" s="110" t="s">
        <v>399</v>
      </c>
      <c r="C248" s="110"/>
      <c r="D248" s="110" t="s">
        <v>26</v>
      </c>
      <c r="E248" s="113" t="s">
        <v>26</v>
      </c>
      <c r="F248" s="114"/>
      <c r="G248" s="113" t="s">
        <v>31</v>
      </c>
      <c r="H248" s="111">
        <v>64662.683960075257</v>
      </c>
      <c r="I248" s="111">
        <v>69495.547646289051</v>
      </c>
      <c r="J248" s="111">
        <v>77025.071802567836</v>
      </c>
      <c r="K248" s="111">
        <v>78751.063656827071</v>
      </c>
      <c r="L248" s="111">
        <v>78396.319312020452</v>
      </c>
      <c r="M248" s="111">
        <v>79345.761648362037</v>
      </c>
      <c r="N248" s="111">
        <v>84927.403348233638</v>
      </c>
      <c r="O248" s="111">
        <v>86525.697699225682</v>
      </c>
      <c r="P248" s="111">
        <v>85743.699582259229</v>
      </c>
      <c r="Q248" s="111">
        <v>90212.853285997189</v>
      </c>
      <c r="R248" s="111">
        <v>96094.262478171222</v>
      </c>
      <c r="S248" s="111">
        <v>101040.46609632442</v>
      </c>
      <c r="T248" s="111">
        <v>99904.885872615618</v>
      </c>
      <c r="U248" s="111">
        <v>107828.23691355932</v>
      </c>
      <c r="V248" s="111">
        <v>107774.2548622254</v>
      </c>
      <c r="W248" s="111">
        <v>108088.11570404985</v>
      </c>
      <c r="X248" s="111">
        <v>114315.39268160705</v>
      </c>
      <c r="Y248" s="111">
        <v>133781.90738120204</v>
      </c>
      <c r="Z248" s="111">
        <v>135231.97937152357</v>
      </c>
      <c r="AA248" s="111">
        <v>140431.730960413</v>
      </c>
      <c r="AB248" s="111">
        <v>136759.88494489845</v>
      </c>
      <c r="AC248" s="111">
        <v>170646.98369858356</v>
      </c>
      <c r="AD248" s="111">
        <v>161410.27879790255</v>
      </c>
      <c r="AE248" s="213">
        <v>161410.2788122955</v>
      </c>
      <c r="AF248" s="211">
        <v>161410.27879790255</v>
      </c>
      <c r="AG248" s="211">
        <f t="shared" si="4"/>
        <v>0</v>
      </c>
    </row>
    <row r="249" spans="2:33" x14ac:dyDescent="0.15">
      <c r="B249" s="107" t="s">
        <v>399</v>
      </c>
      <c r="C249" s="107"/>
      <c r="D249" s="107" t="s">
        <v>26</v>
      </c>
      <c r="E249" s="109" t="s">
        <v>20</v>
      </c>
      <c r="F249" s="112" t="s">
        <v>21</v>
      </c>
      <c r="G249" s="112" t="s">
        <v>31</v>
      </c>
      <c r="H249" s="108">
        <v>7820.595915431024</v>
      </c>
      <c r="I249" s="108">
        <v>7123.1354425316676</v>
      </c>
      <c r="J249" s="108">
        <v>7038.5541218349754</v>
      </c>
      <c r="K249" s="108">
        <v>6847.7464386770307</v>
      </c>
      <c r="L249" s="108">
        <v>15056.515579377283</v>
      </c>
      <c r="M249" s="108">
        <v>7326.8808641257365</v>
      </c>
      <c r="N249" s="108">
        <v>7782.7547418464237</v>
      </c>
      <c r="O249" s="108">
        <v>6843.9267254244614</v>
      </c>
      <c r="P249" s="108">
        <v>10355.940854870665</v>
      </c>
      <c r="Q249" s="108">
        <v>7287.2735865641407</v>
      </c>
      <c r="R249" s="108">
        <v>7178.2269340310977</v>
      </c>
      <c r="S249" s="108">
        <v>7323.690924384342</v>
      </c>
      <c r="T249" s="108">
        <v>8367.1434880326105</v>
      </c>
      <c r="U249" s="108">
        <v>5979.0012614661991</v>
      </c>
      <c r="V249" s="108">
        <v>5315.644393269894</v>
      </c>
      <c r="W249" s="108">
        <v>5470.1031922501579</v>
      </c>
      <c r="X249" s="108">
        <v>7674.7622754081767</v>
      </c>
      <c r="Y249" s="108">
        <v>11856.964946574097</v>
      </c>
      <c r="Z249" s="108">
        <v>4449.8701041443937</v>
      </c>
      <c r="AA249" s="108">
        <v>3486.2481784019865</v>
      </c>
      <c r="AB249" s="108">
        <v>1910.5685441671442</v>
      </c>
      <c r="AC249" s="108">
        <v>1464.0578886072012</v>
      </c>
      <c r="AD249" s="108">
        <v>4205.2103121647742</v>
      </c>
      <c r="AE249" s="84"/>
      <c r="AF249" s="211">
        <v>4205.2103121647742</v>
      </c>
      <c r="AG249" s="211">
        <f t="shared" si="4"/>
        <v>0</v>
      </c>
    </row>
    <row r="250" spans="2:33" x14ac:dyDescent="0.15">
      <c r="B250" s="107" t="s">
        <v>399</v>
      </c>
      <c r="C250" s="107"/>
      <c r="D250" s="107" t="s">
        <v>26</v>
      </c>
      <c r="E250" s="109" t="s">
        <v>39</v>
      </c>
      <c r="F250" s="112" t="s">
        <v>21</v>
      </c>
      <c r="G250" s="112" t="s">
        <v>31</v>
      </c>
      <c r="H250" s="108">
        <v>15476.499096046666</v>
      </c>
      <c r="I250" s="108">
        <v>9473.2489643552453</v>
      </c>
      <c r="J250" s="108">
        <v>9627.2599356417049</v>
      </c>
      <c r="K250" s="108">
        <v>11547.586521995083</v>
      </c>
      <c r="L250" s="108">
        <v>15836.082570415687</v>
      </c>
      <c r="M250" s="108">
        <v>12982.874467010623</v>
      </c>
      <c r="N250" s="108">
        <v>11704.584869733233</v>
      </c>
      <c r="O250" s="108">
        <v>8264.3572935708235</v>
      </c>
      <c r="P250" s="108">
        <v>16190.745660040748</v>
      </c>
      <c r="Q250" s="108">
        <v>13720.888246598304</v>
      </c>
      <c r="R250" s="108">
        <v>13270.277654465983</v>
      </c>
      <c r="S250" s="108">
        <v>8678.7972002341376</v>
      </c>
      <c r="T250" s="108">
        <v>8139.1217866352154</v>
      </c>
      <c r="U250" s="108">
        <v>7253.8918527884489</v>
      </c>
      <c r="V250" s="108">
        <v>6103.7079868806486</v>
      </c>
      <c r="W250" s="108">
        <v>6028.3206634820854</v>
      </c>
      <c r="X250" s="108">
        <v>6549.2517542468668</v>
      </c>
      <c r="Y250" s="108">
        <v>5758.343838661589</v>
      </c>
      <c r="Z250" s="108">
        <v>5750.5532294836485</v>
      </c>
      <c r="AA250" s="108">
        <v>5753.11592987113</v>
      </c>
      <c r="AB250" s="108">
        <v>3625.0641721097036</v>
      </c>
      <c r="AC250" s="108">
        <v>3310.6101078342485</v>
      </c>
      <c r="AD250" s="108">
        <v>3370.8502859973637</v>
      </c>
      <c r="AE250" s="84"/>
      <c r="AF250" s="211">
        <v>3370.8502859973637</v>
      </c>
      <c r="AG250" s="211">
        <f t="shared" si="4"/>
        <v>0</v>
      </c>
    </row>
    <row r="251" spans="2:33" x14ac:dyDescent="0.15">
      <c r="B251" s="107" t="s">
        <v>399</v>
      </c>
      <c r="C251" s="107"/>
      <c r="D251" s="107" t="s">
        <v>26</v>
      </c>
      <c r="E251" s="109" t="s">
        <v>22</v>
      </c>
      <c r="F251" s="112" t="s">
        <v>21</v>
      </c>
      <c r="G251" s="112" t="s">
        <v>31</v>
      </c>
      <c r="H251" s="108">
        <v>10940.630681860453</v>
      </c>
      <c r="I251" s="108">
        <v>11761.380138038454</v>
      </c>
      <c r="J251" s="108">
        <v>14749.231606587926</v>
      </c>
      <c r="K251" s="108">
        <v>17769.427881292198</v>
      </c>
      <c r="L251" s="108">
        <v>29724.876856259441</v>
      </c>
      <c r="M251" s="108">
        <v>52058.965506147513</v>
      </c>
      <c r="N251" s="108">
        <v>54031.998681590201</v>
      </c>
      <c r="O251" s="108">
        <v>79491.404226185652</v>
      </c>
      <c r="P251" s="108">
        <v>99892.890708324543</v>
      </c>
      <c r="Q251" s="108">
        <v>102735.19054917741</v>
      </c>
      <c r="R251" s="108">
        <v>131020.72353154834</v>
      </c>
      <c r="S251" s="108">
        <v>150007.12474441482</v>
      </c>
      <c r="T251" s="108">
        <v>164489.51170022564</v>
      </c>
      <c r="U251" s="108">
        <v>150338.65900750147</v>
      </c>
      <c r="V251" s="108">
        <v>175587.82331209077</v>
      </c>
      <c r="W251" s="108">
        <v>182408.53430998384</v>
      </c>
      <c r="X251" s="108">
        <v>199607.88498279764</v>
      </c>
      <c r="Y251" s="108">
        <v>165560.93340410333</v>
      </c>
      <c r="Z251" s="108">
        <v>168229.37991187419</v>
      </c>
      <c r="AA251" s="108">
        <v>177694.27881292198</v>
      </c>
      <c r="AB251" s="108">
        <v>150435.69342596587</v>
      </c>
      <c r="AC251" s="108">
        <v>178086.50078396781</v>
      </c>
      <c r="AD251" s="108">
        <v>208340.45828223988</v>
      </c>
      <c r="AE251" s="84"/>
      <c r="AF251" s="211">
        <v>208340.45828223988</v>
      </c>
      <c r="AG251" s="211">
        <f t="shared" si="4"/>
        <v>0</v>
      </c>
    </row>
    <row r="252" spans="2:33" x14ac:dyDescent="0.15">
      <c r="B252" s="110" t="s">
        <v>399</v>
      </c>
      <c r="C252" s="110"/>
      <c r="D252" s="110" t="s">
        <v>26</v>
      </c>
      <c r="E252" s="113" t="s">
        <v>26</v>
      </c>
      <c r="F252" s="112"/>
      <c r="G252" s="113" t="s">
        <v>31</v>
      </c>
      <c r="H252" s="111">
        <v>34237.725693338136</v>
      </c>
      <c r="I252" s="111">
        <v>28357.764544925365</v>
      </c>
      <c r="J252" s="111">
        <v>31415.045664064604</v>
      </c>
      <c r="K252" s="111">
        <v>36164.760841964307</v>
      </c>
      <c r="L252" s="111">
        <v>60617.475006052409</v>
      </c>
      <c r="M252" s="111">
        <v>72368.72083728388</v>
      </c>
      <c r="N252" s="111">
        <v>73519.338293169858</v>
      </c>
      <c r="O252" s="111">
        <v>94599.688245180936</v>
      </c>
      <c r="P252" s="111">
        <v>126439.57722323594</v>
      </c>
      <c r="Q252" s="111">
        <v>123743.35238233984</v>
      </c>
      <c r="R252" s="111">
        <v>151469.22812004542</v>
      </c>
      <c r="S252" s="111">
        <v>166009.61286903327</v>
      </c>
      <c r="T252" s="111">
        <v>180995.77697489347</v>
      </c>
      <c r="U252" s="111">
        <v>163571.5521217561</v>
      </c>
      <c r="V252" s="111">
        <v>187007.17569224132</v>
      </c>
      <c r="W252" s="111">
        <v>193906.95816571609</v>
      </c>
      <c r="X252" s="111">
        <v>213831.89901245269</v>
      </c>
      <c r="Y252" s="111">
        <v>183176.24218933901</v>
      </c>
      <c r="Z252" s="111">
        <v>178429.80324550223</v>
      </c>
      <c r="AA252" s="111">
        <v>186933.64292119507</v>
      </c>
      <c r="AB252" s="111">
        <v>155971.32614224273</v>
      </c>
      <c r="AC252" s="111">
        <v>182861.16878040927</v>
      </c>
      <c r="AD252" s="111">
        <v>215916.51888040203</v>
      </c>
      <c r="AE252" s="85"/>
      <c r="AF252" s="211">
        <v>215916.51888040203</v>
      </c>
      <c r="AG252" s="211">
        <f t="shared" si="4"/>
        <v>0</v>
      </c>
    </row>
    <row r="253" spans="2:33" x14ac:dyDescent="0.15">
      <c r="B253" s="181"/>
      <c r="C253" s="181"/>
      <c r="D253" s="181"/>
      <c r="E253" s="182"/>
      <c r="F253" s="183"/>
      <c r="G253" s="182"/>
      <c r="H253" s="184"/>
      <c r="I253" s="184"/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  <c r="Z253" s="184"/>
      <c r="AA253" s="184"/>
      <c r="AB253" s="184"/>
      <c r="AC253" s="184"/>
      <c r="AD253" s="184"/>
      <c r="AE253" s="85"/>
      <c r="AF253" s="85"/>
      <c r="AG253" s="85"/>
    </row>
    <row r="254" spans="2:33" x14ac:dyDescent="0.15">
      <c r="B254" s="181"/>
      <c r="C254" s="181"/>
      <c r="D254" s="181"/>
      <c r="E254" s="182"/>
      <c r="F254" s="183"/>
      <c r="G254" s="182"/>
      <c r="H254" s="184"/>
      <c r="I254" s="184"/>
      <c r="J254" s="184"/>
      <c r="K254" s="184"/>
      <c r="L254" s="184"/>
      <c r="M254" s="184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4"/>
      <c r="Y254" s="184"/>
      <c r="Z254" s="184"/>
      <c r="AA254" s="184"/>
      <c r="AB254" s="184"/>
      <c r="AC254" s="184"/>
      <c r="AD254" s="184"/>
      <c r="AE254" s="85"/>
      <c r="AF254" s="85"/>
      <c r="AG254" s="85"/>
    </row>
    <row r="255" spans="2:33" x14ac:dyDescent="0.15">
      <c r="B255" s="181"/>
      <c r="C255" s="181"/>
      <c r="D255" s="181"/>
      <c r="E255" s="182"/>
      <c r="F255" s="183"/>
      <c r="G255" s="182"/>
      <c r="H255" s="184"/>
      <c r="I255" s="184"/>
      <c r="J255" s="184"/>
      <c r="K255" s="184"/>
      <c r="L255" s="184"/>
      <c r="M255" s="184"/>
      <c r="N255" s="184"/>
      <c r="O255" s="184"/>
      <c r="P255" s="184"/>
      <c r="Q255" s="184"/>
      <c r="R255" s="184"/>
      <c r="S255" s="184"/>
      <c r="T255" s="184"/>
      <c r="U255" s="184"/>
      <c r="V255" s="184"/>
      <c r="W255" s="184"/>
      <c r="X255" s="184"/>
      <c r="Y255" s="184"/>
      <c r="Z255" s="184"/>
      <c r="AA255" s="184"/>
      <c r="AB255" s="184"/>
      <c r="AC255" s="184"/>
      <c r="AD255" s="184"/>
      <c r="AE255" s="85"/>
      <c r="AF255" s="85"/>
      <c r="AG255" s="85"/>
    </row>
    <row r="256" spans="2:33" x14ac:dyDescent="0.15">
      <c r="B256" s="181"/>
      <c r="C256" s="181"/>
      <c r="D256" s="181"/>
      <c r="E256" s="182"/>
      <c r="F256" s="183"/>
      <c r="G256" s="182"/>
      <c r="H256" s="184"/>
      <c r="I256" s="184"/>
      <c r="J256" s="184"/>
      <c r="K256" s="184"/>
      <c r="L256" s="184"/>
      <c r="M256" s="184"/>
      <c r="N256" s="184"/>
      <c r="O256" s="184"/>
      <c r="P256" s="184"/>
      <c r="Q256" s="184"/>
      <c r="R256" s="184"/>
      <c r="S256" s="184"/>
      <c r="T256" s="184"/>
      <c r="U256" s="184"/>
      <c r="V256" s="184"/>
      <c r="W256" s="184"/>
      <c r="X256" s="184"/>
      <c r="Y256" s="184"/>
      <c r="Z256" s="184"/>
      <c r="AA256" s="184"/>
      <c r="AB256" s="184"/>
      <c r="AC256" s="184"/>
      <c r="AD256" s="184"/>
      <c r="AE256" s="85"/>
      <c r="AF256" s="85"/>
      <c r="AG256" s="85"/>
    </row>
    <row r="257" spans="2:49" x14ac:dyDescent="0.15">
      <c r="B257" s="181"/>
      <c r="C257" s="181"/>
      <c r="D257" s="181"/>
      <c r="E257" s="182"/>
      <c r="F257" s="183"/>
      <c r="G257" s="182"/>
      <c r="H257" s="184"/>
      <c r="I257" s="184"/>
      <c r="J257" s="184"/>
      <c r="K257" s="184"/>
      <c r="L257" s="184"/>
      <c r="M257" s="184"/>
      <c r="N257" s="184"/>
      <c r="O257" s="184"/>
      <c r="P257" s="184"/>
      <c r="Q257" s="184"/>
      <c r="R257" s="184"/>
      <c r="S257" s="184"/>
      <c r="T257" s="184"/>
      <c r="U257" s="184"/>
      <c r="V257" s="184"/>
      <c r="W257" s="184"/>
      <c r="X257" s="184"/>
      <c r="Y257" s="184"/>
      <c r="Z257" s="184"/>
      <c r="AA257" s="184"/>
      <c r="AB257" s="184"/>
      <c r="AC257" s="184"/>
      <c r="AD257" s="184"/>
      <c r="AE257" s="85"/>
      <c r="AF257" s="85"/>
      <c r="AG257" s="85"/>
    </row>
    <row r="258" spans="2:49" x14ac:dyDescent="0.15">
      <c r="B258" s="181"/>
      <c r="C258" s="181"/>
      <c r="D258" s="181"/>
      <c r="E258" s="182"/>
      <c r="F258" s="183"/>
      <c r="G258" s="182"/>
      <c r="H258" s="184"/>
      <c r="I258" s="184"/>
      <c r="J258" s="184"/>
      <c r="K258" s="184"/>
      <c r="L258" s="184"/>
      <c r="M258" s="184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  <c r="Z258" s="184"/>
      <c r="AA258" s="184"/>
      <c r="AB258" s="184"/>
      <c r="AC258" s="184"/>
      <c r="AD258" s="184"/>
      <c r="AE258" s="85"/>
      <c r="AF258" s="85"/>
      <c r="AG258" s="85"/>
    </row>
    <row r="259" spans="2:49" s="79" customFormat="1" x14ac:dyDescent="0.15">
      <c r="B259" s="77" t="s">
        <v>400</v>
      </c>
      <c r="C259" s="77"/>
      <c r="AI259" s="179"/>
      <c r="AJ259" s="179"/>
      <c r="AK259" s="179"/>
      <c r="AL259" s="179"/>
      <c r="AM259" s="179"/>
      <c r="AN259" s="179"/>
      <c r="AO259" s="179"/>
      <c r="AP259" s="179"/>
      <c r="AQ259" s="179"/>
      <c r="AR259" s="179"/>
      <c r="AS259" s="179"/>
      <c r="AT259" s="179"/>
      <c r="AU259" s="179"/>
      <c r="AV259" s="179"/>
      <c r="AW259" s="179"/>
    </row>
    <row r="260" spans="2:49" s="79" customFormat="1" x14ac:dyDescent="0.15">
      <c r="AI260" s="179"/>
      <c r="AJ260" s="179"/>
      <c r="AK260" s="179"/>
      <c r="AL260" s="179"/>
      <c r="AM260" s="179"/>
      <c r="AN260" s="179"/>
      <c r="AO260" s="179"/>
      <c r="AP260" s="179"/>
      <c r="AQ260" s="179"/>
      <c r="AR260" s="179"/>
      <c r="AS260" s="179"/>
      <c r="AT260" s="179"/>
      <c r="AU260" s="179"/>
      <c r="AV260" s="179"/>
      <c r="AW260" s="179"/>
    </row>
    <row r="261" spans="2:49" s="79" customFormat="1" x14ac:dyDescent="0.15">
      <c r="B261" s="87" t="s">
        <v>4</v>
      </c>
      <c r="C261" s="87" t="s">
        <v>5</v>
      </c>
      <c r="D261" s="87" t="s">
        <v>401</v>
      </c>
      <c r="E261" s="87"/>
      <c r="F261" s="87"/>
      <c r="G261" s="87" t="s">
        <v>8</v>
      </c>
      <c r="H261" s="88">
        <v>2000</v>
      </c>
      <c r="I261" s="88">
        <v>2001</v>
      </c>
      <c r="J261" s="88">
        <v>2002</v>
      </c>
      <c r="K261" s="88">
        <v>2003</v>
      </c>
      <c r="L261" s="88">
        <v>2004</v>
      </c>
      <c r="M261" s="88">
        <v>2005</v>
      </c>
      <c r="N261" s="88">
        <v>2006</v>
      </c>
      <c r="O261" s="88">
        <v>2007</v>
      </c>
      <c r="P261" s="88">
        <v>2008</v>
      </c>
      <c r="Q261" s="88">
        <v>2009</v>
      </c>
      <c r="R261" s="88">
        <v>2010</v>
      </c>
      <c r="S261" s="88">
        <v>2011</v>
      </c>
      <c r="T261" s="88">
        <v>2012</v>
      </c>
      <c r="U261" s="88">
        <v>2013</v>
      </c>
      <c r="V261" s="88">
        <v>2014</v>
      </c>
      <c r="W261" s="88">
        <v>2015</v>
      </c>
      <c r="X261" s="88">
        <v>2016</v>
      </c>
      <c r="Y261" s="88">
        <v>2017</v>
      </c>
      <c r="Z261" s="88">
        <v>2018</v>
      </c>
      <c r="AA261" s="88">
        <v>2019</v>
      </c>
      <c r="AB261" s="88">
        <v>2020</v>
      </c>
      <c r="AC261" s="88">
        <v>2021</v>
      </c>
      <c r="AD261" s="88">
        <v>2022</v>
      </c>
      <c r="AH261" s="61"/>
      <c r="AI261" s="179"/>
      <c r="AJ261" s="179"/>
      <c r="AK261" s="179"/>
      <c r="AL261" s="179"/>
      <c r="AM261" s="179"/>
      <c r="AN261" s="179"/>
      <c r="AO261" s="179"/>
      <c r="AP261" s="179"/>
      <c r="AQ261" s="179"/>
      <c r="AR261" s="179"/>
      <c r="AS261" s="179"/>
      <c r="AT261" s="179"/>
      <c r="AU261" s="179"/>
      <c r="AV261" s="179"/>
      <c r="AW261" s="179"/>
    </row>
    <row r="262" spans="2:49" x14ac:dyDescent="0.15">
      <c r="B262" s="107" t="s">
        <v>402</v>
      </c>
      <c r="C262" s="107" t="s">
        <v>50</v>
      </c>
      <c r="D262" s="107" t="s">
        <v>10</v>
      </c>
      <c r="E262" s="112"/>
      <c r="F262" s="112"/>
      <c r="G262" s="112" t="s">
        <v>31</v>
      </c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>
        <v>331386.20447293477</v>
      </c>
      <c r="AD262" s="108">
        <v>354183.76970373036</v>
      </c>
      <c r="AE262" s="85"/>
      <c r="AF262" s="211">
        <v>354183.76968933735</v>
      </c>
      <c r="AG262" s="211">
        <f t="shared" ref="AG262:AG273" si="6">+AF262-AD262</f>
        <v>-1.4393008314073086E-5</v>
      </c>
    </row>
    <row r="263" spans="2:49" x14ac:dyDescent="0.15">
      <c r="B263" s="107" t="s">
        <v>402</v>
      </c>
      <c r="C263" s="107" t="s">
        <v>50</v>
      </c>
      <c r="D263" s="107" t="s">
        <v>38</v>
      </c>
      <c r="E263" s="112"/>
      <c r="F263" s="112"/>
      <c r="G263" s="112" t="s">
        <v>31</v>
      </c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>
        <v>22121.94800605805</v>
      </c>
      <c r="AD263" s="108">
        <v>23078.886363363141</v>
      </c>
      <c r="AE263" s="85"/>
      <c r="AF263" s="211">
        <v>23078.886363363141</v>
      </c>
      <c r="AG263" s="211">
        <f t="shared" si="6"/>
        <v>0</v>
      </c>
    </row>
    <row r="264" spans="2:49" s="177" customFormat="1" x14ac:dyDescent="0.15">
      <c r="B264" s="110" t="s">
        <v>402</v>
      </c>
      <c r="C264" s="110" t="s">
        <v>50</v>
      </c>
      <c r="D264" s="110" t="s">
        <v>26</v>
      </c>
      <c r="E264" s="113"/>
      <c r="F264" s="113"/>
      <c r="G264" s="113" t="s">
        <v>31</v>
      </c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>
        <v>353508.15247899282</v>
      </c>
      <c r="AD264" s="111">
        <v>377262.65606709349</v>
      </c>
      <c r="AE264" s="85"/>
      <c r="AF264" s="211">
        <v>377262.65605270048</v>
      </c>
      <c r="AG264" s="211">
        <f t="shared" si="6"/>
        <v>-1.4393008314073086E-5</v>
      </c>
    </row>
    <row r="265" spans="2:49" x14ac:dyDescent="0.15">
      <c r="B265" s="107" t="s">
        <v>402</v>
      </c>
      <c r="C265" s="107" t="s">
        <v>52</v>
      </c>
      <c r="D265" s="107" t="s">
        <v>10</v>
      </c>
      <c r="E265" s="112"/>
      <c r="F265" s="112"/>
      <c r="G265" s="112" t="s">
        <v>31</v>
      </c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>
        <v>199896.27879214939</v>
      </c>
      <c r="AD265" s="108">
        <v>208087.99905801247</v>
      </c>
      <c r="AE265" s="85"/>
      <c r="AF265" s="211">
        <v>208087.99904361952</v>
      </c>
      <c r="AG265" s="211">
        <f t="shared" si="6"/>
        <v>-1.4392950106412172E-5</v>
      </c>
    </row>
    <row r="266" spans="2:49" x14ac:dyDescent="0.15">
      <c r="B266" s="107" t="s">
        <v>402</v>
      </c>
      <c r="C266" s="107" t="s">
        <v>52</v>
      </c>
      <c r="D266" s="107" t="s">
        <v>38</v>
      </c>
      <c r="E266" s="112"/>
      <c r="F266" s="112"/>
      <c r="G266" s="112" t="s">
        <v>31</v>
      </c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>
        <v>6942.0752901511451</v>
      </c>
      <c r="AD266" s="108">
        <v>7111.1691194532068</v>
      </c>
      <c r="AE266" s="85"/>
      <c r="AF266" s="211">
        <v>7111.1691194532068</v>
      </c>
      <c r="AG266" s="211">
        <f t="shared" si="6"/>
        <v>0</v>
      </c>
    </row>
    <row r="267" spans="2:49" s="177" customFormat="1" x14ac:dyDescent="0.15">
      <c r="B267" s="110" t="s">
        <v>402</v>
      </c>
      <c r="C267" s="110" t="s">
        <v>52</v>
      </c>
      <c r="D267" s="110" t="s">
        <v>26</v>
      </c>
      <c r="E267" s="113"/>
      <c r="F267" s="113"/>
      <c r="G267" s="113" t="s">
        <v>31</v>
      </c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>
        <v>206838.35408230053</v>
      </c>
      <c r="AD267" s="111">
        <v>215199.16816307273</v>
      </c>
      <c r="AE267" s="85"/>
      <c r="AF267" s="211">
        <v>215199.16816307273</v>
      </c>
      <c r="AG267" s="211">
        <f t="shared" si="6"/>
        <v>0</v>
      </c>
    </row>
    <row r="268" spans="2:49" x14ac:dyDescent="0.15">
      <c r="B268" s="107" t="s">
        <v>402</v>
      </c>
      <c r="C268" s="107" t="s">
        <v>53</v>
      </c>
      <c r="D268" s="107" t="s">
        <v>10</v>
      </c>
      <c r="E268" s="112"/>
      <c r="F268" s="112"/>
      <c r="G268" s="112" t="s">
        <v>31</v>
      </c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>
        <v>131489.92568078538</v>
      </c>
      <c r="AD268" s="108">
        <v>146095.77064571789</v>
      </c>
      <c r="AE268" s="85"/>
      <c r="AF268" s="211">
        <v>146095.77064571783</v>
      </c>
      <c r="AG268" s="211">
        <f t="shared" si="6"/>
        <v>0</v>
      </c>
    </row>
    <row r="269" spans="2:49" x14ac:dyDescent="0.15">
      <c r="B269" s="107" t="s">
        <v>402</v>
      </c>
      <c r="C269" s="107" t="s">
        <v>53</v>
      </c>
      <c r="D269" s="107" t="s">
        <v>38</v>
      </c>
      <c r="E269" s="112"/>
      <c r="F269" s="112"/>
      <c r="G269" s="112" t="s">
        <v>31</v>
      </c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8">
        <v>15179.872715906906</v>
      </c>
      <c r="AD269" s="108">
        <v>15967.717243909934</v>
      </c>
      <c r="AE269" s="85"/>
      <c r="AF269" s="211">
        <v>15967.717243909934</v>
      </c>
      <c r="AG269" s="211">
        <f t="shared" si="6"/>
        <v>0</v>
      </c>
    </row>
    <row r="270" spans="2:49" s="177" customFormat="1" x14ac:dyDescent="0.15">
      <c r="B270" s="110" t="s">
        <v>402</v>
      </c>
      <c r="C270" s="110" t="s">
        <v>53</v>
      </c>
      <c r="D270" s="110" t="s">
        <v>26</v>
      </c>
      <c r="E270" s="113"/>
      <c r="F270" s="113"/>
      <c r="G270" s="113" t="s">
        <v>31</v>
      </c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>
        <v>146669.79839669229</v>
      </c>
      <c r="AD270" s="111">
        <v>162063.48788962775</v>
      </c>
      <c r="AE270" s="85"/>
      <c r="AF270" s="211">
        <v>162063.48788962775</v>
      </c>
      <c r="AG270" s="211">
        <f t="shared" si="6"/>
        <v>0</v>
      </c>
    </row>
    <row r="271" spans="2:49" x14ac:dyDescent="0.15">
      <c r="B271" s="107" t="s">
        <v>402</v>
      </c>
      <c r="C271" s="107" t="s">
        <v>54</v>
      </c>
      <c r="D271" s="107" t="s">
        <v>10</v>
      </c>
      <c r="E271" s="112"/>
      <c r="F271" s="112"/>
      <c r="G271" s="112" t="s">
        <v>55</v>
      </c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85">
        <v>0.6032124333904656</v>
      </c>
      <c r="AD271" s="185">
        <v>0.58751421396885317</v>
      </c>
      <c r="AE271" s="85"/>
      <c r="AF271" s="211">
        <v>0.58751421395209114</v>
      </c>
      <c r="AG271" s="211">
        <f t="shared" si="6"/>
        <v>-1.6762036203488151E-11</v>
      </c>
    </row>
    <row r="272" spans="2:49" x14ac:dyDescent="0.15">
      <c r="B272" s="107" t="s">
        <v>402</v>
      </c>
      <c r="C272" s="107" t="s">
        <v>54</v>
      </c>
      <c r="D272" s="107" t="s">
        <v>38</v>
      </c>
      <c r="E272" s="112"/>
      <c r="F272" s="112"/>
      <c r="G272" s="112" t="s">
        <v>55</v>
      </c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85">
        <v>0.31380940269139374</v>
      </c>
      <c r="AD272" s="185">
        <v>0.31238816755525578</v>
      </c>
      <c r="AE272" s="85"/>
      <c r="AF272" s="211">
        <v>0.30812444792578547</v>
      </c>
      <c r="AG272" s="211">
        <f t="shared" si="6"/>
        <v>-4.2637196294703084E-3</v>
      </c>
    </row>
    <row r="273" spans="2:33" s="177" customFormat="1" x14ac:dyDescent="0.15">
      <c r="B273" s="110" t="s">
        <v>402</v>
      </c>
      <c r="C273" s="110" t="s">
        <v>54</v>
      </c>
      <c r="D273" s="110" t="s">
        <v>26</v>
      </c>
      <c r="E273" s="113"/>
      <c r="F273" s="113"/>
      <c r="G273" s="113" t="s">
        <v>55</v>
      </c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86">
        <v>0.58510207652026325</v>
      </c>
      <c r="AD273" s="186">
        <v>0.57068349229877213</v>
      </c>
      <c r="AE273" s="85"/>
      <c r="AF273" s="211">
        <v>0.57042266100414452</v>
      </c>
      <c r="AG273" s="211">
        <f t="shared" si="6"/>
        <v>-2.6083129462761701E-4</v>
      </c>
    </row>
    <row r="274" spans="2:33" x14ac:dyDescent="0.15">
      <c r="B274" s="181"/>
      <c r="C274" s="181"/>
      <c r="D274" s="181"/>
      <c r="E274" s="182"/>
      <c r="F274" s="183"/>
      <c r="G274" s="182"/>
      <c r="H274" s="184"/>
      <c r="I274" s="184"/>
      <c r="J274" s="184"/>
      <c r="K274" s="184"/>
      <c r="L274" s="184"/>
      <c r="M274" s="184"/>
      <c r="N274" s="184"/>
      <c r="O274" s="184"/>
      <c r="P274" s="184"/>
      <c r="Q274" s="184"/>
      <c r="R274" s="184"/>
      <c r="S274" s="184"/>
      <c r="T274" s="184"/>
      <c r="U274" s="184"/>
      <c r="V274" s="184"/>
      <c r="W274" s="184"/>
      <c r="X274" s="184"/>
      <c r="Y274" s="184"/>
      <c r="Z274" s="184"/>
      <c r="AA274" s="184"/>
      <c r="AB274" s="184"/>
      <c r="AC274" s="184"/>
      <c r="AD274" s="184"/>
      <c r="AE274" s="85"/>
      <c r="AF274" s="85"/>
      <c r="AG274" s="85"/>
    </row>
    <row r="275" spans="2:33" x14ac:dyDescent="0.15">
      <c r="B275" s="181"/>
      <c r="C275" s="181"/>
      <c r="D275" s="181"/>
      <c r="E275" s="182"/>
      <c r="F275" s="183"/>
      <c r="G275" s="182"/>
      <c r="H275" s="184"/>
      <c r="I275" s="184"/>
      <c r="J275" s="184"/>
      <c r="K275" s="184"/>
      <c r="L275" s="184"/>
      <c r="M275" s="184"/>
      <c r="N275" s="184"/>
      <c r="O275" s="184"/>
      <c r="P275" s="184"/>
      <c r="Q275" s="184"/>
      <c r="R275" s="184"/>
      <c r="S275" s="184"/>
      <c r="T275" s="184"/>
      <c r="U275" s="184"/>
      <c r="V275" s="184"/>
      <c r="W275" s="184"/>
      <c r="X275" s="184"/>
      <c r="Y275" s="184"/>
      <c r="Z275" s="184"/>
      <c r="AA275" s="184"/>
      <c r="AB275" s="184"/>
      <c r="AC275" s="184"/>
      <c r="AD275" s="184"/>
      <c r="AE275" s="85"/>
      <c r="AF275" s="85"/>
      <c r="AG275" s="85"/>
    </row>
    <row r="276" spans="2:33" x14ac:dyDescent="0.15">
      <c r="B276" s="181"/>
      <c r="C276" s="181"/>
      <c r="D276" s="181"/>
      <c r="E276" s="182"/>
      <c r="F276" s="183"/>
      <c r="G276" s="182"/>
      <c r="H276" s="184"/>
      <c r="I276" s="184"/>
      <c r="J276" s="184"/>
      <c r="K276" s="184"/>
      <c r="L276" s="184"/>
      <c r="M276" s="184"/>
      <c r="N276" s="184"/>
      <c r="O276" s="184"/>
      <c r="P276" s="184"/>
      <c r="Q276" s="184"/>
      <c r="R276" s="184"/>
      <c r="S276" s="184"/>
      <c r="T276" s="184"/>
      <c r="U276" s="184"/>
      <c r="V276" s="184"/>
      <c r="W276" s="184"/>
      <c r="X276" s="184"/>
      <c r="Y276" s="184"/>
      <c r="Z276" s="184"/>
      <c r="AA276" s="184"/>
      <c r="AB276" s="184"/>
      <c r="AC276" s="184"/>
      <c r="AD276" s="184"/>
      <c r="AE276" s="85"/>
      <c r="AF276" s="85"/>
      <c r="AG276" s="85"/>
    </row>
    <row r="277" spans="2:33" x14ac:dyDescent="0.15">
      <c r="B277" s="116" t="s">
        <v>403</v>
      </c>
      <c r="C277" s="116"/>
      <c r="D277" s="116"/>
      <c r="E277" s="116"/>
      <c r="F277" s="116"/>
      <c r="G277" s="116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  <c r="AA277" s="115"/>
      <c r="AB277" s="115"/>
      <c r="AC277" s="115"/>
      <c r="AD277" s="115"/>
      <c r="AE277" s="79"/>
      <c r="AF277" s="79"/>
      <c r="AG277" s="79"/>
    </row>
    <row r="278" spans="2:33" x14ac:dyDescent="0.15">
      <c r="B278" s="117"/>
      <c r="C278" s="117"/>
      <c r="D278" s="117"/>
      <c r="E278" s="117"/>
      <c r="F278" s="117"/>
      <c r="G278" s="117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79"/>
      <c r="AF278" s="79"/>
      <c r="AG278" s="79"/>
    </row>
    <row r="279" spans="2:33" x14ac:dyDescent="0.15">
      <c r="B279" s="120" t="s">
        <v>4</v>
      </c>
      <c r="C279" s="120"/>
      <c r="D279" s="120" t="s">
        <v>5</v>
      </c>
      <c r="E279" s="120" t="s">
        <v>6</v>
      </c>
      <c r="F279" s="120" t="s">
        <v>7</v>
      </c>
      <c r="G279" s="120" t="s">
        <v>8</v>
      </c>
      <c r="H279" s="121">
        <v>2000</v>
      </c>
      <c r="I279" s="121">
        <v>2001</v>
      </c>
      <c r="J279" s="121">
        <v>2002</v>
      </c>
      <c r="K279" s="121">
        <v>2003</v>
      </c>
      <c r="L279" s="121">
        <v>2004</v>
      </c>
      <c r="M279" s="121">
        <v>2005</v>
      </c>
      <c r="N279" s="121">
        <v>2006</v>
      </c>
      <c r="O279" s="121">
        <v>2007</v>
      </c>
      <c r="P279" s="121">
        <v>2008</v>
      </c>
      <c r="Q279" s="121">
        <v>2009</v>
      </c>
      <c r="R279" s="121">
        <v>2010</v>
      </c>
      <c r="S279" s="121">
        <v>2011</v>
      </c>
      <c r="T279" s="121">
        <v>2012</v>
      </c>
      <c r="U279" s="121">
        <v>2013</v>
      </c>
      <c r="V279" s="121">
        <v>2014</v>
      </c>
      <c r="W279" s="121">
        <v>2015</v>
      </c>
      <c r="X279" s="121">
        <v>2016</v>
      </c>
      <c r="Y279" s="121">
        <v>2017</v>
      </c>
      <c r="Z279" s="121">
        <v>2018</v>
      </c>
      <c r="AA279" s="121">
        <v>2019</v>
      </c>
      <c r="AB279" s="121">
        <v>2020</v>
      </c>
      <c r="AC279" s="121">
        <v>2021</v>
      </c>
      <c r="AD279" s="121">
        <v>2022</v>
      </c>
      <c r="AE279" s="79"/>
      <c r="AF279" s="79"/>
      <c r="AG279" s="79"/>
    </row>
    <row r="280" spans="2:33" x14ac:dyDescent="0.15">
      <c r="B280" s="107" t="s">
        <v>40</v>
      </c>
      <c r="C280" s="107" t="s">
        <v>9</v>
      </c>
      <c r="D280" s="107" t="s">
        <v>10</v>
      </c>
      <c r="E280" s="109" t="s">
        <v>41</v>
      </c>
      <c r="F280" s="112" t="s">
        <v>12</v>
      </c>
      <c r="G280" s="112" t="s">
        <v>42</v>
      </c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>
        <v>5376.2070000000003</v>
      </c>
      <c r="AD280" s="108">
        <v>5376.7470000000003</v>
      </c>
      <c r="AE280" s="89"/>
      <c r="AF280" s="211">
        <v>5376.7470000000003</v>
      </c>
      <c r="AG280" s="211">
        <f t="shared" ref="AG280:AG343" si="7">+AF280-AD280</f>
        <v>0</v>
      </c>
    </row>
    <row r="281" spans="2:33" x14ac:dyDescent="0.15">
      <c r="B281" s="107" t="s">
        <v>40</v>
      </c>
      <c r="C281" s="107" t="s">
        <v>9</v>
      </c>
      <c r="D281" s="107" t="s">
        <v>10</v>
      </c>
      <c r="E281" s="109" t="s">
        <v>43</v>
      </c>
      <c r="F281" s="112" t="s">
        <v>12</v>
      </c>
      <c r="G281" s="112" t="s">
        <v>42</v>
      </c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8">
        <v>408.29</v>
      </c>
      <c r="AD281" s="108">
        <v>538.29000000000019</v>
      </c>
      <c r="AE281" s="89"/>
      <c r="AF281" s="211">
        <v>538.29000000000019</v>
      </c>
      <c r="AG281" s="211">
        <f t="shared" si="7"/>
        <v>0</v>
      </c>
    </row>
    <row r="282" spans="2:33" x14ac:dyDescent="0.15">
      <c r="B282" s="107" t="s">
        <v>40</v>
      </c>
      <c r="C282" s="107" t="s">
        <v>9</v>
      </c>
      <c r="D282" s="107" t="s">
        <v>10</v>
      </c>
      <c r="E282" s="109" t="s">
        <v>34</v>
      </c>
      <c r="F282" s="112" t="s">
        <v>12</v>
      </c>
      <c r="G282" s="112" t="s">
        <v>42</v>
      </c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>
        <v>286.51</v>
      </c>
      <c r="AD282" s="108">
        <v>286.51</v>
      </c>
      <c r="AE282" s="89"/>
      <c r="AF282" s="211">
        <v>286.51</v>
      </c>
      <c r="AG282" s="211">
        <f t="shared" si="7"/>
        <v>0</v>
      </c>
    </row>
    <row r="283" spans="2:33" x14ac:dyDescent="0.15">
      <c r="B283" s="107" t="s">
        <v>40</v>
      </c>
      <c r="C283" s="107" t="s">
        <v>9</v>
      </c>
      <c r="D283" s="107" t="s">
        <v>10</v>
      </c>
      <c r="E283" s="109" t="s">
        <v>44</v>
      </c>
      <c r="F283" s="112" t="s">
        <v>12</v>
      </c>
      <c r="G283" s="112" t="s">
        <v>42</v>
      </c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>
        <v>7767.4039999999995</v>
      </c>
      <c r="AD283" s="108">
        <v>8024.3870000000006</v>
      </c>
      <c r="AE283" s="89"/>
      <c r="AF283" s="221">
        <v>8024.3870000000006</v>
      </c>
      <c r="AG283" s="211">
        <f t="shared" si="7"/>
        <v>0</v>
      </c>
    </row>
    <row r="284" spans="2:33" x14ac:dyDescent="0.15">
      <c r="B284" s="107" t="s">
        <v>40</v>
      </c>
      <c r="C284" s="107" t="s">
        <v>9</v>
      </c>
      <c r="D284" s="107" t="s">
        <v>10</v>
      </c>
      <c r="E284" s="119" t="s">
        <v>17</v>
      </c>
      <c r="F284" s="112" t="s">
        <v>12</v>
      </c>
      <c r="G284" s="112" t="s">
        <v>42</v>
      </c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8">
        <v>12.8</v>
      </c>
      <c r="AD284" s="108">
        <v>12.8</v>
      </c>
      <c r="AE284" s="89"/>
      <c r="AF284" s="211">
        <v>12.8</v>
      </c>
      <c r="AG284" s="211">
        <f t="shared" si="7"/>
        <v>0</v>
      </c>
    </row>
    <row r="285" spans="2:33" x14ac:dyDescent="0.15">
      <c r="B285" s="107" t="s">
        <v>40</v>
      </c>
      <c r="C285" s="107" t="s">
        <v>9</v>
      </c>
      <c r="D285" s="107" t="s">
        <v>10</v>
      </c>
      <c r="E285" s="119" t="s">
        <v>18</v>
      </c>
      <c r="F285" s="112" t="s">
        <v>12</v>
      </c>
      <c r="G285" s="112" t="s">
        <v>42</v>
      </c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  <c r="AC285" s="108">
        <v>96.21</v>
      </c>
      <c r="AD285" s="108">
        <v>96.21</v>
      </c>
      <c r="AE285" s="89"/>
      <c r="AF285" s="211">
        <v>96.21</v>
      </c>
      <c r="AG285" s="211">
        <f t="shared" si="7"/>
        <v>0</v>
      </c>
    </row>
    <row r="286" spans="2:33" x14ac:dyDescent="0.15">
      <c r="B286" s="107" t="s">
        <v>40</v>
      </c>
      <c r="C286" s="107" t="s">
        <v>9</v>
      </c>
      <c r="D286" s="107" t="s">
        <v>10</v>
      </c>
      <c r="E286" s="119" t="s">
        <v>30</v>
      </c>
      <c r="F286" s="112" t="s">
        <v>12</v>
      </c>
      <c r="G286" s="112" t="s">
        <v>42</v>
      </c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08">
        <v>135</v>
      </c>
      <c r="AD286" s="108">
        <v>135</v>
      </c>
      <c r="AE286" s="89"/>
      <c r="AF286" s="211">
        <v>135</v>
      </c>
      <c r="AG286" s="211">
        <f t="shared" si="7"/>
        <v>0</v>
      </c>
    </row>
    <row r="287" spans="2:33" x14ac:dyDescent="0.15">
      <c r="B287" s="107" t="s">
        <v>40</v>
      </c>
      <c r="C287" s="107" t="s">
        <v>9</v>
      </c>
      <c r="D287" s="107" t="s">
        <v>10</v>
      </c>
      <c r="E287" s="119" t="s">
        <v>20</v>
      </c>
      <c r="F287" s="112" t="s">
        <v>21</v>
      </c>
      <c r="G287" s="112" t="s">
        <v>42</v>
      </c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8">
        <v>2640.7060000000001</v>
      </c>
      <c r="AD287" s="108">
        <v>2647.3820000000005</v>
      </c>
      <c r="AE287" s="89"/>
      <c r="AF287" s="211">
        <v>2647.3820000000005</v>
      </c>
      <c r="AG287" s="211">
        <f t="shared" si="7"/>
        <v>0</v>
      </c>
    </row>
    <row r="288" spans="2:33" x14ac:dyDescent="0.15">
      <c r="B288" s="107" t="s">
        <v>40</v>
      </c>
      <c r="C288" s="107" t="s">
        <v>9</v>
      </c>
      <c r="D288" s="107" t="s">
        <v>10</v>
      </c>
      <c r="E288" s="119" t="s">
        <v>22</v>
      </c>
      <c r="F288" s="112" t="s">
        <v>21</v>
      </c>
      <c r="G288" s="112" t="s">
        <v>42</v>
      </c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8">
        <v>4696.87</v>
      </c>
      <c r="AD288" s="108">
        <v>4844.8369999999995</v>
      </c>
      <c r="AE288" s="89"/>
      <c r="AF288" s="211">
        <v>4844.8369999999995</v>
      </c>
      <c r="AG288" s="211">
        <f t="shared" si="7"/>
        <v>0</v>
      </c>
    </row>
    <row r="289" spans="2:33" x14ac:dyDescent="0.15">
      <c r="B289" s="107" t="s">
        <v>40</v>
      </c>
      <c r="C289" s="107" t="s">
        <v>9</v>
      </c>
      <c r="D289" s="107" t="s">
        <v>10</v>
      </c>
      <c r="E289" s="119" t="s">
        <v>45</v>
      </c>
      <c r="F289" s="112" t="s">
        <v>21</v>
      </c>
      <c r="G289" s="112" t="s">
        <v>42</v>
      </c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>
        <v>117.98</v>
      </c>
      <c r="AD289" s="108">
        <v>117.98000000000008</v>
      </c>
      <c r="AE289" s="89"/>
      <c r="AF289" s="211">
        <v>117.98000000000008</v>
      </c>
      <c r="AG289" s="211">
        <f t="shared" si="7"/>
        <v>0</v>
      </c>
    </row>
    <row r="290" spans="2:33" x14ac:dyDescent="0.15">
      <c r="B290" s="110" t="s">
        <v>40</v>
      </c>
      <c r="C290" s="110" t="s">
        <v>9</v>
      </c>
      <c r="D290" s="110" t="s">
        <v>10</v>
      </c>
      <c r="E290" s="113" t="s">
        <v>26</v>
      </c>
      <c r="F290" s="113"/>
      <c r="G290" s="113" t="s">
        <v>42</v>
      </c>
      <c r="H290" s="111">
        <v>0</v>
      </c>
      <c r="I290" s="111">
        <v>0</v>
      </c>
      <c r="J290" s="111">
        <v>0</v>
      </c>
      <c r="K290" s="111">
        <v>0</v>
      </c>
      <c r="L290" s="111">
        <v>0</v>
      </c>
      <c r="M290" s="111">
        <v>0</v>
      </c>
      <c r="N290" s="111">
        <v>0</v>
      </c>
      <c r="O290" s="111">
        <v>0</v>
      </c>
      <c r="P290" s="111">
        <v>0</v>
      </c>
      <c r="Q290" s="111">
        <v>0</v>
      </c>
      <c r="R290" s="111">
        <v>0</v>
      </c>
      <c r="S290" s="111">
        <v>0</v>
      </c>
      <c r="T290" s="111">
        <v>0</v>
      </c>
      <c r="U290" s="111">
        <v>0</v>
      </c>
      <c r="V290" s="111">
        <v>0</v>
      </c>
      <c r="W290" s="111">
        <v>0</v>
      </c>
      <c r="X290" s="111">
        <v>0</v>
      </c>
      <c r="Y290" s="111">
        <v>0</v>
      </c>
      <c r="Z290" s="111">
        <v>0</v>
      </c>
      <c r="AA290" s="111">
        <v>0</v>
      </c>
      <c r="AB290" s="111">
        <v>0</v>
      </c>
      <c r="AC290" s="111">
        <v>13838.411</v>
      </c>
      <c r="AD290" s="111">
        <v>14225.934000000001</v>
      </c>
      <c r="AE290" s="90"/>
      <c r="AF290" s="221">
        <v>14225.934000000001</v>
      </c>
      <c r="AG290" s="211">
        <f t="shared" si="7"/>
        <v>0</v>
      </c>
    </row>
    <row r="291" spans="2:33" x14ac:dyDescent="0.15">
      <c r="B291" s="107" t="s">
        <v>40</v>
      </c>
      <c r="C291" s="107" t="s">
        <v>9</v>
      </c>
      <c r="D291" s="107" t="s">
        <v>38</v>
      </c>
      <c r="E291" s="109" t="s">
        <v>41</v>
      </c>
      <c r="F291" s="112" t="s">
        <v>12</v>
      </c>
      <c r="G291" s="112" t="s">
        <v>42</v>
      </c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>
        <v>126.90300000000001</v>
      </c>
      <c r="AD291" s="108">
        <v>126.90300000000002</v>
      </c>
      <c r="AE291" s="89"/>
      <c r="AF291" s="211">
        <v>126.90300000000002</v>
      </c>
      <c r="AG291" s="211">
        <f t="shared" si="7"/>
        <v>0</v>
      </c>
    </row>
    <row r="292" spans="2:33" x14ac:dyDescent="0.15">
      <c r="B292" s="107" t="s">
        <v>40</v>
      </c>
      <c r="C292" s="107" t="s">
        <v>9</v>
      </c>
      <c r="D292" s="107" t="s">
        <v>38</v>
      </c>
      <c r="E292" s="109" t="s">
        <v>43</v>
      </c>
      <c r="F292" s="112" t="s">
        <v>12</v>
      </c>
      <c r="G292" s="112" t="s">
        <v>42</v>
      </c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>
        <v>0</v>
      </c>
      <c r="AD292" s="108">
        <v>0</v>
      </c>
      <c r="AE292" s="89"/>
      <c r="AF292" s="211">
        <v>0</v>
      </c>
      <c r="AG292" s="211">
        <f t="shared" si="7"/>
        <v>0</v>
      </c>
    </row>
    <row r="293" spans="2:33" x14ac:dyDescent="0.15">
      <c r="B293" s="107" t="s">
        <v>40</v>
      </c>
      <c r="C293" s="107" t="s">
        <v>9</v>
      </c>
      <c r="D293" s="107" t="s">
        <v>38</v>
      </c>
      <c r="E293" s="109" t="s">
        <v>34</v>
      </c>
      <c r="F293" s="112" t="s">
        <v>12</v>
      </c>
      <c r="G293" s="112" t="s">
        <v>42</v>
      </c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>
        <v>0</v>
      </c>
      <c r="AD293" s="108">
        <v>0</v>
      </c>
      <c r="AE293" s="89"/>
      <c r="AF293" s="211">
        <v>0</v>
      </c>
      <c r="AG293" s="211">
        <f t="shared" si="7"/>
        <v>0</v>
      </c>
    </row>
    <row r="294" spans="2:33" x14ac:dyDescent="0.15">
      <c r="B294" s="107" t="s">
        <v>40</v>
      </c>
      <c r="C294" s="107" t="s">
        <v>9</v>
      </c>
      <c r="D294" s="107" t="s">
        <v>38</v>
      </c>
      <c r="E294" s="109" t="s">
        <v>44</v>
      </c>
      <c r="F294" s="112" t="s">
        <v>12</v>
      </c>
      <c r="G294" s="112" t="s">
        <v>42</v>
      </c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>
        <v>937.56299999999987</v>
      </c>
      <c r="AD294" s="108">
        <v>1064.25</v>
      </c>
      <c r="AE294" s="89"/>
      <c r="AF294" s="211">
        <v>1064.25</v>
      </c>
      <c r="AG294" s="211">
        <f t="shared" si="7"/>
        <v>0</v>
      </c>
    </row>
    <row r="295" spans="2:33" x14ac:dyDescent="0.15">
      <c r="B295" s="107" t="s">
        <v>40</v>
      </c>
      <c r="C295" s="107" t="s">
        <v>9</v>
      </c>
      <c r="D295" s="107" t="s">
        <v>38</v>
      </c>
      <c r="E295" s="119" t="s">
        <v>17</v>
      </c>
      <c r="F295" s="112" t="s">
        <v>12</v>
      </c>
      <c r="G295" s="112" t="s">
        <v>42</v>
      </c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>
        <v>0</v>
      </c>
      <c r="AD295" s="108">
        <v>0</v>
      </c>
      <c r="AE295" s="89"/>
      <c r="AF295" s="211">
        <v>0</v>
      </c>
      <c r="AG295" s="211">
        <f t="shared" si="7"/>
        <v>0</v>
      </c>
    </row>
    <row r="296" spans="2:33" x14ac:dyDescent="0.15">
      <c r="B296" s="107" t="s">
        <v>40</v>
      </c>
      <c r="C296" s="107" t="s">
        <v>9</v>
      </c>
      <c r="D296" s="107" t="s">
        <v>38</v>
      </c>
      <c r="E296" s="119" t="s">
        <v>18</v>
      </c>
      <c r="F296" s="112" t="s">
        <v>12</v>
      </c>
      <c r="G296" s="112" t="s">
        <v>42</v>
      </c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>
        <v>80.3</v>
      </c>
      <c r="AD296" s="108">
        <v>96.85</v>
      </c>
      <c r="AE296" s="89"/>
      <c r="AF296" s="211">
        <v>96.85</v>
      </c>
      <c r="AG296" s="211">
        <f t="shared" si="7"/>
        <v>0</v>
      </c>
    </row>
    <row r="297" spans="2:33" x14ac:dyDescent="0.15">
      <c r="B297" s="107" t="s">
        <v>40</v>
      </c>
      <c r="C297" s="107" t="s">
        <v>9</v>
      </c>
      <c r="D297" s="107" t="s">
        <v>38</v>
      </c>
      <c r="E297" s="119" t="s">
        <v>30</v>
      </c>
      <c r="F297" s="112" t="s">
        <v>12</v>
      </c>
      <c r="G297" s="112" t="s">
        <v>42</v>
      </c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>
        <v>0</v>
      </c>
      <c r="AD297" s="108">
        <v>0</v>
      </c>
      <c r="AE297" s="89"/>
      <c r="AF297" s="211">
        <v>0</v>
      </c>
      <c r="AG297" s="211">
        <f t="shared" si="7"/>
        <v>0</v>
      </c>
    </row>
    <row r="298" spans="2:33" x14ac:dyDescent="0.15">
      <c r="B298" s="107" t="s">
        <v>40</v>
      </c>
      <c r="C298" s="107" t="s">
        <v>9</v>
      </c>
      <c r="D298" s="107" t="s">
        <v>38</v>
      </c>
      <c r="E298" s="119" t="s">
        <v>20</v>
      </c>
      <c r="F298" s="112" t="s">
        <v>21</v>
      </c>
      <c r="G298" s="112" t="s">
        <v>42</v>
      </c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>
        <v>458.99799999999999</v>
      </c>
      <c r="AD298" s="108">
        <v>539.81799999999998</v>
      </c>
      <c r="AE298" s="89"/>
      <c r="AF298" s="211">
        <v>539.81799999999998</v>
      </c>
      <c r="AG298" s="211">
        <f t="shared" si="7"/>
        <v>0</v>
      </c>
    </row>
    <row r="299" spans="2:33" x14ac:dyDescent="0.15">
      <c r="B299" s="107" t="s">
        <v>40</v>
      </c>
      <c r="C299" s="107" t="s">
        <v>9</v>
      </c>
      <c r="D299" s="107" t="s">
        <v>38</v>
      </c>
      <c r="E299" s="119" t="s">
        <v>22</v>
      </c>
      <c r="F299" s="112" t="s">
        <v>21</v>
      </c>
      <c r="G299" s="112" t="s">
        <v>42</v>
      </c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>
        <v>323.66500000000002</v>
      </c>
      <c r="AD299" s="108">
        <v>353.78200000000004</v>
      </c>
      <c r="AE299" s="89"/>
      <c r="AF299" s="211">
        <v>353.78200000000004</v>
      </c>
      <c r="AG299" s="211">
        <f t="shared" si="7"/>
        <v>0</v>
      </c>
    </row>
    <row r="300" spans="2:33" x14ac:dyDescent="0.15">
      <c r="B300" s="107" t="s">
        <v>40</v>
      </c>
      <c r="C300" s="107" t="s">
        <v>9</v>
      </c>
      <c r="D300" s="107" t="s">
        <v>38</v>
      </c>
      <c r="E300" s="119" t="s">
        <v>45</v>
      </c>
      <c r="F300" s="112" t="s">
        <v>21</v>
      </c>
      <c r="G300" s="112" t="s">
        <v>42</v>
      </c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8">
        <v>66.3</v>
      </c>
      <c r="AD300" s="108">
        <v>66.3</v>
      </c>
      <c r="AE300" s="89"/>
      <c r="AF300" s="211">
        <v>66.3</v>
      </c>
      <c r="AG300" s="211">
        <f t="shared" si="7"/>
        <v>0</v>
      </c>
    </row>
    <row r="301" spans="2:33" x14ac:dyDescent="0.15">
      <c r="B301" s="110" t="s">
        <v>40</v>
      </c>
      <c r="C301" s="110" t="s">
        <v>9</v>
      </c>
      <c r="D301" s="110" t="s">
        <v>38</v>
      </c>
      <c r="E301" s="113" t="s">
        <v>26</v>
      </c>
      <c r="F301" s="113"/>
      <c r="G301" s="113" t="s">
        <v>42</v>
      </c>
      <c r="H301" s="111">
        <v>0</v>
      </c>
      <c r="I301" s="111">
        <v>0</v>
      </c>
      <c r="J301" s="111">
        <v>0</v>
      </c>
      <c r="K301" s="111">
        <v>0</v>
      </c>
      <c r="L301" s="111">
        <v>0</v>
      </c>
      <c r="M301" s="111">
        <v>0</v>
      </c>
      <c r="N301" s="111">
        <v>0</v>
      </c>
      <c r="O301" s="111">
        <v>0</v>
      </c>
      <c r="P301" s="111">
        <v>0</v>
      </c>
      <c r="Q301" s="111">
        <v>0</v>
      </c>
      <c r="R301" s="111">
        <v>0</v>
      </c>
      <c r="S301" s="111">
        <v>0</v>
      </c>
      <c r="T301" s="111">
        <v>0</v>
      </c>
      <c r="U301" s="111">
        <v>0</v>
      </c>
      <c r="V301" s="111">
        <v>0</v>
      </c>
      <c r="W301" s="111">
        <v>0</v>
      </c>
      <c r="X301" s="111">
        <v>0</v>
      </c>
      <c r="Y301" s="111">
        <v>0</v>
      </c>
      <c r="Z301" s="111">
        <v>0</v>
      </c>
      <c r="AA301" s="111">
        <v>0</v>
      </c>
      <c r="AB301" s="111">
        <v>0</v>
      </c>
      <c r="AC301" s="111">
        <v>1064.4659999999999</v>
      </c>
      <c r="AD301" s="111">
        <v>1191.153</v>
      </c>
      <c r="AE301" s="90"/>
      <c r="AF301" s="211">
        <v>1191.153</v>
      </c>
      <c r="AG301" s="211">
        <f t="shared" si="7"/>
        <v>0</v>
      </c>
    </row>
    <row r="302" spans="2:33" x14ac:dyDescent="0.15">
      <c r="B302" s="107" t="s">
        <v>40</v>
      </c>
      <c r="C302" s="107" t="s">
        <v>28</v>
      </c>
      <c r="D302" s="107" t="s">
        <v>10</v>
      </c>
      <c r="E302" s="109" t="s">
        <v>41</v>
      </c>
      <c r="F302" s="112" t="s">
        <v>12</v>
      </c>
      <c r="G302" s="112" t="s">
        <v>42</v>
      </c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>
        <v>7.6639999999999997</v>
      </c>
      <c r="AD302" s="108">
        <v>7.6639999999999979</v>
      </c>
      <c r="AE302" s="89"/>
      <c r="AF302" s="211">
        <v>7.6639999999999979</v>
      </c>
      <c r="AG302" s="211">
        <f t="shared" si="7"/>
        <v>0</v>
      </c>
    </row>
    <row r="303" spans="2:33" x14ac:dyDescent="0.15">
      <c r="B303" s="107" t="s">
        <v>40</v>
      </c>
      <c r="C303" s="107" t="s">
        <v>28</v>
      </c>
      <c r="D303" s="107" t="s">
        <v>10</v>
      </c>
      <c r="E303" s="109" t="s">
        <v>43</v>
      </c>
      <c r="F303" s="112" t="s">
        <v>12</v>
      </c>
      <c r="G303" s="112" t="s">
        <v>42</v>
      </c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  <c r="AC303" s="108">
        <v>0.7</v>
      </c>
      <c r="AD303" s="108">
        <v>0.7</v>
      </c>
      <c r="AE303" s="89"/>
      <c r="AF303" s="211">
        <v>0.7</v>
      </c>
      <c r="AG303" s="211">
        <f t="shared" si="7"/>
        <v>0</v>
      </c>
    </row>
    <row r="304" spans="2:33" x14ac:dyDescent="0.15">
      <c r="B304" s="107" t="s">
        <v>40</v>
      </c>
      <c r="C304" s="107" t="s">
        <v>28</v>
      </c>
      <c r="D304" s="107" t="s">
        <v>10</v>
      </c>
      <c r="E304" s="109" t="s">
        <v>34</v>
      </c>
      <c r="F304" s="112" t="s">
        <v>12</v>
      </c>
      <c r="G304" s="112" t="s">
        <v>42</v>
      </c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  <c r="AC304" s="108">
        <v>0</v>
      </c>
      <c r="AD304" s="108">
        <v>0</v>
      </c>
      <c r="AE304" s="89"/>
      <c r="AF304" s="211">
        <v>0</v>
      </c>
      <c r="AG304" s="211">
        <f t="shared" si="7"/>
        <v>0</v>
      </c>
    </row>
    <row r="305" spans="2:33" x14ac:dyDescent="0.15">
      <c r="B305" s="107" t="s">
        <v>40</v>
      </c>
      <c r="C305" s="107" t="s">
        <v>28</v>
      </c>
      <c r="D305" s="107" t="s">
        <v>10</v>
      </c>
      <c r="E305" s="109" t="s">
        <v>44</v>
      </c>
      <c r="F305" s="112" t="s">
        <v>12</v>
      </c>
      <c r="G305" s="112" t="s">
        <v>42</v>
      </c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  <c r="AC305" s="108">
        <v>14.18</v>
      </c>
      <c r="AD305" s="108">
        <v>14.180000000000003</v>
      </c>
      <c r="AE305" s="89"/>
      <c r="AF305" s="211">
        <v>14.180000000000003</v>
      </c>
      <c r="AG305" s="211">
        <f t="shared" si="7"/>
        <v>0</v>
      </c>
    </row>
    <row r="306" spans="2:33" x14ac:dyDescent="0.15">
      <c r="B306" s="107" t="s">
        <v>40</v>
      </c>
      <c r="C306" s="107" t="s">
        <v>28</v>
      </c>
      <c r="D306" s="107" t="s">
        <v>10</v>
      </c>
      <c r="E306" s="109" t="s">
        <v>17</v>
      </c>
      <c r="F306" s="112" t="s">
        <v>12</v>
      </c>
      <c r="G306" s="112" t="s">
        <v>42</v>
      </c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  <c r="AC306" s="108">
        <v>0</v>
      </c>
      <c r="AD306" s="108">
        <v>0</v>
      </c>
      <c r="AE306" s="89"/>
      <c r="AF306" s="211">
        <v>0</v>
      </c>
      <c r="AG306" s="211">
        <f t="shared" si="7"/>
        <v>0</v>
      </c>
    </row>
    <row r="307" spans="2:33" x14ac:dyDescent="0.15">
      <c r="B307" s="107" t="s">
        <v>40</v>
      </c>
      <c r="C307" s="107" t="s">
        <v>28</v>
      </c>
      <c r="D307" s="107" t="s">
        <v>10</v>
      </c>
      <c r="E307" s="109" t="s">
        <v>18</v>
      </c>
      <c r="F307" s="112" t="s">
        <v>12</v>
      </c>
      <c r="G307" s="112" t="s">
        <v>42</v>
      </c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  <c r="AC307" s="108">
        <v>0</v>
      </c>
      <c r="AD307" s="108">
        <v>0</v>
      </c>
      <c r="AE307" s="89"/>
      <c r="AF307" s="211">
        <v>0</v>
      </c>
      <c r="AG307" s="211">
        <f t="shared" si="7"/>
        <v>0</v>
      </c>
    </row>
    <row r="308" spans="2:33" x14ac:dyDescent="0.15">
      <c r="B308" s="107" t="s">
        <v>40</v>
      </c>
      <c r="C308" s="107" t="s">
        <v>28</v>
      </c>
      <c r="D308" s="107" t="s">
        <v>10</v>
      </c>
      <c r="E308" s="109" t="s">
        <v>30</v>
      </c>
      <c r="F308" s="112" t="s">
        <v>12</v>
      </c>
      <c r="G308" s="112" t="s">
        <v>42</v>
      </c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>
        <v>0</v>
      </c>
      <c r="AD308" s="108">
        <v>0</v>
      </c>
      <c r="AE308" s="89"/>
      <c r="AF308" s="211">
        <v>0</v>
      </c>
      <c r="AG308" s="211">
        <f t="shared" si="7"/>
        <v>0</v>
      </c>
    </row>
    <row r="309" spans="2:33" x14ac:dyDescent="0.15">
      <c r="B309" s="107" t="s">
        <v>40</v>
      </c>
      <c r="C309" s="107" t="s">
        <v>28</v>
      </c>
      <c r="D309" s="107" t="s">
        <v>10</v>
      </c>
      <c r="E309" s="109" t="s">
        <v>20</v>
      </c>
      <c r="F309" s="112" t="s">
        <v>21</v>
      </c>
      <c r="G309" s="112" t="s">
        <v>42</v>
      </c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  <c r="AC309" s="108">
        <v>14.18</v>
      </c>
      <c r="AD309" s="108">
        <v>14.180000000000003</v>
      </c>
      <c r="AE309" s="89"/>
      <c r="AF309" s="211">
        <v>14.180000000000003</v>
      </c>
      <c r="AG309" s="211">
        <f t="shared" si="7"/>
        <v>0</v>
      </c>
    </row>
    <row r="310" spans="2:33" x14ac:dyDescent="0.15">
      <c r="B310" s="107" t="s">
        <v>40</v>
      </c>
      <c r="C310" s="107" t="s">
        <v>28</v>
      </c>
      <c r="D310" s="107" t="s">
        <v>10</v>
      </c>
      <c r="E310" s="109" t="s">
        <v>22</v>
      </c>
      <c r="F310" s="112" t="s">
        <v>21</v>
      </c>
      <c r="G310" s="112" t="s">
        <v>42</v>
      </c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>
        <v>0</v>
      </c>
      <c r="AD310" s="108">
        <v>0</v>
      </c>
      <c r="AE310" s="89"/>
      <c r="AF310" s="211">
        <v>0</v>
      </c>
      <c r="AG310" s="211">
        <f t="shared" si="7"/>
        <v>0</v>
      </c>
    </row>
    <row r="311" spans="2:33" x14ac:dyDescent="0.15">
      <c r="B311" s="107" t="s">
        <v>40</v>
      </c>
      <c r="C311" s="107" t="s">
        <v>28</v>
      </c>
      <c r="D311" s="107" t="s">
        <v>10</v>
      </c>
      <c r="E311" s="109" t="s">
        <v>45</v>
      </c>
      <c r="F311" s="112" t="s">
        <v>21</v>
      </c>
      <c r="G311" s="112" t="s">
        <v>42</v>
      </c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  <c r="AC311" s="108">
        <v>0</v>
      </c>
      <c r="AD311" s="108">
        <v>0</v>
      </c>
      <c r="AE311" s="89"/>
      <c r="AF311" s="211">
        <v>0</v>
      </c>
      <c r="AG311" s="211">
        <f t="shared" si="7"/>
        <v>0</v>
      </c>
    </row>
    <row r="312" spans="2:33" s="177" customFormat="1" x14ac:dyDescent="0.15">
      <c r="B312" s="110" t="s">
        <v>40</v>
      </c>
      <c r="C312" s="110" t="s">
        <v>28</v>
      </c>
      <c r="D312" s="110" t="s">
        <v>10</v>
      </c>
      <c r="E312" s="114" t="s">
        <v>26</v>
      </c>
      <c r="F312" s="113"/>
      <c r="G312" s="113" t="s">
        <v>42</v>
      </c>
      <c r="H312" s="111">
        <v>0</v>
      </c>
      <c r="I312" s="111">
        <v>0</v>
      </c>
      <c r="J312" s="111">
        <v>0</v>
      </c>
      <c r="K312" s="111">
        <v>0</v>
      </c>
      <c r="L312" s="111">
        <v>0</v>
      </c>
      <c r="M312" s="111">
        <v>0</v>
      </c>
      <c r="N312" s="111">
        <v>0</v>
      </c>
      <c r="O312" s="111">
        <v>0</v>
      </c>
      <c r="P312" s="111">
        <v>0</v>
      </c>
      <c r="Q312" s="111">
        <v>0</v>
      </c>
      <c r="R312" s="111">
        <v>0</v>
      </c>
      <c r="S312" s="111">
        <v>0</v>
      </c>
      <c r="T312" s="111">
        <v>0</v>
      </c>
      <c r="U312" s="111">
        <v>0</v>
      </c>
      <c r="V312" s="111">
        <v>0</v>
      </c>
      <c r="W312" s="111">
        <v>0</v>
      </c>
      <c r="X312" s="111">
        <v>0</v>
      </c>
      <c r="Y312" s="111">
        <v>0</v>
      </c>
      <c r="Z312" s="111">
        <v>0</v>
      </c>
      <c r="AA312" s="111">
        <v>0</v>
      </c>
      <c r="AB312" s="111">
        <v>0</v>
      </c>
      <c r="AC312" s="111">
        <v>22.543999999999997</v>
      </c>
      <c r="AD312" s="111">
        <v>22.544</v>
      </c>
      <c r="AE312" s="90"/>
      <c r="AF312" s="211">
        <v>22.544</v>
      </c>
      <c r="AG312" s="211">
        <f t="shared" si="7"/>
        <v>0</v>
      </c>
    </row>
    <row r="313" spans="2:33" x14ac:dyDescent="0.15">
      <c r="B313" s="107" t="s">
        <v>40</v>
      </c>
      <c r="C313" s="107" t="s">
        <v>28</v>
      </c>
      <c r="D313" s="107" t="s">
        <v>38</v>
      </c>
      <c r="E313" s="109" t="s">
        <v>41</v>
      </c>
      <c r="F313" s="112" t="s">
        <v>12</v>
      </c>
      <c r="G313" s="112" t="s">
        <v>42</v>
      </c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8">
        <v>3</v>
      </c>
      <c r="AD313" s="108">
        <v>3.0000000000000004</v>
      </c>
      <c r="AE313" s="89"/>
      <c r="AF313" s="211">
        <v>3.0000000000000004</v>
      </c>
      <c r="AG313" s="211">
        <f t="shared" si="7"/>
        <v>0</v>
      </c>
    </row>
    <row r="314" spans="2:33" x14ac:dyDescent="0.15">
      <c r="B314" s="107" t="s">
        <v>40</v>
      </c>
      <c r="C314" s="107" t="s">
        <v>28</v>
      </c>
      <c r="D314" s="107" t="s">
        <v>38</v>
      </c>
      <c r="E314" s="109" t="s">
        <v>43</v>
      </c>
      <c r="F314" s="112" t="s">
        <v>12</v>
      </c>
      <c r="G314" s="112" t="s">
        <v>42</v>
      </c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  <c r="AC314" s="108">
        <v>0</v>
      </c>
      <c r="AD314" s="108">
        <v>0</v>
      </c>
      <c r="AE314" s="89"/>
      <c r="AF314" s="211">
        <v>0</v>
      </c>
      <c r="AG314" s="211">
        <f t="shared" si="7"/>
        <v>0</v>
      </c>
    </row>
    <row r="315" spans="2:33" x14ac:dyDescent="0.15">
      <c r="B315" s="107" t="s">
        <v>40</v>
      </c>
      <c r="C315" s="107" t="s">
        <v>28</v>
      </c>
      <c r="D315" s="107" t="s">
        <v>38</v>
      </c>
      <c r="E315" s="109" t="s">
        <v>34</v>
      </c>
      <c r="F315" s="112" t="s">
        <v>12</v>
      </c>
      <c r="G315" s="112" t="s">
        <v>42</v>
      </c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  <c r="AB315" s="108"/>
      <c r="AC315" s="108">
        <v>0</v>
      </c>
      <c r="AD315" s="108">
        <v>0</v>
      </c>
      <c r="AE315" s="89"/>
      <c r="AF315" s="211">
        <v>0</v>
      </c>
      <c r="AG315" s="211">
        <f t="shared" si="7"/>
        <v>0</v>
      </c>
    </row>
    <row r="316" spans="2:33" x14ac:dyDescent="0.15">
      <c r="B316" s="107" t="s">
        <v>40</v>
      </c>
      <c r="C316" s="107" t="s">
        <v>28</v>
      </c>
      <c r="D316" s="107" t="s">
        <v>38</v>
      </c>
      <c r="E316" s="109" t="s">
        <v>44</v>
      </c>
      <c r="F316" s="112" t="s">
        <v>12</v>
      </c>
      <c r="G316" s="112" t="s">
        <v>42</v>
      </c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  <c r="AC316" s="108">
        <v>411.88799999999998</v>
      </c>
      <c r="AD316" s="108">
        <v>316.87099999999981</v>
      </c>
      <c r="AE316" s="89"/>
      <c r="AF316" s="211">
        <v>316.87099999999981</v>
      </c>
      <c r="AG316" s="211">
        <f t="shared" si="7"/>
        <v>0</v>
      </c>
    </row>
    <row r="317" spans="2:33" x14ac:dyDescent="0.15">
      <c r="B317" s="107" t="s">
        <v>40</v>
      </c>
      <c r="C317" s="107" t="s">
        <v>28</v>
      </c>
      <c r="D317" s="107" t="s">
        <v>38</v>
      </c>
      <c r="E317" s="109" t="s">
        <v>17</v>
      </c>
      <c r="F317" s="112" t="s">
        <v>12</v>
      </c>
      <c r="G317" s="112" t="s">
        <v>42</v>
      </c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>
        <v>0</v>
      </c>
      <c r="AD317" s="108">
        <v>0</v>
      </c>
      <c r="AE317" s="89"/>
      <c r="AF317" s="211">
        <v>0</v>
      </c>
      <c r="AG317" s="211">
        <f t="shared" si="7"/>
        <v>0</v>
      </c>
    </row>
    <row r="318" spans="2:33" x14ac:dyDescent="0.15">
      <c r="B318" s="107" t="s">
        <v>40</v>
      </c>
      <c r="C318" s="107" t="s">
        <v>28</v>
      </c>
      <c r="D318" s="107" t="s">
        <v>38</v>
      </c>
      <c r="E318" s="109" t="s">
        <v>18</v>
      </c>
      <c r="F318" s="112" t="s">
        <v>12</v>
      </c>
      <c r="G318" s="112" t="s">
        <v>42</v>
      </c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  <c r="AC318" s="108">
        <v>0</v>
      </c>
      <c r="AD318" s="108">
        <v>0</v>
      </c>
      <c r="AE318" s="89"/>
      <c r="AF318" s="211">
        <v>0</v>
      </c>
      <c r="AG318" s="211">
        <f t="shared" si="7"/>
        <v>0</v>
      </c>
    </row>
    <row r="319" spans="2:33" x14ac:dyDescent="0.15">
      <c r="B319" s="107" t="s">
        <v>40</v>
      </c>
      <c r="C319" s="107" t="s">
        <v>28</v>
      </c>
      <c r="D319" s="107" t="s">
        <v>38</v>
      </c>
      <c r="E319" s="109" t="s">
        <v>30</v>
      </c>
      <c r="F319" s="112" t="s">
        <v>12</v>
      </c>
      <c r="G319" s="112" t="s">
        <v>42</v>
      </c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  <c r="AC319" s="108">
        <v>0</v>
      </c>
      <c r="AD319" s="108">
        <v>0</v>
      </c>
      <c r="AE319" s="89"/>
      <c r="AF319" s="211">
        <v>0</v>
      </c>
      <c r="AG319" s="211">
        <f t="shared" si="7"/>
        <v>0</v>
      </c>
    </row>
    <row r="320" spans="2:33" x14ac:dyDescent="0.15">
      <c r="B320" s="107" t="s">
        <v>40</v>
      </c>
      <c r="C320" s="107" t="s">
        <v>28</v>
      </c>
      <c r="D320" s="107" t="s">
        <v>38</v>
      </c>
      <c r="E320" s="109" t="s">
        <v>20</v>
      </c>
      <c r="F320" s="112" t="s">
        <v>21</v>
      </c>
      <c r="G320" s="112" t="s">
        <v>42</v>
      </c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  <c r="AC320" s="108">
        <v>411.88799999999998</v>
      </c>
      <c r="AD320" s="108">
        <v>316.87099999999981</v>
      </c>
      <c r="AE320" s="89"/>
      <c r="AF320" s="211">
        <v>316.87099999999981</v>
      </c>
      <c r="AG320" s="211">
        <f t="shared" si="7"/>
        <v>0</v>
      </c>
    </row>
    <row r="321" spans="2:33" x14ac:dyDescent="0.15">
      <c r="B321" s="107" t="s">
        <v>40</v>
      </c>
      <c r="C321" s="107" t="s">
        <v>28</v>
      </c>
      <c r="D321" s="107" t="s">
        <v>38</v>
      </c>
      <c r="E321" s="109" t="s">
        <v>22</v>
      </c>
      <c r="F321" s="112" t="s">
        <v>21</v>
      </c>
      <c r="G321" s="112" t="s">
        <v>42</v>
      </c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  <c r="AC321" s="108">
        <v>0</v>
      </c>
      <c r="AD321" s="108">
        <v>0</v>
      </c>
      <c r="AE321" s="89"/>
      <c r="AF321" s="211">
        <v>0</v>
      </c>
      <c r="AG321" s="211">
        <f t="shared" si="7"/>
        <v>0</v>
      </c>
    </row>
    <row r="322" spans="2:33" x14ac:dyDescent="0.15">
      <c r="B322" s="107" t="s">
        <v>40</v>
      </c>
      <c r="C322" s="107" t="s">
        <v>28</v>
      </c>
      <c r="D322" s="107" t="s">
        <v>38</v>
      </c>
      <c r="E322" s="109" t="s">
        <v>45</v>
      </c>
      <c r="F322" s="112" t="s">
        <v>21</v>
      </c>
      <c r="G322" s="112" t="s">
        <v>42</v>
      </c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>
        <v>0</v>
      </c>
      <c r="AD322" s="108">
        <v>0</v>
      </c>
      <c r="AE322" s="89"/>
      <c r="AF322" s="211">
        <v>0</v>
      </c>
      <c r="AG322" s="211">
        <f t="shared" si="7"/>
        <v>0</v>
      </c>
    </row>
    <row r="323" spans="2:33" s="177" customFormat="1" x14ac:dyDescent="0.15">
      <c r="B323" s="110" t="s">
        <v>40</v>
      </c>
      <c r="C323" s="110" t="s">
        <v>28</v>
      </c>
      <c r="D323" s="110" t="s">
        <v>38</v>
      </c>
      <c r="E323" s="114" t="s">
        <v>26</v>
      </c>
      <c r="F323" s="113"/>
      <c r="G323" s="113" t="s">
        <v>42</v>
      </c>
      <c r="H323" s="111">
        <v>0</v>
      </c>
      <c r="I323" s="111">
        <v>0</v>
      </c>
      <c r="J323" s="111">
        <v>0</v>
      </c>
      <c r="K323" s="111">
        <v>0</v>
      </c>
      <c r="L323" s="111">
        <v>0</v>
      </c>
      <c r="M323" s="111">
        <v>0</v>
      </c>
      <c r="N323" s="111">
        <v>0</v>
      </c>
      <c r="O323" s="111">
        <v>0</v>
      </c>
      <c r="P323" s="111">
        <v>0</v>
      </c>
      <c r="Q323" s="111">
        <v>0</v>
      </c>
      <c r="R323" s="111">
        <v>0</v>
      </c>
      <c r="S323" s="111">
        <v>0</v>
      </c>
      <c r="T323" s="111">
        <v>0</v>
      </c>
      <c r="U323" s="111">
        <v>0</v>
      </c>
      <c r="V323" s="111">
        <v>0</v>
      </c>
      <c r="W323" s="111">
        <v>0</v>
      </c>
      <c r="X323" s="111">
        <v>0</v>
      </c>
      <c r="Y323" s="111">
        <v>0</v>
      </c>
      <c r="Z323" s="111">
        <v>0</v>
      </c>
      <c r="AA323" s="111">
        <v>0</v>
      </c>
      <c r="AB323" s="111">
        <v>0</v>
      </c>
      <c r="AC323" s="111">
        <v>414.88799999999998</v>
      </c>
      <c r="AD323" s="111">
        <v>319.87099999999981</v>
      </c>
      <c r="AE323" s="90"/>
      <c r="AF323" s="211">
        <v>319.87099999999981</v>
      </c>
      <c r="AG323" s="211">
        <f t="shared" si="7"/>
        <v>0</v>
      </c>
    </row>
    <row r="324" spans="2:33" x14ac:dyDescent="0.15">
      <c r="B324" s="107" t="s">
        <v>40</v>
      </c>
      <c r="C324" s="107" t="s">
        <v>29</v>
      </c>
      <c r="D324" s="107" t="s">
        <v>10</v>
      </c>
      <c r="E324" s="109" t="s">
        <v>41</v>
      </c>
      <c r="F324" s="112" t="s">
        <v>12</v>
      </c>
      <c r="G324" s="112" t="s">
        <v>42</v>
      </c>
      <c r="H324" s="108">
        <v>2779.26</v>
      </c>
      <c r="I324" s="108">
        <v>2889.433</v>
      </c>
      <c r="J324" s="108">
        <v>2917.6020000000012</v>
      </c>
      <c r="K324" s="108">
        <v>2946.8210000000004</v>
      </c>
      <c r="L324" s="108">
        <v>2969.0596000000023</v>
      </c>
      <c r="M324" s="108">
        <v>3119.1996000000004</v>
      </c>
      <c r="N324" s="108">
        <v>3127.8006</v>
      </c>
      <c r="O324" s="108">
        <v>3145.1412000000005</v>
      </c>
      <c r="P324" s="108">
        <v>3152.0380000000018</v>
      </c>
      <c r="Q324" s="108">
        <v>3183.1260000000016</v>
      </c>
      <c r="R324" s="108">
        <v>3344.7949999999996</v>
      </c>
      <c r="S324" s="108">
        <v>3357.0599999999986</v>
      </c>
      <c r="T324" s="108">
        <v>3380.8299999999981</v>
      </c>
      <c r="U324" s="108">
        <v>3450.5469999999996</v>
      </c>
      <c r="V324" s="108">
        <v>3558.2689999999961</v>
      </c>
      <c r="W324" s="108">
        <v>4047.8669999999961</v>
      </c>
      <c r="X324" s="108">
        <v>5072.4689999999973</v>
      </c>
      <c r="Y324" s="108">
        <v>5115.7070000000231</v>
      </c>
      <c r="Z324" s="108">
        <v>5232.4620000000004</v>
      </c>
      <c r="AA324" s="108">
        <v>5266.3020000000024</v>
      </c>
      <c r="AB324" s="108">
        <v>5285.680000000003</v>
      </c>
      <c r="AC324" s="108">
        <v>5383.871000000011</v>
      </c>
      <c r="AD324" s="108">
        <v>5384.4110000000001</v>
      </c>
      <c r="AE324" s="220"/>
      <c r="AF324" s="211">
        <v>5384.4110000000001</v>
      </c>
      <c r="AG324" s="211">
        <f t="shared" si="7"/>
        <v>0</v>
      </c>
    </row>
    <row r="325" spans="2:33" x14ac:dyDescent="0.15">
      <c r="B325" s="107" t="s">
        <v>40</v>
      </c>
      <c r="C325" s="107" t="s">
        <v>29</v>
      </c>
      <c r="D325" s="107" t="s">
        <v>10</v>
      </c>
      <c r="E325" s="109" t="s">
        <v>43</v>
      </c>
      <c r="F325" s="112" t="s">
        <v>12</v>
      </c>
      <c r="G325" s="112" t="s">
        <v>42</v>
      </c>
      <c r="H325" s="108">
        <v>0.7</v>
      </c>
      <c r="I325" s="108">
        <v>0.7</v>
      </c>
      <c r="J325" s="108">
        <v>0.7</v>
      </c>
      <c r="K325" s="108">
        <v>0.7</v>
      </c>
      <c r="L325" s="108">
        <v>0.7</v>
      </c>
      <c r="M325" s="108">
        <v>0.7</v>
      </c>
      <c r="N325" s="108">
        <v>0.7</v>
      </c>
      <c r="O325" s="108">
        <v>0.7</v>
      </c>
      <c r="P325" s="108">
        <v>0.7</v>
      </c>
      <c r="Q325" s="108">
        <v>0.7</v>
      </c>
      <c r="R325" s="108">
        <v>0.7</v>
      </c>
      <c r="S325" s="108">
        <v>0.7</v>
      </c>
      <c r="T325" s="108">
        <v>0.7</v>
      </c>
      <c r="U325" s="108">
        <v>0.7</v>
      </c>
      <c r="V325" s="108">
        <v>142.69999999999999</v>
      </c>
      <c r="W325" s="108">
        <v>239.79999999999998</v>
      </c>
      <c r="X325" s="108">
        <v>239.95</v>
      </c>
      <c r="Y325" s="108">
        <v>239.94999999999985</v>
      </c>
      <c r="Z325" s="108">
        <v>372.24999999999994</v>
      </c>
      <c r="AA325" s="108">
        <v>372.24999999999994</v>
      </c>
      <c r="AB325" s="108">
        <v>408.98999999999995</v>
      </c>
      <c r="AC325" s="108">
        <v>408.98999999999995</v>
      </c>
      <c r="AD325" s="108">
        <v>538.99000000000024</v>
      </c>
      <c r="AE325" s="220"/>
      <c r="AF325" s="211">
        <v>538.99000000000024</v>
      </c>
      <c r="AG325" s="211">
        <f t="shared" si="7"/>
        <v>0</v>
      </c>
    </row>
    <row r="326" spans="2:33" x14ac:dyDescent="0.15">
      <c r="B326" s="107" t="s">
        <v>40</v>
      </c>
      <c r="C326" s="107" t="s">
        <v>29</v>
      </c>
      <c r="D326" s="107" t="s">
        <v>10</v>
      </c>
      <c r="E326" s="109" t="s">
        <v>34</v>
      </c>
      <c r="F326" s="112" t="s">
        <v>12</v>
      </c>
      <c r="G326" s="112" t="s">
        <v>42</v>
      </c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>
        <v>80</v>
      </c>
      <c r="U326" s="108">
        <v>80</v>
      </c>
      <c r="V326" s="108">
        <v>96</v>
      </c>
      <c r="W326" s="108">
        <v>96</v>
      </c>
      <c r="X326" s="108">
        <v>100</v>
      </c>
      <c r="Y326" s="108">
        <v>244.48399999999998</v>
      </c>
      <c r="Z326" s="108">
        <v>284.48400000000004</v>
      </c>
      <c r="AA326" s="108">
        <v>289.03399999999999</v>
      </c>
      <c r="AB326" s="108">
        <v>289.03399999999999</v>
      </c>
      <c r="AC326" s="108">
        <v>286.51000000000022</v>
      </c>
      <c r="AD326" s="108">
        <v>286.51</v>
      </c>
      <c r="AE326" s="220"/>
      <c r="AF326" s="211">
        <v>286.51</v>
      </c>
      <c r="AG326" s="211">
        <f t="shared" si="7"/>
        <v>0</v>
      </c>
    </row>
    <row r="327" spans="2:33" x14ac:dyDescent="0.15">
      <c r="B327" s="107" t="s">
        <v>40</v>
      </c>
      <c r="C327" s="107" t="s">
        <v>29</v>
      </c>
      <c r="D327" s="107" t="s">
        <v>10</v>
      </c>
      <c r="E327" s="109" t="s">
        <v>44</v>
      </c>
      <c r="F327" s="112" t="s">
        <v>12</v>
      </c>
      <c r="G327" s="112" t="s">
        <v>42</v>
      </c>
      <c r="H327" s="108">
        <v>2368.8910000000001</v>
      </c>
      <c r="I327" s="108">
        <v>2160.681</v>
      </c>
      <c r="J327" s="108">
        <v>2149.7489999999998</v>
      </c>
      <c r="K327" s="108">
        <v>2147.5819999999999</v>
      </c>
      <c r="L327" s="108">
        <v>2126.2620000000002</v>
      </c>
      <c r="M327" s="108">
        <v>2100.7339999999995</v>
      </c>
      <c r="N327" s="108">
        <v>2496.6410000000001</v>
      </c>
      <c r="O327" s="108">
        <v>2843.884</v>
      </c>
      <c r="P327" s="108">
        <v>2844.2450000000008</v>
      </c>
      <c r="Q327" s="108">
        <v>3539.6900000000005</v>
      </c>
      <c r="R327" s="108">
        <v>3963.6709999999966</v>
      </c>
      <c r="S327" s="108">
        <v>3956.4770000000008</v>
      </c>
      <c r="T327" s="108">
        <v>4805.6409999999996</v>
      </c>
      <c r="U327" s="108">
        <v>6103.3840000000027</v>
      </c>
      <c r="V327" s="108">
        <v>5942.2790000000059</v>
      </c>
      <c r="W327" s="108">
        <v>6334.0460000000057</v>
      </c>
      <c r="X327" s="108">
        <v>7632.0550000000067</v>
      </c>
      <c r="Y327" s="108">
        <v>7638.6210000001747</v>
      </c>
      <c r="Z327" s="108">
        <v>7760.7340000000077</v>
      </c>
      <c r="AA327" s="108">
        <v>7722.6090000000086</v>
      </c>
      <c r="AB327" s="108">
        <v>7740.3440000000073</v>
      </c>
      <c r="AC327" s="108">
        <v>7781.5839999999625</v>
      </c>
      <c r="AD327" s="108">
        <v>8038.5670000000009</v>
      </c>
      <c r="AE327" s="220"/>
      <c r="AF327" s="211">
        <v>8038.5670000000009</v>
      </c>
      <c r="AG327" s="211">
        <f t="shared" si="7"/>
        <v>0</v>
      </c>
    </row>
    <row r="328" spans="2:33" x14ac:dyDescent="0.15">
      <c r="B328" s="107" t="s">
        <v>40</v>
      </c>
      <c r="C328" s="107" t="s">
        <v>29</v>
      </c>
      <c r="D328" s="107" t="s">
        <v>10</v>
      </c>
      <c r="E328" s="109" t="s">
        <v>17</v>
      </c>
      <c r="F328" s="112" t="s">
        <v>12</v>
      </c>
      <c r="G328" s="112" t="s">
        <v>42</v>
      </c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  <c r="AC328" s="108">
        <v>12.8</v>
      </c>
      <c r="AD328" s="108">
        <v>12.8</v>
      </c>
      <c r="AE328" s="220"/>
      <c r="AF328" s="211">
        <v>12.8</v>
      </c>
      <c r="AG328" s="211">
        <f t="shared" si="7"/>
        <v>0</v>
      </c>
    </row>
    <row r="329" spans="2:33" x14ac:dyDescent="0.15">
      <c r="B329" s="107" t="s">
        <v>40</v>
      </c>
      <c r="C329" s="107" t="s">
        <v>29</v>
      </c>
      <c r="D329" s="107" t="s">
        <v>10</v>
      </c>
      <c r="E329" s="109" t="s">
        <v>18</v>
      </c>
      <c r="F329" s="112" t="s">
        <v>12</v>
      </c>
      <c r="G329" s="112" t="s">
        <v>42</v>
      </c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  <c r="AC329" s="108">
        <v>96.21</v>
      </c>
      <c r="AD329" s="108">
        <v>96.21</v>
      </c>
      <c r="AE329" s="220"/>
      <c r="AF329" s="211">
        <v>96.21</v>
      </c>
      <c r="AG329" s="211">
        <f t="shared" si="7"/>
        <v>0</v>
      </c>
    </row>
    <row r="330" spans="2:33" x14ac:dyDescent="0.15">
      <c r="B330" s="107" t="s">
        <v>40</v>
      </c>
      <c r="C330" s="107" t="s">
        <v>29</v>
      </c>
      <c r="D330" s="107" t="s">
        <v>10</v>
      </c>
      <c r="E330" s="109" t="s">
        <v>30</v>
      </c>
      <c r="F330" s="112" t="s">
        <v>12</v>
      </c>
      <c r="G330" s="112" t="s">
        <v>42</v>
      </c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>
        <v>135</v>
      </c>
      <c r="AD330" s="108">
        <v>135</v>
      </c>
      <c r="AE330" s="220"/>
      <c r="AF330" s="211">
        <v>135</v>
      </c>
      <c r="AG330" s="211">
        <f t="shared" si="7"/>
        <v>0</v>
      </c>
    </row>
    <row r="331" spans="2:33" x14ac:dyDescent="0.15">
      <c r="B331" s="107" t="s">
        <v>40</v>
      </c>
      <c r="C331" s="107" t="s">
        <v>29</v>
      </c>
      <c r="D331" s="107" t="s">
        <v>10</v>
      </c>
      <c r="E331" s="109" t="s">
        <v>20</v>
      </c>
      <c r="F331" s="112" t="s">
        <v>21</v>
      </c>
      <c r="G331" s="112" t="s">
        <v>42</v>
      </c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  <c r="AC331" s="108">
        <v>2654.886</v>
      </c>
      <c r="AD331" s="108">
        <v>2661.5620000000004</v>
      </c>
      <c r="AE331" s="220"/>
      <c r="AF331" s="211">
        <v>2661.5620000000004</v>
      </c>
      <c r="AG331" s="211">
        <f t="shared" si="7"/>
        <v>0</v>
      </c>
    </row>
    <row r="332" spans="2:33" x14ac:dyDescent="0.15">
      <c r="B332" s="107" t="s">
        <v>40</v>
      </c>
      <c r="C332" s="107" t="s">
        <v>29</v>
      </c>
      <c r="D332" s="107" t="s">
        <v>10</v>
      </c>
      <c r="E332" s="109" t="s">
        <v>22</v>
      </c>
      <c r="F332" s="112" t="s">
        <v>21</v>
      </c>
      <c r="G332" s="112" t="s">
        <v>42</v>
      </c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>
        <v>4696.87</v>
      </c>
      <c r="AD332" s="108">
        <v>4844.8369999999995</v>
      </c>
      <c r="AE332" s="220"/>
      <c r="AF332" s="211">
        <v>4844.8369999999995</v>
      </c>
      <c r="AG332" s="211">
        <f t="shared" si="7"/>
        <v>0</v>
      </c>
    </row>
    <row r="333" spans="2:33" x14ac:dyDescent="0.15">
      <c r="B333" s="107" t="s">
        <v>40</v>
      </c>
      <c r="C333" s="107" t="s">
        <v>29</v>
      </c>
      <c r="D333" s="107" t="s">
        <v>10</v>
      </c>
      <c r="E333" s="109" t="s">
        <v>45</v>
      </c>
      <c r="F333" s="112" t="s">
        <v>21</v>
      </c>
      <c r="G333" s="112" t="s">
        <v>42</v>
      </c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>
        <v>185.81799999999998</v>
      </c>
      <c r="AD333" s="108">
        <v>185.81800000000004</v>
      </c>
      <c r="AE333" s="220"/>
      <c r="AF333" s="211">
        <v>185.81800000000004</v>
      </c>
      <c r="AG333" s="211">
        <f t="shared" si="7"/>
        <v>0</v>
      </c>
    </row>
    <row r="334" spans="2:33" x14ac:dyDescent="0.15">
      <c r="B334" s="107" t="s">
        <v>40</v>
      </c>
      <c r="C334" s="107" t="s">
        <v>29</v>
      </c>
      <c r="D334" s="107" t="s">
        <v>10</v>
      </c>
      <c r="E334" s="109" t="s">
        <v>420</v>
      </c>
      <c r="F334" s="112" t="s">
        <v>21</v>
      </c>
      <c r="G334" s="112" t="s">
        <v>42</v>
      </c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  <c r="AC334" s="108" t="s">
        <v>421</v>
      </c>
      <c r="AD334" s="108">
        <v>102.34</v>
      </c>
      <c r="AE334" s="220"/>
      <c r="AF334" s="108">
        <v>102.34</v>
      </c>
      <c r="AG334" s="211">
        <f t="shared" si="7"/>
        <v>0</v>
      </c>
    </row>
    <row r="335" spans="2:33" s="177" customFormat="1" x14ac:dyDescent="0.15">
      <c r="B335" s="110" t="s">
        <v>40</v>
      </c>
      <c r="C335" s="110" t="s">
        <v>29</v>
      </c>
      <c r="D335" s="110" t="s">
        <v>10</v>
      </c>
      <c r="E335" s="114" t="s">
        <v>26</v>
      </c>
      <c r="F335" s="113"/>
      <c r="G335" s="113" t="s">
        <v>42</v>
      </c>
      <c r="H335" s="111">
        <v>5148.8510000000006</v>
      </c>
      <c r="I335" s="111">
        <v>5050.8140000000003</v>
      </c>
      <c r="J335" s="111">
        <v>5068.0510000000013</v>
      </c>
      <c r="K335" s="111">
        <v>5095.1030000000001</v>
      </c>
      <c r="L335" s="111">
        <v>5096.0216000000019</v>
      </c>
      <c r="M335" s="111">
        <v>5220.6335999999992</v>
      </c>
      <c r="N335" s="111">
        <v>5625.1415999999999</v>
      </c>
      <c r="O335" s="111">
        <v>5989.7252000000008</v>
      </c>
      <c r="P335" s="111">
        <v>5996.983000000002</v>
      </c>
      <c r="Q335" s="111">
        <v>6723.5160000000014</v>
      </c>
      <c r="R335" s="111">
        <v>7309.1659999999956</v>
      </c>
      <c r="S335" s="111">
        <v>7314.2369999999992</v>
      </c>
      <c r="T335" s="111">
        <v>8267.1709999999985</v>
      </c>
      <c r="U335" s="111">
        <v>9634.6310000000012</v>
      </c>
      <c r="V335" s="111">
        <v>9739.2480000000014</v>
      </c>
      <c r="W335" s="111">
        <v>10717.713000000002</v>
      </c>
      <c r="X335" s="111">
        <v>13044.474000000004</v>
      </c>
      <c r="Y335" s="111">
        <v>13238.762000000199</v>
      </c>
      <c r="Z335" s="111">
        <v>13649.930000000008</v>
      </c>
      <c r="AA335" s="111">
        <v>13650.195000000011</v>
      </c>
      <c r="AB335" s="111">
        <v>13724.04800000001</v>
      </c>
      <c r="AC335" s="111">
        <v>13860.955</v>
      </c>
      <c r="AD335" s="111">
        <v>14248.478000000001</v>
      </c>
      <c r="AE335" s="111"/>
      <c r="AF335" s="211">
        <v>14248.478000000001</v>
      </c>
      <c r="AG335" s="211">
        <f t="shared" si="7"/>
        <v>0</v>
      </c>
    </row>
    <row r="336" spans="2:33" x14ac:dyDescent="0.15">
      <c r="B336" s="107" t="s">
        <v>40</v>
      </c>
      <c r="C336" s="107" t="s">
        <v>29</v>
      </c>
      <c r="D336" s="107" t="s">
        <v>38</v>
      </c>
      <c r="E336" s="109" t="s">
        <v>41</v>
      </c>
      <c r="F336" s="112" t="s">
        <v>12</v>
      </c>
      <c r="G336" s="112" t="s">
        <v>42</v>
      </c>
      <c r="H336" s="108">
        <v>77.564999999999998</v>
      </c>
      <c r="I336" s="108">
        <v>76.894999999999996</v>
      </c>
      <c r="J336" s="108">
        <v>78.868999999999971</v>
      </c>
      <c r="K336" s="108">
        <v>85.48599999999999</v>
      </c>
      <c r="L336" s="108">
        <v>86.807999999999964</v>
      </c>
      <c r="M336" s="108">
        <v>87.861999999999981</v>
      </c>
      <c r="N336" s="108">
        <v>88.201999999999998</v>
      </c>
      <c r="O336" s="108">
        <v>88.456999999999994</v>
      </c>
      <c r="P336" s="108">
        <v>89.987999999999971</v>
      </c>
      <c r="Q336" s="108">
        <v>94.337999999999994</v>
      </c>
      <c r="R336" s="108">
        <v>92.806999999999974</v>
      </c>
      <c r="S336" s="108">
        <v>93.893000000000001</v>
      </c>
      <c r="T336" s="108">
        <v>103.494</v>
      </c>
      <c r="U336" s="108">
        <v>105.63500000000001</v>
      </c>
      <c r="V336" s="108">
        <v>103.59599999999998</v>
      </c>
      <c r="W336" s="108">
        <v>103.97599999999998</v>
      </c>
      <c r="X336" s="108">
        <v>116.776</v>
      </c>
      <c r="Y336" s="108">
        <v>130.2229999999997</v>
      </c>
      <c r="Z336" s="108">
        <v>130.90299999999999</v>
      </c>
      <c r="AA336" s="108">
        <v>130.90299999999999</v>
      </c>
      <c r="AB336" s="108">
        <v>130.90299999999999</v>
      </c>
      <c r="AC336" s="108">
        <v>129.90300000000002</v>
      </c>
      <c r="AD336" s="108">
        <v>129.90300000000002</v>
      </c>
      <c r="AE336" s="89"/>
      <c r="AF336" s="211">
        <v>129.90300000000002</v>
      </c>
      <c r="AG336" s="211">
        <f t="shared" si="7"/>
        <v>0</v>
      </c>
    </row>
    <row r="337" spans="2:33" x14ac:dyDescent="0.15">
      <c r="B337" s="107" t="s">
        <v>40</v>
      </c>
      <c r="C337" s="107" t="s">
        <v>29</v>
      </c>
      <c r="D337" s="107" t="s">
        <v>38</v>
      </c>
      <c r="E337" s="109" t="s">
        <v>43</v>
      </c>
      <c r="F337" s="112" t="s">
        <v>12</v>
      </c>
      <c r="G337" s="112" t="s">
        <v>42</v>
      </c>
      <c r="H337" s="108">
        <v>0</v>
      </c>
      <c r="I337" s="108">
        <v>0</v>
      </c>
      <c r="J337" s="108">
        <v>0</v>
      </c>
      <c r="K337" s="108">
        <v>0</v>
      </c>
      <c r="L337" s="108">
        <v>0</v>
      </c>
      <c r="M337" s="108">
        <v>0</v>
      </c>
      <c r="N337" s="108">
        <v>0</v>
      </c>
      <c r="O337" s="108">
        <v>0</v>
      </c>
      <c r="P337" s="108">
        <v>0</v>
      </c>
      <c r="Q337" s="108">
        <v>0</v>
      </c>
      <c r="R337" s="108">
        <v>0</v>
      </c>
      <c r="S337" s="108">
        <v>0</v>
      </c>
      <c r="T337" s="108">
        <v>0</v>
      </c>
      <c r="U337" s="108">
        <v>0</v>
      </c>
      <c r="V337" s="108">
        <v>0</v>
      </c>
      <c r="W337" s="108">
        <v>0</v>
      </c>
      <c r="X337" s="108">
        <v>0</v>
      </c>
      <c r="Y337" s="108">
        <v>0</v>
      </c>
      <c r="Z337" s="108">
        <v>0</v>
      </c>
      <c r="AA337" s="108">
        <v>0</v>
      </c>
      <c r="AB337" s="108">
        <v>0</v>
      </c>
      <c r="AC337" s="108">
        <v>0</v>
      </c>
      <c r="AD337" s="108">
        <v>0</v>
      </c>
      <c r="AE337" s="89"/>
      <c r="AF337" s="211">
        <v>0</v>
      </c>
      <c r="AG337" s="211">
        <f t="shared" si="7"/>
        <v>0</v>
      </c>
    </row>
    <row r="338" spans="2:33" x14ac:dyDescent="0.15">
      <c r="B338" s="107" t="s">
        <v>40</v>
      </c>
      <c r="C338" s="107" t="s">
        <v>29</v>
      </c>
      <c r="D338" s="107" t="s">
        <v>38</v>
      </c>
      <c r="E338" s="109" t="s">
        <v>34</v>
      </c>
      <c r="F338" s="112" t="s">
        <v>12</v>
      </c>
      <c r="G338" s="112" t="s">
        <v>42</v>
      </c>
      <c r="H338" s="108">
        <v>0</v>
      </c>
      <c r="I338" s="108">
        <v>0</v>
      </c>
      <c r="J338" s="108">
        <v>0</v>
      </c>
      <c r="K338" s="108">
        <v>0</v>
      </c>
      <c r="L338" s="108">
        <v>0</v>
      </c>
      <c r="M338" s="108">
        <v>0</v>
      </c>
      <c r="N338" s="108">
        <v>0</v>
      </c>
      <c r="O338" s="108">
        <v>0</v>
      </c>
      <c r="P338" s="108">
        <v>0</v>
      </c>
      <c r="Q338" s="108">
        <v>0</v>
      </c>
      <c r="R338" s="108">
        <v>0</v>
      </c>
      <c r="S338" s="108">
        <v>0</v>
      </c>
      <c r="T338" s="108">
        <v>0</v>
      </c>
      <c r="U338" s="108">
        <v>0</v>
      </c>
      <c r="V338" s="108">
        <v>0</v>
      </c>
      <c r="W338" s="108">
        <v>0</v>
      </c>
      <c r="X338" s="108">
        <v>0</v>
      </c>
      <c r="Y338" s="108">
        <v>0</v>
      </c>
      <c r="Z338" s="108">
        <v>0</v>
      </c>
      <c r="AA338" s="108">
        <v>0</v>
      </c>
      <c r="AB338" s="108">
        <v>0</v>
      </c>
      <c r="AC338" s="108">
        <v>0</v>
      </c>
      <c r="AD338" s="108">
        <v>0</v>
      </c>
      <c r="AE338" s="89"/>
      <c r="AF338" s="211">
        <v>0</v>
      </c>
      <c r="AG338" s="211">
        <f t="shared" si="7"/>
        <v>0</v>
      </c>
    </row>
    <row r="339" spans="2:33" x14ac:dyDescent="0.15">
      <c r="B339" s="107" t="s">
        <v>40</v>
      </c>
      <c r="C339" s="107" t="s">
        <v>29</v>
      </c>
      <c r="D339" s="107" t="s">
        <v>38</v>
      </c>
      <c r="E339" s="109" t="s">
        <v>44</v>
      </c>
      <c r="F339" s="112" t="s">
        <v>12</v>
      </c>
      <c r="G339" s="112" t="s">
        <v>42</v>
      </c>
      <c r="H339" s="108">
        <v>839.77300000000014</v>
      </c>
      <c r="I339" s="108">
        <v>778.98400000000004</v>
      </c>
      <c r="J339" s="108">
        <v>788.61299999999983</v>
      </c>
      <c r="K339" s="108">
        <v>789.47400000000005</v>
      </c>
      <c r="L339" s="108">
        <v>833.48900000000003</v>
      </c>
      <c r="M339" s="108">
        <v>892.03</v>
      </c>
      <c r="N339" s="108">
        <v>944.79999999999973</v>
      </c>
      <c r="O339" s="108">
        <v>949.33499999999992</v>
      </c>
      <c r="P339" s="108">
        <v>1070.9640000000006</v>
      </c>
      <c r="Q339" s="108">
        <v>1168.6420000000003</v>
      </c>
      <c r="R339" s="108">
        <v>1210.5840000000007</v>
      </c>
      <c r="S339" s="108">
        <v>1283.194</v>
      </c>
      <c r="T339" s="108">
        <v>1328.7700000000002</v>
      </c>
      <c r="U339" s="108">
        <v>1310.4529999999997</v>
      </c>
      <c r="V339" s="108">
        <v>1359.7749999999996</v>
      </c>
      <c r="W339" s="108">
        <v>1366.9379999999994</v>
      </c>
      <c r="X339" s="108">
        <v>1356.4649999999999</v>
      </c>
      <c r="Y339" s="108">
        <v>1365.785999999998</v>
      </c>
      <c r="Z339" s="108">
        <v>1363.7529999999999</v>
      </c>
      <c r="AA339" s="108">
        <v>1341.7420000000006</v>
      </c>
      <c r="AB339" s="108">
        <v>1332.0190000000009</v>
      </c>
      <c r="AC339" s="108">
        <v>1349.4509999999996</v>
      </c>
      <c r="AD339" s="108">
        <v>1381.1209999999999</v>
      </c>
      <c r="AE339" s="89"/>
      <c r="AF339" s="211">
        <v>1381.1209999999999</v>
      </c>
      <c r="AG339" s="211">
        <f t="shared" si="7"/>
        <v>0</v>
      </c>
    </row>
    <row r="340" spans="2:33" x14ac:dyDescent="0.15">
      <c r="B340" s="107" t="s">
        <v>40</v>
      </c>
      <c r="C340" s="107" t="s">
        <v>29</v>
      </c>
      <c r="D340" s="107" t="s">
        <v>38</v>
      </c>
      <c r="E340" s="109" t="s">
        <v>17</v>
      </c>
      <c r="F340" s="112" t="s">
        <v>12</v>
      </c>
      <c r="G340" s="112" t="s">
        <v>42</v>
      </c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  <c r="AC340" s="108">
        <v>0</v>
      </c>
      <c r="AD340" s="108">
        <v>0</v>
      </c>
      <c r="AE340" s="89"/>
      <c r="AF340" s="211">
        <v>0</v>
      </c>
      <c r="AG340" s="211">
        <f t="shared" si="7"/>
        <v>0</v>
      </c>
    </row>
    <row r="341" spans="2:33" x14ac:dyDescent="0.15">
      <c r="B341" s="107" t="s">
        <v>40</v>
      </c>
      <c r="C341" s="107" t="s">
        <v>29</v>
      </c>
      <c r="D341" s="107" t="s">
        <v>38</v>
      </c>
      <c r="E341" s="109" t="s">
        <v>18</v>
      </c>
      <c r="F341" s="112" t="s">
        <v>12</v>
      </c>
      <c r="G341" s="112" t="s">
        <v>42</v>
      </c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>
        <v>80.3</v>
      </c>
      <c r="AD341" s="108">
        <v>96.85</v>
      </c>
      <c r="AE341" s="89"/>
      <c r="AF341" s="211">
        <v>96.85</v>
      </c>
      <c r="AG341" s="211">
        <f t="shared" si="7"/>
        <v>0</v>
      </c>
    </row>
    <row r="342" spans="2:33" x14ac:dyDescent="0.15">
      <c r="B342" s="107" t="s">
        <v>40</v>
      </c>
      <c r="C342" s="107" t="s">
        <v>29</v>
      </c>
      <c r="D342" s="107" t="s">
        <v>38</v>
      </c>
      <c r="E342" s="109" t="s">
        <v>30</v>
      </c>
      <c r="F342" s="112" t="s">
        <v>12</v>
      </c>
      <c r="G342" s="112" t="s">
        <v>42</v>
      </c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>
        <v>0</v>
      </c>
      <c r="AD342" s="108">
        <v>0</v>
      </c>
      <c r="AE342" s="89"/>
      <c r="AF342" s="211">
        <v>0</v>
      </c>
      <c r="AG342" s="211">
        <f t="shared" si="7"/>
        <v>0</v>
      </c>
    </row>
    <row r="343" spans="2:33" x14ac:dyDescent="0.15">
      <c r="B343" s="107" t="s">
        <v>40</v>
      </c>
      <c r="C343" s="107" t="s">
        <v>29</v>
      </c>
      <c r="D343" s="107" t="s">
        <v>38</v>
      </c>
      <c r="E343" s="109" t="s">
        <v>20</v>
      </c>
      <c r="F343" s="112" t="s">
        <v>21</v>
      </c>
      <c r="G343" s="112" t="s">
        <v>42</v>
      </c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>
        <v>870.88599999999997</v>
      </c>
      <c r="AD343" s="108">
        <v>856.68899999999985</v>
      </c>
      <c r="AE343" s="89"/>
      <c r="AF343" s="211">
        <v>856.68899999999985</v>
      </c>
      <c r="AG343" s="211">
        <f t="shared" si="7"/>
        <v>0</v>
      </c>
    </row>
    <row r="344" spans="2:33" x14ac:dyDescent="0.15">
      <c r="B344" s="107" t="s">
        <v>40</v>
      </c>
      <c r="C344" s="107" t="s">
        <v>29</v>
      </c>
      <c r="D344" s="107" t="s">
        <v>38</v>
      </c>
      <c r="E344" s="109" t="s">
        <v>22</v>
      </c>
      <c r="F344" s="112" t="s">
        <v>21</v>
      </c>
      <c r="G344" s="112" t="s">
        <v>42</v>
      </c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8">
        <v>331.96500000000003</v>
      </c>
      <c r="AD344" s="108">
        <v>361.28200000000004</v>
      </c>
      <c r="AE344" s="89"/>
      <c r="AF344" s="211">
        <v>361.28200000000004</v>
      </c>
      <c r="AG344" s="211">
        <f t="shared" ref="AG344:AG362" si="8">+AF344-AD344</f>
        <v>0</v>
      </c>
    </row>
    <row r="345" spans="2:33" x14ac:dyDescent="0.15">
      <c r="B345" s="107" t="s">
        <v>40</v>
      </c>
      <c r="C345" s="107" t="s">
        <v>29</v>
      </c>
      <c r="D345" s="107" t="s">
        <v>38</v>
      </c>
      <c r="E345" s="109" t="s">
        <v>45</v>
      </c>
      <c r="F345" s="112" t="s">
        <v>21</v>
      </c>
      <c r="G345" s="112" t="s">
        <v>42</v>
      </c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  <c r="AC345" s="108">
        <v>66.3</v>
      </c>
      <c r="AD345" s="108">
        <v>66.3</v>
      </c>
      <c r="AE345" s="89"/>
      <c r="AF345" s="211">
        <v>66.3</v>
      </c>
      <c r="AG345" s="211">
        <f t="shared" si="8"/>
        <v>0</v>
      </c>
    </row>
    <row r="346" spans="2:33" s="177" customFormat="1" x14ac:dyDescent="0.15">
      <c r="B346" s="110" t="s">
        <v>40</v>
      </c>
      <c r="C346" s="110" t="s">
        <v>29</v>
      </c>
      <c r="D346" s="110" t="s">
        <v>38</v>
      </c>
      <c r="E346" s="114" t="s">
        <v>26</v>
      </c>
      <c r="F346" s="113"/>
      <c r="G346" s="113" t="s">
        <v>42</v>
      </c>
      <c r="H346" s="111">
        <v>917.33800000000019</v>
      </c>
      <c r="I346" s="111">
        <v>855.87900000000002</v>
      </c>
      <c r="J346" s="111">
        <v>867.48199999999974</v>
      </c>
      <c r="K346" s="111">
        <v>874.96</v>
      </c>
      <c r="L346" s="111">
        <v>920.29700000000003</v>
      </c>
      <c r="M346" s="111">
        <v>979.89199999999994</v>
      </c>
      <c r="N346" s="111">
        <v>1033.0019999999997</v>
      </c>
      <c r="O346" s="111">
        <v>1037.7919999999999</v>
      </c>
      <c r="P346" s="111">
        <v>1160.9520000000007</v>
      </c>
      <c r="Q346" s="111">
        <v>1262.9800000000002</v>
      </c>
      <c r="R346" s="111">
        <v>1303.3910000000008</v>
      </c>
      <c r="S346" s="111">
        <v>1377.087</v>
      </c>
      <c r="T346" s="111">
        <v>1432.2640000000001</v>
      </c>
      <c r="U346" s="111">
        <v>1416.0879999999997</v>
      </c>
      <c r="V346" s="111">
        <v>1463.3709999999996</v>
      </c>
      <c r="W346" s="111">
        <v>1470.9139999999993</v>
      </c>
      <c r="X346" s="111">
        <v>1473.241</v>
      </c>
      <c r="Y346" s="111">
        <v>1496.0089999999977</v>
      </c>
      <c r="Z346" s="111">
        <v>1494.6559999999999</v>
      </c>
      <c r="AA346" s="111">
        <v>1472.6450000000007</v>
      </c>
      <c r="AB346" s="111">
        <v>1462.9220000000009</v>
      </c>
      <c r="AC346" s="111">
        <v>1479.3539999999998</v>
      </c>
      <c r="AD346" s="111">
        <v>1511.0239999999999</v>
      </c>
      <c r="AE346" s="90"/>
      <c r="AF346" s="211">
        <v>1511.0239999999999</v>
      </c>
      <c r="AG346" s="211">
        <f t="shared" si="8"/>
        <v>0</v>
      </c>
    </row>
    <row r="347" spans="2:33" x14ac:dyDescent="0.15">
      <c r="B347" s="107"/>
      <c r="C347" s="107"/>
      <c r="D347" s="107"/>
      <c r="E347" s="109"/>
      <c r="F347" s="112"/>
      <c r="G347" s="112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  <c r="AA347" s="108"/>
      <c r="AB347" s="108"/>
      <c r="AC347" s="108"/>
      <c r="AD347" s="108"/>
      <c r="AE347" s="89"/>
      <c r="AF347" s="211"/>
      <c r="AG347" s="211">
        <f t="shared" si="8"/>
        <v>0</v>
      </c>
    </row>
    <row r="348" spans="2:33" x14ac:dyDescent="0.15">
      <c r="B348" s="107" t="s">
        <v>40</v>
      </c>
      <c r="C348" s="107"/>
      <c r="D348" s="107" t="s">
        <v>10</v>
      </c>
      <c r="E348" s="109" t="s">
        <v>46</v>
      </c>
      <c r="F348" s="112" t="s">
        <v>12</v>
      </c>
      <c r="G348" s="112" t="s">
        <v>42</v>
      </c>
      <c r="H348" s="108">
        <v>2779.26</v>
      </c>
      <c r="I348" s="108">
        <v>2889.433</v>
      </c>
      <c r="J348" s="108">
        <v>2917.6020000000012</v>
      </c>
      <c r="K348" s="108">
        <v>2946.8210000000004</v>
      </c>
      <c r="L348" s="108">
        <v>2969.0596000000023</v>
      </c>
      <c r="M348" s="108">
        <v>3119.1996000000004</v>
      </c>
      <c r="N348" s="108">
        <v>3127.8006</v>
      </c>
      <c r="O348" s="108">
        <v>3145.1412000000005</v>
      </c>
      <c r="P348" s="108">
        <v>3152.0380000000018</v>
      </c>
      <c r="Q348" s="108">
        <v>3183.1260000000016</v>
      </c>
      <c r="R348" s="108">
        <v>3344.7949999999996</v>
      </c>
      <c r="S348" s="108">
        <v>3357.0599999999986</v>
      </c>
      <c r="T348" s="108">
        <v>3380.8299999999981</v>
      </c>
      <c r="U348" s="108">
        <v>3450.5469999999996</v>
      </c>
      <c r="V348" s="108">
        <v>3558.2689999999961</v>
      </c>
      <c r="W348" s="108">
        <v>4047.8669999999961</v>
      </c>
      <c r="X348" s="108">
        <v>5072.4689999999973</v>
      </c>
      <c r="Y348" s="108">
        <v>5115.7070000000231</v>
      </c>
      <c r="Z348" s="108">
        <v>5232.4620000000004</v>
      </c>
      <c r="AA348" s="108">
        <v>5266.3020000000024</v>
      </c>
      <c r="AB348" s="108">
        <v>5285.680000000003</v>
      </c>
      <c r="AC348" s="108">
        <v>5383.871000000011</v>
      </c>
      <c r="AD348" s="108">
        <v>5384.4110000000001</v>
      </c>
      <c r="AE348" s="89"/>
      <c r="AF348" s="211">
        <v>5384.4110000000001</v>
      </c>
      <c r="AG348" s="211">
        <f t="shared" si="8"/>
        <v>0</v>
      </c>
    </row>
    <row r="349" spans="2:33" x14ac:dyDescent="0.15">
      <c r="B349" s="107" t="s">
        <v>40</v>
      </c>
      <c r="C349" s="107"/>
      <c r="D349" s="107" t="s">
        <v>10</v>
      </c>
      <c r="E349" s="109" t="s">
        <v>47</v>
      </c>
      <c r="F349" s="112" t="s">
        <v>12</v>
      </c>
      <c r="G349" s="112" t="s">
        <v>42</v>
      </c>
      <c r="H349" s="108">
        <v>2368.8910000000001</v>
      </c>
      <c r="I349" s="108">
        <v>2160.681</v>
      </c>
      <c r="J349" s="108">
        <v>2149.7489999999998</v>
      </c>
      <c r="K349" s="108">
        <v>2147.5819999999999</v>
      </c>
      <c r="L349" s="108">
        <v>2126.2620000000002</v>
      </c>
      <c r="M349" s="108">
        <v>2100.7339999999995</v>
      </c>
      <c r="N349" s="108">
        <v>2496.6410000000001</v>
      </c>
      <c r="O349" s="108">
        <v>2843.884</v>
      </c>
      <c r="P349" s="108">
        <v>2844.2450000000008</v>
      </c>
      <c r="Q349" s="108">
        <v>3539.6900000000005</v>
      </c>
      <c r="R349" s="108">
        <v>3963.6709999999966</v>
      </c>
      <c r="S349" s="108">
        <v>3956.4770000000008</v>
      </c>
      <c r="T349" s="108">
        <v>4805.6409999999996</v>
      </c>
      <c r="U349" s="108">
        <v>6103.3840000000027</v>
      </c>
      <c r="V349" s="108">
        <v>5942.2790000000059</v>
      </c>
      <c r="W349" s="108">
        <v>6334.0460000000057</v>
      </c>
      <c r="X349" s="108">
        <v>7632.0550000000067</v>
      </c>
      <c r="Y349" s="108">
        <v>7638.6210000001747</v>
      </c>
      <c r="Z349" s="108">
        <v>7760.7340000000077</v>
      </c>
      <c r="AA349" s="108">
        <v>7722.6090000000086</v>
      </c>
      <c r="AB349" s="108">
        <v>7740.3440000000073</v>
      </c>
      <c r="AC349" s="108">
        <v>7781.5839999999625</v>
      </c>
      <c r="AD349" s="108">
        <v>8038.5670000000009</v>
      </c>
      <c r="AE349" s="89"/>
      <c r="AF349" s="221">
        <v>8038.5670000000009</v>
      </c>
      <c r="AG349" s="221">
        <f t="shared" si="8"/>
        <v>0</v>
      </c>
    </row>
    <row r="350" spans="2:33" x14ac:dyDescent="0.15">
      <c r="B350" s="107" t="s">
        <v>40</v>
      </c>
      <c r="C350" s="107"/>
      <c r="D350" s="107" t="s">
        <v>10</v>
      </c>
      <c r="E350" s="109" t="s">
        <v>48</v>
      </c>
      <c r="F350" s="112" t="s">
        <v>12</v>
      </c>
      <c r="G350" s="112" t="s">
        <v>42</v>
      </c>
      <c r="H350" s="108">
        <v>0</v>
      </c>
      <c r="I350" s="108">
        <v>0</v>
      </c>
      <c r="J350" s="108">
        <v>0</v>
      </c>
      <c r="K350" s="108">
        <v>0</v>
      </c>
      <c r="L350" s="108">
        <v>0</v>
      </c>
      <c r="M350" s="108">
        <v>0</v>
      </c>
      <c r="N350" s="108">
        <v>0</v>
      </c>
      <c r="O350" s="108">
        <v>0</v>
      </c>
      <c r="P350" s="108">
        <v>0</v>
      </c>
      <c r="Q350" s="108">
        <v>0</v>
      </c>
      <c r="R350" s="108">
        <v>0</v>
      </c>
      <c r="S350" s="108">
        <v>0</v>
      </c>
      <c r="T350" s="108">
        <v>80</v>
      </c>
      <c r="U350" s="108">
        <v>80</v>
      </c>
      <c r="V350" s="108">
        <v>96</v>
      </c>
      <c r="W350" s="108">
        <v>96</v>
      </c>
      <c r="X350" s="108">
        <v>100</v>
      </c>
      <c r="Y350" s="108">
        <v>244.48399999999998</v>
      </c>
      <c r="Z350" s="108">
        <v>284.48400000000004</v>
      </c>
      <c r="AA350" s="108">
        <v>289.03399999999999</v>
      </c>
      <c r="AB350" s="108">
        <v>289.03399999999999</v>
      </c>
      <c r="AC350" s="108">
        <v>286.51000000000022</v>
      </c>
      <c r="AD350" s="108">
        <v>286.51</v>
      </c>
      <c r="AE350" s="89"/>
      <c r="AF350" s="211">
        <v>286.51</v>
      </c>
      <c r="AG350" s="211">
        <f t="shared" si="8"/>
        <v>0</v>
      </c>
    </row>
    <row r="351" spans="2:33" x14ac:dyDescent="0.15">
      <c r="B351" s="107" t="s">
        <v>40</v>
      </c>
      <c r="C351" s="107"/>
      <c r="D351" s="107" t="s">
        <v>10</v>
      </c>
      <c r="E351" s="109" t="s">
        <v>49</v>
      </c>
      <c r="F351" s="112" t="s">
        <v>12</v>
      </c>
      <c r="G351" s="112" t="s">
        <v>42</v>
      </c>
      <c r="H351" s="108">
        <v>0.7</v>
      </c>
      <c r="I351" s="108">
        <v>0.7</v>
      </c>
      <c r="J351" s="108">
        <v>0.7</v>
      </c>
      <c r="K351" s="108">
        <v>0.7</v>
      </c>
      <c r="L351" s="108">
        <v>0.7</v>
      </c>
      <c r="M351" s="108">
        <v>0.7</v>
      </c>
      <c r="N351" s="108">
        <v>0.7</v>
      </c>
      <c r="O351" s="108">
        <v>0.7</v>
      </c>
      <c r="P351" s="108">
        <v>0.7</v>
      </c>
      <c r="Q351" s="108">
        <v>0.7</v>
      </c>
      <c r="R351" s="108">
        <v>0.7</v>
      </c>
      <c r="S351" s="108">
        <v>0.7</v>
      </c>
      <c r="T351" s="108">
        <v>0.7</v>
      </c>
      <c r="U351" s="108">
        <v>0.7</v>
      </c>
      <c r="V351" s="108">
        <v>142.69999999999999</v>
      </c>
      <c r="W351" s="108">
        <v>239.79999999999998</v>
      </c>
      <c r="X351" s="108">
        <v>239.95</v>
      </c>
      <c r="Y351" s="108">
        <v>239.94999999999985</v>
      </c>
      <c r="Z351" s="108">
        <v>372.24999999999994</v>
      </c>
      <c r="AA351" s="108">
        <v>372.24999999999994</v>
      </c>
      <c r="AB351" s="108">
        <v>408.98999999999995</v>
      </c>
      <c r="AC351" s="108">
        <v>408.98999999999995</v>
      </c>
      <c r="AD351" s="108">
        <v>538.99000000000024</v>
      </c>
      <c r="AE351" s="89"/>
      <c r="AF351" s="211">
        <v>538.99000000000024</v>
      </c>
      <c r="AG351" s="211">
        <f t="shared" si="8"/>
        <v>0</v>
      </c>
    </row>
    <row r="352" spans="2:33" s="177" customFormat="1" x14ac:dyDescent="0.15">
      <c r="B352" s="110" t="s">
        <v>40</v>
      </c>
      <c r="C352" s="110"/>
      <c r="D352" s="110" t="s">
        <v>10</v>
      </c>
      <c r="E352" s="114" t="s">
        <v>26</v>
      </c>
      <c r="F352" s="113"/>
      <c r="G352" s="113" t="s">
        <v>42</v>
      </c>
      <c r="H352" s="111">
        <v>5148.8509999999997</v>
      </c>
      <c r="I352" s="111">
        <v>5050.8139999999994</v>
      </c>
      <c r="J352" s="111">
        <v>5068.0510000000004</v>
      </c>
      <c r="K352" s="111">
        <v>5095.1030000000001</v>
      </c>
      <c r="L352" s="111">
        <v>5096.0216000000028</v>
      </c>
      <c r="M352" s="111">
        <v>5220.6336000000001</v>
      </c>
      <c r="N352" s="111">
        <v>5625.1415999999999</v>
      </c>
      <c r="O352" s="111">
        <v>5989.7251999999999</v>
      </c>
      <c r="P352" s="111">
        <v>5996.9830000000029</v>
      </c>
      <c r="Q352" s="111">
        <v>6723.5160000000024</v>
      </c>
      <c r="R352" s="111">
        <v>7309.1659999999965</v>
      </c>
      <c r="S352" s="111">
        <v>7314.2369999999992</v>
      </c>
      <c r="T352" s="111">
        <v>8267.1709999999985</v>
      </c>
      <c r="U352" s="111">
        <v>9634.631000000003</v>
      </c>
      <c r="V352" s="111">
        <v>9739.2480000000032</v>
      </c>
      <c r="W352" s="111">
        <v>10717.713000000002</v>
      </c>
      <c r="X352" s="111">
        <v>13044.474000000006</v>
      </c>
      <c r="Y352" s="111">
        <v>13238.762000000199</v>
      </c>
      <c r="Z352" s="111">
        <v>13649.930000000008</v>
      </c>
      <c r="AA352" s="111">
        <v>13650.195000000011</v>
      </c>
      <c r="AB352" s="111">
        <v>13724.04800000001</v>
      </c>
      <c r="AC352" s="111">
        <v>13860.954999999973</v>
      </c>
      <c r="AD352" s="111">
        <v>14248.478000000001</v>
      </c>
      <c r="AE352" s="90"/>
      <c r="AF352" s="221">
        <v>14248.478000000001</v>
      </c>
      <c r="AG352" s="221">
        <f t="shared" si="8"/>
        <v>0</v>
      </c>
    </row>
    <row r="353" spans="2:33" x14ac:dyDescent="0.15">
      <c r="B353" s="107" t="s">
        <v>40</v>
      </c>
      <c r="C353" s="107"/>
      <c r="D353" s="107" t="s">
        <v>38</v>
      </c>
      <c r="E353" s="109" t="s">
        <v>46</v>
      </c>
      <c r="F353" s="112" t="s">
        <v>12</v>
      </c>
      <c r="G353" s="112" t="s">
        <v>42</v>
      </c>
      <c r="H353" s="108">
        <v>77.564999999999998</v>
      </c>
      <c r="I353" s="108">
        <v>76.894999999999996</v>
      </c>
      <c r="J353" s="108">
        <v>78.868999999999971</v>
      </c>
      <c r="K353" s="108">
        <v>85.48599999999999</v>
      </c>
      <c r="L353" s="108">
        <v>86.807999999999964</v>
      </c>
      <c r="M353" s="108">
        <v>87.861999999999981</v>
      </c>
      <c r="N353" s="108">
        <v>88.201999999999998</v>
      </c>
      <c r="O353" s="108">
        <v>88.456999999999994</v>
      </c>
      <c r="P353" s="108">
        <v>89.987999999999971</v>
      </c>
      <c r="Q353" s="108">
        <v>94.337999999999994</v>
      </c>
      <c r="R353" s="108">
        <v>92.806999999999974</v>
      </c>
      <c r="S353" s="108">
        <v>93.893000000000001</v>
      </c>
      <c r="T353" s="108">
        <v>103.494</v>
      </c>
      <c r="U353" s="108">
        <v>105.63500000000001</v>
      </c>
      <c r="V353" s="108">
        <v>103.59599999999998</v>
      </c>
      <c r="W353" s="108">
        <v>103.97599999999998</v>
      </c>
      <c r="X353" s="108">
        <v>116.776</v>
      </c>
      <c r="Y353" s="108">
        <v>130.2229999999997</v>
      </c>
      <c r="Z353" s="108">
        <v>130.90299999999999</v>
      </c>
      <c r="AA353" s="108">
        <v>130.90299999999999</v>
      </c>
      <c r="AB353" s="108">
        <v>130.90299999999999</v>
      </c>
      <c r="AC353" s="108">
        <v>129.90300000000002</v>
      </c>
      <c r="AD353" s="108">
        <v>129.90300000000002</v>
      </c>
      <c r="AE353" s="89"/>
      <c r="AF353" s="211">
        <v>129.90300000000002</v>
      </c>
      <c r="AG353" s="211">
        <f t="shared" si="8"/>
        <v>0</v>
      </c>
    </row>
    <row r="354" spans="2:33" x14ac:dyDescent="0.15">
      <c r="B354" s="107" t="s">
        <v>40</v>
      </c>
      <c r="C354" s="107"/>
      <c r="D354" s="107" t="s">
        <v>38</v>
      </c>
      <c r="E354" s="109" t="s">
        <v>47</v>
      </c>
      <c r="F354" s="112" t="s">
        <v>12</v>
      </c>
      <c r="G354" s="112" t="s">
        <v>42</v>
      </c>
      <c r="H354" s="108">
        <v>839.77300000000014</v>
      </c>
      <c r="I354" s="108">
        <v>778.98400000000004</v>
      </c>
      <c r="J354" s="108">
        <v>788.61299999999983</v>
      </c>
      <c r="K354" s="108">
        <v>789.47400000000005</v>
      </c>
      <c r="L354" s="108">
        <v>833.48900000000003</v>
      </c>
      <c r="M354" s="108">
        <v>892.03</v>
      </c>
      <c r="N354" s="108">
        <v>944.79999999999973</v>
      </c>
      <c r="O354" s="108">
        <v>949.33499999999992</v>
      </c>
      <c r="P354" s="108">
        <v>1070.9640000000006</v>
      </c>
      <c r="Q354" s="108">
        <v>1168.6420000000003</v>
      </c>
      <c r="R354" s="108">
        <v>1210.5840000000007</v>
      </c>
      <c r="S354" s="108">
        <v>1283.194</v>
      </c>
      <c r="T354" s="108">
        <v>1328.7700000000002</v>
      </c>
      <c r="U354" s="108">
        <v>1310.4529999999997</v>
      </c>
      <c r="V354" s="108">
        <v>1359.7749999999996</v>
      </c>
      <c r="W354" s="108">
        <v>1366.9379999999994</v>
      </c>
      <c r="X354" s="108">
        <v>1356.4649999999999</v>
      </c>
      <c r="Y354" s="108">
        <v>1365.785999999998</v>
      </c>
      <c r="Z354" s="108">
        <v>1363.7529999999999</v>
      </c>
      <c r="AA354" s="108">
        <v>1341.7420000000006</v>
      </c>
      <c r="AB354" s="108">
        <v>1332.0190000000009</v>
      </c>
      <c r="AC354" s="108">
        <v>1349.4509999999996</v>
      </c>
      <c r="AD354" s="108">
        <v>1381.1209999999999</v>
      </c>
      <c r="AE354" s="89"/>
      <c r="AF354" s="211">
        <v>1381.1209999999999</v>
      </c>
      <c r="AG354" s="211">
        <f t="shared" si="8"/>
        <v>0</v>
      </c>
    </row>
    <row r="355" spans="2:33" x14ac:dyDescent="0.15">
      <c r="B355" s="107" t="s">
        <v>40</v>
      </c>
      <c r="C355" s="107"/>
      <c r="D355" s="107" t="s">
        <v>38</v>
      </c>
      <c r="E355" s="109" t="s">
        <v>48</v>
      </c>
      <c r="F355" s="112" t="s">
        <v>12</v>
      </c>
      <c r="G355" s="112" t="s">
        <v>42</v>
      </c>
      <c r="H355" s="108">
        <v>0</v>
      </c>
      <c r="I355" s="108">
        <v>0</v>
      </c>
      <c r="J355" s="108">
        <v>0</v>
      </c>
      <c r="K355" s="108">
        <v>0</v>
      </c>
      <c r="L355" s="108">
        <v>0</v>
      </c>
      <c r="M355" s="108">
        <v>0</v>
      </c>
      <c r="N355" s="108">
        <v>0</v>
      </c>
      <c r="O355" s="108">
        <v>0</v>
      </c>
      <c r="P355" s="108">
        <v>0</v>
      </c>
      <c r="Q355" s="108">
        <v>0</v>
      </c>
      <c r="R355" s="108">
        <v>0</v>
      </c>
      <c r="S355" s="108">
        <v>0</v>
      </c>
      <c r="T355" s="108">
        <v>0</v>
      </c>
      <c r="U355" s="108">
        <v>0</v>
      </c>
      <c r="V355" s="108">
        <v>0</v>
      </c>
      <c r="W355" s="108">
        <v>0</v>
      </c>
      <c r="X355" s="108">
        <v>0</v>
      </c>
      <c r="Y355" s="108">
        <v>0</v>
      </c>
      <c r="Z355" s="108">
        <v>0</v>
      </c>
      <c r="AA355" s="108">
        <v>0</v>
      </c>
      <c r="AB355" s="108">
        <v>0</v>
      </c>
      <c r="AC355" s="108">
        <v>0</v>
      </c>
      <c r="AD355" s="108">
        <v>0</v>
      </c>
      <c r="AE355" s="89"/>
      <c r="AF355" s="211">
        <v>0</v>
      </c>
      <c r="AG355" s="211">
        <f t="shared" si="8"/>
        <v>0</v>
      </c>
    </row>
    <row r="356" spans="2:33" x14ac:dyDescent="0.15">
      <c r="B356" s="107" t="s">
        <v>40</v>
      </c>
      <c r="C356" s="107"/>
      <c r="D356" s="107" t="s">
        <v>38</v>
      </c>
      <c r="E356" s="109" t="s">
        <v>49</v>
      </c>
      <c r="F356" s="112" t="s">
        <v>12</v>
      </c>
      <c r="G356" s="112" t="s">
        <v>42</v>
      </c>
      <c r="H356" s="108">
        <v>0</v>
      </c>
      <c r="I356" s="108">
        <v>0</v>
      </c>
      <c r="J356" s="108">
        <v>0</v>
      </c>
      <c r="K356" s="108">
        <v>0</v>
      </c>
      <c r="L356" s="108">
        <v>0</v>
      </c>
      <c r="M356" s="108">
        <v>0</v>
      </c>
      <c r="N356" s="108">
        <v>0</v>
      </c>
      <c r="O356" s="108">
        <v>0</v>
      </c>
      <c r="P356" s="108">
        <v>0</v>
      </c>
      <c r="Q356" s="108">
        <v>0</v>
      </c>
      <c r="R356" s="108">
        <v>0</v>
      </c>
      <c r="S356" s="108">
        <v>0</v>
      </c>
      <c r="T356" s="108">
        <v>0</v>
      </c>
      <c r="U356" s="108">
        <v>0</v>
      </c>
      <c r="V356" s="108">
        <v>0</v>
      </c>
      <c r="W356" s="108">
        <v>0</v>
      </c>
      <c r="X356" s="108">
        <v>0</v>
      </c>
      <c r="Y356" s="108">
        <v>0</v>
      </c>
      <c r="Z356" s="108">
        <v>0</v>
      </c>
      <c r="AA356" s="108">
        <v>0</v>
      </c>
      <c r="AB356" s="108">
        <v>0</v>
      </c>
      <c r="AC356" s="108">
        <v>0</v>
      </c>
      <c r="AD356" s="108">
        <v>0</v>
      </c>
      <c r="AE356" s="89"/>
      <c r="AF356" s="211">
        <v>0</v>
      </c>
      <c r="AG356" s="211">
        <f t="shared" si="8"/>
        <v>0</v>
      </c>
    </row>
    <row r="357" spans="2:33" s="177" customFormat="1" x14ac:dyDescent="0.15">
      <c r="B357" s="110" t="s">
        <v>40</v>
      </c>
      <c r="C357" s="110"/>
      <c r="D357" s="110" t="s">
        <v>38</v>
      </c>
      <c r="E357" s="114" t="s">
        <v>26</v>
      </c>
      <c r="F357" s="113"/>
      <c r="G357" s="113" t="s">
        <v>42</v>
      </c>
      <c r="H357" s="111">
        <v>917.33800000000019</v>
      </c>
      <c r="I357" s="111">
        <v>855.87900000000002</v>
      </c>
      <c r="J357" s="111">
        <v>867.48199999999974</v>
      </c>
      <c r="K357" s="111">
        <v>874.96</v>
      </c>
      <c r="L357" s="111">
        <v>920.29700000000003</v>
      </c>
      <c r="M357" s="111">
        <v>979.89199999999994</v>
      </c>
      <c r="N357" s="111">
        <v>1033.0019999999997</v>
      </c>
      <c r="O357" s="111">
        <v>1037.7919999999999</v>
      </c>
      <c r="P357" s="111">
        <v>1160.9520000000007</v>
      </c>
      <c r="Q357" s="111">
        <v>1262.9800000000002</v>
      </c>
      <c r="R357" s="111">
        <v>1303.3910000000008</v>
      </c>
      <c r="S357" s="111">
        <v>1377.087</v>
      </c>
      <c r="T357" s="111">
        <v>1432.2640000000001</v>
      </c>
      <c r="U357" s="111">
        <v>1416.0879999999997</v>
      </c>
      <c r="V357" s="111">
        <v>1463.3709999999996</v>
      </c>
      <c r="W357" s="111">
        <v>1470.9139999999993</v>
      </c>
      <c r="X357" s="111">
        <v>1473.241</v>
      </c>
      <c r="Y357" s="111">
        <v>1496.0089999999977</v>
      </c>
      <c r="Z357" s="111">
        <v>1494.6559999999999</v>
      </c>
      <c r="AA357" s="111">
        <v>1472.6450000000007</v>
      </c>
      <c r="AB357" s="111">
        <v>1462.9220000000009</v>
      </c>
      <c r="AC357" s="111">
        <v>1479.3539999999996</v>
      </c>
      <c r="AD357" s="111">
        <v>1511.0239999999999</v>
      </c>
      <c r="AE357" s="90"/>
      <c r="AF357" s="211">
        <v>1511.0239999999999</v>
      </c>
      <c r="AG357" s="211">
        <f t="shared" si="8"/>
        <v>0</v>
      </c>
    </row>
    <row r="358" spans="2:33" x14ac:dyDescent="0.15">
      <c r="B358" s="107" t="s">
        <v>40</v>
      </c>
      <c r="C358" s="107" t="s">
        <v>29</v>
      </c>
      <c r="D358" s="107" t="s">
        <v>26</v>
      </c>
      <c r="E358" s="109" t="s">
        <v>41</v>
      </c>
      <c r="F358" s="112" t="s">
        <v>12</v>
      </c>
      <c r="G358" s="112" t="s">
        <v>42</v>
      </c>
      <c r="H358" s="108">
        <v>2856.8250000000003</v>
      </c>
      <c r="I358" s="108">
        <v>2966.328</v>
      </c>
      <c r="J358" s="108">
        <v>2996.4710000000014</v>
      </c>
      <c r="K358" s="108">
        <v>3032.3070000000002</v>
      </c>
      <c r="L358" s="108">
        <v>3055.8676000000023</v>
      </c>
      <c r="M358" s="108">
        <v>3207.0616000000005</v>
      </c>
      <c r="N358" s="108">
        <v>3216.0025999999998</v>
      </c>
      <c r="O358" s="108">
        <v>3233.5982000000004</v>
      </c>
      <c r="P358" s="108">
        <v>3242.0260000000017</v>
      </c>
      <c r="Q358" s="108">
        <v>3277.4640000000018</v>
      </c>
      <c r="R358" s="108">
        <v>3437.6019999999994</v>
      </c>
      <c r="S358" s="108">
        <v>3450.9529999999986</v>
      </c>
      <c r="T358" s="108">
        <v>3484.3239999999983</v>
      </c>
      <c r="U358" s="108">
        <v>3556.1819999999998</v>
      </c>
      <c r="V358" s="108">
        <v>3661.8649999999961</v>
      </c>
      <c r="W358" s="108">
        <v>4151.8429999999962</v>
      </c>
      <c r="X358" s="108">
        <v>5189.2449999999972</v>
      </c>
      <c r="Y358" s="108">
        <v>5245.930000000023</v>
      </c>
      <c r="Z358" s="108">
        <v>5363.3650000000007</v>
      </c>
      <c r="AA358" s="108">
        <v>5397.2050000000027</v>
      </c>
      <c r="AB358" s="108">
        <v>5416.5830000000033</v>
      </c>
      <c r="AC358" s="108">
        <v>5513.7740000000113</v>
      </c>
      <c r="AD358" s="108">
        <v>5514.3140000000003</v>
      </c>
      <c r="AE358" s="89"/>
      <c r="AF358" s="211">
        <v>5514.3140000000003</v>
      </c>
      <c r="AG358" s="211">
        <f t="shared" si="8"/>
        <v>0</v>
      </c>
    </row>
    <row r="359" spans="2:33" x14ac:dyDescent="0.15">
      <c r="B359" s="107" t="s">
        <v>40</v>
      </c>
      <c r="C359" s="107" t="s">
        <v>29</v>
      </c>
      <c r="D359" s="107" t="s">
        <v>26</v>
      </c>
      <c r="E359" s="109" t="s">
        <v>43</v>
      </c>
      <c r="F359" s="112" t="s">
        <v>12</v>
      </c>
      <c r="G359" s="112" t="s">
        <v>42</v>
      </c>
      <c r="H359" s="108">
        <v>0.7</v>
      </c>
      <c r="I359" s="108">
        <v>0.7</v>
      </c>
      <c r="J359" s="108">
        <v>0.7</v>
      </c>
      <c r="K359" s="108">
        <v>0.7</v>
      </c>
      <c r="L359" s="108">
        <v>0.7</v>
      </c>
      <c r="M359" s="108">
        <v>0.7</v>
      </c>
      <c r="N359" s="108">
        <v>0.7</v>
      </c>
      <c r="O359" s="108">
        <v>0.7</v>
      </c>
      <c r="P359" s="108">
        <v>0.7</v>
      </c>
      <c r="Q359" s="108">
        <v>0.7</v>
      </c>
      <c r="R359" s="108">
        <v>0.7</v>
      </c>
      <c r="S359" s="108">
        <v>0.7</v>
      </c>
      <c r="T359" s="108">
        <v>0.7</v>
      </c>
      <c r="U359" s="108">
        <v>0.7</v>
      </c>
      <c r="V359" s="108">
        <v>142.69999999999999</v>
      </c>
      <c r="W359" s="108">
        <v>239.79999999999998</v>
      </c>
      <c r="X359" s="108">
        <v>239.95</v>
      </c>
      <c r="Y359" s="108">
        <v>239.94999999999985</v>
      </c>
      <c r="Z359" s="108">
        <v>372.24999999999994</v>
      </c>
      <c r="AA359" s="108">
        <v>372.24999999999994</v>
      </c>
      <c r="AB359" s="108">
        <v>408.98999999999995</v>
      </c>
      <c r="AC359" s="108">
        <v>408.98999999999995</v>
      </c>
      <c r="AD359" s="108">
        <v>538.99000000000024</v>
      </c>
      <c r="AE359" s="89"/>
      <c r="AF359" s="211">
        <v>538.99000000000024</v>
      </c>
      <c r="AG359" s="211">
        <f t="shared" si="8"/>
        <v>0</v>
      </c>
    </row>
    <row r="360" spans="2:33" x14ac:dyDescent="0.15">
      <c r="B360" s="107" t="s">
        <v>40</v>
      </c>
      <c r="C360" s="107" t="s">
        <v>29</v>
      </c>
      <c r="D360" s="107" t="s">
        <v>26</v>
      </c>
      <c r="E360" s="109" t="s">
        <v>34</v>
      </c>
      <c r="F360" s="112" t="s">
        <v>12</v>
      </c>
      <c r="G360" s="112" t="s">
        <v>42</v>
      </c>
      <c r="H360" s="108">
        <v>0</v>
      </c>
      <c r="I360" s="108">
        <v>0</v>
      </c>
      <c r="J360" s="108">
        <v>0</v>
      </c>
      <c r="K360" s="108">
        <v>0</v>
      </c>
      <c r="L360" s="108">
        <v>0</v>
      </c>
      <c r="M360" s="108">
        <v>0</v>
      </c>
      <c r="N360" s="108">
        <v>0</v>
      </c>
      <c r="O360" s="108">
        <v>0</v>
      </c>
      <c r="P360" s="108">
        <v>0</v>
      </c>
      <c r="Q360" s="108">
        <v>0</v>
      </c>
      <c r="R360" s="108">
        <v>0</v>
      </c>
      <c r="S360" s="108">
        <v>0</v>
      </c>
      <c r="T360" s="108">
        <v>80</v>
      </c>
      <c r="U360" s="108">
        <v>80</v>
      </c>
      <c r="V360" s="108">
        <v>96</v>
      </c>
      <c r="W360" s="108">
        <v>96</v>
      </c>
      <c r="X360" s="108">
        <v>100</v>
      </c>
      <c r="Y360" s="108">
        <v>244.48399999999998</v>
      </c>
      <c r="Z360" s="108">
        <v>284.48400000000004</v>
      </c>
      <c r="AA360" s="108">
        <v>289.03399999999999</v>
      </c>
      <c r="AB360" s="108">
        <v>289.03399999999999</v>
      </c>
      <c r="AC360" s="108">
        <v>286.51000000000022</v>
      </c>
      <c r="AD360" s="108">
        <v>286.51</v>
      </c>
      <c r="AE360" s="89"/>
      <c r="AF360" s="211">
        <v>286.51</v>
      </c>
      <c r="AG360" s="211">
        <f t="shared" si="8"/>
        <v>0</v>
      </c>
    </row>
    <row r="361" spans="2:33" x14ac:dyDescent="0.15">
      <c r="B361" s="107" t="s">
        <v>40</v>
      </c>
      <c r="C361" s="107" t="s">
        <v>29</v>
      </c>
      <c r="D361" s="107" t="s">
        <v>26</v>
      </c>
      <c r="E361" s="109" t="s">
        <v>44</v>
      </c>
      <c r="F361" s="112" t="s">
        <v>12</v>
      </c>
      <c r="G361" s="112" t="s">
        <v>42</v>
      </c>
      <c r="H361" s="108">
        <v>3208.6640000000002</v>
      </c>
      <c r="I361" s="108">
        <v>2939.665</v>
      </c>
      <c r="J361" s="108">
        <v>2938.3619999999996</v>
      </c>
      <c r="K361" s="108">
        <v>2937.056</v>
      </c>
      <c r="L361" s="108">
        <v>2959.7510000000002</v>
      </c>
      <c r="M361" s="108">
        <v>2992.7639999999992</v>
      </c>
      <c r="N361" s="108">
        <v>3441.4409999999998</v>
      </c>
      <c r="O361" s="108">
        <v>3793.2190000000001</v>
      </c>
      <c r="P361" s="108">
        <v>3915.2090000000017</v>
      </c>
      <c r="Q361" s="108">
        <v>4708.3320000000003</v>
      </c>
      <c r="R361" s="108">
        <v>5174.2549999999974</v>
      </c>
      <c r="S361" s="108">
        <v>5239.6710000000003</v>
      </c>
      <c r="T361" s="108">
        <v>6134.4110000000001</v>
      </c>
      <c r="U361" s="108">
        <v>7413.8370000000023</v>
      </c>
      <c r="V361" s="108">
        <v>7302.0540000000055</v>
      </c>
      <c r="W361" s="108">
        <v>7700.9840000000049</v>
      </c>
      <c r="X361" s="108">
        <v>8988.5200000000059</v>
      </c>
      <c r="Y361" s="108">
        <v>9004.407000000172</v>
      </c>
      <c r="Z361" s="108">
        <v>9124.4870000000083</v>
      </c>
      <c r="AA361" s="108">
        <v>9064.3510000000097</v>
      </c>
      <c r="AB361" s="108">
        <v>9072.3630000000085</v>
      </c>
      <c r="AC361" s="108">
        <v>9131.0349999999617</v>
      </c>
      <c r="AD361" s="108">
        <v>9419.6880000000001</v>
      </c>
      <c r="AE361" s="89"/>
      <c r="AF361" s="221">
        <v>9419.6880000000001</v>
      </c>
      <c r="AG361" s="221">
        <f t="shared" si="8"/>
        <v>0</v>
      </c>
    </row>
    <row r="362" spans="2:33" s="177" customFormat="1" x14ac:dyDescent="0.15">
      <c r="B362" s="110" t="s">
        <v>40</v>
      </c>
      <c r="C362" s="110" t="s">
        <v>29</v>
      </c>
      <c r="D362" s="110" t="s">
        <v>26</v>
      </c>
      <c r="E362" s="114" t="s">
        <v>26</v>
      </c>
      <c r="F362" s="113"/>
      <c r="G362" s="113" t="s">
        <v>42</v>
      </c>
      <c r="H362" s="111">
        <v>6066.1890000000003</v>
      </c>
      <c r="I362" s="111">
        <v>5906.6929999999993</v>
      </c>
      <c r="J362" s="111">
        <v>5935.5330000000013</v>
      </c>
      <c r="K362" s="111">
        <v>5970.0630000000001</v>
      </c>
      <c r="L362" s="111">
        <v>6016.3186000000023</v>
      </c>
      <c r="M362" s="111">
        <v>6200.525599999999</v>
      </c>
      <c r="N362" s="111">
        <v>6658.1435999999994</v>
      </c>
      <c r="O362" s="111">
        <v>7027.5172000000002</v>
      </c>
      <c r="P362" s="111">
        <v>7157.9350000000031</v>
      </c>
      <c r="Q362" s="111">
        <v>7986.4960000000019</v>
      </c>
      <c r="R362" s="111">
        <v>8612.5569999999971</v>
      </c>
      <c r="S362" s="111">
        <v>8691.3239999999987</v>
      </c>
      <c r="T362" s="111">
        <v>9699.4349999999977</v>
      </c>
      <c r="U362" s="111">
        <v>11050.719000000001</v>
      </c>
      <c r="V362" s="111">
        <v>11202.619000000002</v>
      </c>
      <c r="W362" s="111">
        <v>12188.627</v>
      </c>
      <c r="X362" s="111">
        <v>14517.715000000004</v>
      </c>
      <c r="Y362" s="111">
        <v>14734.771000000195</v>
      </c>
      <c r="Z362" s="111">
        <v>15144.58600000001</v>
      </c>
      <c r="AA362" s="111">
        <v>15122.840000000011</v>
      </c>
      <c r="AB362" s="111">
        <v>15186.970000000012</v>
      </c>
      <c r="AC362" s="111">
        <v>15340.308999999972</v>
      </c>
      <c r="AD362" s="111">
        <v>15759.502</v>
      </c>
      <c r="AE362" s="90"/>
      <c r="AF362" s="221">
        <v>15759.502</v>
      </c>
      <c r="AG362" s="221">
        <f t="shared" si="8"/>
        <v>0</v>
      </c>
    </row>
    <row r="363" spans="2:33" x14ac:dyDescent="0.15">
      <c r="B363" s="91" t="s">
        <v>56</v>
      </c>
      <c r="C363" s="91"/>
      <c r="D363" s="91"/>
      <c r="E363" s="91"/>
      <c r="F363" s="91"/>
      <c r="G363" s="91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79"/>
      <c r="AF363" s="211"/>
      <c r="AG363" s="79"/>
    </row>
    <row r="364" spans="2:33" x14ac:dyDescent="0.15">
      <c r="B364" s="91"/>
      <c r="C364" s="91"/>
      <c r="D364" s="91"/>
      <c r="E364" s="91"/>
      <c r="F364" s="91"/>
      <c r="G364" s="91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79"/>
      <c r="AF364" s="79"/>
      <c r="AG364" s="79"/>
    </row>
    <row r="365" spans="2:33" x14ac:dyDescent="0.15">
      <c r="B365" s="91"/>
      <c r="C365" s="91"/>
      <c r="D365" s="91"/>
      <c r="E365" s="91"/>
      <c r="F365" s="91"/>
      <c r="G365" s="91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79"/>
      <c r="AF365" s="79">
        <v>2022</v>
      </c>
      <c r="AG365" s="79"/>
    </row>
    <row r="366" spans="2:33" x14ac:dyDescent="0.15">
      <c r="B366" s="91"/>
      <c r="C366" s="91"/>
      <c r="D366" s="91"/>
      <c r="E366" s="91"/>
      <c r="F366" s="91"/>
      <c r="G366" s="91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79"/>
      <c r="AF366" s="79">
        <v>689792.82293599995</v>
      </c>
      <c r="AG366" s="79"/>
    </row>
    <row r="367" spans="2:33" x14ac:dyDescent="0.15">
      <c r="B367" s="81" t="s">
        <v>102</v>
      </c>
      <c r="C367" s="86"/>
      <c r="D367" s="86"/>
      <c r="E367" s="86"/>
      <c r="F367" s="86"/>
      <c r="G367" s="86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>
        <v>135838.9746066817</v>
      </c>
      <c r="AG367" s="79"/>
    </row>
    <row r="368" spans="2:33" x14ac:dyDescent="0.15">
      <c r="B368" s="92" t="s">
        <v>57</v>
      </c>
      <c r="C368" s="91"/>
      <c r="D368" s="91"/>
      <c r="E368" s="91"/>
      <c r="F368" s="91"/>
      <c r="G368" s="91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>
        <v>215.001936</v>
      </c>
      <c r="AG368" s="79"/>
    </row>
    <row r="369" spans="2:33" x14ac:dyDescent="0.15">
      <c r="B369" s="93" t="s">
        <v>46</v>
      </c>
      <c r="C369" s="94"/>
      <c r="D369" s="94"/>
      <c r="E369" s="94"/>
      <c r="F369" s="94"/>
      <c r="G369" s="94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>
        <v>3041.9529416167125</v>
      </c>
      <c r="AG369" s="79"/>
    </row>
    <row r="370" spans="2:33" x14ac:dyDescent="0.15">
      <c r="B370" s="95" t="s">
        <v>58</v>
      </c>
      <c r="C370" s="96"/>
      <c r="D370" s="96"/>
      <c r="E370" s="96"/>
      <c r="F370" s="96"/>
      <c r="G370" s="96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>
        <v>828888.75242029841</v>
      </c>
      <c r="AG370" s="79"/>
    </row>
    <row r="371" spans="2:33" x14ac:dyDescent="0.15">
      <c r="B371" s="95" t="s">
        <v>59</v>
      </c>
      <c r="C371" s="96"/>
      <c r="D371" s="96"/>
      <c r="E371" s="96"/>
      <c r="F371" s="96"/>
      <c r="G371" s="96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>
        <v>170220.05961195379</v>
      </c>
      <c r="AG371" s="79"/>
    </row>
    <row r="372" spans="2:33" x14ac:dyDescent="0.15">
      <c r="B372" s="95" t="s">
        <v>60</v>
      </c>
      <c r="C372" s="96"/>
      <c r="D372" s="96"/>
      <c r="E372" s="96"/>
      <c r="F372" s="96"/>
      <c r="G372" s="96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>
        <v>999108.8120322522</v>
      </c>
      <c r="AG372" s="79"/>
    </row>
    <row r="373" spans="2:33" x14ac:dyDescent="0.15">
      <c r="B373" s="93" t="s">
        <v>48</v>
      </c>
      <c r="C373" s="94"/>
      <c r="D373" s="94"/>
      <c r="E373" s="94"/>
      <c r="F373" s="94"/>
      <c r="G373" s="94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</row>
    <row r="374" spans="2:33" x14ac:dyDescent="0.15">
      <c r="B374" s="95" t="s">
        <v>61</v>
      </c>
      <c r="C374" s="96"/>
      <c r="D374" s="96"/>
      <c r="E374" s="96"/>
      <c r="F374" s="96"/>
      <c r="G374" s="96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>
        <v>3264975.6647014567</v>
      </c>
      <c r="AG374" s="79"/>
    </row>
    <row r="375" spans="2:33" x14ac:dyDescent="0.15">
      <c r="B375" s="93" t="s">
        <v>49</v>
      </c>
      <c r="C375" s="94"/>
      <c r="D375" s="94"/>
      <c r="E375" s="94"/>
      <c r="F375" s="94"/>
      <c r="G375" s="94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>
        <v>0</v>
      </c>
      <c r="AG375" s="79"/>
    </row>
    <row r="376" spans="2:33" x14ac:dyDescent="0.15">
      <c r="B376" s="95" t="s">
        <v>62</v>
      </c>
      <c r="C376" s="96"/>
      <c r="D376" s="96"/>
      <c r="E376" s="96"/>
      <c r="F376" s="96"/>
      <c r="G376" s="96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>
        <v>0</v>
      </c>
      <c r="AG376" s="79"/>
    </row>
    <row r="377" spans="2:33" x14ac:dyDescent="0.15">
      <c r="B377" s="93" t="s">
        <v>47</v>
      </c>
      <c r="C377" s="94"/>
      <c r="D377" s="94"/>
      <c r="E377" s="94"/>
      <c r="F377" s="94"/>
      <c r="G377" s="94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>
        <v>0</v>
      </c>
      <c r="AG377" s="79"/>
    </row>
    <row r="378" spans="2:33" x14ac:dyDescent="0.15">
      <c r="B378" s="95" t="s">
        <v>63</v>
      </c>
      <c r="C378" s="96"/>
      <c r="D378" s="96"/>
      <c r="E378" s="96"/>
      <c r="F378" s="96"/>
      <c r="G378" s="96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>
        <v>740518.2818345204</v>
      </c>
      <c r="AG378" s="79"/>
    </row>
    <row r="379" spans="2:33" x14ac:dyDescent="0.15">
      <c r="B379" s="95" t="s">
        <v>64</v>
      </c>
      <c r="C379" s="96"/>
      <c r="D379" s="96"/>
      <c r="E379" s="96"/>
      <c r="F379" s="96"/>
      <c r="G379" s="96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>
        <v>109430.2786761364</v>
      </c>
      <c r="AG379" s="79"/>
    </row>
    <row r="380" spans="2:33" x14ac:dyDescent="0.15">
      <c r="B380" s="95" t="s">
        <v>65</v>
      </c>
      <c r="C380" s="96"/>
      <c r="D380" s="96"/>
      <c r="E380" s="96"/>
      <c r="F380" s="96"/>
      <c r="G380" s="96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>
        <v>0</v>
      </c>
      <c r="AG380" s="79"/>
    </row>
    <row r="381" spans="2:33" x14ac:dyDescent="0.15">
      <c r="B381" s="97" t="s">
        <v>66</v>
      </c>
      <c r="C381" s="96"/>
      <c r="D381" s="96"/>
      <c r="E381" s="96"/>
      <c r="F381" s="96"/>
      <c r="G381" s="96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>
        <v>1959.1543010283563</v>
      </c>
      <c r="AG381" s="79"/>
    </row>
    <row r="382" spans="2:33" x14ac:dyDescent="0.15"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>
        <v>2521860.1955641159</v>
      </c>
      <c r="AG382" s="79"/>
    </row>
    <row r="383" spans="2:33" x14ac:dyDescent="0.15">
      <c r="B383" s="87" t="s">
        <v>4</v>
      </c>
      <c r="C383" s="87"/>
      <c r="D383" s="87" t="s">
        <v>5</v>
      </c>
      <c r="E383" s="87" t="s">
        <v>6</v>
      </c>
      <c r="F383" s="87" t="s">
        <v>7</v>
      </c>
      <c r="G383" s="87" t="s">
        <v>8</v>
      </c>
      <c r="H383" s="88">
        <v>2000</v>
      </c>
      <c r="I383" s="88">
        <v>2001</v>
      </c>
      <c r="J383" s="88">
        <v>2002</v>
      </c>
      <c r="K383" s="88">
        <v>2003</v>
      </c>
      <c r="L383" s="88">
        <v>2004</v>
      </c>
      <c r="M383" s="88">
        <v>2005</v>
      </c>
      <c r="N383" s="88">
        <v>2006</v>
      </c>
      <c r="O383" s="88">
        <v>2007</v>
      </c>
      <c r="P383" s="88">
        <v>2008</v>
      </c>
      <c r="Q383" s="88">
        <v>2009</v>
      </c>
      <c r="R383" s="88">
        <v>2010</v>
      </c>
      <c r="S383" s="88">
        <v>2011</v>
      </c>
      <c r="T383" s="88">
        <v>2012</v>
      </c>
      <c r="U383" s="88">
        <v>2013</v>
      </c>
      <c r="V383" s="88">
        <v>2014</v>
      </c>
      <c r="W383" s="88">
        <v>2015</v>
      </c>
      <c r="X383" s="88">
        <v>2016</v>
      </c>
      <c r="Y383" s="88">
        <v>2017</v>
      </c>
      <c r="Z383" s="88">
        <v>2018</v>
      </c>
      <c r="AA383" s="88">
        <v>2019</v>
      </c>
      <c r="AB383" s="88">
        <v>2020</v>
      </c>
      <c r="AC383" s="88">
        <v>2021</v>
      </c>
      <c r="AD383" s="88">
        <v>2022</v>
      </c>
      <c r="AE383" s="79"/>
      <c r="AF383" s="79">
        <v>0</v>
      </c>
      <c r="AG383" s="79"/>
    </row>
    <row r="384" spans="2:33" x14ac:dyDescent="0.15">
      <c r="B384" s="107" t="s">
        <v>67</v>
      </c>
      <c r="C384" s="107"/>
      <c r="D384" s="107" t="s">
        <v>68</v>
      </c>
      <c r="E384" s="109" t="s">
        <v>46</v>
      </c>
      <c r="F384" s="112" t="s">
        <v>12</v>
      </c>
      <c r="G384" s="112" t="s">
        <v>42</v>
      </c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  <c r="AA384" s="108"/>
      <c r="AB384" s="108"/>
      <c r="AC384" s="108">
        <v>96.1</v>
      </c>
      <c r="AD384" s="108">
        <v>96.1</v>
      </c>
      <c r="AE384" s="79"/>
      <c r="AF384" s="79">
        <v>96.1</v>
      </c>
      <c r="AG384" s="211">
        <f>+AF384-AD384</f>
        <v>0</v>
      </c>
    </row>
    <row r="385" spans="2:33" x14ac:dyDescent="0.15">
      <c r="B385" s="107" t="s">
        <v>67</v>
      </c>
      <c r="C385" s="107"/>
      <c r="D385" s="107" t="s">
        <v>68</v>
      </c>
      <c r="E385" s="109" t="s">
        <v>47</v>
      </c>
      <c r="F385" s="112" t="s">
        <v>12</v>
      </c>
      <c r="G385" s="112" t="s">
        <v>42</v>
      </c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>
        <v>61.2</v>
      </c>
      <c r="AD385" s="108">
        <v>61.2</v>
      </c>
      <c r="AE385" s="79"/>
      <c r="AF385" s="79">
        <v>61.2</v>
      </c>
      <c r="AG385" s="211">
        <f t="shared" ref="AG385:AG398" si="9">+AF385-AD385</f>
        <v>0</v>
      </c>
    </row>
    <row r="386" spans="2:33" x14ac:dyDescent="0.15">
      <c r="B386" s="107" t="s">
        <v>67</v>
      </c>
      <c r="C386" s="107"/>
      <c r="D386" s="107" t="s">
        <v>68</v>
      </c>
      <c r="E386" s="109" t="s">
        <v>48</v>
      </c>
      <c r="F386" s="112" t="s">
        <v>12</v>
      </c>
      <c r="G386" s="112" t="s">
        <v>42</v>
      </c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  <c r="AA386" s="108"/>
      <c r="AB386" s="108"/>
      <c r="AC386" s="108">
        <v>1.48</v>
      </c>
      <c r="AD386" s="108">
        <v>1.48</v>
      </c>
      <c r="AE386" s="79"/>
      <c r="AF386" s="79">
        <v>1.48</v>
      </c>
      <c r="AG386" s="211">
        <f t="shared" si="9"/>
        <v>0</v>
      </c>
    </row>
    <row r="387" spans="2:33" x14ac:dyDescent="0.15">
      <c r="B387" s="107" t="s">
        <v>67</v>
      </c>
      <c r="C387" s="107"/>
      <c r="D387" s="107" t="s">
        <v>68</v>
      </c>
      <c r="E387" s="109" t="s">
        <v>49</v>
      </c>
      <c r="F387" s="112" t="s">
        <v>12</v>
      </c>
      <c r="G387" s="112" t="s">
        <v>42</v>
      </c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  <c r="AA387" s="108"/>
      <c r="AB387" s="108"/>
      <c r="AC387" s="108">
        <v>0</v>
      </c>
      <c r="AD387" s="108">
        <v>0</v>
      </c>
      <c r="AE387" s="79"/>
      <c r="AF387" s="79">
        <v>0</v>
      </c>
      <c r="AG387" s="211">
        <f t="shared" si="9"/>
        <v>0</v>
      </c>
    </row>
    <row r="388" spans="2:33" x14ac:dyDescent="0.15">
      <c r="B388" s="110" t="s">
        <v>67</v>
      </c>
      <c r="C388" s="110"/>
      <c r="D388" s="110" t="s">
        <v>68</v>
      </c>
      <c r="E388" s="113" t="s">
        <v>26</v>
      </c>
      <c r="F388" s="113"/>
      <c r="G388" s="113" t="s">
        <v>42</v>
      </c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>
        <v>158.78</v>
      </c>
      <c r="AD388" s="111">
        <v>158.78</v>
      </c>
      <c r="AE388" s="83"/>
      <c r="AF388" s="83">
        <v>158.78</v>
      </c>
      <c r="AG388" s="211">
        <f t="shared" si="9"/>
        <v>0</v>
      </c>
    </row>
    <row r="389" spans="2:33" x14ac:dyDescent="0.15">
      <c r="B389" s="107" t="s">
        <v>67</v>
      </c>
      <c r="C389" s="107"/>
      <c r="D389" s="107" t="s">
        <v>69</v>
      </c>
      <c r="E389" s="109" t="s">
        <v>46</v>
      </c>
      <c r="F389" s="112" t="s">
        <v>12</v>
      </c>
      <c r="G389" s="112" t="s">
        <v>42</v>
      </c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  <c r="AA389" s="108"/>
      <c r="AB389" s="108"/>
      <c r="AC389" s="108">
        <v>0.2</v>
      </c>
      <c r="AD389" s="108">
        <v>0.2</v>
      </c>
      <c r="AE389" s="79"/>
      <c r="AF389" s="79">
        <v>0.2</v>
      </c>
      <c r="AG389" s="211">
        <f t="shared" si="9"/>
        <v>0</v>
      </c>
    </row>
    <row r="390" spans="2:33" x14ac:dyDescent="0.15">
      <c r="B390" s="107" t="s">
        <v>67</v>
      </c>
      <c r="C390" s="107"/>
      <c r="D390" s="107" t="s">
        <v>69</v>
      </c>
      <c r="E390" s="109" t="s">
        <v>47</v>
      </c>
      <c r="F390" s="112" t="s">
        <v>12</v>
      </c>
      <c r="G390" s="112" t="s">
        <v>42</v>
      </c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  <c r="AC390" s="108">
        <v>70.180000000000007</v>
      </c>
      <c r="AD390" s="108">
        <v>70.180000000000007</v>
      </c>
      <c r="AE390" s="79"/>
      <c r="AF390" s="79">
        <v>70.180000000000007</v>
      </c>
      <c r="AG390" s="211">
        <f t="shared" si="9"/>
        <v>0</v>
      </c>
    </row>
    <row r="391" spans="2:33" x14ac:dyDescent="0.15">
      <c r="B391" s="107" t="s">
        <v>67</v>
      </c>
      <c r="C391" s="107"/>
      <c r="D391" s="107" t="s">
        <v>69</v>
      </c>
      <c r="E391" s="109" t="s">
        <v>48</v>
      </c>
      <c r="F391" s="112" t="s">
        <v>12</v>
      </c>
      <c r="G391" s="112" t="s">
        <v>42</v>
      </c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108"/>
      <c r="AB391" s="108"/>
      <c r="AC391" s="108">
        <v>0</v>
      </c>
      <c r="AD391" s="108">
        <v>0</v>
      </c>
      <c r="AE391" s="79"/>
      <c r="AF391" s="79">
        <v>0</v>
      </c>
      <c r="AG391" s="211">
        <f t="shared" si="9"/>
        <v>0</v>
      </c>
    </row>
    <row r="392" spans="2:33" x14ac:dyDescent="0.15">
      <c r="B392" s="107" t="s">
        <v>67</v>
      </c>
      <c r="C392" s="107"/>
      <c r="D392" s="107" t="s">
        <v>69</v>
      </c>
      <c r="E392" s="109" t="s">
        <v>49</v>
      </c>
      <c r="F392" s="112" t="s">
        <v>12</v>
      </c>
      <c r="G392" s="112" t="s">
        <v>42</v>
      </c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>
        <v>0</v>
      </c>
      <c r="AD392" s="108">
        <v>0</v>
      </c>
      <c r="AE392" s="79"/>
      <c r="AF392" s="79">
        <v>0</v>
      </c>
      <c r="AG392" s="211">
        <f t="shared" si="9"/>
        <v>0</v>
      </c>
    </row>
    <row r="393" spans="2:33" x14ac:dyDescent="0.15">
      <c r="B393" s="110" t="s">
        <v>67</v>
      </c>
      <c r="C393" s="110"/>
      <c r="D393" s="110" t="s">
        <v>69</v>
      </c>
      <c r="E393" s="113" t="s">
        <v>26</v>
      </c>
      <c r="F393" s="113"/>
      <c r="G393" s="113" t="s">
        <v>42</v>
      </c>
      <c r="H393" s="111"/>
      <c r="I393" s="111"/>
      <c r="J393" s="111"/>
      <c r="K393" s="111"/>
      <c r="L393" s="111"/>
      <c r="M393" s="111"/>
      <c r="N393" s="111"/>
      <c r="O393" s="111"/>
      <c r="P393" s="111"/>
      <c r="Q393" s="111"/>
      <c r="R393" s="111"/>
      <c r="S393" s="111"/>
      <c r="T393" s="111"/>
      <c r="U393" s="111"/>
      <c r="V393" s="111"/>
      <c r="W393" s="111"/>
      <c r="X393" s="111"/>
      <c r="Y393" s="111"/>
      <c r="Z393" s="111"/>
      <c r="AA393" s="111"/>
      <c r="AB393" s="111"/>
      <c r="AC393" s="111">
        <v>70.38000000000001</v>
      </c>
      <c r="AD393" s="111">
        <v>70.38000000000001</v>
      </c>
      <c r="AE393" s="83"/>
      <c r="AF393" s="83">
        <v>70.38000000000001</v>
      </c>
      <c r="AG393" s="211">
        <f t="shared" si="9"/>
        <v>0</v>
      </c>
    </row>
    <row r="394" spans="2:33" x14ac:dyDescent="0.15">
      <c r="B394" s="107" t="s">
        <v>67</v>
      </c>
      <c r="C394" s="107"/>
      <c r="D394" s="107" t="s">
        <v>70</v>
      </c>
      <c r="E394" s="109" t="s">
        <v>46</v>
      </c>
      <c r="F394" s="112" t="s">
        <v>12</v>
      </c>
      <c r="G394" s="112" t="s">
        <v>42</v>
      </c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  <c r="AA394" s="108"/>
      <c r="AB394" s="108"/>
      <c r="AC394" s="108">
        <v>95.899999999999991</v>
      </c>
      <c r="AD394" s="108">
        <v>95.899999999999991</v>
      </c>
      <c r="AE394" s="79"/>
      <c r="AF394" s="79">
        <v>95.899999999999991</v>
      </c>
      <c r="AG394" s="211">
        <f t="shared" si="9"/>
        <v>0</v>
      </c>
    </row>
    <row r="395" spans="2:33" x14ac:dyDescent="0.15">
      <c r="B395" s="107" t="s">
        <v>67</v>
      </c>
      <c r="C395" s="107"/>
      <c r="D395" s="107" t="s">
        <v>70</v>
      </c>
      <c r="E395" s="109" t="s">
        <v>47</v>
      </c>
      <c r="F395" s="112" t="s">
        <v>12</v>
      </c>
      <c r="G395" s="112" t="s">
        <v>42</v>
      </c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  <c r="AA395" s="108"/>
      <c r="AB395" s="108"/>
      <c r="AC395" s="108">
        <v>-8.980000000000004</v>
      </c>
      <c r="AD395" s="108">
        <v>-8.980000000000004</v>
      </c>
      <c r="AE395" s="79"/>
      <c r="AF395" s="79">
        <v>-8.980000000000004</v>
      </c>
      <c r="AG395" s="211">
        <f t="shared" si="9"/>
        <v>0</v>
      </c>
    </row>
    <row r="396" spans="2:33" x14ac:dyDescent="0.15">
      <c r="B396" s="107" t="s">
        <v>67</v>
      </c>
      <c r="C396" s="107"/>
      <c r="D396" s="107" t="s">
        <v>70</v>
      </c>
      <c r="E396" s="109" t="s">
        <v>48</v>
      </c>
      <c r="F396" s="112" t="s">
        <v>12</v>
      </c>
      <c r="G396" s="112" t="s">
        <v>42</v>
      </c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>
        <v>1.48</v>
      </c>
      <c r="AD396" s="108">
        <v>1.48</v>
      </c>
      <c r="AE396" s="79"/>
      <c r="AF396" s="79">
        <v>1.48</v>
      </c>
      <c r="AG396" s="211">
        <f t="shared" si="9"/>
        <v>0</v>
      </c>
    </row>
    <row r="397" spans="2:33" x14ac:dyDescent="0.15">
      <c r="B397" s="107" t="s">
        <v>67</v>
      </c>
      <c r="C397" s="107"/>
      <c r="D397" s="107" t="s">
        <v>70</v>
      </c>
      <c r="E397" s="109" t="s">
        <v>49</v>
      </c>
      <c r="F397" s="112" t="s">
        <v>12</v>
      </c>
      <c r="G397" s="112" t="s">
        <v>42</v>
      </c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  <c r="AA397" s="108"/>
      <c r="AB397" s="108"/>
      <c r="AC397" s="108">
        <v>0</v>
      </c>
      <c r="AD397" s="108">
        <v>0</v>
      </c>
      <c r="AE397" s="79"/>
      <c r="AF397" s="79">
        <v>0</v>
      </c>
      <c r="AG397" s="211">
        <f t="shared" si="9"/>
        <v>0</v>
      </c>
    </row>
    <row r="398" spans="2:33" x14ac:dyDescent="0.15">
      <c r="B398" s="110" t="s">
        <v>67</v>
      </c>
      <c r="C398" s="110"/>
      <c r="D398" s="110" t="s">
        <v>70</v>
      </c>
      <c r="E398" s="113" t="s">
        <v>26</v>
      </c>
      <c r="F398" s="113"/>
      <c r="G398" s="113" t="s">
        <v>42</v>
      </c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  <c r="AA398" s="111"/>
      <c r="AB398" s="111"/>
      <c r="AC398" s="111">
        <v>88.399999999999991</v>
      </c>
      <c r="AD398" s="111">
        <v>88.399999999999991</v>
      </c>
      <c r="AE398" s="83"/>
      <c r="AF398" s="83">
        <v>88.399999999999991</v>
      </c>
      <c r="AG398" s="211">
        <f t="shared" si="9"/>
        <v>0</v>
      </c>
    </row>
    <row r="402" spans="2:34" x14ac:dyDescent="0.15">
      <c r="B402" s="105" t="s">
        <v>247</v>
      </c>
      <c r="C402" s="105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</row>
    <row r="403" spans="2:34" x14ac:dyDescent="0.15"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</row>
    <row r="404" spans="2:34" x14ac:dyDescent="0.15">
      <c r="B404" s="82" t="s">
        <v>248</v>
      </c>
      <c r="C404" s="82"/>
      <c r="D404" s="82" t="s">
        <v>249</v>
      </c>
      <c r="E404" s="82" t="s">
        <v>250</v>
      </c>
      <c r="F404" s="82" t="s">
        <v>251</v>
      </c>
      <c r="G404" s="82" t="s">
        <v>252</v>
      </c>
      <c r="H404" s="82">
        <v>2000</v>
      </c>
      <c r="I404" s="82">
        <v>2001</v>
      </c>
      <c r="J404" s="82">
        <v>2002</v>
      </c>
      <c r="K404" s="82">
        <v>2003</v>
      </c>
      <c r="L404" s="82">
        <v>2004</v>
      </c>
      <c r="M404" s="82">
        <v>2005</v>
      </c>
      <c r="N404" s="82">
        <v>2006</v>
      </c>
      <c r="O404" s="82">
        <v>2007</v>
      </c>
      <c r="P404" s="82">
        <v>2008</v>
      </c>
      <c r="Q404" s="82">
        <v>2009</v>
      </c>
      <c r="R404" s="82">
        <v>2010</v>
      </c>
      <c r="S404" s="82">
        <v>2011</v>
      </c>
      <c r="T404" s="82">
        <v>2012</v>
      </c>
      <c r="U404" s="82">
        <v>2013</v>
      </c>
      <c r="V404" s="82">
        <v>2014</v>
      </c>
      <c r="W404" s="82">
        <v>2015</v>
      </c>
      <c r="X404" s="82">
        <v>2016</v>
      </c>
      <c r="Y404" s="82">
        <v>2017</v>
      </c>
      <c r="Z404" s="82">
        <v>2018</v>
      </c>
      <c r="AA404" s="82">
        <v>2019</v>
      </c>
      <c r="AB404" s="82">
        <v>2020</v>
      </c>
      <c r="AC404" s="82">
        <v>2021</v>
      </c>
      <c r="AD404" s="82">
        <v>2022</v>
      </c>
    </row>
    <row r="405" spans="2:34" x14ac:dyDescent="0.15">
      <c r="B405" s="107" t="s">
        <v>253</v>
      </c>
      <c r="C405" s="107"/>
      <c r="D405" s="107" t="s">
        <v>12</v>
      </c>
      <c r="E405" s="107" t="s">
        <v>254</v>
      </c>
      <c r="F405" s="107" t="s">
        <v>190</v>
      </c>
      <c r="G405" s="107" t="s">
        <v>99</v>
      </c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  <c r="AA405" s="108"/>
      <c r="AB405" s="108"/>
      <c r="AC405" s="108"/>
      <c r="AD405" s="108">
        <v>0</v>
      </c>
      <c r="AH405" s="106">
        <f>+AG405-AD405</f>
        <v>0</v>
      </c>
    </row>
    <row r="406" spans="2:34" x14ac:dyDescent="0.15">
      <c r="B406" s="107" t="s">
        <v>253</v>
      </c>
      <c r="C406" s="107"/>
      <c r="D406" s="107" t="s">
        <v>12</v>
      </c>
      <c r="E406" s="107" t="s">
        <v>254</v>
      </c>
      <c r="F406" s="107" t="s">
        <v>191</v>
      </c>
      <c r="G406" s="107" t="s">
        <v>99</v>
      </c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  <c r="AA406" s="108"/>
      <c r="AB406" s="108"/>
      <c r="AC406" s="108">
        <v>157.74442999999999</v>
      </c>
      <c r="AD406" s="108">
        <v>140.60417000000001</v>
      </c>
      <c r="AG406" s="61">
        <v>140.60417000000001</v>
      </c>
      <c r="AH406" s="106">
        <f t="shared" ref="AH406:AH469" si="10">+AG406-AD406</f>
        <v>0</v>
      </c>
    </row>
    <row r="407" spans="2:34" x14ac:dyDescent="0.15">
      <c r="B407" s="107" t="s">
        <v>253</v>
      </c>
      <c r="C407" s="107"/>
      <c r="D407" s="107" t="s">
        <v>12</v>
      </c>
      <c r="E407" s="107" t="s">
        <v>254</v>
      </c>
      <c r="F407" s="107" t="s">
        <v>192</v>
      </c>
      <c r="G407" s="107" t="s">
        <v>99</v>
      </c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  <c r="AC407" s="108"/>
      <c r="AD407" s="108">
        <v>0</v>
      </c>
      <c r="AH407" s="106">
        <f t="shared" si="10"/>
        <v>0</v>
      </c>
    </row>
    <row r="408" spans="2:34" x14ac:dyDescent="0.15">
      <c r="B408" s="107" t="s">
        <v>253</v>
      </c>
      <c r="C408" s="107"/>
      <c r="D408" s="107" t="s">
        <v>12</v>
      </c>
      <c r="E408" s="107" t="s">
        <v>254</v>
      </c>
      <c r="F408" s="107" t="s">
        <v>193</v>
      </c>
      <c r="G408" s="107" t="s">
        <v>99</v>
      </c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>
        <v>157.74442999999999</v>
      </c>
      <c r="AD408" s="108">
        <v>140.60417000000001</v>
      </c>
      <c r="AG408" s="61">
        <v>140.60417000000001</v>
      </c>
      <c r="AH408" s="106">
        <f t="shared" si="10"/>
        <v>0</v>
      </c>
    </row>
    <row r="409" spans="2:34" x14ac:dyDescent="0.15">
      <c r="B409" s="107" t="s">
        <v>253</v>
      </c>
      <c r="C409" s="107"/>
      <c r="D409" s="107" t="s">
        <v>12</v>
      </c>
      <c r="E409" s="107" t="s">
        <v>254</v>
      </c>
      <c r="F409" s="107" t="s">
        <v>194</v>
      </c>
      <c r="G409" s="107" t="s">
        <v>99</v>
      </c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  <c r="AA409" s="108"/>
      <c r="AB409" s="108"/>
      <c r="AC409" s="108"/>
      <c r="AD409" s="108">
        <v>0</v>
      </c>
      <c r="AH409" s="106">
        <f t="shared" si="10"/>
        <v>0</v>
      </c>
    </row>
    <row r="410" spans="2:34" x14ac:dyDescent="0.15">
      <c r="B410" s="107" t="s">
        <v>253</v>
      </c>
      <c r="C410" s="107"/>
      <c r="D410" s="107" t="s">
        <v>12</v>
      </c>
      <c r="E410" s="107" t="s">
        <v>254</v>
      </c>
      <c r="F410" s="107" t="s">
        <v>195</v>
      </c>
      <c r="G410" s="107" t="s">
        <v>99</v>
      </c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  <c r="AA410" s="108"/>
      <c r="AB410" s="108"/>
      <c r="AC410" s="108"/>
      <c r="AD410" s="108">
        <v>0</v>
      </c>
      <c r="AH410" s="106">
        <f t="shared" si="10"/>
        <v>0</v>
      </c>
    </row>
    <row r="411" spans="2:34" x14ac:dyDescent="0.15">
      <c r="B411" s="107" t="s">
        <v>253</v>
      </c>
      <c r="C411" s="107"/>
      <c r="D411" s="107" t="s">
        <v>12</v>
      </c>
      <c r="E411" s="107" t="s">
        <v>254</v>
      </c>
      <c r="F411" s="107" t="s">
        <v>196</v>
      </c>
      <c r="G411" s="107" t="s">
        <v>99</v>
      </c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  <c r="AA411" s="108"/>
      <c r="AB411" s="108"/>
      <c r="AC411" s="108"/>
      <c r="AD411" s="108">
        <v>0</v>
      </c>
      <c r="AH411" s="106">
        <f t="shared" si="10"/>
        <v>0</v>
      </c>
    </row>
    <row r="412" spans="2:34" x14ac:dyDescent="0.15">
      <c r="B412" s="107" t="s">
        <v>253</v>
      </c>
      <c r="C412" s="107"/>
      <c r="D412" s="107" t="s">
        <v>12</v>
      </c>
      <c r="E412" s="107" t="s">
        <v>254</v>
      </c>
      <c r="F412" s="107" t="s">
        <v>197</v>
      </c>
      <c r="G412" s="107" t="s">
        <v>99</v>
      </c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  <c r="AA412" s="108"/>
      <c r="AB412" s="108"/>
      <c r="AC412" s="108">
        <v>157.74442999999999</v>
      </c>
      <c r="AD412" s="108">
        <v>140.60417000000001</v>
      </c>
      <c r="AG412" s="61">
        <v>140.60417000000001</v>
      </c>
      <c r="AH412" s="106">
        <f t="shared" si="10"/>
        <v>0</v>
      </c>
    </row>
    <row r="413" spans="2:34" x14ac:dyDescent="0.15">
      <c r="B413" s="107" t="s">
        <v>253</v>
      </c>
      <c r="C413" s="107"/>
      <c r="D413" s="107" t="s">
        <v>12</v>
      </c>
      <c r="E413" s="107" t="s">
        <v>255</v>
      </c>
      <c r="F413" s="107" t="s">
        <v>199</v>
      </c>
      <c r="G413" s="107" t="s">
        <v>99</v>
      </c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108"/>
      <c r="AB413" s="108"/>
      <c r="AC413" s="108">
        <v>-157.74442999999999</v>
      </c>
      <c r="AD413" s="108">
        <v>-140.60417000000001</v>
      </c>
      <c r="AG413" s="61">
        <v>-140.60417000000001</v>
      </c>
      <c r="AH413" s="106">
        <f t="shared" si="10"/>
        <v>0</v>
      </c>
    </row>
    <row r="414" spans="2:34" x14ac:dyDescent="0.15">
      <c r="B414" s="107" t="s">
        <v>253</v>
      </c>
      <c r="C414" s="107"/>
      <c r="D414" s="107" t="s">
        <v>12</v>
      </c>
      <c r="E414" s="107" t="s">
        <v>255</v>
      </c>
      <c r="F414" s="109" t="s">
        <v>200</v>
      </c>
      <c r="G414" s="107" t="s">
        <v>99</v>
      </c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  <c r="AA414" s="108"/>
      <c r="AB414" s="108"/>
      <c r="AC414" s="108"/>
      <c r="AD414" s="108">
        <v>0</v>
      </c>
      <c r="AH414" s="106">
        <f t="shared" si="10"/>
        <v>0</v>
      </c>
    </row>
    <row r="415" spans="2:34" x14ac:dyDescent="0.15">
      <c r="B415" s="107" t="s">
        <v>253</v>
      </c>
      <c r="C415" s="107"/>
      <c r="D415" s="107" t="s">
        <v>12</v>
      </c>
      <c r="E415" s="107" t="s">
        <v>255</v>
      </c>
      <c r="F415" s="109" t="s">
        <v>201</v>
      </c>
      <c r="G415" s="107" t="s">
        <v>99</v>
      </c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  <c r="AA415" s="108"/>
      <c r="AB415" s="108"/>
      <c r="AC415" s="108"/>
      <c r="AD415" s="108">
        <v>0</v>
      </c>
      <c r="AH415" s="106">
        <f t="shared" si="10"/>
        <v>0</v>
      </c>
    </row>
    <row r="416" spans="2:34" x14ac:dyDescent="0.15">
      <c r="B416" s="107" t="s">
        <v>253</v>
      </c>
      <c r="C416" s="107"/>
      <c r="D416" s="107" t="s">
        <v>12</v>
      </c>
      <c r="E416" s="107" t="s">
        <v>255</v>
      </c>
      <c r="F416" s="109" t="s">
        <v>202</v>
      </c>
      <c r="G416" s="107" t="s">
        <v>99</v>
      </c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>
        <v>0</v>
      </c>
      <c r="AH416" s="106">
        <f t="shared" si="10"/>
        <v>0</v>
      </c>
    </row>
    <row r="417" spans="2:34" x14ac:dyDescent="0.15">
      <c r="B417" s="107" t="s">
        <v>253</v>
      </c>
      <c r="C417" s="107"/>
      <c r="D417" s="107" t="s">
        <v>12</v>
      </c>
      <c r="E417" s="107" t="s">
        <v>255</v>
      </c>
      <c r="F417" s="109" t="s">
        <v>203</v>
      </c>
      <c r="G417" s="107" t="s">
        <v>99</v>
      </c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108"/>
      <c r="AB417" s="108"/>
      <c r="AC417" s="108"/>
      <c r="AD417" s="108">
        <v>0</v>
      </c>
      <c r="AH417" s="106">
        <f t="shared" si="10"/>
        <v>0</v>
      </c>
    </row>
    <row r="418" spans="2:34" x14ac:dyDescent="0.15">
      <c r="B418" s="107" t="s">
        <v>253</v>
      </c>
      <c r="C418" s="107"/>
      <c r="D418" s="107" t="s">
        <v>12</v>
      </c>
      <c r="E418" s="107" t="s">
        <v>255</v>
      </c>
      <c r="F418" s="109" t="s">
        <v>204</v>
      </c>
      <c r="G418" s="107" t="s">
        <v>99</v>
      </c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  <c r="AA418" s="108"/>
      <c r="AB418" s="108"/>
      <c r="AC418" s="108">
        <v>-10.47031</v>
      </c>
      <c r="AD418" s="108">
        <v>-48.105470000000004</v>
      </c>
      <c r="AG418" s="61">
        <v>-48.105470000000004</v>
      </c>
      <c r="AH418" s="106">
        <f t="shared" si="10"/>
        <v>0</v>
      </c>
    </row>
    <row r="419" spans="2:34" x14ac:dyDescent="0.15">
      <c r="B419" s="107" t="s">
        <v>253</v>
      </c>
      <c r="C419" s="107"/>
      <c r="D419" s="107" t="s">
        <v>12</v>
      </c>
      <c r="E419" s="107" t="s">
        <v>255</v>
      </c>
      <c r="F419" s="109" t="s">
        <v>205</v>
      </c>
      <c r="G419" s="107" t="s">
        <v>99</v>
      </c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  <c r="AA419" s="108"/>
      <c r="AB419" s="108"/>
      <c r="AC419" s="108">
        <v>-147.27411999999998</v>
      </c>
      <c r="AD419" s="108">
        <v>-92.498699999999999</v>
      </c>
      <c r="AG419" s="61">
        <v>-92.498699999999999</v>
      </c>
      <c r="AH419" s="106">
        <f t="shared" si="10"/>
        <v>0</v>
      </c>
    </row>
    <row r="420" spans="2:34" x14ac:dyDescent="0.15">
      <c r="B420" s="107" t="s">
        <v>253</v>
      </c>
      <c r="C420" s="107"/>
      <c r="D420" s="107" t="s">
        <v>12</v>
      </c>
      <c r="E420" s="107" t="s">
        <v>255</v>
      </c>
      <c r="F420" s="107" t="s">
        <v>206</v>
      </c>
      <c r="G420" s="107" t="s">
        <v>99</v>
      </c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  <c r="AA420" s="108"/>
      <c r="AB420" s="108"/>
      <c r="AC420" s="108"/>
      <c r="AD420" s="108">
        <v>0</v>
      </c>
      <c r="AH420" s="106">
        <f t="shared" si="10"/>
        <v>0</v>
      </c>
    </row>
    <row r="421" spans="2:34" x14ac:dyDescent="0.15">
      <c r="B421" s="107" t="s">
        <v>253</v>
      </c>
      <c r="C421" s="107"/>
      <c r="D421" s="107" t="s">
        <v>12</v>
      </c>
      <c r="E421" s="107" t="s">
        <v>255</v>
      </c>
      <c r="F421" s="107" t="s">
        <v>207</v>
      </c>
      <c r="G421" s="107" t="s">
        <v>99</v>
      </c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  <c r="AA421" s="108"/>
      <c r="AB421" s="108"/>
      <c r="AC421" s="108"/>
      <c r="AD421" s="108">
        <v>0</v>
      </c>
      <c r="AH421" s="106">
        <f t="shared" si="10"/>
        <v>0</v>
      </c>
    </row>
    <row r="422" spans="2:34" x14ac:dyDescent="0.15">
      <c r="B422" s="107" t="s">
        <v>253</v>
      </c>
      <c r="C422" s="107"/>
      <c r="D422" s="107" t="s">
        <v>12</v>
      </c>
      <c r="E422" s="107" t="s">
        <v>255</v>
      </c>
      <c r="F422" s="107" t="s">
        <v>208</v>
      </c>
      <c r="G422" s="107" t="s">
        <v>99</v>
      </c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  <c r="AA422" s="108"/>
      <c r="AB422" s="108"/>
      <c r="AC422" s="108"/>
      <c r="AD422" s="108">
        <v>0</v>
      </c>
      <c r="AH422" s="106">
        <f t="shared" si="10"/>
        <v>0</v>
      </c>
    </row>
    <row r="423" spans="2:34" x14ac:dyDescent="0.15">
      <c r="B423" s="107" t="s">
        <v>253</v>
      </c>
      <c r="C423" s="107"/>
      <c r="D423" s="107" t="s">
        <v>12</v>
      </c>
      <c r="E423" s="107" t="s">
        <v>82</v>
      </c>
      <c r="F423" s="107" t="s">
        <v>209</v>
      </c>
      <c r="G423" s="107" t="s">
        <v>99</v>
      </c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>
        <v>0</v>
      </c>
      <c r="AH423" s="106">
        <f t="shared" si="10"/>
        <v>0</v>
      </c>
    </row>
    <row r="424" spans="2:34" x14ac:dyDescent="0.15">
      <c r="B424" s="107" t="s">
        <v>253</v>
      </c>
      <c r="C424" s="107"/>
      <c r="D424" s="107" t="s">
        <v>12</v>
      </c>
      <c r="E424" s="107" t="s">
        <v>82</v>
      </c>
      <c r="F424" s="107" t="s">
        <v>210</v>
      </c>
      <c r="G424" s="107" t="s">
        <v>99</v>
      </c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  <c r="AA424" s="108"/>
      <c r="AB424" s="108"/>
      <c r="AC424" s="108"/>
      <c r="AD424" s="108">
        <v>0</v>
      </c>
      <c r="AH424" s="106">
        <f t="shared" si="10"/>
        <v>0</v>
      </c>
    </row>
    <row r="425" spans="2:34" x14ac:dyDescent="0.15">
      <c r="B425" s="107" t="s">
        <v>253</v>
      </c>
      <c r="C425" s="107"/>
      <c r="D425" s="107" t="s">
        <v>12</v>
      </c>
      <c r="E425" s="107" t="s">
        <v>82</v>
      </c>
      <c r="F425" s="107" t="s">
        <v>211</v>
      </c>
      <c r="G425" s="107" t="s">
        <v>99</v>
      </c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  <c r="AA425" s="108"/>
      <c r="AB425" s="108"/>
      <c r="AC425" s="108"/>
      <c r="AD425" s="108">
        <v>0</v>
      </c>
      <c r="AH425" s="106">
        <f t="shared" si="10"/>
        <v>0</v>
      </c>
    </row>
    <row r="426" spans="2:34" x14ac:dyDescent="0.15">
      <c r="B426" s="107" t="s">
        <v>253</v>
      </c>
      <c r="C426" s="107"/>
      <c r="D426" s="107" t="s">
        <v>12</v>
      </c>
      <c r="E426" s="107" t="s">
        <v>82</v>
      </c>
      <c r="F426" s="109" t="s">
        <v>74</v>
      </c>
      <c r="G426" s="107" t="s">
        <v>99</v>
      </c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  <c r="AA426" s="108"/>
      <c r="AB426" s="108"/>
      <c r="AC426" s="108"/>
      <c r="AD426" s="108">
        <v>0</v>
      </c>
      <c r="AH426" s="106">
        <f t="shared" si="10"/>
        <v>0</v>
      </c>
    </row>
    <row r="427" spans="2:34" x14ac:dyDescent="0.15">
      <c r="B427" s="107" t="s">
        <v>253</v>
      </c>
      <c r="C427" s="107"/>
      <c r="D427" s="107" t="s">
        <v>12</v>
      </c>
      <c r="E427" s="107" t="s">
        <v>82</v>
      </c>
      <c r="F427" s="109" t="s">
        <v>75</v>
      </c>
      <c r="G427" s="107" t="s">
        <v>99</v>
      </c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  <c r="AA427" s="108"/>
      <c r="AB427" s="108"/>
      <c r="AC427" s="108"/>
      <c r="AD427" s="108">
        <v>0</v>
      </c>
      <c r="AH427" s="106">
        <f t="shared" si="10"/>
        <v>0</v>
      </c>
    </row>
    <row r="428" spans="2:34" x14ac:dyDescent="0.15">
      <c r="B428" s="107" t="s">
        <v>253</v>
      </c>
      <c r="C428" s="107"/>
      <c r="D428" s="107" t="s">
        <v>12</v>
      </c>
      <c r="E428" s="107" t="s">
        <v>82</v>
      </c>
      <c r="F428" s="109" t="s">
        <v>76</v>
      </c>
      <c r="G428" s="107" t="s">
        <v>99</v>
      </c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>
        <v>0</v>
      </c>
      <c r="AH428" s="106">
        <f t="shared" si="10"/>
        <v>0</v>
      </c>
    </row>
    <row r="429" spans="2:34" x14ac:dyDescent="0.15">
      <c r="B429" s="107" t="s">
        <v>253</v>
      </c>
      <c r="C429" s="107"/>
      <c r="D429" s="107" t="s">
        <v>12</v>
      </c>
      <c r="E429" s="107" t="s">
        <v>82</v>
      </c>
      <c r="F429" s="109" t="s">
        <v>88</v>
      </c>
      <c r="G429" s="107" t="s">
        <v>99</v>
      </c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  <c r="AA429" s="108"/>
      <c r="AB429" s="108"/>
      <c r="AC429" s="108"/>
      <c r="AD429" s="108">
        <v>0</v>
      </c>
      <c r="AH429" s="106">
        <f t="shared" si="10"/>
        <v>0</v>
      </c>
    </row>
    <row r="430" spans="2:34" x14ac:dyDescent="0.15">
      <c r="B430" s="107" t="s">
        <v>253</v>
      </c>
      <c r="C430" s="107"/>
      <c r="D430" s="107" t="s">
        <v>12</v>
      </c>
      <c r="E430" s="107" t="s">
        <v>82</v>
      </c>
      <c r="F430" s="109" t="s">
        <v>212</v>
      </c>
      <c r="G430" s="107" t="s">
        <v>99</v>
      </c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  <c r="AA430" s="108"/>
      <c r="AB430" s="108"/>
      <c r="AC430" s="108"/>
      <c r="AD430" s="108">
        <v>0</v>
      </c>
      <c r="AH430" s="106">
        <f t="shared" si="10"/>
        <v>0</v>
      </c>
    </row>
    <row r="431" spans="2:34" x14ac:dyDescent="0.15">
      <c r="B431" s="107" t="s">
        <v>253</v>
      </c>
      <c r="C431" s="107"/>
      <c r="D431" s="107" t="s">
        <v>12</v>
      </c>
      <c r="E431" s="107" t="s">
        <v>82</v>
      </c>
      <c r="F431" s="109" t="s">
        <v>79</v>
      </c>
      <c r="G431" s="107" t="s">
        <v>99</v>
      </c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  <c r="AA431" s="108"/>
      <c r="AB431" s="108"/>
      <c r="AC431" s="108"/>
      <c r="AD431" s="108">
        <v>0</v>
      </c>
      <c r="AH431" s="106">
        <f t="shared" si="10"/>
        <v>0</v>
      </c>
    </row>
    <row r="432" spans="2:34" x14ac:dyDescent="0.15">
      <c r="B432" s="107" t="s">
        <v>253</v>
      </c>
      <c r="C432" s="107"/>
      <c r="D432" s="107" t="s">
        <v>12</v>
      </c>
      <c r="E432" s="107" t="s">
        <v>82</v>
      </c>
      <c r="F432" s="109" t="s">
        <v>80</v>
      </c>
      <c r="G432" s="107" t="s">
        <v>99</v>
      </c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  <c r="AA432" s="108"/>
      <c r="AB432" s="108"/>
      <c r="AC432" s="108"/>
      <c r="AD432" s="108">
        <v>0</v>
      </c>
      <c r="AH432" s="106">
        <f t="shared" si="10"/>
        <v>0</v>
      </c>
    </row>
    <row r="433" spans="2:34" x14ac:dyDescent="0.15">
      <c r="B433" s="107" t="s">
        <v>253</v>
      </c>
      <c r="C433" s="107"/>
      <c r="D433" s="107" t="s">
        <v>12</v>
      </c>
      <c r="E433" s="107" t="s">
        <v>82</v>
      </c>
      <c r="F433" s="109" t="s">
        <v>81</v>
      </c>
      <c r="G433" s="107" t="s">
        <v>99</v>
      </c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  <c r="AA433" s="108"/>
      <c r="AB433" s="108"/>
      <c r="AC433" s="108"/>
      <c r="AD433" s="108">
        <v>0</v>
      </c>
      <c r="AH433" s="106">
        <f t="shared" si="10"/>
        <v>0</v>
      </c>
    </row>
    <row r="434" spans="2:34" x14ac:dyDescent="0.15">
      <c r="B434" s="107" t="s">
        <v>18</v>
      </c>
      <c r="C434" s="107"/>
      <c r="D434" s="107" t="s">
        <v>12</v>
      </c>
      <c r="E434" s="107" t="s">
        <v>254</v>
      </c>
      <c r="F434" s="107" t="s">
        <v>190</v>
      </c>
      <c r="G434" s="107" t="s">
        <v>99</v>
      </c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  <c r="AA434" s="108"/>
      <c r="AB434" s="108"/>
      <c r="AC434" s="108">
        <v>1877.15192</v>
      </c>
      <c r="AD434" s="108">
        <v>1969.2238400000001</v>
      </c>
      <c r="AG434" s="61">
        <v>1969.2238400000001</v>
      </c>
      <c r="AH434" s="106">
        <f t="shared" si="10"/>
        <v>0</v>
      </c>
    </row>
    <row r="435" spans="2:34" x14ac:dyDescent="0.15">
      <c r="B435" s="107" t="s">
        <v>18</v>
      </c>
      <c r="C435" s="107"/>
      <c r="D435" s="107" t="s">
        <v>12</v>
      </c>
      <c r="E435" s="107" t="s">
        <v>254</v>
      </c>
      <c r="F435" s="107" t="s">
        <v>191</v>
      </c>
      <c r="G435" s="107" t="s">
        <v>99</v>
      </c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  <c r="AA435" s="108"/>
      <c r="AB435" s="108"/>
      <c r="AC435" s="108"/>
      <c r="AD435" s="108">
        <v>0</v>
      </c>
      <c r="AH435" s="106">
        <f t="shared" si="10"/>
        <v>0</v>
      </c>
    </row>
    <row r="436" spans="2:34" x14ac:dyDescent="0.15">
      <c r="B436" s="107" t="s">
        <v>18</v>
      </c>
      <c r="C436" s="107"/>
      <c r="D436" s="107" t="s">
        <v>12</v>
      </c>
      <c r="E436" s="107" t="s">
        <v>254</v>
      </c>
      <c r="F436" s="107" t="s">
        <v>192</v>
      </c>
      <c r="G436" s="107" t="s">
        <v>99</v>
      </c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  <c r="AA436" s="108"/>
      <c r="AB436" s="108"/>
      <c r="AC436" s="108"/>
      <c r="AD436" s="108">
        <v>0</v>
      </c>
      <c r="AH436" s="106">
        <f t="shared" si="10"/>
        <v>0</v>
      </c>
    </row>
    <row r="437" spans="2:34" x14ac:dyDescent="0.15">
      <c r="B437" s="107" t="s">
        <v>18</v>
      </c>
      <c r="C437" s="107"/>
      <c r="D437" s="107" t="s">
        <v>12</v>
      </c>
      <c r="E437" s="107" t="s">
        <v>254</v>
      </c>
      <c r="F437" s="107" t="s">
        <v>193</v>
      </c>
      <c r="G437" s="107" t="s">
        <v>99</v>
      </c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  <c r="AA437" s="108"/>
      <c r="AB437" s="108"/>
      <c r="AC437" s="108">
        <v>1877.15192</v>
      </c>
      <c r="AD437" s="108">
        <v>1969.2238400000001</v>
      </c>
      <c r="AG437" s="61">
        <v>1969.2238400000001</v>
      </c>
      <c r="AH437" s="106">
        <f t="shared" si="10"/>
        <v>0</v>
      </c>
    </row>
    <row r="438" spans="2:34" x14ac:dyDescent="0.15">
      <c r="B438" s="107" t="s">
        <v>18</v>
      </c>
      <c r="C438" s="107"/>
      <c r="D438" s="107" t="s">
        <v>12</v>
      </c>
      <c r="E438" s="107" t="s">
        <v>254</v>
      </c>
      <c r="F438" s="107" t="s">
        <v>194</v>
      </c>
      <c r="G438" s="107" t="s">
        <v>99</v>
      </c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  <c r="AA438" s="108"/>
      <c r="AB438" s="108"/>
      <c r="AC438" s="108"/>
      <c r="AD438" s="108">
        <v>0</v>
      </c>
      <c r="AH438" s="106">
        <f t="shared" si="10"/>
        <v>0</v>
      </c>
    </row>
    <row r="439" spans="2:34" x14ac:dyDescent="0.15">
      <c r="B439" s="107" t="s">
        <v>18</v>
      </c>
      <c r="C439" s="107"/>
      <c r="D439" s="107" t="s">
        <v>12</v>
      </c>
      <c r="E439" s="107" t="s">
        <v>254</v>
      </c>
      <c r="F439" s="107" t="s">
        <v>195</v>
      </c>
      <c r="G439" s="107" t="s">
        <v>99</v>
      </c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  <c r="AA439" s="108"/>
      <c r="AB439" s="108"/>
      <c r="AC439" s="108"/>
      <c r="AD439" s="108">
        <v>0</v>
      </c>
      <c r="AH439" s="106">
        <f t="shared" si="10"/>
        <v>0</v>
      </c>
    </row>
    <row r="440" spans="2:34" x14ac:dyDescent="0.15">
      <c r="B440" s="107" t="s">
        <v>18</v>
      </c>
      <c r="C440" s="107"/>
      <c r="D440" s="107" t="s">
        <v>12</v>
      </c>
      <c r="E440" s="107" t="s">
        <v>254</v>
      </c>
      <c r="F440" s="107" t="s">
        <v>196</v>
      </c>
      <c r="G440" s="107" t="s">
        <v>99</v>
      </c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  <c r="AA440" s="108"/>
      <c r="AB440" s="108"/>
      <c r="AC440" s="108"/>
      <c r="AD440" s="108">
        <v>0</v>
      </c>
      <c r="AH440" s="106">
        <f t="shared" si="10"/>
        <v>0</v>
      </c>
    </row>
    <row r="441" spans="2:34" x14ac:dyDescent="0.15">
      <c r="B441" s="107" t="s">
        <v>18</v>
      </c>
      <c r="C441" s="107"/>
      <c r="D441" s="107" t="s">
        <v>12</v>
      </c>
      <c r="E441" s="107" t="s">
        <v>254</v>
      </c>
      <c r="F441" s="107" t="s">
        <v>197</v>
      </c>
      <c r="G441" s="107" t="s">
        <v>99</v>
      </c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  <c r="AA441" s="108"/>
      <c r="AB441" s="108"/>
      <c r="AC441" s="108">
        <v>1877.15192</v>
      </c>
      <c r="AD441" s="108">
        <v>1969.2238400000001</v>
      </c>
      <c r="AG441" s="61">
        <v>1969.2238400000001</v>
      </c>
      <c r="AH441" s="106">
        <f t="shared" si="10"/>
        <v>0</v>
      </c>
    </row>
    <row r="442" spans="2:34" x14ac:dyDescent="0.15">
      <c r="B442" s="107" t="s">
        <v>18</v>
      </c>
      <c r="C442" s="107"/>
      <c r="D442" s="107" t="s">
        <v>12</v>
      </c>
      <c r="E442" s="107" t="s">
        <v>255</v>
      </c>
      <c r="F442" s="107" t="s">
        <v>199</v>
      </c>
      <c r="G442" s="107" t="s">
        <v>99</v>
      </c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>
        <v>-1877.15192</v>
      </c>
      <c r="AD442" s="108">
        <v>-1969.2238400000001</v>
      </c>
      <c r="AG442" s="61">
        <v>-1969.2238400000001</v>
      </c>
      <c r="AH442" s="106">
        <f t="shared" si="10"/>
        <v>0</v>
      </c>
    </row>
    <row r="443" spans="2:34" x14ac:dyDescent="0.15">
      <c r="B443" s="107" t="s">
        <v>18</v>
      </c>
      <c r="C443" s="107"/>
      <c r="D443" s="107" t="s">
        <v>12</v>
      </c>
      <c r="E443" s="107" t="s">
        <v>255</v>
      </c>
      <c r="F443" s="109" t="s">
        <v>200</v>
      </c>
      <c r="G443" s="107" t="s">
        <v>99</v>
      </c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  <c r="AA443" s="108"/>
      <c r="AB443" s="108"/>
      <c r="AC443" s="108"/>
      <c r="AD443" s="108">
        <v>0</v>
      </c>
      <c r="AH443" s="106">
        <f t="shared" si="10"/>
        <v>0</v>
      </c>
    </row>
    <row r="444" spans="2:34" x14ac:dyDescent="0.15">
      <c r="B444" s="107" t="s">
        <v>18</v>
      </c>
      <c r="C444" s="107"/>
      <c r="D444" s="107" t="s">
        <v>12</v>
      </c>
      <c r="E444" s="107" t="s">
        <v>255</v>
      </c>
      <c r="F444" s="109" t="s">
        <v>201</v>
      </c>
      <c r="G444" s="107" t="s">
        <v>99</v>
      </c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  <c r="AA444" s="108"/>
      <c r="AB444" s="108"/>
      <c r="AC444" s="108"/>
      <c r="AD444" s="108">
        <v>0</v>
      </c>
      <c r="AH444" s="106">
        <f t="shared" si="10"/>
        <v>0</v>
      </c>
    </row>
    <row r="445" spans="2:34" x14ac:dyDescent="0.15">
      <c r="B445" s="107" t="s">
        <v>18</v>
      </c>
      <c r="C445" s="107"/>
      <c r="D445" s="107" t="s">
        <v>12</v>
      </c>
      <c r="E445" s="107" t="s">
        <v>255</v>
      </c>
      <c r="F445" s="109" t="s">
        <v>202</v>
      </c>
      <c r="G445" s="107" t="s">
        <v>99</v>
      </c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  <c r="AA445" s="108"/>
      <c r="AB445" s="108"/>
      <c r="AC445" s="108"/>
      <c r="AD445" s="108">
        <v>0</v>
      </c>
      <c r="AH445" s="106">
        <f t="shared" si="10"/>
        <v>0</v>
      </c>
    </row>
    <row r="446" spans="2:34" x14ac:dyDescent="0.15">
      <c r="B446" s="107" t="s">
        <v>18</v>
      </c>
      <c r="C446" s="107"/>
      <c r="D446" s="107" t="s">
        <v>12</v>
      </c>
      <c r="E446" s="107" t="s">
        <v>255</v>
      </c>
      <c r="F446" s="109" t="s">
        <v>203</v>
      </c>
      <c r="G446" s="107" t="s">
        <v>99</v>
      </c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  <c r="AA446" s="108"/>
      <c r="AB446" s="108"/>
      <c r="AC446" s="108"/>
      <c r="AD446" s="108">
        <v>0</v>
      </c>
      <c r="AH446" s="106">
        <f t="shared" si="10"/>
        <v>0</v>
      </c>
    </row>
    <row r="447" spans="2:34" x14ac:dyDescent="0.15">
      <c r="B447" s="107" t="s">
        <v>18</v>
      </c>
      <c r="C447" s="107"/>
      <c r="D447" s="107" t="s">
        <v>12</v>
      </c>
      <c r="E447" s="107" t="s">
        <v>255</v>
      </c>
      <c r="F447" s="109" t="s">
        <v>204</v>
      </c>
      <c r="G447" s="107" t="s">
        <v>99</v>
      </c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  <c r="AA447" s="108"/>
      <c r="AB447" s="108"/>
      <c r="AC447" s="108">
        <v>-1048.7306799999999</v>
      </c>
      <c r="AD447" s="108">
        <v>-1002.96957</v>
      </c>
      <c r="AG447" s="61">
        <v>-1002.96957</v>
      </c>
      <c r="AH447" s="106">
        <f t="shared" si="10"/>
        <v>0</v>
      </c>
    </row>
    <row r="448" spans="2:34" x14ac:dyDescent="0.15">
      <c r="B448" s="107" t="s">
        <v>18</v>
      </c>
      <c r="C448" s="107"/>
      <c r="D448" s="107" t="s">
        <v>12</v>
      </c>
      <c r="E448" s="107" t="s">
        <v>255</v>
      </c>
      <c r="F448" s="109" t="s">
        <v>205</v>
      </c>
      <c r="G448" s="107" t="s">
        <v>99</v>
      </c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  <c r="AA448" s="108"/>
      <c r="AB448" s="108"/>
      <c r="AC448" s="108">
        <v>-828.42124000000013</v>
      </c>
      <c r="AD448" s="108">
        <v>-966.25427000000013</v>
      </c>
      <c r="AG448" s="61">
        <v>-966.25427000000013</v>
      </c>
      <c r="AH448" s="106">
        <f t="shared" si="10"/>
        <v>0</v>
      </c>
    </row>
    <row r="449" spans="2:34" x14ac:dyDescent="0.15">
      <c r="B449" s="107" t="s">
        <v>18</v>
      </c>
      <c r="C449" s="107"/>
      <c r="D449" s="107" t="s">
        <v>12</v>
      </c>
      <c r="E449" s="107" t="s">
        <v>255</v>
      </c>
      <c r="F449" s="107" t="s">
        <v>206</v>
      </c>
      <c r="G449" s="107" t="s">
        <v>99</v>
      </c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>
        <v>0</v>
      </c>
      <c r="AH449" s="106">
        <f t="shared" si="10"/>
        <v>0</v>
      </c>
    </row>
    <row r="450" spans="2:34" x14ac:dyDescent="0.15">
      <c r="B450" s="107" t="s">
        <v>18</v>
      </c>
      <c r="C450" s="107"/>
      <c r="D450" s="107" t="s">
        <v>12</v>
      </c>
      <c r="E450" s="107" t="s">
        <v>255</v>
      </c>
      <c r="F450" s="107" t="s">
        <v>207</v>
      </c>
      <c r="G450" s="107" t="s">
        <v>99</v>
      </c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  <c r="AA450" s="108"/>
      <c r="AB450" s="108"/>
      <c r="AC450" s="108"/>
      <c r="AD450" s="108">
        <v>0</v>
      </c>
      <c r="AH450" s="106">
        <f t="shared" si="10"/>
        <v>0</v>
      </c>
    </row>
    <row r="451" spans="2:34" x14ac:dyDescent="0.15">
      <c r="B451" s="107" t="s">
        <v>18</v>
      </c>
      <c r="C451" s="107"/>
      <c r="D451" s="107" t="s">
        <v>12</v>
      </c>
      <c r="E451" s="107" t="s">
        <v>255</v>
      </c>
      <c r="F451" s="107" t="s">
        <v>208</v>
      </c>
      <c r="G451" s="107" t="s">
        <v>99</v>
      </c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  <c r="AA451" s="108"/>
      <c r="AB451" s="108"/>
      <c r="AC451" s="108"/>
      <c r="AD451" s="108">
        <v>0</v>
      </c>
      <c r="AH451" s="106">
        <f t="shared" si="10"/>
        <v>0</v>
      </c>
    </row>
    <row r="452" spans="2:34" x14ac:dyDescent="0.15">
      <c r="B452" s="107" t="s">
        <v>18</v>
      </c>
      <c r="C452" s="107"/>
      <c r="D452" s="107" t="s">
        <v>12</v>
      </c>
      <c r="E452" s="107" t="s">
        <v>82</v>
      </c>
      <c r="F452" s="107" t="s">
        <v>209</v>
      </c>
      <c r="G452" s="107" t="s">
        <v>99</v>
      </c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  <c r="AA452" s="108"/>
      <c r="AB452" s="108"/>
      <c r="AC452" s="108"/>
      <c r="AD452" s="108">
        <v>0</v>
      </c>
      <c r="AH452" s="106">
        <f t="shared" si="10"/>
        <v>0</v>
      </c>
    </row>
    <row r="453" spans="2:34" x14ac:dyDescent="0.15">
      <c r="B453" s="107" t="s">
        <v>18</v>
      </c>
      <c r="C453" s="107"/>
      <c r="D453" s="107" t="s">
        <v>12</v>
      </c>
      <c r="E453" s="107" t="s">
        <v>82</v>
      </c>
      <c r="F453" s="107" t="s">
        <v>210</v>
      </c>
      <c r="G453" s="107" t="s">
        <v>99</v>
      </c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  <c r="AA453" s="108"/>
      <c r="AB453" s="108"/>
      <c r="AC453" s="108"/>
      <c r="AD453" s="108">
        <v>0</v>
      </c>
      <c r="AH453" s="106">
        <f t="shared" si="10"/>
        <v>0</v>
      </c>
    </row>
    <row r="454" spans="2:34" x14ac:dyDescent="0.15">
      <c r="B454" s="107" t="s">
        <v>18</v>
      </c>
      <c r="C454" s="107"/>
      <c r="D454" s="107" t="s">
        <v>12</v>
      </c>
      <c r="E454" s="107" t="s">
        <v>82</v>
      </c>
      <c r="F454" s="107" t="s">
        <v>211</v>
      </c>
      <c r="G454" s="107" t="s">
        <v>99</v>
      </c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>
        <v>0</v>
      </c>
      <c r="AH454" s="106">
        <f t="shared" si="10"/>
        <v>0</v>
      </c>
    </row>
    <row r="455" spans="2:34" x14ac:dyDescent="0.15">
      <c r="B455" s="107" t="s">
        <v>18</v>
      </c>
      <c r="C455" s="107"/>
      <c r="D455" s="107" t="s">
        <v>12</v>
      </c>
      <c r="E455" s="107" t="s">
        <v>82</v>
      </c>
      <c r="F455" s="109" t="s">
        <v>74</v>
      </c>
      <c r="G455" s="107" t="s">
        <v>99</v>
      </c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  <c r="AA455" s="108"/>
      <c r="AB455" s="108"/>
      <c r="AC455" s="108"/>
      <c r="AD455" s="108">
        <v>0</v>
      </c>
      <c r="AH455" s="106">
        <f t="shared" si="10"/>
        <v>0</v>
      </c>
    </row>
    <row r="456" spans="2:34" x14ac:dyDescent="0.15">
      <c r="B456" s="107" t="s">
        <v>18</v>
      </c>
      <c r="C456" s="107"/>
      <c r="D456" s="107" t="s">
        <v>12</v>
      </c>
      <c r="E456" s="107" t="s">
        <v>82</v>
      </c>
      <c r="F456" s="109" t="s">
        <v>75</v>
      </c>
      <c r="G456" s="107" t="s">
        <v>99</v>
      </c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  <c r="AA456" s="108"/>
      <c r="AB456" s="108"/>
      <c r="AC456" s="108"/>
      <c r="AD456" s="108">
        <v>0</v>
      </c>
      <c r="AH456" s="106">
        <f t="shared" si="10"/>
        <v>0</v>
      </c>
    </row>
    <row r="457" spans="2:34" x14ac:dyDescent="0.15">
      <c r="B457" s="107" t="s">
        <v>18</v>
      </c>
      <c r="C457" s="107"/>
      <c r="D457" s="107" t="s">
        <v>12</v>
      </c>
      <c r="E457" s="107" t="s">
        <v>82</v>
      </c>
      <c r="F457" s="109" t="s">
        <v>76</v>
      </c>
      <c r="G457" s="107" t="s">
        <v>99</v>
      </c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  <c r="AA457" s="108"/>
      <c r="AB457" s="108"/>
      <c r="AC457" s="108"/>
      <c r="AD457" s="108">
        <v>0</v>
      </c>
      <c r="AH457" s="106">
        <f t="shared" si="10"/>
        <v>0</v>
      </c>
    </row>
    <row r="458" spans="2:34" x14ac:dyDescent="0.15">
      <c r="B458" s="107" t="s">
        <v>18</v>
      </c>
      <c r="C458" s="107"/>
      <c r="D458" s="107" t="s">
        <v>12</v>
      </c>
      <c r="E458" s="107" t="s">
        <v>82</v>
      </c>
      <c r="F458" s="109" t="s">
        <v>88</v>
      </c>
      <c r="G458" s="107" t="s">
        <v>99</v>
      </c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  <c r="AA458" s="108"/>
      <c r="AB458" s="108"/>
      <c r="AC458" s="108"/>
      <c r="AD458" s="108">
        <v>0</v>
      </c>
      <c r="AH458" s="106">
        <f t="shared" si="10"/>
        <v>0</v>
      </c>
    </row>
    <row r="459" spans="2:34" x14ac:dyDescent="0.15">
      <c r="B459" s="107" t="s">
        <v>18</v>
      </c>
      <c r="C459" s="107"/>
      <c r="D459" s="107" t="s">
        <v>12</v>
      </c>
      <c r="E459" s="107" t="s">
        <v>82</v>
      </c>
      <c r="F459" s="109" t="s">
        <v>212</v>
      </c>
      <c r="G459" s="107" t="s">
        <v>99</v>
      </c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  <c r="AA459" s="108"/>
      <c r="AB459" s="108"/>
      <c r="AC459" s="108"/>
      <c r="AD459" s="108">
        <v>0</v>
      </c>
      <c r="AH459" s="106">
        <f t="shared" si="10"/>
        <v>0</v>
      </c>
    </row>
    <row r="460" spans="2:34" x14ac:dyDescent="0.15">
      <c r="B460" s="107" t="s">
        <v>18</v>
      </c>
      <c r="C460" s="107"/>
      <c r="D460" s="107" t="s">
        <v>12</v>
      </c>
      <c r="E460" s="107" t="s">
        <v>82</v>
      </c>
      <c r="F460" s="109" t="s">
        <v>79</v>
      </c>
      <c r="G460" s="107" t="s">
        <v>99</v>
      </c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  <c r="AA460" s="108"/>
      <c r="AB460" s="108"/>
      <c r="AC460" s="108"/>
      <c r="AD460" s="108">
        <v>0</v>
      </c>
      <c r="AH460" s="106">
        <f t="shared" si="10"/>
        <v>0</v>
      </c>
    </row>
    <row r="461" spans="2:34" x14ac:dyDescent="0.15">
      <c r="B461" s="107" t="s">
        <v>18</v>
      </c>
      <c r="C461" s="107"/>
      <c r="D461" s="107" t="s">
        <v>12</v>
      </c>
      <c r="E461" s="107" t="s">
        <v>82</v>
      </c>
      <c r="F461" s="109" t="s">
        <v>80</v>
      </c>
      <c r="G461" s="107" t="s">
        <v>99</v>
      </c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  <c r="AA461" s="108"/>
      <c r="AB461" s="108"/>
      <c r="AC461" s="108"/>
      <c r="AD461" s="108">
        <v>0</v>
      </c>
      <c r="AH461" s="106">
        <f t="shared" si="10"/>
        <v>0</v>
      </c>
    </row>
    <row r="462" spans="2:34" x14ac:dyDescent="0.15">
      <c r="B462" s="107" t="s">
        <v>18</v>
      </c>
      <c r="C462" s="107"/>
      <c r="D462" s="107" t="s">
        <v>12</v>
      </c>
      <c r="E462" s="107" t="s">
        <v>82</v>
      </c>
      <c r="F462" s="109" t="s">
        <v>81</v>
      </c>
      <c r="G462" s="107" t="s">
        <v>99</v>
      </c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>
        <v>0</v>
      </c>
      <c r="AH462" s="106">
        <f t="shared" si="10"/>
        <v>0</v>
      </c>
    </row>
    <row r="463" spans="2:34" x14ac:dyDescent="0.15">
      <c r="B463" s="107" t="s">
        <v>32</v>
      </c>
      <c r="C463" s="107"/>
      <c r="D463" s="107" t="s">
        <v>12</v>
      </c>
      <c r="E463" s="107" t="s">
        <v>254</v>
      </c>
      <c r="F463" s="107" t="s">
        <v>190</v>
      </c>
      <c r="G463" s="107" t="s">
        <v>37</v>
      </c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  <c r="AA463" s="108"/>
      <c r="AB463" s="108"/>
      <c r="AC463" s="108">
        <v>39907.101169999994</v>
      </c>
      <c r="AD463" s="108">
        <v>37179.756217090435</v>
      </c>
      <c r="AG463" s="61">
        <v>37179.756217090435</v>
      </c>
      <c r="AH463" s="106">
        <f t="shared" si="10"/>
        <v>0</v>
      </c>
    </row>
    <row r="464" spans="2:34" x14ac:dyDescent="0.15">
      <c r="B464" s="107" t="s">
        <v>32</v>
      </c>
      <c r="C464" s="107"/>
      <c r="D464" s="107" t="s">
        <v>12</v>
      </c>
      <c r="E464" s="107" t="s">
        <v>254</v>
      </c>
      <c r="F464" s="107" t="s">
        <v>191</v>
      </c>
      <c r="G464" s="107" t="s">
        <v>37</v>
      </c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  <c r="AA464" s="108"/>
      <c r="AB464" s="108"/>
      <c r="AC464" s="108"/>
      <c r="AD464" s="108">
        <v>0</v>
      </c>
      <c r="AH464" s="106">
        <f t="shared" si="10"/>
        <v>0</v>
      </c>
    </row>
    <row r="465" spans="2:34" x14ac:dyDescent="0.15">
      <c r="B465" s="107" t="s">
        <v>32</v>
      </c>
      <c r="C465" s="107"/>
      <c r="D465" s="107" t="s">
        <v>12</v>
      </c>
      <c r="E465" s="107" t="s">
        <v>254</v>
      </c>
      <c r="F465" s="107" t="s">
        <v>192</v>
      </c>
      <c r="G465" s="107" t="s">
        <v>37</v>
      </c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  <c r="AA465" s="108"/>
      <c r="AB465" s="108"/>
      <c r="AC465" s="108"/>
      <c r="AD465" s="108">
        <v>0</v>
      </c>
      <c r="AH465" s="106">
        <f t="shared" si="10"/>
        <v>0</v>
      </c>
    </row>
    <row r="466" spans="2:34" x14ac:dyDescent="0.15">
      <c r="B466" s="107" t="s">
        <v>32</v>
      </c>
      <c r="C466" s="107"/>
      <c r="D466" s="107" t="s">
        <v>12</v>
      </c>
      <c r="E466" s="107" t="s">
        <v>254</v>
      </c>
      <c r="F466" s="107" t="s">
        <v>193</v>
      </c>
      <c r="G466" s="107" t="s">
        <v>37</v>
      </c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  <c r="AA466" s="108"/>
      <c r="AB466" s="108"/>
      <c r="AC466" s="108">
        <v>39907.101169999994</v>
      </c>
      <c r="AD466" s="108">
        <v>37179.756217090435</v>
      </c>
      <c r="AG466" s="61">
        <v>37179.756217090435</v>
      </c>
      <c r="AH466" s="106">
        <f t="shared" si="10"/>
        <v>0</v>
      </c>
    </row>
    <row r="467" spans="2:34" x14ac:dyDescent="0.15">
      <c r="B467" s="107" t="s">
        <v>32</v>
      </c>
      <c r="C467" s="107"/>
      <c r="D467" s="107" t="s">
        <v>12</v>
      </c>
      <c r="E467" s="107" t="s">
        <v>254</v>
      </c>
      <c r="F467" s="107" t="s">
        <v>194</v>
      </c>
      <c r="G467" s="107" t="s">
        <v>37</v>
      </c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  <c r="AA467" s="108"/>
      <c r="AB467" s="108"/>
      <c r="AC467" s="108"/>
      <c r="AD467" s="108">
        <v>0</v>
      </c>
      <c r="AH467" s="106">
        <f t="shared" si="10"/>
        <v>0</v>
      </c>
    </row>
    <row r="468" spans="2:34" x14ac:dyDescent="0.15">
      <c r="B468" s="107" t="s">
        <v>32</v>
      </c>
      <c r="C468" s="107"/>
      <c r="D468" s="107" t="s">
        <v>12</v>
      </c>
      <c r="E468" s="107" t="s">
        <v>254</v>
      </c>
      <c r="F468" s="107" t="s">
        <v>195</v>
      </c>
      <c r="G468" s="107" t="s">
        <v>37</v>
      </c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  <c r="AA468" s="108"/>
      <c r="AB468" s="108"/>
      <c r="AC468" s="108"/>
      <c r="AD468" s="108">
        <v>0</v>
      </c>
      <c r="AH468" s="106">
        <f t="shared" si="10"/>
        <v>0</v>
      </c>
    </row>
    <row r="469" spans="2:34" x14ac:dyDescent="0.15">
      <c r="B469" s="107" t="s">
        <v>32</v>
      </c>
      <c r="C469" s="107"/>
      <c r="D469" s="107" t="s">
        <v>12</v>
      </c>
      <c r="E469" s="107" t="s">
        <v>254</v>
      </c>
      <c r="F469" s="107" t="s">
        <v>196</v>
      </c>
      <c r="G469" s="107" t="s">
        <v>37</v>
      </c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>
        <v>0</v>
      </c>
      <c r="AH469" s="106">
        <f t="shared" si="10"/>
        <v>0</v>
      </c>
    </row>
    <row r="470" spans="2:34" x14ac:dyDescent="0.15">
      <c r="B470" s="107" t="s">
        <v>32</v>
      </c>
      <c r="C470" s="107"/>
      <c r="D470" s="107" t="s">
        <v>12</v>
      </c>
      <c r="E470" s="107" t="s">
        <v>254</v>
      </c>
      <c r="F470" s="107" t="s">
        <v>197</v>
      </c>
      <c r="G470" s="107" t="s">
        <v>37</v>
      </c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  <c r="AA470" s="108"/>
      <c r="AB470" s="108"/>
      <c r="AC470" s="108">
        <v>39907.101169999994</v>
      </c>
      <c r="AD470" s="108">
        <v>37179.756217090435</v>
      </c>
      <c r="AG470" s="61">
        <v>37179.756217090435</v>
      </c>
      <c r="AH470" s="106">
        <f t="shared" ref="AH470:AH533" si="11">+AG470-AD470</f>
        <v>0</v>
      </c>
    </row>
    <row r="471" spans="2:34" x14ac:dyDescent="0.15">
      <c r="B471" s="107" t="s">
        <v>32</v>
      </c>
      <c r="C471" s="107"/>
      <c r="D471" s="107" t="s">
        <v>12</v>
      </c>
      <c r="E471" s="107" t="s">
        <v>255</v>
      </c>
      <c r="F471" s="107" t="s">
        <v>199</v>
      </c>
      <c r="G471" s="107" t="s">
        <v>37</v>
      </c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  <c r="AA471" s="108"/>
      <c r="AB471" s="108"/>
      <c r="AC471" s="108">
        <v>-39907.101169999994</v>
      </c>
      <c r="AD471" s="108">
        <v>-37179.756217090435</v>
      </c>
      <c r="AG471" s="61">
        <v>-37179.756217090435</v>
      </c>
      <c r="AH471" s="106">
        <f t="shared" si="11"/>
        <v>0</v>
      </c>
    </row>
    <row r="472" spans="2:34" x14ac:dyDescent="0.15">
      <c r="B472" s="107" t="s">
        <v>32</v>
      </c>
      <c r="C472" s="107"/>
      <c r="D472" s="107" t="s">
        <v>12</v>
      </c>
      <c r="E472" s="107" t="s">
        <v>255</v>
      </c>
      <c r="F472" s="109" t="s">
        <v>200</v>
      </c>
      <c r="G472" s="107" t="s">
        <v>37</v>
      </c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  <c r="AA472" s="108"/>
      <c r="AB472" s="108"/>
      <c r="AC472" s="108"/>
      <c r="AD472" s="108">
        <v>0</v>
      </c>
      <c r="AH472" s="106">
        <f t="shared" si="11"/>
        <v>0</v>
      </c>
    </row>
    <row r="473" spans="2:34" x14ac:dyDescent="0.15">
      <c r="B473" s="107" t="s">
        <v>32</v>
      </c>
      <c r="C473" s="107"/>
      <c r="D473" s="107" t="s">
        <v>12</v>
      </c>
      <c r="E473" s="107" t="s">
        <v>255</v>
      </c>
      <c r="F473" s="109" t="s">
        <v>201</v>
      </c>
      <c r="G473" s="107" t="s">
        <v>37</v>
      </c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108"/>
      <c r="AB473" s="108"/>
      <c r="AC473" s="108"/>
      <c r="AD473" s="108">
        <v>0</v>
      </c>
      <c r="AH473" s="106">
        <f t="shared" si="11"/>
        <v>0</v>
      </c>
    </row>
    <row r="474" spans="2:34" x14ac:dyDescent="0.15">
      <c r="B474" s="107" t="s">
        <v>32</v>
      </c>
      <c r="C474" s="107"/>
      <c r="D474" s="107" t="s">
        <v>12</v>
      </c>
      <c r="E474" s="107" t="s">
        <v>255</v>
      </c>
      <c r="F474" s="109" t="s">
        <v>202</v>
      </c>
      <c r="G474" s="107" t="s">
        <v>37</v>
      </c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>
        <v>0</v>
      </c>
      <c r="AH474" s="106">
        <f t="shared" si="11"/>
        <v>0</v>
      </c>
    </row>
    <row r="475" spans="2:34" x14ac:dyDescent="0.15">
      <c r="B475" s="107" t="s">
        <v>32</v>
      </c>
      <c r="C475" s="107"/>
      <c r="D475" s="107" t="s">
        <v>12</v>
      </c>
      <c r="E475" s="107" t="s">
        <v>255</v>
      </c>
      <c r="F475" s="109" t="s">
        <v>203</v>
      </c>
      <c r="G475" s="107" t="s">
        <v>37</v>
      </c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  <c r="AA475" s="108"/>
      <c r="AB475" s="108"/>
      <c r="AC475" s="108"/>
      <c r="AD475" s="108">
        <v>0</v>
      </c>
      <c r="AH475" s="106">
        <f t="shared" si="11"/>
        <v>0</v>
      </c>
    </row>
    <row r="476" spans="2:34" x14ac:dyDescent="0.15">
      <c r="B476" s="107" t="s">
        <v>32</v>
      </c>
      <c r="C476" s="107"/>
      <c r="D476" s="107" t="s">
        <v>12</v>
      </c>
      <c r="E476" s="107" t="s">
        <v>255</v>
      </c>
      <c r="F476" s="109" t="s">
        <v>204</v>
      </c>
      <c r="G476" s="107" t="s">
        <v>37</v>
      </c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  <c r="AA476" s="108"/>
      <c r="AB476" s="108"/>
      <c r="AC476" s="108">
        <v>-39117.013754999993</v>
      </c>
      <c r="AD476" s="108">
        <v>-36455.434272425009</v>
      </c>
      <c r="AG476" s="61">
        <v>-36455.434272425009</v>
      </c>
      <c r="AH476" s="106">
        <f t="shared" si="11"/>
        <v>0</v>
      </c>
    </row>
    <row r="477" spans="2:34" x14ac:dyDescent="0.15">
      <c r="B477" s="107" t="s">
        <v>32</v>
      </c>
      <c r="C477" s="107"/>
      <c r="D477" s="107" t="s">
        <v>12</v>
      </c>
      <c r="E477" s="107" t="s">
        <v>255</v>
      </c>
      <c r="F477" s="109" t="s">
        <v>205</v>
      </c>
      <c r="G477" s="107" t="s">
        <v>37</v>
      </c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  <c r="AA477" s="108"/>
      <c r="AB477" s="108"/>
      <c r="AC477" s="108">
        <v>-790.08741500000008</v>
      </c>
      <c r="AD477" s="108">
        <v>-724.32194466542296</v>
      </c>
      <c r="AG477" s="61">
        <v>-724.32194466542296</v>
      </c>
      <c r="AH477" s="106">
        <f t="shared" si="11"/>
        <v>0</v>
      </c>
    </row>
    <row r="478" spans="2:34" x14ac:dyDescent="0.15">
      <c r="B478" s="107" t="s">
        <v>32</v>
      </c>
      <c r="C478" s="107"/>
      <c r="D478" s="107" t="s">
        <v>12</v>
      </c>
      <c r="E478" s="107" t="s">
        <v>255</v>
      </c>
      <c r="F478" s="107" t="s">
        <v>206</v>
      </c>
      <c r="G478" s="107" t="s">
        <v>37</v>
      </c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  <c r="AA478" s="108"/>
      <c r="AB478" s="108"/>
      <c r="AC478" s="108"/>
      <c r="AD478" s="108">
        <v>0</v>
      </c>
      <c r="AH478" s="106">
        <f t="shared" si="11"/>
        <v>0</v>
      </c>
    </row>
    <row r="479" spans="2:34" x14ac:dyDescent="0.15">
      <c r="B479" s="107" t="s">
        <v>32</v>
      </c>
      <c r="C479" s="107"/>
      <c r="D479" s="107" t="s">
        <v>12</v>
      </c>
      <c r="E479" s="107" t="s">
        <v>255</v>
      </c>
      <c r="F479" s="107" t="s">
        <v>207</v>
      </c>
      <c r="G479" s="107" t="s">
        <v>37</v>
      </c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108"/>
      <c r="AB479" s="108"/>
      <c r="AC479" s="108"/>
      <c r="AD479" s="108">
        <v>0</v>
      </c>
      <c r="AH479" s="106">
        <f t="shared" si="11"/>
        <v>0</v>
      </c>
    </row>
    <row r="480" spans="2:34" x14ac:dyDescent="0.15">
      <c r="B480" s="107" t="s">
        <v>32</v>
      </c>
      <c r="C480" s="107"/>
      <c r="D480" s="107" t="s">
        <v>12</v>
      </c>
      <c r="E480" s="107" t="s">
        <v>255</v>
      </c>
      <c r="F480" s="107" t="s">
        <v>208</v>
      </c>
      <c r="G480" s="107" t="s">
        <v>37</v>
      </c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  <c r="AA480" s="108"/>
      <c r="AB480" s="108"/>
      <c r="AC480" s="108"/>
      <c r="AD480" s="108">
        <v>0</v>
      </c>
      <c r="AH480" s="106">
        <f t="shared" si="11"/>
        <v>0</v>
      </c>
    </row>
    <row r="481" spans="2:34" x14ac:dyDescent="0.15">
      <c r="B481" s="107" t="s">
        <v>32</v>
      </c>
      <c r="C481" s="107"/>
      <c r="D481" s="107" t="s">
        <v>12</v>
      </c>
      <c r="E481" s="107" t="s">
        <v>82</v>
      </c>
      <c r="F481" s="107" t="s">
        <v>209</v>
      </c>
      <c r="G481" s="107" t="s">
        <v>37</v>
      </c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  <c r="AA481" s="108"/>
      <c r="AB481" s="108"/>
      <c r="AC481" s="108"/>
      <c r="AD481" s="108">
        <v>0</v>
      </c>
      <c r="AH481" s="106">
        <f t="shared" si="11"/>
        <v>0</v>
      </c>
    </row>
    <row r="482" spans="2:34" x14ac:dyDescent="0.15">
      <c r="B482" s="107" t="s">
        <v>32</v>
      </c>
      <c r="C482" s="107"/>
      <c r="D482" s="107" t="s">
        <v>12</v>
      </c>
      <c r="E482" s="107" t="s">
        <v>82</v>
      </c>
      <c r="F482" s="107" t="s">
        <v>210</v>
      </c>
      <c r="G482" s="107" t="s">
        <v>37</v>
      </c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>
        <v>0</v>
      </c>
      <c r="AH482" s="106">
        <f t="shared" si="11"/>
        <v>0</v>
      </c>
    </row>
    <row r="483" spans="2:34" x14ac:dyDescent="0.15">
      <c r="B483" s="107" t="s">
        <v>32</v>
      </c>
      <c r="C483" s="107"/>
      <c r="D483" s="107" t="s">
        <v>12</v>
      </c>
      <c r="E483" s="107" t="s">
        <v>82</v>
      </c>
      <c r="F483" s="107" t="s">
        <v>211</v>
      </c>
      <c r="G483" s="107" t="s">
        <v>37</v>
      </c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  <c r="AA483" s="108"/>
      <c r="AB483" s="108"/>
      <c r="AC483" s="108"/>
      <c r="AD483" s="108">
        <v>0</v>
      </c>
      <c r="AH483" s="106">
        <f t="shared" si="11"/>
        <v>0</v>
      </c>
    </row>
    <row r="484" spans="2:34" x14ac:dyDescent="0.15">
      <c r="B484" s="107" t="s">
        <v>32</v>
      </c>
      <c r="C484" s="107"/>
      <c r="D484" s="107" t="s">
        <v>12</v>
      </c>
      <c r="E484" s="107" t="s">
        <v>82</v>
      </c>
      <c r="F484" s="109" t="s">
        <v>74</v>
      </c>
      <c r="G484" s="107" t="s">
        <v>37</v>
      </c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  <c r="AA484" s="108"/>
      <c r="AB484" s="108"/>
      <c r="AC484" s="108"/>
      <c r="AD484" s="108">
        <v>0</v>
      </c>
      <c r="AH484" s="106">
        <f t="shared" si="11"/>
        <v>0</v>
      </c>
    </row>
    <row r="485" spans="2:34" x14ac:dyDescent="0.15">
      <c r="B485" s="107" t="s">
        <v>32</v>
      </c>
      <c r="C485" s="107"/>
      <c r="D485" s="107" t="s">
        <v>12</v>
      </c>
      <c r="E485" s="107" t="s">
        <v>82</v>
      </c>
      <c r="F485" s="109" t="s">
        <v>75</v>
      </c>
      <c r="G485" s="107" t="s">
        <v>37</v>
      </c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  <c r="AA485" s="108"/>
      <c r="AB485" s="108"/>
      <c r="AC485" s="108"/>
      <c r="AD485" s="108">
        <v>0</v>
      </c>
      <c r="AH485" s="106">
        <f t="shared" si="11"/>
        <v>0</v>
      </c>
    </row>
    <row r="486" spans="2:34" x14ac:dyDescent="0.15">
      <c r="B486" s="107" t="s">
        <v>32</v>
      </c>
      <c r="C486" s="107"/>
      <c r="D486" s="107" t="s">
        <v>12</v>
      </c>
      <c r="E486" s="107" t="s">
        <v>82</v>
      </c>
      <c r="F486" s="109" t="s">
        <v>76</v>
      </c>
      <c r="G486" s="107" t="s">
        <v>37</v>
      </c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  <c r="AA486" s="108"/>
      <c r="AB486" s="108"/>
      <c r="AC486" s="108"/>
      <c r="AD486" s="108">
        <v>0</v>
      </c>
      <c r="AH486" s="106">
        <f t="shared" si="11"/>
        <v>0</v>
      </c>
    </row>
    <row r="487" spans="2:34" x14ac:dyDescent="0.15">
      <c r="B487" s="107" t="s">
        <v>32</v>
      </c>
      <c r="C487" s="107"/>
      <c r="D487" s="107" t="s">
        <v>12</v>
      </c>
      <c r="E487" s="107" t="s">
        <v>82</v>
      </c>
      <c r="F487" s="109" t="s">
        <v>88</v>
      </c>
      <c r="G487" s="107" t="s">
        <v>37</v>
      </c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  <c r="AA487" s="108"/>
      <c r="AB487" s="108"/>
      <c r="AC487" s="108"/>
      <c r="AD487" s="108">
        <v>0</v>
      </c>
      <c r="AH487" s="106">
        <f t="shared" si="11"/>
        <v>0</v>
      </c>
    </row>
    <row r="488" spans="2:34" x14ac:dyDescent="0.15">
      <c r="B488" s="107" t="s">
        <v>32</v>
      </c>
      <c r="C488" s="107"/>
      <c r="D488" s="107" t="s">
        <v>12</v>
      </c>
      <c r="E488" s="107" t="s">
        <v>82</v>
      </c>
      <c r="F488" s="109" t="s">
        <v>212</v>
      </c>
      <c r="G488" s="107" t="s">
        <v>37</v>
      </c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  <c r="AA488" s="108"/>
      <c r="AB488" s="108"/>
      <c r="AC488" s="108"/>
      <c r="AD488" s="108">
        <v>0</v>
      </c>
      <c r="AH488" s="106">
        <f t="shared" si="11"/>
        <v>0</v>
      </c>
    </row>
    <row r="489" spans="2:34" x14ac:dyDescent="0.15">
      <c r="B489" s="107" t="s">
        <v>32</v>
      </c>
      <c r="C489" s="107"/>
      <c r="D489" s="107" t="s">
        <v>12</v>
      </c>
      <c r="E489" s="107" t="s">
        <v>82</v>
      </c>
      <c r="F489" s="109" t="s">
        <v>79</v>
      </c>
      <c r="G489" s="107" t="s">
        <v>37</v>
      </c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>
        <v>0</v>
      </c>
      <c r="AH489" s="106">
        <f t="shared" si="11"/>
        <v>0</v>
      </c>
    </row>
    <row r="490" spans="2:34" x14ac:dyDescent="0.15">
      <c r="B490" s="107" t="s">
        <v>32</v>
      </c>
      <c r="C490" s="107"/>
      <c r="D490" s="107" t="s">
        <v>12</v>
      </c>
      <c r="E490" s="107" t="s">
        <v>82</v>
      </c>
      <c r="F490" s="109" t="s">
        <v>80</v>
      </c>
      <c r="G490" s="107" t="s">
        <v>37</v>
      </c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  <c r="AA490" s="108"/>
      <c r="AB490" s="108"/>
      <c r="AC490" s="108"/>
      <c r="AD490" s="108">
        <v>0</v>
      </c>
      <c r="AH490" s="106">
        <f t="shared" si="11"/>
        <v>0</v>
      </c>
    </row>
    <row r="491" spans="2:34" x14ac:dyDescent="0.15">
      <c r="B491" s="107" t="s">
        <v>32</v>
      </c>
      <c r="C491" s="107"/>
      <c r="D491" s="107" t="s">
        <v>12</v>
      </c>
      <c r="E491" s="107" t="s">
        <v>82</v>
      </c>
      <c r="F491" s="109" t="s">
        <v>81</v>
      </c>
      <c r="G491" s="107" t="s">
        <v>37</v>
      </c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108"/>
      <c r="AB491" s="108"/>
      <c r="AC491" s="108"/>
      <c r="AD491" s="108">
        <v>0</v>
      </c>
      <c r="AH491" s="106">
        <f t="shared" si="11"/>
        <v>0</v>
      </c>
    </row>
    <row r="492" spans="2:34" x14ac:dyDescent="0.15">
      <c r="B492" s="107" t="s">
        <v>34</v>
      </c>
      <c r="C492" s="107"/>
      <c r="D492" s="107" t="s">
        <v>12</v>
      </c>
      <c r="E492" s="107" t="s">
        <v>254</v>
      </c>
      <c r="F492" s="107" t="s">
        <v>190</v>
      </c>
      <c r="G492" s="107" t="s">
        <v>37</v>
      </c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  <c r="AA492" s="108"/>
      <c r="AB492" s="108"/>
      <c r="AC492" s="108"/>
      <c r="AD492" s="108">
        <v>0</v>
      </c>
      <c r="AH492" s="106">
        <f t="shared" si="11"/>
        <v>0</v>
      </c>
    </row>
    <row r="493" spans="2:34" x14ac:dyDescent="0.15">
      <c r="B493" s="107" t="s">
        <v>34</v>
      </c>
      <c r="C493" s="107"/>
      <c r="D493" s="107" t="s">
        <v>12</v>
      </c>
      <c r="E493" s="107" t="s">
        <v>254</v>
      </c>
      <c r="F493" s="107" t="s">
        <v>191</v>
      </c>
      <c r="G493" s="107" t="s">
        <v>37</v>
      </c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  <c r="AA493" s="108"/>
      <c r="AB493" s="108"/>
      <c r="AC493" s="108"/>
      <c r="AD493" s="108">
        <v>0</v>
      </c>
      <c r="AH493" s="106">
        <f t="shared" si="11"/>
        <v>0</v>
      </c>
    </row>
    <row r="494" spans="2:34" x14ac:dyDescent="0.15">
      <c r="B494" s="107" t="s">
        <v>34</v>
      </c>
      <c r="C494" s="107"/>
      <c r="D494" s="107" t="s">
        <v>12</v>
      </c>
      <c r="E494" s="107" t="s">
        <v>254</v>
      </c>
      <c r="F494" s="107" t="s">
        <v>192</v>
      </c>
      <c r="G494" s="107" t="s">
        <v>37</v>
      </c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>
        <v>0</v>
      </c>
      <c r="AH494" s="106">
        <f t="shared" si="11"/>
        <v>0</v>
      </c>
    </row>
    <row r="495" spans="2:34" x14ac:dyDescent="0.15">
      <c r="B495" s="107" t="s">
        <v>34</v>
      </c>
      <c r="C495" s="107"/>
      <c r="D495" s="107" t="s">
        <v>12</v>
      </c>
      <c r="E495" s="107" t="s">
        <v>254</v>
      </c>
      <c r="F495" s="107" t="s">
        <v>193</v>
      </c>
      <c r="G495" s="107" t="s">
        <v>37</v>
      </c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  <c r="AA495" s="108"/>
      <c r="AB495" s="108"/>
      <c r="AC495" s="108">
        <v>0</v>
      </c>
      <c r="AD495" s="108">
        <v>0</v>
      </c>
      <c r="AG495" s="61">
        <v>0</v>
      </c>
      <c r="AH495" s="106">
        <f t="shared" si="11"/>
        <v>0</v>
      </c>
    </row>
    <row r="496" spans="2:34" x14ac:dyDescent="0.15">
      <c r="B496" s="107" t="s">
        <v>34</v>
      </c>
      <c r="C496" s="107"/>
      <c r="D496" s="107" t="s">
        <v>12</v>
      </c>
      <c r="E496" s="107" t="s">
        <v>254</v>
      </c>
      <c r="F496" s="107" t="s">
        <v>194</v>
      </c>
      <c r="G496" s="107" t="s">
        <v>37</v>
      </c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  <c r="AA496" s="108"/>
      <c r="AB496" s="108"/>
      <c r="AC496" s="108"/>
      <c r="AD496" s="108">
        <v>0</v>
      </c>
      <c r="AH496" s="106">
        <f t="shared" si="11"/>
        <v>0</v>
      </c>
    </row>
    <row r="497" spans="2:34" x14ac:dyDescent="0.15">
      <c r="B497" s="107" t="s">
        <v>34</v>
      </c>
      <c r="C497" s="107"/>
      <c r="D497" s="107" t="s">
        <v>12</v>
      </c>
      <c r="E497" s="107" t="s">
        <v>254</v>
      </c>
      <c r="F497" s="107" t="s">
        <v>195</v>
      </c>
      <c r="G497" s="107" t="s">
        <v>37</v>
      </c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  <c r="AA497" s="108"/>
      <c r="AB497" s="108"/>
      <c r="AC497" s="108"/>
      <c r="AD497" s="108">
        <v>0</v>
      </c>
      <c r="AH497" s="106">
        <f t="shared" si="11"/>
        <v>0</v>
      </c>
    </row>
    <row r="498" spans="2:34" x14ac:dyDescent="0.15">
      <c r="B498" s="107" t="s">
        <v>34</v>
      </c>
      <c r="C498" s="107"/>
      <c r="D498" s="107" t="s">
        <v>12</v>
      </c>
      <c r="E498" s="107" t="s">
        <v>254</v>
      </c>
      <c r="F498" s="107" t="s">
        <v>196</v>
      </c>
      <c r="G498" s="107" t="s">
        <v>37</v>
      </c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  <c r="AA498" s="108"/>
      <c r="AB498" s="108"/>
      <c r="AC498" s="108"/>
      <c r="AD498" s="108">
        <v>0</v>
      </c>
      <c r="AH498" s="106">
        <f t="shared" si="11"/>
        <v>0</v>
      </c>
    </row>
    <row r="499" spans="2:34" x14ac:dyDescent="0.15">
      <c r="B499" s="107" t="s">
        <v>34</v>
      </c>
      <c r="C499" s="107"/>
      <c r="D499" s="107" t="s">
        <v>12</v>
      </c>
      <c r="E499" s="107" t="s">
        <v>254</v>
      </c>
      <c r="F499" s="107" t="s">
        <v>197</v>
      </c>
      <c r="G499" s="107" t="s">
        <v>37</v>
      </c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  <c r="AA499" s="108"/>
      <c r="AB499" s="108"/>
      <c r="AC499" s="108">
        <v>0</v>
      </c>
      <c r="AD499" s="108">
        <v>0</v>
      </c>
      <c r="AG499" s="61">
        <v>0</v>
      </c>
      <c r="AH499" s="106">
        <f t="shared" si="11"/>
        <v>0</v>
      </c>
    </row>
    <row r="500" spans="2:34" x14ac:dyDescent="0.15">
      <c r="B500" s="107" t="s">
        <v>34</v>
      </c>
      <c r="C500" s="107"/>
      <c r="D500" s="107" t="s">
        <v>12</v>
      </c>
      <c r="E500" s="107" t="s">
        <v>255</v>
      </c>
      <c r="F500" s="107" t="s">
        <v>199</v>
      </c>
      <c r="G500" s="107" t="s">
        <v>37</v>
      </c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  <c r="AA500" s="108"/>
      <c r="AB500" s="108"/>
      <c r="AC500" s="108">
        <v>-887.87421336399996</v>
      </c>
      <c r="AD500" s="108">
        <v>-915.19078914399995</v>
      </c>
      <c r="AG500" s="61">
        <v>-915.19078514399985</v>
      </c>
      <c r="AH500" s="106">
        <f t="shared" si="11"/>
        <v>4.0000001035878086E-6</v>
      </c>
    </row>
    <row r="501" spans="2:34" x14ac:dyDescent="0.15">
      <c r="B501" s="107" t="s">
        <v>34</v>
      </c>
      <c r="C501" s="107"/>
      <c r="D501" s="107" t="s">
        <v>12</v>
      </c>
      <c r="E501" s="107" t="s">
        <v>255</v>
      </c>
      <c r="F501" s="109" t="s">
        <v>200</v>
      </c>
      <c r="G501" s="107" t="s">
        <v>37</v>
      </c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  <c r="AA501" s="108"/>
      <c r="AB501" s="108"/>
      <c r="AC501" s="108"/>
      <c r="AD501" s="108">
        <v>0</v>
      </c>
      <c r="AH501" s="106">
        <f t="shared" si="11"/>
        <v>0</v>
      </c>
    </row>
    <row r="502" spans="2:34" x14ac:dyDescent="0.15">
      <c r="B502" s="107" t="s">
        <v>34</v>
      </c>
      <c r="C502" s="107"/>
      <c r="D502" s="107" t="s">
        <v>12</v>
      </c>
      <c r="E502" s="107" t="s">
        <v>255</v>
      </c>
      <c r="F502" s="109" t="s">
        <v>201</v>
      </c>
      <c r="G502" s="107" t="s">
        <v>37</v>
      </c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>
        <v>0</v>
      </c>
      <c r="AH502" s="106">
        <f t="shared" si="11"/>
        <v>0</v>
      </c>
    </row>
    <row r="503" spans="2:34" x14ac:dyDescent="0.15">
      <c r="B503" s="107" t="s">
        <v>34</v>
      </c>
      <c r="C503" s="107"/>
      <c r="D503" s="107" t="s">
        <v>12</v>
      </c>
      <c r="E503" s="107" t="s">
        <v>255</v>
      </c>
      <c r="F503" s="109" t="s">
        <v>202</v>
      </c>
      <c r="G503" s="107" t="s">
        <v>37</v>
      </c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  <c r="AA503" s="108"/>
      <c r="AB503" s="108"/>
      <c r="AC503" s="108"/>
      <c r="AD503" s="108">
        <v>0</v>
      </c>
      <c r="AH503" s="106">
        <f t="shared" si="11"/>
        <v>0</v>
      </c>
    </row>
    <row r="504" spans="2:34" x14ac:dyDescent="0.15">
      <c r="B504" s="107" t="s">
        <v>34</v>
      </c>
      <c r="C504" s="107"/>
      <c r="D504" s="107" t="s">
        <v>12</v>
      </c>
      <c r="E504" s="107" t="s">
        <v>255</v>
      </c>
      <c r="F504" s="109" t="s">
        <v>203</v>
      </c>
      <c r="G504" s="107" t="s">
        <v>37</v>
      </c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  <c r="AA504" s="108"/>
      <c r="AB504" s="108"/>
      <c r="AC504" s="108"/>
      <c r="AD504" s="108">
        <v>0</v>
      </c>
      <c r="AH504" s="106">
        <f t="shared" si="11"/>
        <v>0</v>
      </c>
    </row>
    <row r="505" spans="2:34" x14ac:dyDescent="0.15">
      <c r="B505" s="107" t="s">
        <v>34</v>
      </c>
      <c r="C505" s="107"/>
      <c r="D505" s="107" t="s">
        <v>12</v>
      </c>
      <c r="E505" s="107" t="s">
        <v>255</v>
      </c>
      <c r="F505" s="109" t="s">
        <v>204</v>
      </c>
      <c r="G505" s="107" t="s">
        <v>37</v>
      </c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  <c r="AA505" s="108"/>
      <c r="AB505" s="108"/>
      <c r="AC505" s="108">
        <v>-817.83697047999999</v>
      </c>
      <c r="AD505" s="108">
        <v>-837.01602309999998</v>
      </c>
      <c r="AG505" s="61">
        <v>-837.01601909999988</v>
      </c>
      <c r="AH505" s="106">
        <f t="shared" si="11"/>
        <v>4.0000001035878086E-6</v>
      </c>
    </row>
    <row r="506" spans="2:34" x14ac:dyDescent="0.15">
      <c r="B506" s="107" t="s">
        <v>34</v>
      </c>
      <c r="C506" s="107"/>
      <c r="D506" s="107" t="s">
        <v>12</v>
      </c>
      <c r="E506" s="107" t="s">
        <v>255</v>
      </c>
      <c r="F506" s="109" t="s">
        <v>205</v>
      </c>
      <c r="G506" s="107" t="s">
        <v>37</v>
      </c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  <c r="AA506" s="108"/>
      <c r="AB506" s="108"/>
      <c r="AC506" s="108">
        <v>-70.037242884000008</v>
      </c>
      <c r="AD506" s="108">
        <v>-78.174766043999995</v>
      </c>
      <c r="AG506" s="61">
        <v>-78.174766043999995</v>
      </c>
      <c r="AH506" s="106">
        <f t="shared" si="11"/>
        <v>0</v>
      </c>
    </row>
    <row r="507" spans="2:34" x14ac:dyDescent="0.15">
      <c r="B507" s="107" t="s">
        <v>34</v>
      </c>
      <c r="C507" s="107"/>
      <c r="D507" s="107" t="s">
        <v>12</v>
      </c>
      <c r="E507" s="107" t="s">
        <v>255</v>
      </c>
      <c r="F507" s="107" t="s">
        <v>206</v>
      </c>
      <c r="G507" s="107" t="s">
        <v>37</v>
      </c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  <c r="AA507" s="108"/>
      <c r="AB507" s="108"/>
      <c r="AC507" s="108"/>
      <c r="AD507" s="108">
        <v>0</v>
      </c>
      <c r="AH507" s="106">
        <f t="shared" si="11"/>
        <v>0</v>
      </c>
    </row>
    <row r="508" spans="2:34" x14ac:dyDescent="0.15">
      <c r="B508" s="107" t="s">
        <v>34</v>
      </c>
      <c r="C508" s="107"/>
      <c r="D508" s="107" t="s">
        <v>12</v>
      </c>
      <c r="E508" s="107" t="s">
        <v>255</v>
      </c>
      <c r="F508" s="107" t="s">
        <v>207</v>
      </c>
      <c r="G508" s="107" t="s">
        <v>37</v>
      </c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  <c r="AA508" s="108"/>
      <c r="AB508" s="108"/>
      <c r="AC508" s="108"/>
      <c r="AD508" s="108">
        <v>0</v>
      </c>
      <c r="AH508" s="106">
        <f t="shared" si="11"/>
        <v>0</v>
      </c>
    </row>
    <row r="509" spans="2:34" x14ac:dyDescent="0.15">
      <c r="B509" s="107" t="s">
        <v>34</v>
      </c>
      <c r="C509" s="107"/>
      <c r="D509" s="107" t="s">
        <v>12</v>
      </c>
      <c r="E509" s="107" t="s">
        <v>255</v>
      </c>
      <c r="F509" s="107" t="s">
        <v>208</v>
      </c>
      <c r="G509" s="107" t="s">
        <v>37</v>
      </c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>
        <v>0</v>
      </c>
      <c r="AH509" s="106">
        <f t="shared" si="11"/>
        <v>0</v>
      </c>
    </row>
    <row r="510" spans="2:34" x14ac:dyDescent="0.15">
      <c r="B510" s="107" t="s">
        <v>34</v>
      </c>
      <c r="C510" s="107"/>
      <c r="D510" s="107" t="s">
        <v>12</v>
      </c>
      <c r="E510" s="107" t="s">
        <v>82</v>
      </c>
      <c r="F510" s="107" t="s">
        <v>209</v>
      </c>
      <c r="G510" s="107" t="s">
        <v>37</v>
      </c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  <c r="AA510" s="108"/>
      <c r="AB510" s="108"/>
      <c r="AC510" s="108"/>
      <c r="AD510" s="108">
        <v>0</v>
      </c>
      <c r="AH510" s="106">
        <f t="shared" si="11"/>
        <v>0</v>
      </c>
    </row>
    <row r="511" spans="2:34" x14ac:dyDescent="0.15">
      <c r="B511" s="107" t="s">
        <v>34</v>
      </c>
      <c r="C511" s="107"/>
      <c r="D511" s="107" t="s">
        <v>12</v>
      </c>
      <c r="E511" s="107" t="s">
        <v>82</v>
      </c>
      <c r="F511" s="107" t="s">
        <v>210</v>
      </c>
      <c r="G511" s="107" t="s">
        <v>37</v>
      </c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  <c r="AA511" s="108"/>
      <c r="AB511" s="108"/>
      <c r="AC511" s="108"/>
      <c r="AD511" s="108">
        <v>0</v>
      </c>
      <c r="AH511" s="106">
        <f t="shared" si="11"/>
        <v>0</v>
      </c>
    </row>
    <row r="512" spans="2:34" x14ac:dyDescent="0.15">
      <c r="B512" s="107" t="s">
        <v>34</v>
      </c>
      <c r="C512" s="107"/>
      <c r="D512" s="107" t="s">
        <v>12</v>
      </c>
      <c r="E512" s="107" t="s">
        <v>82</v>
      </c>
      <c r="F512" s="107" t="s">
        <v>211</v>
      </c>
      <c r="G512" s="107" t="s">
        <v>37</v>
      </c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  <c r="AA512" s="108"/>
      <c r="AB512" s="108"/>
      <c r="AC512" s="108"/>
      <c r="AD512" s="108">
        <v>0</v>
      </c>
      <c r="AH512" s="106">
        <f t="shared" si="11"/>
        <v>0</v>
      </c>
    </row>
    <row r="513" spans="2:34" x14ac:dyDescent="0.15">
      <c r="B513" s="107" t="s">
        <v>34</v>
      </c>
      <c r="C513" s="107"/>
      <c r="D513" s="107" t="s">
        <v>12</v>
      </c>
      <c r="E513" s="107" t="s">
        <v>82</v>
      </c>
      <c r="F513" s="109" t="s">
        <v>74</v>
      </c>
      <c r="G513" s="107" t="s">
        <v>37</v>
      </c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  <c r="AA513" s="108"/>
      <c r="AB513" s="108"/>
      <c r="AC513" s="108"/>
      <c r="AD513" s="108">
        <v>0</v>
      </c>
      <c r="AH513" s="106">
        <f t="shared" si="11"/>
        <v>0</v>
      </c>
    </row>
    <row r="514" spans="2:34" x14ac:dyDescent="0.15">
      <c r="B514" s="107" t="s">
        <v>34</v>
      </c>
      <c r="C514" s="107"/>
      <c r="D514" s="107" t="s">
        <v>12</v>
      </c>
      <c r="E514" s="107" t="s">
        <v>82</v>
      </c>
      <c r="F514" s="109" t="s">
        <v>75</v>
      </c>
      <c r="G514" s="107" t="s">
        <v>37</v>
      </c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  <c r="AC514" s="108"/>
      <c r="AD514" s="108">
        <v>0</v>
      </c>
      <c r="AH514" s="106">
        <f t="shared" si="11"/>
        <v>0</v>
      </c>
    </row>
    <row r="515" spans="2:34" x14ac:dyDescent="0.15">
      <c r="B515" s="107" t="s">
        <v>34</v>
      </c>
      <c r="C515" s="107"/>
      <c r="D515" s="107" t="s">
        <v>12</v>
      </c>
      <c r="E515" s="107" t="s">
        <v>82</v>
      </c>
      <c r="F515" s="109" t="s">
        <v>76</v>
      </c>
      <c r="G515" s="107" t="s">
        <v>37</v>
      </c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  <c r="AA515" s="108"/>
      <c r="AB515" s="108"/>
      <c r="AC515" s="108"/>
      <c r="AD515" s="108">
        <v>0</v>
      </c>
      <c r="AH515" s="106">
        <f t="shared" si="11"/>
        <v>0</v>
      </c>
    </row>
    <row r="516" spans="2:34" x14ac:dyDescent="0.15">
      <c r="B516" s="107" t="s">
        <v>34</v>
      </c>
      <c r="C516" s="107"/>
      <c r="D516" s="107" t="s">
        <v>12</v>
      </c>
      <c r="E516" s="107" t="s">
        <v>82</v>
      </c>
      <c r="F516" s="109" t="s">
        <v>88</v>
      </c>
      <c r="G516" s="107" t="s">
        <v>37</v>
      </c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  <c r="AA516" s="108"/>
      <c r="AB516" s="108"/>
      <c r="AC516" s="108"/>
      <c r="AD516" s="108">
        <v>0</v>
      </c>
      <c r="AH516" s="106">
        <f t="shared" si="11"/>
        <v>0</v>
      </c>
    </row>
    <row r="517" spans="2:34" x14ac:dyDescent="0.15">
      <c r="B517" s="107" t="s">
        <v>34</v>
      </c>
      <c r="C517" s="107"/>
      <c r="D517" s="107" t="s">
        <v>12</v>
      </c>
      <c r="E517" s="107" t="s">
        <v>82</v>
      </c>
      <c r="F517" s="109" t="s">
        <v>212</v>
      </c>
      <c r="G517" s="107" t="s">
        <v>37</v>
      </c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  <c r="AA517" s="108"/>
      <c r="AB517" s="108"/>
      <c r="AC517" s="108"/>
      <c r="AD517" s="108">
        <v>0</v>
      </c>
      <c r="AH517" s="106">
        <f t="shared" si="11"/>
        <v>0</v>
      </c>
    </row>
    <row r="518" spans="2:34" x14ac:dyDescent="0.15">
      <c r="B518" s="107" t="s">
        <v>34</v>
      </c>
      <c r="C518" s="107"/>
      <c r="D518" s="107" t="s">
        <v>12</v>
      </c>
      <c r="E518" s="107" t="s">
        <v>82</v>
      </c>
      <c r="F518" s="109" t="s">
        <v>79</v>
      </c>
      <c r="G518" s="107" t="s">
        <v>37</v>
      </c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  <c r="AA518" s="108"/>
      <c r="AB518" s="108"/>
      <c r="AC518" s="108"/>
      <c r="AD518" s="108">
        <v>0</v>
      </c>
      <c r="AH518" s="106">
        <f t="shared" si="11"/>
        <v>0</v>
      </c>
    </row>
    <row r="519" spans="2:34" x14ac:dyDescent="0.15">
      <c r="B519" s="107" t="s">
        <v>34</v>
      </c>
      <c r="C519" s="107"/>
      <c r="D519" s="107" t="s">
        <v>12</v>
      </c>
      <c r="E519" s="107" t="s">
        <v>82</v>
      </c>
      <c r="F519" s="109" t="s">
        <v>80</v>
      </c>
      <c r="G519" s="107" t="s">
        <v>37</v>
      </c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  <c r="AA519" s="108"/>
      <c r="AB519" s="108"/>
      <c r="AC519" s="108"/>
      <c r="AD519" s="108">
        <v>0</v>
      </c>
      <c r="AH519" s="106">
        <f t="shared" si="11"/>
        <v>0</v>
      </c>
    </row>
    <row r="520" spans="2:34" x14ac:dyDescent="0.15">
      <c r="B520" s="107" t="s">
        <v>34</v>
      </c>
      <c r="C520" s="107"/>
      <c r="D520" s="107" t="s">
        <v>12</v>
      </c>
      <c r="E520" s="107" t="s">
        <v>82</v>
      </c>
      <c r="F520" s="109" t="s">
        <v>81</v>
      </c>
      <c r="G520" s="107" t="s">
        <v>37</v>
      </c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  <c r="AA520" s="108"/>
      <c r="AB520" s="108"/>
      <c r="AC520" s="108"/>
      <c r="AD520" s="108">
        <v>0</v>
      </c>
      <c r="AH520" s="106">
        <f t="shared" si="11"/>
        <v>0</v>
      </c>
    </row>
    <row r="521" spans="2:34" x14ac:dyDescent="0.15">
      <c r="B521" s="107" t="s">
        <v>43</v>
      </c>
      <c r="C521" s="107"/>
      <c r="D521" s="107" t="s">
        <v>12</v>
      </c>
      <c r="E521" s="107" t="s">
        <v>254</v>
      </c>
      <c r="F521" s="107" t="s">
        <v>190</v>
      </c>
      <c r="G521" s="107" t="s">
        <v>37</v>
      </c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  <c r="AA521" s="108"/>
      <c r="AB521" s="108"/>
      <c r="AC521" s="108">
        <v>1822.5749889999997</v>
      </c>
      <c r="AD521" s="108">
        <v>1931.8692930000004</v>
      </c>
      <c r="AG521" s="61">
        <v>1931.8692930000004</v>
      </c>
      <c r="AH521" s="106">
        <f t="shared" si="11"/>
        <v>0</v>
      </c>
    </row>
    <row r="522" spans="2:34" x14ac:dyDescent="0.15">
      <c r="B522" s="107" t="s">
        <v>43</v>
      </c>
      <c r="C522" s="107"/>
      <c r="D522" s="107" t="s">
        <v>12</v>
      </c>
      <c r="E522" s="107" t="s">
        <v>254</v>
      </c>
      <c r="F522" s="107" t="s">
        <v>191</v>
      </c>
      <c r="G522" s="107" t="s">
        <v>37</v>
      </c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  <c r="AA522" s="108"/>
      <c r="AB522" s="108"/>
      <c r="AC522" s="108"/>
      <c r="AD522" s="108">
        <v>0</v>
      </c>
      <c r="AH522" s="106">
        <f t="shared" si="11"/>
        <v>0</v>
      </c>
    </row>
    <row r="523" spans="2:34" x14ac:dyDescent="0.15">
      <c r="B523" s="107" t="s">
        <v>43</v>
      </c>
      <c r="C523" s="107"/>
      <c r="D523" s="107" t="s">
        <v>12</v>
      </c>
      <c r="E523" s="107" t="s">
        <v>254</v>
      </c>
      <c r="F523" s="107" t="s">
        <v>192</v>
      </c>
      <c r="G523" s="107" t="s">
        <v>37</v>
      </c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  <c r="AA523" s="108"/>
      <c r="AB523" s="108"/>
      <c r="AC523" s="108"/>
      <c r="AD523" s="108">
        <v>0</v>
      </c>
      <c r="AH523" s="106">
        <f t="shared" si="11"/>
        <v>0</v>
      </c>
    </row>
    <row r="524" spans="2:34" x14ac:dyDescent="0.15">
      <c r="B524" s="107" t="s">
        <v>43</v>
      </c>
      <c r="C524" s="107"/>
      <c r="D524" s="107" t="s">
        <v>12</v>
      </c>
      <c r="E524" s="107" t="s">
        <v>254</v>
      </c>
      <c r="F524" s="107" t="s">
        <v>193</v>
      </c>
      <c r="G524" s="107" t="s">
        <v>37</v>
      </c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  <c r="AA524" s="108"/>
      <c r="AB524" s="108"/>
      <c r="AC524" s="108">
        <v>1822.5749889999997</v>
      </c>
      <c r="AD524" s="108">
        <v>1931.8692930000004</v>
      </c>
      <c r="AG524" s="61">
        <v>1931.8692930000004</v>
      </c>
      <c r="AH524" s="106">
        <f t="shared" si="11"/>
        <v>0</v>
      </c>
    </row>
    <row r="525" spans="2:34" x14ac:dyDescent="0.15">
      <c r="B525" s="107" t="s">
        <v>43</v>
      </c>
      <c r="C525" s="107"/>
      <c r="D525" s="107" t="s">
        <v>12</v>
      </c>
      <c r="E525" s="107" t="s">
        <v>254</v>
      </c>
      <c r="F525" s="107" t="s">
        <v>194</v>
      </c>
      <c r="G525" s="107" t="s">
        <v>37</v>
      </c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  <c r="AA525" s="108"/>
      <c r="AB525" s="108"/>
      <c r="AC525" s="108"/>
      <c r="AD525" s="108">
        <v>0</v>
      </c>
      <c r="AH525" s="106">
        <f t="shared" si="11"/>
        <v>0</v>
      </c>
    </row>
    <row r="526" spans="2:34" x14ac:dyDescent="0.15">
      <c r="B526" s="107" t="s">
        <v>43</v>
      </c>
      <c r="C526" s="107"/>
      <c r="D526" s="107" t="s">
        <v>12</v>
      </c>
      <c r="E526" s="107" t="s">
        <v>254</v>
      </c>
      <c r="F526" s="107" t="s">
        <v>195</v>
      </c>
      <c r="G526" s="107" t="s">
        <v>37</v>
      </c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  <c r="AA526" s="108"/>
      <c r="AB526" s="108"/>
      <c r="AC526" s="108"/>
      <c r="AD526" s="108">
        <v>0</v>
      </c>
      <c r="AH526" s="106">
        <f t="shared" si="11"/>
        <v>0</v>
      </c>
    </row>
    <row r="527" spans="2:34" x14ac:dyDescent="0.15">
      <c r="B527" s="107" t="s">
        <v>43</v>
      </c>
      <c r="C527" s="107"/>
      <c r="D527" s="107" t="s">
        <v>12</v>
      </c>
      <c r="E527" s="107" t="s">
        <v>254</v>
      </c>
      <c r="F527" s="107" t="s">
        <v>196</v>
      </c>
      <c r="G527" s="107" t="s">
        <v>37</v>
      </c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  <c r="AA527" s="108"/>
      <c r="AB527" s="108"/>
      <c r="AC527" s="108"/>
      <c r="AD527" s="108">
        <v>0</v>
      </c>
      <c r="AH527" s="106">
        <f t="shared" si="11"/>
        <v>0</v>
      </c>
    </row>
    <row r="528" spans="2:34" x14ac:dyDescent="0.15">
      <c r="B528" s="107" t="s">
        <v>43</v>
      </c>
      <c r="C528" s="107"/>
      <c r="D528" s="107" t="s">
        <v>12</v>
      </c>
      <c r="E528" s="107" t="s">
        <v>254</v>
      </c>
      <c r="F528" s="107" t="s">
        <v>197</v>
      </c>
      <c r="G528" s="107" t="s">
        <v>37</v>
      </c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>
        <v>1822.5749889999997</v>
      </c>
      <c r="AD528" s="108">
        <v>1931.8692930000004</v>
      </c>
      <c r="AG528" s="61">
        <v>1931.8692930000004</v>
      </c>
      <c r="AH528" s="106">
        <f t="shared" si="11"/>
        <v>0</v>
      </c>
    </row>
    <row r="529" spans="2:34" x14ac:dyDescent="0.15">
      <c r="B529" s="107" t="s">
        <v>43</v>
      </c>
      <c r="C529" s="107"/>
      <c r="D529" s="107" t="s">
        <v>12</v>
      </c>
      <c r="E529" s="107" t="s">
        <v>255</v>
      </c>
      <c r="F529" s="107" t="s">
        <v>199</v>
      </c>
      <c r="G529" s="107" t="s">
        <v>37</v>
      </c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  <c r="AA529" s="108"/>
      <c r="AB529" s="108"/>
      <c r="AC529" s="108">
        <v>-1822.5749889999997</v>
      </c>
      <c r="AD529" s="108">
        <v>-1931.8692930000004</v>
      </c>
      <c r="AG529" s="61">
        <v>-1931.8692930000004</v>
      </c>
      <c r="AH529" s="106">
        <f t="shared" si="11"/>
        <v>0</v>
      </c>
    </row>
    <row r="530" spans="2:34" x14ac:dyDescent="0.15">
      <c r="B530" s="107" t="s">
        <v>43</v>
      </c>
      <c r="C530" s="107"/>
      <c r="D530" s="107" t="s">
        <v>12</v>
      </c>
      <c r="E530" s="107" t="s">
        <v>255</v>
      </c>
      <c r="F530" s="109" t="s">
        <v>200</v>
      </c>
      <c r="G530" s="107" t="s">
        <v>37</v>
      </c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  <c r="AA530" s="108"/>
      <c r="AB530" s="108"/>
      <c r="AC530" s="108"/>
      <c r="AD530" s="108">
        <v>0</v>
      </c>
      <c r="AH530" s="106">
        <f t="shared" si="11"/>
        <v>0</v>
      </c>
    </row>
    <row r="531" spans="2:34" x14ac:dyDescent="0.15">
      <c r="B531" s="107" t="s">
        <v>43</v>
      </c>
      <c r="C531" s="107"/>
      <c r="D531" s="107" t="s">
        <v>12</v>
      </c>
      <c r="E531" s="107" t="s">
        <v>255</v>
      </c>
      <c r="F531" s="109" t="s">
        <v>201</v>
      </c>
      <c r="G531" s="107" t="s">
        <v>37</v>
      </c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  <c r="AA531" s="108"/>
      <c r="AB531" s="108"/>
      <c r="AC531" s="108"/>
      <c r="AD531" s="108">
        <v>0</v>
      </c>
      <c r="AH531" s="106">
        <f t="shared" si="11"/>
        <v>0</v>
      </c>
    </row>
    <row r="532" spans="2:34" x14ac:dyDescent="0.15">
      <c r="B532" s="107" t="s">
        <v>43</v>
      </c>
      <c r="C532" s="107"/>
      <c r="D532" s="107" t="s">
        <v>12</v>
      </c>
      <c r="E532" s="107" t="s">
        <v>255</v>
      </c>
      <c r="F532" s="109" t="s">
        <v>202</v>
      </c>
      <c r="G532" s="107" t="s">
        <v>37</v>
      </c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  <c r="AA532" s="108"/>
      <c r="AB532" s="108"/>
      <c r="AC532" s="108"/>
      <c r="AD532" s="108">
        <v>0</v>
      </c>
      <c r="AH532" s="106">
        <f t="shared" si="11"/>
        <v>0</v>
      </c>
    </row>
    <row r="533" spans="2:34" x14ac:dyDescent="0.15">
      <c r="B533" s="107" t="s">
        <v>43</v>
      </c>
      <c r="C533" s="107"/>
      <c r="D533" s="107" t="s">
        <v>12</v>
      </c>
      <c r="E533" s="107" t="s">
        <v>255</v>
      </c>
      <c r="F533" s="109" t="s">
        <v>203</v>
      </c>
      <c r="G533" s="107" t="s">
        <v>37</v>
      </c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  <c r="AA533" s="108"/>
      <c r="AB533" s="108"/>
      <c r="AC533" s="108"/>
      <c r="AD533" s="108">
        <v>0</v>
      </c>
      <c r="AH533" s="106">
        <f t="shared" si="11"/>
        <v>0</v>
      </c>
    </row>
    <row r="534" spans="2:34" x14ac:dyDescent="0.15">
      <c r="B534" s="107" t="s">
        <v>43</v>
      </c>
      <c r="C534" s="107"/>
      <c r="D534" s="107" t="s">
        <v>12</v>
      </c>
      <c r="E534" s="107" t="s">
        <v>255</v>
      </c>
      <c r="F534" s="109" t="s">
        <v>204</v>
      </c>
      <c r="G534" s="107" t="s">
        <v>37</v>
      </c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  <c r="AA534" s="108"/>
      <c r="AB534" s="108"/>
      <c r="AC534" s="108">
        <v>-1822.5749889999997</v>
      </c>
      <c r="AD534" s="108">
        <v>-1931.8692930000004</v>
      </c>
      <c r="AG534" s="61">
        <v>-1931.8692930000004</v>
      </c>
      <c r="AH534" s="106">
        <f t="shared" ref="AH534:AH597" si="12">+AG534-AD534</f>
        <v>0</v>
      </c>
    </row>
    <row r="535" spans="2:34" x14ac:dyDescent="0.15">
      <c r="B535" s="107" t="s">
        <v>43</v>
      </c>
      <c r="C535" s="107"/>
      <c r="D535" s="107" t="s">
        <v>12</v>
      </c>
      <c r="E535" s="107" t="s">
        <v>255</v>
      </c>
      <c r="F535" s="109" t="s">
        <v>205</v>
      </c>
      <c r="G535" s="107" t="s">
        <v>37</v>
      </c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>
        <v>0</v>
      </c>
      <c r="AD535" s="108">
        <v>0</v>
      </c>
      <c r="AG535" s="61">
        <v>0</v>
      </c>
      <c r="AH535" s="106">
        <f t="shared" si="12"/>
        <v>0</v>
      </c>
    </row>
    <row r="536" spans="2:34" x14ac:dyDescent="0.15">
      <c r="B536" s="107" t="s">
        <v>43</v>
      </c>
      <c r="C536" s="107"/>
      <c r="D536" s="107" t="s">
        <v>12</v>
      </c>
      <c r="E536" s="107" t="s">
        <v>255</v>
      </c>
      <c r="F536" s="107" t="s">
        <v>206</v>
      </c>
      <c r="G536" s="107" t="s">
        <v>37</v>
      </c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  <c r="AA536" s="108"/>
      <c r="AB536" s="108"/>
      <c r="AC536" s="108"/>
      <c r="AD536" s="108">
        <v>0</v>
      </c>
      <c r="AH536" s="106">
        <f t="shared" si="12"/>
        <v>0</v>
      </c>
    </row>
    <row r="537" spans="2:34" x14ac:dyDescent="0.15">
      <c r="B537" s="107" t="s">
        <v>43</v>
      </c>
      <c r="C537" s="107"/>
      <c r="D537" s="107" t="s">
        <v>12</v>
      </c>
      <c r="E537" s="107" t="s">
        <v>255</v>
      </c>
      <c r="F537" s="107" t="s">
        <v>207</v>
      </c>
      <c r="G537" s="107" t="s">
        <v>37</v>
      </c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  <c r="AA537" s="108"/>
      <c r="AB537" s="108"/>
      <c r="AC537" s="108"/>
      <c r="AD537" s="108">
        <v>0</v>
      </c>
      <c r="AH537" s="106">
        <f t="shared" si="12"/>
        <v>0</v>
      </c>
    </row>
    <row r="538" spans="2:34" x14ac:dyDescent="0.15">
      <c r="B538" s="107" t="s">
        <v>43</v>
      </c>
      <c r="C538" s="107"/>
      <c r="D538" s="107" t="s">
        <v>12</v>
      </c>
      <c r="E538" s="107" t="s">
        <v>255</v>
      </c>
      <c r="F538" s="107" t="s">
        <v>208</v>
      </c>
      <c r="G538" s="107" t="s">
        <v>37</v>
      </c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  <c r="AA538" s="108"/>
      <c r="AB538" s="108"/>
      <c r="AC538" s="108"/>
      <c r="AD538" s="108">
        <v>0</v>
      </c>
      <c r="AH538" s="106">
        <f t="shared" si="12"/>
        <v>0</v>
      </c>
    </row>
    <row r="539" spans="2:34" x14ac:dyDescent="0.15">
      <c r="B539" s="107" t="s">
        <v>43</v>
      </c>
      <c r="C539" s="107"/>
      <c r="D539" s="107" t="s">
        <v>12</v>
      </c>
      <c r="E539" s="107" t="s">
        <v>82</v>
      </c>
      <c r="F539" s="107" t="s">
        <v>209</v>
      </c>
      <c r="G539" s="107" t="s">
        <v>37</v>
      </c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  <c r="AA539" s="108"/>
      <c r="AB539" s="108"/>
      <c r="AC539" s="108"/>
      <c r="AD539" s="108">
        <v>0</v>
      </c>
      <c r="AH539" s="106">
        <f t="shared" si="12"/>
        <v>0</v>
      </c>
    </row>
    <row r="540" spans="2:34" x14ac:dyDescent="0.15">
      <c r="B540" s="107" t="s">
        <v>43</v>
      </c>
      <c r="C540" s="107"/>
      <c r="D540" s="107" t="s">
        <v>12</v>
      </c>
      <c r="E540" s="107" t="s">
        <v>82</v>
      </c>
      <c r="F540" s="107" t="s">
        <v>210</v>
      </c>
      <c r="G540" s="107" t="s">
        <v>37</v>
      </c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>
        <v>0</v>
      </c>
      <c r="AH540" s="106">
        <f t="shared" si="12"/>
        <v>0</v>
      </c>
    </row>
    <row r="541" spans="2:34" x14ac:dyDescent="0.15">
      <c r="B541" s="107" t="s">
        <v>43</v>
      </c>
      <c r="C541" s="107"/>
      <c r="D541" s="107" t="s">
        <v>12</v>
      </c>
      <c r="E541" s="107" t="s">
        <v>82</v>
      </c>
      <c r="F541" s="107" t="s">
        <v>211</v>
      </c>
      <c r="G541" s="107" t="s">
        <v>37</v>
      </c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  <c r="AA541" s="108"/>
      <c r="AB541" s="108"/>
      <c r="AC541" s="108"/>
      <c r="AD541" s="108">
        <v>0</v>
      </c>
      <c r="AH541" s="106">
        <f t="shared" si="12"/>
        <v>0</v>
      </c>
    </row>
    <row r="542" spans="2:34" x14ac:dyDescent="0.15">
      <c r="B542" s="107" t="s">
        <v>43</v>
      </c>
      <c r="C542" s="107"/>
      <c r="D542" s="107" t="s">
        <v>12</v>
      </c>
      <c r="E542" s="107" t="s">
        <v>82</v>
      </c>
      <c r="F542" s="109" t="s">
        <v>74</v>
      </c>
      <c r="G542" s="107" t="s">
        <v>37</v>
      </c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  <c r="AA542" s="108"/>
      <c r="AB542" s="108"/>
      <c r="AC542" s="108"/>
      <c r="AD542" s="108">
        <v>0</v>
      </c>
      <c r="AH542" s="106">
        <f t="shared" si="12"/>
        <v>0</v>
      </c>
    </row>
    <row r="543" spans="2:34" x14ac:dyDescent="0.15">
      <c r="B543" s="107" t="s">
        <v>43</v>
      </c>
      <c r="C543" s="107"/>
      <c r="D543" s="107" t="s">
        <v>12</v>
      </c>
      <c r="E543" s="107" t="s">
        <v>82</v>
      </c>
      <c r="F543" s="109" t="s">
        <v>75</v>
      </c>
      <c r="G543" s="107" t="s">
        <v>37</v>
      </c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  <c r="AA543" s="108"/>
      <c r="AB543" s="108"/>
      <c r="AC543" s="108"/>
      <c r="AD543" s="108">
        <v>0</v>
      </c>
      <c r="AH543" s="106">
        <f t="shared" si="12"/>
        <v>0</v>
      </c>
    </row>
    <row r="544" spans="2:34" x14ac:dyDescent="0.15">
      <c r="B544" s="107" t="s">
        <v>43</v>
      </c>
      <c r="C544" s="107"/>
      <c r="D544" s="107" t="s">
        <v>12</v>
      </c>
      <c r="E544" s="107" t="s">
        <v>82</v>
      </c>
      <c r="F544" s="109" t="s">
        <v>76</v>
      </c>
      <c r="G544" s="107" t="s">
        <v>37</v>
      </c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  <c r="AA544" s="108"/>
      <c r="AB544" s="108"/>
      <c r="AC544" s="108"/>
      <c r="AD544" s="108">
        <v>0</v>
      </c>
      <c r="AH544" s="106">
        <f t="shared" si="12"/>
        <v>0</v>
      </c>
    </row>
    <row r="545" spans="2:34" x14ac:dyDescent="0.15">
      <c r="B545" s="107" t="s">
        <v>43</v>
      </c>
      <c r="C545" s="107"/>
      <c r="D545" s="107" t="s">
        <v>12</v>
      </c>
      <c r="E545" s="107" t="s">
        <v>82</v>
      </c>
      <c r="F545" s="109" t="s">
        <v>88</v>
      </c>
      <c r="G545" s="107" t="s">
        <v>37</v>
      </c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  <c r="AA545" s="108"/>
      <c r="AB545" s="108"/>
      <c r="AC545" s="108"/>
      <c r="AD545" s="108">
        <v>0</v>
      </c>
      <c r="AH545" s="106">
        <f t="shared" si="12"/>
        <v>0</v>
      </c>
    </row>
    <row r="546" spans="2:34" x14ac:dyDescent="0.15">
      <c r="B546" s="107" t="s">
        <v>43</v>
      </c>
      <c r="C546" s="107"/>
      <c r="D546" s="107" t="s">
        <v>12</v>
      </c>
      <c r="E546" s="107" t="s">
        <v>82</v>
      </c>
      <c r="F546" s="109" t="s">
        <v>212</v>
      </c>
      <c r="G546" s="107" t="s">
        <v>37</v>
      </c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  <c r="AA546" s="108"/>
      <c r="AB546" s="108"/>
      <c r="AC546" s="108"/>
      <c r="AD546" s="108">
        <v>0</v>
      </c>
      <c r="AH546" s="106">
        <f t="shared" si="12"/>
        <v>0</v>
      </c>
    </row>
    <row r="547" spans="2:34" x14ac:dyDescent="0.15">
      <c r="B547" s="107" t="s">
        <v>43</v>
      </c>
      <c r="C547" s="107"/>
      <c r="D547" s="107" t="s">
        <v>12</v>
      </c>
      <c r="E547" s="107" t="s">
        <v>82</v>
      </c>
      <c r="F547" s="109" t="s">
        <v>79</v>
      </c>
      <c r="G547" s="107" t="s">
        <v>37</v>
      </c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  <c r="AA547" s="108"/>
      <c r="AB547" s="108"/>
      <c r="AC547" s="108"/>
      <c r="AD547" s="108">
        <v>0</v>
      </c>
      <c r="AH547" s="106">
        <f t="shared" si="12"/>
        <v>0</v>
      </c>
    </row>
    <row r="548" spans="2:34" x14ac:dyDescent="0.15">
      <c r="B548" s="107" t="s">
        <v>43</v>
      </c>
      <c r="C548" s="107"/>
      <c r="D548" s="107" t="s">
        <v>12</v>
      </c>
      <c r="E548" s="107" t="s">
        <v>82</v>
      </c>
      <c r="F548" s="109" t="s">
        <v>80</v>
      </c>
      <c r="G548" s="107" t="s">
        <v>37</v>
      </c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>
        <v>0</v>
      </c>
      <c r="AH548" s="106">
        <f t="shared" si="12"/>
        <v>0</v>
      </c>
    </row>
    <row r="549" spans="2:34" x14ac:dyDescent="0.15">
      <c r="B549" s="107" t="s">
        <v>43</v>
      </c>
      <c r="C549" s="107"/>
      <c r="D549" s="107" t="s">
        <v>12</v>
      </c>
      <c r="E549" s="107" t="s">
        <v>82</v>
      </c>
      <c r="F549" s="109" t="s">
        <v>81</v>
      </c>
      <c r="G549" s="107" t="s">
        <v>37</v>
      </c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  <c r="AA549" s="108"/>
      <c r="AB549" s="108"/>
      <c r="AC549" s="108"/>
      <c r="AD549" s="108">
        <v>0</v>
      </c>
      <c r="AH549" s="106">
        <f t="shared" si="12"/>
        <v>0</v>
      </c>
    </row>
    <row r="550" spans="2:34" x14ac:dyDescent="0.15">
      <c r="B550" s="107" t="s">
        <v>35</v>
      </c>
      <c r="C550" s="107"/>
      <c r="D550" s="107" t="s">
        <v>12</v>
      </c>
      <c r="E550" s="107" t="s">
        <v>254</v>
      </c>
      <c r="F550" s="107" t="s">
        <v>190</v>
      </c>
      <c r="G550" s="107" t="s">
        <v>256</v>
      </c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  <c r="AA550" s="108"/>
      <c r="AB550" s="108"/>
      <c r="AC550" s="108">
        <v>2407.9964222836916</v>
      </c>
      <c r="AD550" s="108">
        <v>2294.1376053410754</v>
      </c>
      <c r="AG550" s="61">
        <v>2294.1376053410754</v>
      </c>
      <c r="AH550" s="106">
        <f t="shared" si="12"/>
        <v>0</v>
      </c>
    </row>
    <row r="551" spans="2:34" x14ac:dyDescent="0.15">
      <c r="B551" s="107" t="s">
        <v>35</v>
      </c>
      <c r="C551" s="107"/>
      <c r="D551" s="107" t="s">
        <v>12</v>
      </c>
      <c r="E551" s="107" t="s">
        <v>254</v>
      </c>
      <c r="F551" s="107" t="s">
        <v>191</v>
      </c>
      <c r="G551" s="107" t="s">
        <v>256</v>
      </c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  <c r="AA551" s="108"/>
      <c r="AB551" s="108"/>
      <c r="AC551" s="108"/>
      <c r="AD551" s="108">
        <v>0</v>
      </c>
      <c r="AH551" s="106">
        <f t="shared" si="12"/>
        <v>0</v>
      </c>
    </row>
    <row r="552" spans="2:34" x14ac:dyDescent="0.15">
      <c r="B552" s="107" t="s">
        <v>35</v>
      </c>
      <c r="C552" s="107"/>
      <c r="D552" s="107" t="s">
        <v>12</v>
      </c>
      <c r="E552" s="107" t="s">
        <v>254</v>
      </c>
      <c r="F552" s="107" t="s">
        <v>192</v>
      </c>
      <c r="G552" s="107" t="s">
        <v>256</v>
      </c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  <c r="AA552" s="108"/>
      <c r="AB552" s="108"/>
      <c r="AC552" s="108"/>
      <c r="AD552" s="108">
        <v>0</v>
      </c>
      <c r="AH552" s="106">
        <f t="shared" si="12"/>
        <v>0</v>
      </c>
    </row>
    <row r="553" spans="2:34" x14ac:dyDescent="0.15">
      <c r="B553" s="107" t="s">
        <v>35</v>
      </c>
      <c r="C553" s="107"/>
      <c r="D553" s="107" t="s">
        <v>12</v>
      </c>
      <c r="E553" s="107" t="s">
        <v>254</v>
      </c>
      <c r="F553" s="107" t="s">
        <v>193</v>
      </c>
      <c r="G553" s="107" t="s">
        <v>256</v>
      </c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  <c r="AA553" s="108"/>
      <c r="AB553" s="108"/>
      <c r="AC553" s="108">
        <v>2407.9964222836916</v>
      </c>
      <c r="AD553" s="108">
        <v>2294.1376053410754</v>
      </c>
      <c r="AG553" s="61">
        <v>2294.1376053410754</v>
      </c>
      <c r="AH553" s="106">
        <f t="shared" si="12"/>
        <v>0</v>
      </c>
    </row>
    <row r="554" spans="2:34" x14ac:dyDescent="0.15">
      <c r="B554" s="107" t="s">
        <v>35</v>
      </c>
      <c r="C554" s="107"/>
      <c r="D554" s="107" t="s">
        <v>12</v>
      </c>
      <c r="E554" s="107" t="s">
        <v>254</v>
      </c>
      <c r="F554" s="107" t="s">
        <v>194</v>
      </c>
      <c r="G554" s="107" t="s">
        <v>256</v>
      </c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  <c r="AA554" s="108"/>
      <c r="AB554" s="108"/>
      <c r="AC554" s="108"/>
      <c r="AD554" s="108">
        <v>0</v>
      </c>
      <c r="AH554" s="106">
        <f t="shared" si="12"/>
        <v>0</v>
      </c>
    </row>
    <row r="555" spans="2:34" x14ac:dyDescent="0.15">
      <c r="B555" s="107" t="s">
        <v>35</v>
      </c>
      <c r="C555" s="107"/>
      <c r="D555" s="107" t="s">
        <v>12</v>
      </c>
      <c r="E555" s="107" t="s">
        <v>254</v>
      </c>
      <c r="F555" s="107" t="s">
        <v>195</v>
      </c>
      <c r="G555" s="107" t="s">
        <v>256</v>
      </c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>
        <v>-722.39892668510765</v>
      </c>
      <c r="AD555" s="108">
        <v>-688.24128160232272</v>
      </c>
      <c r="AG555" s="61">
        <v>-688.24128160232272</v>
      </c>
      <c r="AH555" s="106">
        <f t="shared" si="12"/>
        <v>0</v>
      </c>
    </row>
    <row r="556" spans="2:34" x14ac:dyDescent="0.15">
      <c r="B556" s="107" t="s">
        <v>35</v>
      </c>
      <c r="C556" s="107"/>
      <c r="D556" s="107" t="s">
        <v>12</v>
      </c>
      <c r="E556" s="107" t="s">
        <v>254</v>
      </c>
      <c r="F556" s="107" t="s">
        <v>196</v>
      </c>
      <c r="G556" s="107" t="s">
        <v>256</v>
      </c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  <c r="AA556" s="108"/>
      <c r="AB556" s="108"/>
      <c r="AC556" s="108"/>
      <c r="AD556" s="108">
        <v>0</v>
      </c>
      <c r="AH556" s="106">
        <f t="shared" si="12"/>
        <v>0</v>
      </c>
    </row>
    <row r="557" spans="2:34" x14ac:dyDescent="0.15">
      <c r="B557" s="107" t="s">
        <v>35</v>
      </c>
      <c r="C557" s="107"/>
      <c r="D557" s="107" t="s">
        <v>12</v>
      </c>
      <c r="E557" s="107" t="s">
        <v>254</v>
      </c>
      <c r="F557" s="107" t="s">
        <v>197</v>
      </c>
      <c r="G557" s="107" t="s">
        <v>256</v>
      </c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  <c r="AA557" s="108"/>
      <c r="AB557" s="108"/>
      <c r="AC557" s="108">
        <v>1685.5974955985839</v>
      </c>
      <c r="AD557" s="108">
        <v>1605.8963237387527</v>
      </c>
      <c r="AG557" s="61">
        <v>1605.8963237387527</v>
      </c>
      <c r="AH557" s="106">
        <f t="shared" si="12"/>
        <v>0</v>
      </c>
    </row>
    <row r="558" spans="2:34" x14ac:dyDescent="0.15">
      <c r="B558" s="107" t="s">
        <v>35</v>
      </c>
      <c r="C558" s="107"/>
      <c r="D558" s="107" t="s">
        <v>12</v>
      </c>
      <c r="E558" s="107" t="s">
        <v>255</v>
      </c>
      <c r="F558" s="107" t="s">
        <v>199</v>
      </c>
      <c r="G558" s="107" t="s">
        <v>256</v>
      </c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  <c r="AA558" s="108"/>
      <c r="AB558" s="108"/>
      <c r="AC558" s="108">
        <v>-1685.5974955985839</v>
      </c>
      <c r="AD558" s="108">
        <v>-1605.8963237387527</v>
      </c>
      <c r="AG558" s="61">
        <v>-1605.8963237387527</v>
      </c>
      <c r="AH558" s="106">
        <f t="shared" si="12"/>
        <v>0</v>
      </c>
    </row>
    <row r="559" spans="2:34" x14ac:dyDescent="0.15">
      <c r="B559" s="107" t="s">
        <v>35</v>
      </c>
      <c r="C559" s="107"/>
      <c r="D559" s="107" t="s">
        <v>12</v>
      </c>
      <c r="E559" s="107" t="s">
        <v>255</v>
      </c>
      <c r="F559" s="109" t="s">
        <v>200</v>
      </c>
      <c r="G559" s="107" t="s">
        <v>256</v>
      </c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  <c r="AA559" s="108"/>
      <c r="AB559" s="108"/>
      <c r="AC559" s="108"/>
      <c r="AD559" s="108">
        <v>0</v>
      </c>
      <c r="AH559" s="106">
        <f t="shared" si="12"/>
        <v>0</v>
      </c>
    </row>
    <row r="560" spans="2:34" x14ac:dyDescent="0.15">
      <c r="B560" s="107" t="s">
        <v>35</v>
      </c>
      <c r="C560" s="107"/>
      <c r="D560" s="107" t="s">
        <v>12</v>
      </c>
      <c r="E560" s="107" t="s">
        <v>255</v>
      </c>
      <c r="F560" s="109" t="s">
        <v>201</v>
      </c>
      <c r="G560" s="107" t="s">
        <v>256</v>
      </c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>
        <v>0</v>
      </c>
      <c r="AH560" s="106">
        <f t="shared" si="12"/>
        <v>0</v>
      </c>
    </row>
    <row r="561" spans="2:34" x14ac:dyDescent="0.15">
      <c r="B561" s="107" t="s">
        <v>35</v>
      </c>
      <c r="C561" s="107"/>
      <c r="D561" s="107" t="s">
        <v>12</v>
      </c>
      <c r="E561" s="107" t="s">
        <v>255</v>
      </c>
      <c r="F561" s="109" t="s">
        <v>202</v>
      </c>
      <c r="G561" s="107" t="s">
        <v>256</v>
      </c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  <c r="AA561" s="108"/>
      <c r="AB561" s="108"/>
      <c r="AC561" s="108"/>
      <c r="AD561" s="108">
        <v>0</v>
      </c>
      <c r="AH561" s="106">
        <f t="shared" si="12"/>
        <v>0</v>
      </c>
    </row>
    <row r="562" spans="2:34" x14ac:dyDescent="0.15">
      <c r="B562" s="107" t="s">
        <v>35</v>
      </c>
      <c r="C562" s="107"/>
      <c r="D562" s="107" t="s">
        <v>12</v>
      </c>
      <c r="E562" s="107" t="s">
        <v>255</v>
      </c>
      <c r="F562" s="109" t="s">
        <v>203</v>
      </c>
      <c r="G562" s="107" t="s">
        <v>256</v>
      </c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  <c r="AA562" s="108"/>
      <c r="AB562" s="108"/>
      <c r="AC562" s="108"/>
      <c r="AD562" s="108">
        <v>0</v>
      </c>
      <c r="AH562" s="106">
        <f t="shared" si="12"/>
        <v>0</v>
      </c>
    </row>
    <row r="563" spans="2:34" x14ac:dyDescent="0.15">
      <c r="B563" s="107" t="s">
        <v>35</v>
      </c>
      <c r="C563" s="107"/>
      <c r="D563" s="107" t="s">
        <v>12</v>
      </c>
      <c r="E563" s="107" t="s">
        <v>255</v>
      </c>
      <c r="F563" s="109" t="s">
        <v>204</v>
      </c>
      <c r="G563" s="107" t="s">
        <v>256</v>
      </c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  <c r="AA563" s="108"/>
      <c r="AB563" s="108"/>
      <c r="AC563" s="108">
        <v>-1685.5974955985839</v>
      </c>
      <c r="AD563" s="108">
        <v>-1605.8963237387527</v>
      </c>
      <c r="AG563" s="61">
        <v>-1605.8963237387527</v>
      </c>
      <c r="AH563" s="106">
        <f t="shared" si="12"/>
        <v>0</v>
      </c>
    </row>
    <row r="564" spans="2:34" x14ac:dyDescent="0.15">
      <c r="B564" s="107" t="s">
        <v>35</v>
      </c>
      <c r="C564" s="107"/>
      <c r="D564" s="107" t="s">
        <v>12</v>
      </c>
      <c r="E564" s="107" t="s">
        <v>255</v>
      </c>
      <c r="F564" s="109" t="s">
        <v>205</v>
      </c>
      <c r="G564" s="107" t="s">
        <v>256</v>
      </c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  <c r="AA564" s="108"/>
      <c r="AB564" s="108"/>
      <c r="AC564" s="108">
        <v>0</v>
      </c>
      <c r="AD564" s="108">
        <v>0</v>
      </c>
      <c r="AG564" s="61">
        <v>0</v>
      </c>
      <c r="AH564" s="106">
        <f t="shared" si="12"/>
        <v>0</v>
      </c>
    </row>
    <row r="565" spans="2:34" x14ac:dyDescent="0.15">
      <c r="B565" s="107" t="s">
        <v>35</v>
      </c>
      <c r="C565" s="107"/>
      <c r="D565" s="107" t="s">
        <v>12</v>
      </c>
      <c r="E565" s="107" t="s">
        <v>255</v>
      </c>
      <c r="F565" s="107" t="s">
        <v>206</v>
      </c>
      <c r="G565" s="107" t="s">
        <v>256</v>
      </c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  <c r="AA565" s="108"/>
      <c r="AB565" s="108"/>
      <c r="AC565" s="108"/>
      <c r="AD565" s="108">
        <v>0</v>
      </c>
      <c r="AH565" s="106">
        <f t="shared" si="12"/>
        <v>0</v>
      </c>
    </row>
    <row r="566" spans="2:34" x14ac:dyDescent="0.15">
      <c r="B566" s="107" t="s">
        <v>35</v>
      </c>
      <c r="C566" s="107"/>
      <c r="D566" s="107" t="s">
        <v>12</v>
      </c>
      <c r="E566" s="107" t="s">
        <v>255</v>
      </c>
      <c r="F566" s="107" t="s">
        <v>207</v>
      </c>
      <c r="G566" s="107" t="s">
        <v>256</v>
      </c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  <c r="AA566" s="108"/>
      <c r="AB566" s="108"/>
      <c r="AC566" s="108"/>
      <c r="AD566" s="108">
        <v>0</v>
      </c>
      <c r="AH566" s="106">
        <f t="shared" si="12"/>
        <v>0</v>
      </c>
    </row>
    <row r="567" spans="2:34" x14ac:dyDescent="0.15">
      <c r="B567" s="107" t="s">
        <v>35</v>
      </c>
      <c r="C567" s="107"/>
      <c r="D567" s="107" t="s">
        <v>12</v>
      </c>
      <c r="E567" s="107" t="s">
        <v>255</v>
      </c>
      <c r="F567" s="107" t="s">
        <v>208</v>
      </c>
      <c r="G567" s="107" t="s">
        <v>256</v>
      </c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  <c r="AA567" s="108"/>
      <c r="AB567" s="108"/>
      <c r="AC567" s="108"/>
      <c r="AD567" s="108">
        <v>0</v>
      </c>
      <c r="AH567" s="106">
        <f t="shared" si="12"/>
        <v>0</v>
      </c>
    </row>
    <row r="568" spans="2:34" x14ac:dyDescent="0.15">
      <c r="B568" s="107" t="s">
        <v>35</v>
      </c>
      <c r="C568" s="107"/>
      <c r="D568" s="107" t="s">
        <v>12</v>
      </c>
      <c r="E568" s="107" t="s">
        <v>82</v>
      </c>
      <c r="F568" s="107" t="s">
        <v>209</v>
      </c>
      <c r="G568" s="107" t="s">
        <v>256</v>
      </c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  <c r="AC568" s="108"/>
      <c r="AD568" s="108">
        <v>0</v>
      </c>
      <c r="AH568" s="106">
        <f t="shared" si="12"/>
        <v>0</v>
      </c>
    </row>
    <row r="569" spans="2:34" x14ac:dyDescent="0.15">
      <c r="B569" s="107" t="s">
        <v>35</v>
      </c>
      <c r="C569" s="107"/>
      <c r="D569" s="107" t="s">
        <v>12</v>
      </c>
      <c r="E569" s="107" t="s">
        <v>82</v>
      </c>
      <c r="F569" s="107" t="s">
        <v>210</v>
      </c>
      <c r="G569" s="107" t="s">
        <v>256</v>
      </c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  <c r="AA569" s="108"/>
      <c r="AB569" s="108"/>
      <c r="AC569" s="108"/>
      <c r="AD569" s="108">
        <v>0</v>
      </c>
      <c r="AH569" s="106">
        <f t="shared" si="12"/>
        <v>0</v>
      </c>
    </row>
    <row r="570" spans="2:34" x14ac:dyDescent="0.15">
      <c r="B570" s="107" t="s">
        <v>35</v>
      </c>
      <c r="C570" s="107"/>
      <c r="D570" s="107" t="s">
        <v>12</v>
      </c>
      <c r="E570" s="107" t="s">
        <v>82</v>
      </c>
      <c r="F570" s="107" t="s">
        <v>211</v>
      </c>
      <c r="G570" s="107" t="s">
        <v>256</v>
      </c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  <c r="AA570" s="108"/>
      <c r="AB570" s="108"/>
      <c r="AC570" s="108"/>
      <c r="AD570" s="108">
        <v>0</v>
      </c>
      <c r="AH570" s="106">
        <f t="shared" si="12"/>
        <v>0</v>
      </c>
    </row>
    <row r="571" spans="2:34" x14ac:dyDescent="0.15">
      <c r="B571" s="107" t="s">
        <v>35</v>
      </c>
      <c r="C571" s="107"/>
      <c r="D571" s="107" t="s">
        <v>12</v>
      </c>
      <c r="E571" s="107" t="s">
        <v>82</v>
      </c>
      <c r="F571" s="109" t="s">
        <v>74</v>
      </c>
      <c r="G571" s="107" t="s">
        <v>256</v>
      </c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  <c r="AA571" s="108"/>
      <c r="AB571" s="108"/>
      <c r="AC571" s="108"/>
      <c r="AD571" s="108">
        <v>0</v>
      </c>
      <c r="AH571" s="106">
        <f t="shared" si="12"/>
        <v>0</v>
      </c>
    </row>
    <row r="572" spans="2:34" x14ac:dyDescent="0.15">
      <c r="B572" s="107" t="s">
        <v>35</v>
      </c>
      <c r="C572" s="107"/>
      <c r="D572" s="107" t="s">
        <v>12</v>
      </c>
      <c r="E572" s="107" t="s">
        <v>82</v>
      </c>
      <c r="F572" s="109" t="s">
        <v>75</v>
      </c>
      <c r="G572" s="107" t="s">
        <v>256</v>
      </c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  <c r="AA572" s="108"/>
      <c r="AB572" s="108"/>
      <c r="AC572" s="108"/>
      <c r="AD572" s="108">
        <v>0</v>
      </c>
      <c r="AH572" s="106">
        <f t="shared" si="12"/>
        <v>0</v>
      </c>
    </row>
    <row r="573" spans="2:34" x14ac:dyDescent="0.15">
      <c r="B573" s="107" t="s">
        <v>35</v>
      </c>
      <c r="C573" s="107"/>
      <c r="D573" s="107" t="s">
        <v>12</v>
      </c>
      <c r="E573" s="107" t="s">
        <v>82</v>
      </c>
      <c r="F573" s="109" t="s">
        <v>76</v>
      </c>
      <c r="G573" s="107" t="s">
        <v>256</v>
      </c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  <c r="AA573" s="108"/>
      <c r="AB573" s="108"/>
      <c r="AC573" s="108"/>
      <c r="AD573" s="108">
        <v>0</v>
      </c>
      <c r="AH573" s="106">
        <f t="shared" si="12"/>
        <v>0</v>
      </c>
    </row>
    <row r="574" spans="2:34" x14ac:dyDescent="0.15">
      <c r="B574" s="107" t="s">
        <v>35</v>
      </c>
      <c r="C574" s="107"/>
      <c r="D574" s="107" t="s">
        <v>12</v>
      </c>
      <c r="E574" s="107" t="s">
        <v>82</v>
      </c>
      <c r="F574" s="109" t="s">
        <v>88</v>
      </c>
      <c r="G574" s="107" t="s">
        <v>256</v>
      </c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  <c r="AA574" s="108"/>
      <c r="AB574" s="108"/>
      <c r="AC574" s="108"/>
      <c r="AD574" s="108">
        <v>0</v>
      </c>
      <c r="AH574" s="106">
        <f t="shared" si="12"/>
        <v>0</v>
      </c>
    </row>
    <row r="575" spans="2:34" x14ac:dyDescent="0.15">
      <c r="B575" s="107" t="s">
        <v>35</v>
      </c>
      <c r="C575" s="107"/>
      <c r="D575" s="107" t="s">
        <v>12</v>
      </c>
      <c r="E575" s="107" t="s">
        <v>82</v>
      </c>
      <c r="F575" s="109" t="s">
        <v>212</v>
      </c>
      <c r="G575" s="107" t="s">
        <v>256</v>
      </c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>
        <v>0</v>
      </c>
      <c r="AH575" s="106">
        <f t="shared" si="12"/>
        <v>0</v>
      </c>
    </row>
    <row r="576" spans="2:34" x14ac:dyDescent="0.15">
      <c r="B576" s="107" t="s">
        <v>35</v>
      </c>
      <c r="C576" s="107"/>
      <c r="D576" s="107" t="s">
        <v>12</v>
      </c>
      <c r="E576" s="107" t="s">
        <v>82</v>
      </c>
      <c r="F576" s="109" t="s">
        <v>79</v>
      </c>
      <c r="G576" s="107" t="s">
        <v>256</v>
      </c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  <c r="AA576" s="108"/>
      <c r="AB576" s="108"/>
      <c r="AC576" s="108"/>
      <c r="AD576" s="108">
        <v>0</v>
      </c>
      <c r="AH576" s="106">
        <f t="shared" si="12"/>
        <v>0</v>
      </c>
    </row>
    <row r="577" spans="2:34" x14ac:dyDescent="0.15">
      <c r="B577" s="107" t="s">
        <v>35</v>
      </c>
      <c r="C577" s="107"/>
      <c r="D577" s="107" t="s">
        <v>12</v>
      </c>
      <c r="E577" s="107" t="s">
        <v>82</v>
      </c>
      <c r="F577" s="109" t="s">
        <v>80</v>
      </c>
      <c r="G577" s="107" t="s">
        <v>256</v>
      </c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  <c r="AA577" s="108"/>
      <c r="AB577" s="108"/>
      <c r="AC577" s="108"/>
      <c r="AD577" s="108">
        <v>0</v>
      </c>
      <c r="AH577" s="106">
        <f t="shared" si="12"/>
        <v>0</v>
      </c>
    </row>
    <row r="578" spans="2:34" x14ac:dyDescent="0.15">
      <c r="B578" s="107" t="s">
        <v>35</v>
      </c>
      <c r="C578" s="107"/>
      <c r="D578" s="107" t="s">
        <v>12</v>
      </c>
      <c r="E578" s="107" t="s">
        <v>82</v>
      </c>
      <c r="F578" s="109" t="s">
        <v>81</v>
      </c>
      <c r="G578" s="107" t="s">
        <v>256</v>
      </c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  <c r="AA578" s="108"/>
      <c r="AB578" s="108"/>
      <c r="AC578" s="108"/>
      <c r="AD578" s="108">
        <v>0</v>
      </c>
      <c r="AH578" s="106">
        <f t="shared" si="12"/>
        <v>0</v>
      </c>
    </row>
    <row r="579" spans="2:34" x14ac:dyDescent="0.15">
      <c r="B579" s="107" t="s">
        <v>257</v>
      </c>
      <c r="C579" s="107"/>
      <c r="D579" s="107" t="s">
        <v>21</v>
      </c>
      <c r="E579" s="107" t="s">
        <v>254</v>
      </c>
      <c r="F579" s="107" t="s">
        <v>190</v>
      </c>
      <c r="G579" s="107" t="s">
        <v>258</v>
      </c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  <c r="AA579" s="108"/>
      <c r="AB579" s="108"/>
      <c r="AC579" s="108"/>
      <c r="AD579" s="108">
        <v>0</v>
      </c>
      <c r="AH579" s="106">
        <f t="shared" si="12"/>
        <v>0</v>
      </c>
    </row>
    <row r="580" spans="2:34" x14ac:dyDescent="0.15">
      <c r="B580" s="107" t="s">
        <v>257</v>
      </c>
      <c r="C580" s="107"/>
      <c r="D580" s="107" t="s">
        <v>21</v>
      </c>
      <c r="E580" s="107" t="s">
        <v>254</v>
      </c>
      <c r="F580" s="107" t="s">
        <v>191</v>
      </c>
      <c r="G580" s="107" t="s">
        <v>258</v>
      </c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>
        <v>0</v>
      </c>
      <c r="AH580" s="106">
        <f t="shared" si="12"/>
        <v>0</v>
      </c>
    </row>
    <row r="581" spans="2:34" x14ac:dyDescent="0.15">
      <c r="B581" s="107" t="s">
        <v>257</v>
      </c>
      <c r="C581" s="107"/>
      <c r="D581" s="107" t="s">
        <v>21</v>
      </c>
      <c r="E581" s="107" t="s">
        <v>254</v>
      </c>
      <c r="F581" s="107" t="s">
        <v>192</v>
      </c>
      <c r="G581" s="107" t="s">
        <v>258</v>
      </c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  <c r="AA581" s="108"/>
      <c r="AB581" s="108"/>
      <c r="AC581" s="108"/>
      <c r="AD581" s="108">
        <v>0</v>
      </c>
      <c r="AH581" s="106">
        <f t="shared" si="12"/>
        <v>0</v>
      </c>
    </row>
    <row r="582" spans="2:34" x14ac:dyDescent="0.15">
      <c r="B582" s="107" t="s">
        <v>257</v>
      </c>
      <c r="C582" s="107"/>
      <c r="D582" s="107" t="s">
        <v>21</v>
      </c>
      <c r="E582" s="107" t="s">
        <v>254</v>
      </c>
      <c r="F582" s="107" t="s">
        <v>193</v>
      </c>
      <c r="G582" s="107" t="s">
        <v>258</v>
      </c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  <c r="AA582" s="108"/>
      <c r="AB582" s="108"/>
      <c r="AC582" s="108">
        <v>0</v>
      </c>
      <c r="AD582" s="108">
        <v>0</v>
      </c>
      <c r="AG582" s="61">
        <v>0</v>
      </c>
      <c r="AH582" s="106">
        <f t="shared" si="12"/>
        <v>0</v>
      </c>
    </row>
    <row r="583" spans="2:34" x14ac:dyDescent="0.15">
      <c r="B583" s="107" t="s">
        <v>257</v>
      </c>
      <c r="C583" s="107"/>
      <c r="D583" s="107" t="s">
        <v>21</v>
      </c>
      <c r="E583" s="107" t="s">
        <v>254</v>
      </c>
      <c r="F583" s="107" t="s">
        <v>194</v>
      </c>
      <c r="G583" s="107" t="s">
        <v>258</v>
      </c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  <c r="AA583" s="108"/>
      <c r="AB583" s="108"/>
      <c r="AC583" s="108"/>
      <c r="AD583" s="108">
        <v>0</v>
      </c>
      <c r="AH583" s="106">
        <f t="shared" si="12"/>
        <v>0</v>
      </c>
    </row>
    <row r="584" spans="2:34" x14ac:dyDescent="0.15">
      <c r="B584" s="107" t="s">
        <v>257</v>
      </c>
      <c r="C584" s="107"/>
      <c r="D584" s="107" t="s">
        <v>21</v>
      </c>
      <c r="E584" s="107" t="s">
        <v>254</v>
      </c>
      <c r="F584" s="107" t="s">
        <v>195</v>
      </c>
      <c r="G584" s="107" t="s">
        <v>258</v>
      </c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  <c r="AA584" s="108"/>
      <c r="AB584" s="108"/>
      <c r="AC584" s="108"/>
      <c r="AD584" s="108">
        <v>0</v>
      </c>
      <c r="AH584" s="106">
        <f t="shared" si="12"/>
        <v>0</v>
      </c>
    </row>
    <row r="585" spans="2:34" x14ac:dyDescent="0.15">
      <c r="B585" s="107" t="s">
        <v>257</v>
      </c>
      <c r="C585" s="107"/>
      <c r="D585" s="107" t="s">
        <v>21</v>
      </c>
      <c r="E585" s="107" t="s">
        <v>254</v>
      </c>
      <c r="F585" s="107" t="s">
        <v>196</v>
      </c>
      <c r="G585" s="107" t="s">
        <v>258</v>
      </c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  <c r="AA585" s="108"/>
      <c r="AB585" s="108"/>
      <c r="AC585" s="108"/>
      <c r="AD585" s="108">
        <v>0</v>
      </c>
      <c r="AH585" s="106">
        <f t="shared" si="12"/>
        <v>0</v>
      </c>
    </row>
    <row r="586" spans="2:34" x14ac:dyDescent="0.15">
      <c r="B586" s="107" t="s">
        <v>257</v>
      </c>
      <c r="C586" s="107"/>
      <c r="D586" s="107" t="s">
        <v>21</v>
      </c>
      <c r="E586" s="107" t="s">
        <v>254</v>
      </c>
      <c r="F586" s="107" t="s">
        <v>197</v>
      </c>
      <c r="G586" s="107" t="s">
        <v>258</v>
      </c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  <c r="AA586" s="108"/>
      <c r="AB586" s="108"/>
      <c r="AC586" s="108">
        <v>0</v>
      </c>
      <c r="AD586" s="108">
        <v>0</v>
      </c>
      <c r="AG586" s="61">
        <v>0</v>
      </c>
      <c r="AH586" s="106">
        <f t="shared" si="12"/>
        <v>0</v>
      </c>
    </row>
    <row r="587" spans="2:34" x14ac:dyDescent="0.15">
      <c r="B587" s="107" t="s">
        <v>257</v>
      </c>
      <c r="C587" s="107"/>
      <c r="D587" s="107" t="s">
        <v>21</v>
      </c>
      <c r="E587" s="107" t="s">
        <v>255</v>
      </c>
      <c r="F587" s="107" t="s">
        <v>199</v>
      </c>
      <c r="G587" s="107" t="s">
        <v>258</v>
      </c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  <c r="AA587" s="108"/>
      <c r="AB587" s="108"/>
      <c r="AC587" s="108">
        <v>-254.61407073809522</v>
      </c>
      <c r="AD587" s="108">
        <v>-731.32744560304332</v>
      </c>
      <c r="AG587" s="61">
        <v>-731.3274456030432</v>
      </c>
      <c r="AH587" s="106">
        <f t="shared" si="12"/>
        <v>0</v>
      </c>
    </row>
    <row r="588" spans="2:34" x14ac:dyDescent="0.15">
      <c r="B588" s="107" t="s">
        <v>257</v>
      </c>
      <c r="C588" s="107"/>
      <c r="D588" s="107" t="s">
        <v>21</v>
      </c>
      <c r="E588" s="107" t="s">
        <v>255</v>
      </c>
      <c r="F588" s="109" t="s">
        <v>200</v>
      </c>
      <c r="G588" s="107" t="s">
        <v>258</v>
      </c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>
        <v>0</v>
      </c>
      <c r="AH588" s="106">
        <f t="shared" si="12"/>
        <v>0</v>
      </c>
    </row>
    <row r="589" spans="2:34" x14ac:dyDescent="0.15">
      <c r="B589" s="107" t="s">
        <v>257</v>
      </c>
      <c r="C589" s="107"/>
      <c r="D589" s="107" t="s">
        <v>21</v>
      </c>
      <c r="E589" s="107" t="s">
        <v>255</v>
      </c>
      <c r="F589" s="109" t="s">
        <v>201</v>
      </c>
      <c r="G589" s="107" t="s">
        <v>258</v>
      </c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  <c r="AA589" s="108"/>
      <c r="AB589" s="108"/>
      <c r="AC589" s="108"/>
      <c r="AD589" s="108">
        <v>0</v>
      </c>
      <c r="AH589" s="106">
        <f t="shared" si="12"/>
        <v>0</v>
      </c>
    </row>
    <row r="590" spans="2:34" x14ac:dyDescent="0.15">
      <c r="B590" s="107" t="s">
        <v>257</v>
      </c>
      <c r="C590" s="107"/>
      <c r="D590" s="107" t="s">
        <v>21</v>
      </c>
      <c r="E590" s="107" t="s">
        <v>255</v>
      </c>
      <c r="F590" s="109" t="s">
        <v>202</v>
      </c>
      <c r="G590" s="107" t="s">
        <v>258</v>
      </c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  <c r="AA590" s="108"/>
      <c r="AB590" s="108"/>
      <c r="AC590" s="108"/>
      <c r="AD590" s="108">
        <v>0</v>
      </c>
      <c r="AH590" s="106">
        <f t="shared" si="12"/>
        <v>0</v>
      </c>
    </row>
    <row r="591" spans="2:34" x14ac:dyDescent="0.15">
      <c r="B591" s="107" t="s">
        <v>257</v>
      </c>
      <c r="C591" s="107"/>
      <c r="D591" s="107" t="s">
        <v>21</v>
      </c>
      <c r="E591" s="107" t="s">
        <v>255</v>
      </c>
      <c r="F591" s="109" t="s">
        <v>203</v>
      </c>
      <c r="G591" s="107" t="s">
        <v>258</v>
      </c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  <c r="AA591" s="108"/>
      <c r="AB591" s="108"/>
      <c r="AC591" s="108"/>
      <c r="AD591" s="108">
        <v>0</v>
      </c>
      <c r="AH591" s="106">
        <f t="shared" si="12"/>
        <v>0</v>
      </c>
    </row>
    <row r="592" spans="2:34" x14ac:dyDescent="0.15">
      <c r="B592" s="107" t="s">
        <v>257</v>
      </c>
      <c r="C592" s="107"/>
      <c r="D592" s="107" t="s">
        <v>21</v>
      </c>
      <c r="E592" s="107" t="s">
        <v>255</v>
      </c>
      <c r="F592" s="109" t="s">
        <v>204</v>
      </c>
      <c r="G592" s="107" t="s">
        <v>258</v>
      </c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  <c r="AA592" s="108"/>
      <c r="AB592" s="108"/>
      <c r="AC592" s="108">
        <v>-156.3601412142857</v>
      </c>
      <c r="AD592" s="108">
        <v>-638.98508095238094</v>
      </c>
      <c r="AG592" s="61">
        <v>-638.98508095238083</v>
      </c>
      <c r="AH592" s="106">
        <f t="shared" si="12"/>
        <v>0</v>
      </c>
    </row>
    <row r="593" spans="2:34" x14ac:dyDescent="0.15">
      <c r="B593" s="107" t="s">
        <v>257</v>
      </c>
      <c r="C593" s="107"/>
      <c r="D593" s="107" t="s">
        <v>21</v>
      </c>
      <c r="E593" s="107" t="s">
        <v>255</v>
      </c>
      <c r="F593" s="109" t="s">
        <v>205</v>
      </c>
      <c r="G593" s="107" t="s">
        <v>258</v>
      </c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  <c r="AA593" s="108"/>
      <c r="AB593" s="108"/>
      <c r="AC593" s="108">
        <v>-98.253929523809518</v>
      </c>
      <c r="AD593" s="108">
        <v>-92.342364650662333</v>
      </c>
      <c r="AG593" s="61">
        <v>-92.342364650662333</v>
      </c>
      <c r="AH593" s="106">
        <f t="shared" si="12"/>
        <v>0</v>
      </c>
    </row>
    <row r="594" spans="2:34" x14ac:dyDescent="0.15">
      <c r="B594" s="107" t="s">
        <v>257</v>
      </c>
      <c r="C594" s="107"/>
      <c r="D594" s="107" t="s">
        <v>21</v>
      </c>
      <c r="E594" s="107" t="s">
        <v>255</v>
      </c>
      <c r="F594" s="107" t="s">
        <v>206</v>
      </c>
      <c r="G594" s="107" t="s">
        <v>258</v>
      </c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  <c r="AA594" s="108"/>
      <c r="AB594" s="108"/>
      <c r="AC594" s="108"/>
      <c r="AD594" s="108">
        <v>0</v>
      </c>
      <c r="AH594" s="106">
        <f t="shared" si="12"/>
        <v>0</v>
      </c>
    </row>
    <row r="595" spans="2:34" x14ac:dyDescent="0.15">
      <c r="B595" s="107" t="s">
        <v>257</v>
      </c>
      <c r="C595" s="107"/>
      <c r="D595" s="107" t="s">
        <v>21</v>
      </c>
      <c r="E595" s="107" t="s">
        <v>255</v>
      </c>
      <c r="F595" s="107" t="s">
        <v>207</v>
      </c>
      <c r="G595" s="107" t="s">
        <v>258</v>
      </c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>
        <v>0</v>
      </c>
      <c r="AH595" s="106">
        <f t="shared" si="12"/>
        <v>0</v>
      </c>
    </row>
    <row r="596" spans="2:34" x14ac:dyDescent="0.15">
      <c r="B596" s="107" t="s">
        <v>257</v>
      </c>
      <c r="C596" s="107"/>
      <c r="D596" s="107" t="s">
        <v>21</v>
      </c>
      <c r="E596" s="107" t="s">
        <v>255</v>
      </c>
      <c r="F596" s="107" t="s">
        <v>208</v>
      </c>
      <c r="G596" s="107" t="s">
        <v>258</v>
      </c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  <c r="AA596" s="108"/>
      <c r="AB596" s="108"/>
      <c r="AC596" s="108"/>
      <c r="AD596" s="108">
        <v>0</v>
      </c>
      <c r="AH596" s="106">
        <f t="shared" si="12"/>
        <v>0</v>
      </c>
    </row>
    <row r="597" spans="2:34" x14ac:dyDescent="0.15">
      <c r="B597" s="107" t="s">
        <v>257</v>
      </c>
      <c r="C597" s="107"/>
      <c r="D597" s="107" t="s">
        <v>21</v>
      </c>
      <c r="E597" s="107" t="s">
        <v>82</v>
      </c>
      <c r="F597" s="107" t="s">
        <v>209</v>
      </c>
      <c r="G597" s="107" t="s">
        <v>258</v>
      </c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  <c r="AA597" s="108"/>
      <c r="AB597" s="108"/>
      <c r="AC597" s="108"/>
      <c r="AD597" s="108">
        <v>0</v>
      </c>
      <c r="AH597" s="106">
        <f t="shared" si="12"/>
        <v>0</v>
      </c>
    </row>
    <row r="598" spans="2:34" x14ac:dyDescent="0.15">
      <c r="B598" s="107" t="s">
        <v>257</v>
      </c>
      <c r="C598" s="107"/>
      <c r="D598" s="107" t="s">
        <v>21</v>
      </c>
      <c r="E598" s="107" t="s">
        <v>82</v>
      </c>
      <c r="F598" s="107" t="s">
        <v>210</v>
      </c>
      <c r="G598" s="107" t="s">
        <v>258</v>
      </c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  <c r="AA598" s="108"/>
      <c r="AB598" s="108"/>
      <c r="AC598" s="108"/>
      <c r="AD598" s="108">
        <v>0</v>
      </c>
      <c r="AH598" s="106">
        <f t="shared" ref="AH598:AH661" si="13">+AG598-AD598</f>
        <v>0</v>
      </c>
    </row>
    <row r="599" spans="2:34" x14ac:dyDescent="0.15">
      <c r="B599" s="107" t="s">
        <v>257</v>
      </c>
      <c r="C599" s="107"/>
      <c r="D599" s="107" t="s">
        <v>21</v>
      </c>
      <c r="E599" s="107" t="s">
        <v>82</v>
      </c>
      <c r="F599" s="107" t="s">
        <v>211</v>
      </c>
      <c r="G599" s="107" t="s">
        <v>258</v>
      </c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  <c r="AA599" s="108"/>
      <c r="AB599" s="108"/>
      <c r="AC599" s="108"/>
      <c r="AD599" s="108">
        <v>0</v>
      </c>
      <c r="AH599" s="106">
        <f t="shared" si="13"/>
        <v>0</v>
      </c>
    </row>
    <row r="600" spans="2:34" x14ac:dyDescent="0.15">
      <c r="B600" s="107" t="s">
        <v>257</v>
      </c>
      <c r="C600" s="107"/>
      <c r="D600" s="107" t="s">
        <v>21</v>
      </c>
      <c r="E600" s="107" t="s">
        <v>82</v>
      </c>
      <c r="F600" s="109" t="s">
        <v>74</v>
      </c>
      <c r="G600" s="107" t="s">
        <v>258</v>
      </c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>
        <v>0</v>
      </c>
      <c r="AH600" s="106">
        <f t="shared" si="13"/>
        <v>0</v>
      </c>
    </row>
    <row r="601" spans="2:34" x14ac:dyDescent="0.15">
      <c r="B601" s="107" t="s">
        <v>257</v>
      </c>
      <c r="C601" s="107"/>
      <c r="D601" s="107" t="s">
        <v>21</v>
      </c>
      <c r="E601" s="107" t="s">
        <v>82</v>
      </c>
      <c r="F601" s="109" t="s">
        <v>75</v>
      </c>
      <c r="G601" s="107" t="s">
        <v>258</v>
      </c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  <c r="AA601" s="108"/>
      <c r="AB601" s="108"/>
      <c r="AC601" s="108"/>
      <c r="AD601" s="108">
        <v>0</v>
      </c>
      <c r="AH601" s="106">
        <f t="shared" si="13"/>
        <v>0</v>
      </c>
    </row>
    <row r="602" spans="2:34" x14ac:dyDescent="0.15">
      <c r="B602" s="107" t="s">
        <v>257</v>
      </c>
      <c r="C602" s="107"/>
      <c r="D602" s="107" t="s">
        <v>21</v>
      </c>
      <c r="E602" s="107" t="s">
        <v>82</v>
      </c>
      <c r="F602" s="109" t="s">
        <v>76</v>
      </c>
      <c r="G602" s="107" t="s">
        <v>258</v>
      </c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  <c r="AA602" s="108"/>
      <c r="AB602" s="108"/>
      <c r="AC602" s="108"/>
      <c r="AD602" s="108">
        <v>0</v>
      </c>
      <c r="AH602" s="106">
        <f t="shared" si="13"/>
        <v>0</v>
      </c>
    </row>
    <row r="603" spans="2:34" x14ac:dyDescent="0.15">
      <c r="B603" s="107" t="s">
        <v>257</v>
      </c>
      <c r="C603" s="107"/>
      <c r="D603" s="107" t="s">
        <v>21</v>
      </c>
      <c r="E603" s="107" t="s">
        <v>82</v>
      </c>
      <c r="F603" s="109" t="s">
        <v>88</v>
      </c>
      <c r="G603" s="107" t="s">
        <v>258</v>
      </c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  <c r="AA603" s="108"/>
      <c r="AB603" s="108"/>
      <c r="AC603" s="108"/>
      <c r="AD603" s="108">
        <v>0</v>
      </c>
      <c r="AH603" s="106">
        <f t="shared" si="13"/>
        <v>0</v>
      </c>
    </row>
    <row r="604" spans="2:34" x14ac:dyDescent="0.15">
      <c r="B604" s="107" t="s">
        <v>257</v>
      </c>
      <c r="C604" s="107"/>
      <c r="D604" s="107" t="s">
        <v>21</v>
      </c>
      <c r="E604" s="107" t="s">
        <v>82</v>
      </c>
      <c r="F604" s="109" t="s">
        <v>212</v>
      </c>
      <c r="G604" s="107" t="s">
        <v>258</v>
      </c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  <c r="AA604" s="108"/>
      <c r="AB604" s="108"/>
      <c r="AC604" s="108"/>
      <c r="AD604" s="108">
        <v>0</v>
      </c>
      <c r="AH604" s="106">
        <f t="shared" si="13"/>
        <v>0</v>
      </c>
    </row>
    <row r="605" spans="2:34" x14ac:dyDescent="0.15">
      <c r="B605" s="107" t="s">
        <v>257</v>
      </c>
      <c r="C605" s="107"/>
      <c r="D605" s="107" t="s">
        <v>21</v>
      </c>
      <c r="E605" s="107" t="s">
        <v>82</v>
      </c>
      <c r="F605" s="109" t="s">
        <v>79</v>
      </c>
      <c r="G605" s="107" t="s">
        <v>258</v>
      </c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  <c r="AA605" s="108"/>
      <c r="AB605" s="108"/>
      <c r="AC605" s="108"/>
      <c r="AD605" s="108">
        <v>0</v>
      </c>
      <c r="AH605" s="106">
        <f t="shared" si="13"/>
        <v>0</v>
      </c>
    </row>
    <row r="606" spans="2:34" x14ac:dyDescent="0.15">
      <c r="B606" s="107" t="s">
        <v>257</v>
      </c>
      <c r="C606" s="107"/>
      <c r="D606" s="107" t="s">
        <v>21</v>
      </c>
      <c r="E606" s="107" t="s">
        <v>82</v>
      </c>
      <c r="F606" s="109" t="s">
        <v>80</v>
      </c>
      <c r="G606" s="107" t="s">
        <v>258</v>
      </c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  <c r="AA606" s="108"/>
      <c r="AB606" s="108"/>
      <c r="AC606" s="108"/>
      <c r="AD606" s="108">
        <v>0</v>
      </c>
      <c r="AH606" s="106">
        <f t="shared" si="13"/>
        <v>0</v>
      </c>
    </row>
    <row r="607" spans="2:34" x14ac:dyDescent="0.15">
      <c r="B607" s="107" t="s">
        <v>257</v>
      </c>
      <c r="C607" s="107"/>
      <c r="D607" s="107" t="s">
        <v>21</v>
      </c>
      <c r="E607" s="107" t="s">
        <v>82</v>
      </c>
      <c r="F607" s="109" t="s">
        <v>81</v>
      </c>
      <c r="G607" s="107" t="s">
        <v>258</v>
      </c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  <c r="AA607" s="108"/>
      <c r="AB607" s="108"/>
      <c r="AC607" s="108"/>
      <c r="AD607" s="108">
        <v>0</v>
      </c>
      <c r="AH607" s="106">
        <f t="shared" si="13"/>
        <v>0</v>
      </c>
    </row>
    <row r="608" spans="2:34" x14ac:dyDescent="0.15">
      <c r="B608" s="107" t="s">
        <v>259</v>
      </c>
      <c r="C608" s="107"/>
      <c r="D608" s="107" t="s">
        <v>21</v>
      </c>
      <c r="E608" s="107" t="s">
        <v>254</v>
      </c>
      <c r="F608" s="107" t="s">
        <v>190</v>
      </c>
      <c r="G608" s="107" t="s">
        <v>258</v>
      </c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  <c r="AA608" s="108"/>
      <c r="AB608" s="108"/>
      <c r="AC608" s="108"/>
      <c r="AD608" s="108">
        <v>0</v>
      </c>
      <c r="AH608" s="106">
        <f t="shared" si="13"/>
        <v>0</v>
      </c>
    </row>
    <row r="609" spans="2:34" x14ac:dyDescent="0.15">
      <c r="B609" s="107" t="s">
        <v>259</v>
      </c>
      <c r="C609" s="107"/>
      <c r="D609" s="107" t="s">
        <v>21</v>
      </c>
      <c r="E609" s="107" t="s">
        <v>254</v>
      </c>
      <c r="F609" s="107" t="s">
        <v>191</v>
      </c>
      <c r="G609" s="107" t="s">
        <v>258</v>
      </c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  <c r="AA609" s="108"/>
      <c r="AB609" s="108"/>
      <c r="AC609" s="108"/>
      <c r="AD609" s="108">
        <v>0</v>
      </c>
      <c r="AH609" s="106">
        <f t="shared" si="13"/>
        <v>0</v>
      </c>
    </row>
    <row r="610" spans="2:34" x14ac:dyDescent="0.15">
      <c r="B610" s="107" t="s">
        <v>259</v>
      </c>
      <c r="C610" s="107"/>
      <c r="D610" s="107" t="s">
        <v>21</v>
      </c>
      <c r="E610" s="107" t="s">
        <v>254</v>
      </c>
      <c r="F610" s="107" t="s">
        <v>192</v>
      </c>
      <c r="G610" s="107" t="s">
        <v>258</v>
      </c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  <c r="AA610" s="108"/>
      <c r="AB610" s="108"/>
      <c r="AC610" s="108"/>
      <c r="AD610" s="108">
        <v>0</v>
      </c>
      <c r="AH610" s="106">
        <f t="shared" si="13"/>
        <v>0</v>
      </c>
    </row>
    <row r="611" spans="2:34" x14ac:dyDescent="0.15">
      <c r="B611" s="107" t="s">
        <v>259</v>
      </c>
      <c r="C611" s="107"/>
      <c r="D611" s="107" t="s">
        <v>21</v>
      </c>
      <c r="E611" s="107" t="s">
        <v>254</v>
      </c>
      <c r="F611" s="107" t="s">
        <v>193</v>
      </c>
      <c r="G611" s="107" t="s">
        <v>258</v>
      </c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  <c r="AA611" s="108"/>
      <c r="AB611" s="108"/>
      <c r="AC611" s="108">
        <v>0</v>
      </c>
      <c r="AD611" s="108">
        <v>0</v>
      </c>
      <c r="AG611" s="61">
        <v>0</v>
      </c>
      <c r="AH611" s="106">
        <f t="shared" si="13"/>
        <v>0</v>
      </c>
    </row>
    <row r="612" spans="2:34" x14ac:dyDescent="0.15">
      <c r="B612" s="107" t="s">
        <v>259</v>
      </c>
      <c r="C612" s="107"/>
      <c r="D612" s="107" t="s">
        <v>21</v>
      </c>
      <c r="E612" s="107" t="s">
        <v>254</v>
      </c>
      <c r="F612" s="107" t="s">
        <v>194</v>
      </c>
      <c r="G612" s="107" t="s">
        <v>258</v>
      </c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  <c r="AA612" s="108"/>
      <c r="AB612" s="108"/>
      <c r="AC612" s="108"/>
      <c r="AD612" s="108">
        <v>0</v>
      </c>
      <c r="AH612" s="106">
        <f t="shared" si="13"/>
        <v>0</v>
      </c>
    </row>
    <row r="613" spans="2:34" x14ac:dyDescent="0.15">
      <c r="B613" s="107" t="s">
        <v>259</v>
      </c>
      <c r="C613" s="107"/>
      <c r="D613" s="107" t="s">
        <v>21</v>
      </c>
      <c r="E613" s="107" t="s">
        <v>254</v>
      </c>
      <c r="F613" s="107" t="s">
        <v>195</v>
      </c>
      <c r="G613" s="107" t="s">
        <v>258</v>
      </c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  <c r="AA613" s="108"/>
      <c r="AB613" s="108"/>
      <c r="AC613" s="108"/>
      <c r="AD613" s="108">
        <v>0</v>
      </c>
      <c r="AH613" s="106">
        <f t="shared" si="13"/>
        <v>0</v>
      </c>
    </row>
    <row r="614" spans="2:34" x14ac:dyDescent="0.15">
      <c r="B614" s="107" t="s">
        <v>259</v>
      </c>
      <c r="C614" s="107"/>
      <c r="D614" s="107" t="s">
        <v>21</v>
      </c>
      <c r="E614" s="107" t="s">
        <v>254</v>
      </c>
      <c r="F614" s="107" t="s">
        <v>196</v>
      </c>
      <c r="G614" s="107" t="s">
        <v>258</v>
      </c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>
        <v>0</v>
      </c>
      <c r="AH614" s="106">
        <f t="shared" si="13"/>
        <v>0</v>
      </c>
    </row>
    <row r="615" spans="2:34" x14ac:dyDescent="0.15">
      <c r="B615" s="107" t="s">
        <v>259</v>
      </c>
      <c r="C615" s="107"/>
      <c r="D615" s="107" t="s">
        <v>21</v>
      </c>
      <c r="E615" s="107" t="s">
        <v>254</v>
      </c>
      <c r="F615" s="107" t="s">
        <v>197</v>
      </c>
      <c r="G615" s="107" t="s">
        <v>258</v>
      </c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  <c r="AA615" s="108"/>
      <c r="AB615" s="108"/>
      <c r="AC615" s="108">
        <v>0</v>
      </c>
      <c r="AD615" s="108">
        <v>0</v>
      </c>
      <c r="AG615" s="61">
        <v>0</v>
      </c>
      <c r="AH615" s="106">
        <f t="shared" si="13"/>
        <v>0</v>
      </c>
    </row>
    <row r="616" spans="2:34" x14ac:dyDescent="0.15">
      <c r="B616" s="107" t="s">
        <v>259</v>
      </c>
      <c r="C616" s="107"/>
      <c r="D616" s="107" t="s">
        <v>21</v>
      </c>
      <c r="E616" s="107" t="s">
        <v>255</v>
      </c>
      <c r="F616" s="107" t="s">
        <v>199</v>
      </c>
      <c r="G616" s="107" t="s">
        <v>258</v>
      </c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  <c r="AA616" s="108"/>
      <c r="AB616" s="108"/>
      <c r="AC616" s="108">
        <v>0</v>
      </c>
      <c r="AD616" s="108">
        <v>0</v>
      </c>
      <c r="AG616" s="61">
        <v>0</v>
      </c>
      <c r="AH616" s="106">
        <f t="shared" si="13"/>
        <v>0</v>
      </c>
    </row>
    <row r="617" spans="2:34" x14ac:dyDescent="0.15">
      <c r="B617" s="107" t="s">
        <v>259</v>
      </c>
      <c r="C617" s="107"/>
      <c r="D617" s="107" t="s">
        <v>21</v>
      </c>
      <c r="E617" s="107" t="s">
        <v>255</v>
      </c>
      <c r="F617" s="109" t="s">
        <v>200</v>
      </c>
      <c r="G617" s="107" t="s">
        <v>258</v>
      </c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  <c r="AA617" s="108"/>
      <c r="AB617" s="108"/>
      <c r="AC617" s="108"/>
      <c r="AD617" s="108">
        <v>0</v>
      </c>
      <c r="AH617" s="106">
        <f t="shared" si="13"/>
        <v>0</v>
      </c>
    </row>
    <row r="618" spans="2:34" x14ac:dyDescent="0.15">
      <c r="B618" s="107" t="s">
        <v>259</v>
      </c>
      <c r="C618" s="107"/>
      <c r="D618" s="107" t="s">
        <v>21</v>
      </c>
      <c r="E618" s="107" t="s">
        <v>255</v>
      </c>
      <c r="F618" s="109" t="s">
        <v>201</v>
      </c>
      <c r="G618" s="107" t="s">
        <v>258</v>
      </c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  <c r="AA618" s="108"/>
      <c r="AB618" s="108"/>
      <c r="AC618" s="108"/>
      <c r="AD618" s="108">
        <v>0</v>
      </c>
      <c r="AH618" s="106">
        <f t="shared" si="13"/>
        <v>0</v>
      </c>
    </row>
    <row r="619" spans="2:34" x14ac:dyDescent="0.15">
      <c r="B619" s="107" t="s">
        <v>259</v>
      </c>
      <c r="C619" s="107"/>
      <c r="D619" s="107" t="s">
        <v>21</v>
      </c>
      <c r="E619" s="107" t="s">
        <v>255</v>
      </c>
      <c r="F619" s="109" t="s">
        <v>202</v>
      </c>
      <c r="G619" s="107" t="s">
        <v>258</v>
      </c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  <c r="AA619" s="108"/>
      <c r="AB619" s="108"/>
      <c r="AC619" s="108"/>
      <c r="AD619" s="108">
        <v>0</v>
      </c>
      <c r="AH619" s="106">
        <f t="shared" si="13"/>
        <v>0</v>
      </c>
    </row>
    <row r="620" spans="2:34" x14ac:dyDescent="0.15">
      <c r="B620" s="107" t="s">
        <v>259</v>
      </c>
      <c r="C620" s="107"/>
      <c r="D620" s="107" t="s">
        <v>21</v>
      </c>
      <c r="E620" s="107" t="s">
        <v>255</v>
      </c>
      <c r="F620" s="109" t="s">
        <v>203</v>
      </c>
      <c r="G620" s="107" t="s">
        <v>258</v>
      </c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  <c r="AA620" s="108"/>
      <c r="AB620" s="108"/>
      <c r="AC620" s="108"/>
      <c r="AD620" s="108">
        <v>0</v>
      </c>
      <c r="AH620" s="106">
        <f t="shared" si="13"/>
        <v>0</v>
      </c>
    </row>
    <row r="621" spans="2:34" x14ac:dyDescent="0.15">
      <c r="B621" s="107" t="s">
        <v>259</v>
      </c>
      <c r="C621" s="107"/>
      <c r="D621" s="107" t="s">
        <v>21</v>
      </c>
      <c r="E621" s="107" t="s">
        <v>255</v>
      </c>
      <c r="F621" s="109" t="s">
        <v>204</v>
      </c>
      <c r="G621" s="107" t="s">
        <v>258</v>
      </c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>
        <v>0</v>
      </c>
      <c r="AD621" s="108">
        <v>0</v>
      </c>
      <c r="AG621" s="61">
        <v>0</v>
      </c>
      <c r="AH621" s="106">
        <f t="shared" si="13"/>
        <v>0</v>
      </c>
    </row>
    <row r="622" spans="2:34" x14ac:dyDescent="0.15">
      <c r="B622" s="107" t="s">
        <v>259</v>
      </c>
      <c r="C622" s="107"/>
      <c r="D622" s="107" t="s">
        <v>21</v>
      </c>
      <c r="E622" s="107" t="s">
        <v>255</v>
      </c>
      <c r="F622" s="109" t="s">
        <v>205</v>
      </c>
      <c r="G622" s="107" t="s">
        <v>258</v>
      </c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  <c r="AA622" s="108"/>
      <c r="AB622" s="108"/>
      <c r="AC622" s="108">
        <v>0</v>
      </c>
      <c r="AD622" s="108">
        <v>0</v>
      </c>
      <c r="AG622" s="61">
        <v>0</v>
      </c>
      <c r="AH622" s="106">
        <f t="shared" si="13"/>
        <v>0</v>
      </c>
    </row>
    <row r="623" spans="2:34" x14ac:dyDescent="0.15">
      <c r="B623" s="107" t="s">
        <v>259</v>
      </c>
      <c r="C623" s="107"/>
      <c r="D623" s="107" t="s">
        <v>21</v>
      </c>
      <c r="E623" s="107" t="s">
        <v>255</v>
      </c>
      <c r="F623" s="107" t="s">
        <v>206</v>
      </c>
      <c r="G623" s="107" t="s">
        <v>258</v>
      </c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  <c r="AA623" s="108"/>
      <c r="AB623" s="108"/>
      <c r="AC623" s="108"/>
      <c r="AD623" s="108">
        <v>0</v>
      </c>
      <c r="AH623" s="106">
        <f t="shared" si="13"/>
        <v>0</v>
      </c>
    </row>
    <row r="624" spans="2:34" x14ac:dyDescent="0.15">
      <c r="B624" s="107" t="s">
        <v>259</v>
      </c>
      <c r="C624" s="107"/>
      <c r="D624" s="107" t="s">
        <v>21</v>
      </c>
      <c r="E624" s="107" t="s">
        <v>255</v>
      </c>
      <c r="F624" s="107" t="s">
        <v>207</v>
      </c>
      <c r="G624" s="107" t="s">
        <v>258</v>
      </c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  <c r="AA624" s="108"/>
      <c r="AB624" s="108"/>
      <c r="AC624" s="108"/>
      <c r="AD624" s="108">
        <v>0</v>
      </c>
      <c r="AH624" s="106">
        <f t="shared" si="13"/>
        <v>0</v>
      </c>
    </row>
    <row r="625" spans="2:34" x14ac:dyDescent="0.15">
      <c r="B625" s="107" t="s">
        <v>259</v>
      </c>
      <c r="C625" s="107"/>
      <c r="D625" s="107" t="s">
        <v>21</v>
      </c>
      <c r="E625" s="107" t="s">
        <v>255</v>
      </c>
      <c r="F625" s="107" t="s">
        <v>208</v>
      </c>
      <c r="G625" s="107" t="s">
        <v>258</v>
      </c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  <c r="AA625" s="108"/>
      <c r="AB625" s="108"/>
      <c r="AC625" s="108"/>
      <c r="AD625" s="108">
        <v>0</v>
      </c>
      <c r="AH625" s="106">
        <f t="shared" si="13"/>
        <v>0</v>
      </c>
    </row>
    <row r="626" spans="2:34" x14ac:dyDescent="0.15">
      <c r="B626" s="107" t="s">
        <v>259</v>
      </c>
      <c r="C626" s="107"/>
      <c r="D626" s="107" t="s">
        <v>21</v>
      </c>
      <c r="E626" s="107" t="s">
        <v>82</v>
      </c>
      <c r="F626" s="107" t="s">
        <v>209</v>
      </c>
      <c r="G626" s="107" t="s">
        <v>258</v>
      </c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  <c r="AC626" s="108"/>
      <c r="AD626" s="108">
        <v>0</v>
      </c>
      <c r="AH626" s="106">
        <f t="shared" si="13"/>
        <v>0</v>
      </c>
    </row>
    <row r="627" spans="2:34" x14ac:dyDescent="0.15">
      <c r="B627" s="107" t="s">
        <v>259</v>
      </c>
      <c r="C627" s="107"/>
      <c r="D627" s="107" t="s">
        <v>21</v>
      </c>
      <c r="E627" s="107" t="s">
        <v>82</v>
      </c>
      <c r="F627" s="107" t="s">
        <v>210</v>
      </c>
      <c r="G627" s="107" t="s">
        <v>258</v>
      </c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  <c r="AA627" s="108"/>
      <c r="AB627" s="108"/>
      <c r="AC627" s="108"/>
      <c r="AD627" s="108">
        <v>0</v>
      </c>
      <c r="AH627" s="106">
        <f t="shared" si="13"/>
        <v>0</v>
      </c>
    </row>
    <row r="628" spans="2:34" x14ac:dyDescent="0.15">
      <c r="B628" s="107" t="s">
        <v>259</v>
      </c>
      <c r="C628" s="107"/>
      <c r="D628" s="107" t="s">
        <v>21</v>
      </c>
      <c r="E628" s="107" t="s">
        <v>82</v>
      </c>
      <c r="F628" s="107" t="s">
        <v>211</v>
      </c>
      <c r="G628" s="107" t="s">
        <v>258</v>
      </c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  <c r="AA628" s="108"/>
      <c r="AB628" s="108"/>
      <c r="AC628" s="108"/>
      <c r="AD628" s="108">
        <v>0</v>
      </c>
      <c r="AH628" s="106">
        <f t="shared" si="13"/>
        <v>0</v>
      </c>
    </row>
    <row r="629" spans="2:34" x14ac:dyDescent="0.15">
      <c r="B629" s="107" t="s">
        <v>259</v>
      </c>
      <c r="C629" s="107"/>
      <c r="D629" s="107" t="s">
        <v>21</v>
      </c>
      <c r="E629" s="107" t="s">
        <v>82</v>
      </c>
      <c r="F629" s="109" t="s">
        <v>74</v>
      </c>
      <c r="G629" s="107" t="s">
        <v>258</v>
      </c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  <c r="AA629" s="108"/>
      <c r="AB629" s="108"/>
      <c r="AC629" s="108"/>
      <c r="AD629" s="108">
        <v>0</v>
      </c>
      <c r="AH629" s="106">
        <f t="shared" si="13"/>
        <v>0</v>
      </c>
    </row>
    <row r="630" spans="2:34" x14ac:dyDescent="0.15">
      <c r="B630" s="107" t="s">
        <v>259</v>
      </c>
      <c r="C630" s="107"/>
      <c r="D630" s="107" t="s">
        <v>21</v>
      </c>
      <c r="E630" s="107" t="s">
        <v>82</v>
      </c>
      <c r="F630" s="109" t="s">
        <v>75</v>
      </c>
      <c r="G630" s="107" t="s">
        <v>258</v>
      </c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  <c r="AA630" s="108"/>
      <c r="AB630" s="108"/>
      <c r="AC630" s="108"/>
      <c r="AD630" s="108">
        <v>0</v>
      </c>
      <c r="AH630" s="106">
        <f t="shared" si="13"/>
        <v>0</v>
      </c>
    </row>
    <row r="631" spans="2:34" x14ac:dyDescent="0.15">
      <c r="B631" s="107" t="s">
        <v>259</v>
      </c>
      <c r="C631" s="107"/>
      <c r="D631" s="107" t="s">
        <v>21</v>
      </c>
      <c r="E631" s="107" t="s">
        <v>82</v>
      </c>
      <c r="F631" s="109" t="s">
        <v>76</v>
      </c>
      <c r="G631" s="107" t="s">
        <v>258</v>
      </c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  <c r="AA631" s="108"/>
      <c r="AB631" s="108"/>
      <c r="AC631" s="108"/>
      <c r="AD631" s="108">
        <v>0</v>
      </c>
      <c r="AH631" s="106">
        <f t="shared" si="13"/>
        <v>0</v>
      </c>
    </row>
    <row r="632" spans="2:34" x14ac:dyDescent="0.15">
      <c r="B632" s="107" t="s">
        <v>259</v>
      </c>
      <c r="C632" s="107"/>
      <c r="D632" s="107" t="s">
        <v>21</v>
      </c>
      <c r="E632" s="107" t="s">
        <v>82</v>
      </c>
      <c r="F632" s="109" t="s">
        <v>88</v>
      </c>
      <c r="G632" s="107" t="s">
        <v>258</v>
      </c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  <c r="AA632" s="108"/>
      <c r="AB632" s="108"/>
      <c r="AC632" s="108"/>
      <c r="AD632" s="108">
        <v>0</v>
      </c>
      <c r="AH632" s="106">
        <f t="shared" si="13"/>
        <v>0</v>
      </c>
    </row>
    <row r="633" spans="2:34" x14ac:dyDescent="0.15">
      <c r="B633" s="107" t="s">
        <v>259</v>
      </c>
      <c r="C633" s="107"/>
      <c r="D633" s="107" t="s">
        <v>21</v>
      </c>
      <c r="E633" s="107" t="s">
        <v>82</v>
      </c>
      <c r="F633" s="109" t="s">
        <v>212</v>
      </c>
      <c r="G633" s="107" t="s">
        <v>258</v>
      </c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  <c r="AA633" s="108"/>
      <c r="AB633" s="108"/>
      <c r="AC633" s="108"/>
      <c r="AD633" s="108">
        <v>0</v>
      </c>
      <c r="AH633" s="106">
        <f t="shared" si="13"/>
        <v>0</v>
      </c>
    </row>
    <row r="634" spans="2:34" x14ac:dyDescent="0.15">
      <c r="B634" s="107" t="s">
        <v>259</v>
      </c>
      <c r="C634" s="107"/>
      <c r="D634" s="107" t="s">
        <v>21</v>
      </c>
      <c r="E634" s="107" t="s">
        <v>82</v>
      </c>
      <c r="F634" s="109" t="s">
        <v>79</v>
      </c>
      <c r="G634" s="107" t="s">
        <v>258</v>
      </c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  <c r="AA634" s="108"/>
      <c r="AB634" s="108"/>
      <c r="AC634" s="108"/>
      <c r="AD634" s="108">
        <v>0</v>
      </c>
      <c r="AH634" s="106">
        <f t="shared" si="13"/>
        <v>0</v>
      </c>
    </row>
    <row r="635" spans="2:34" x14ac:dyDescent="0.15">
      <c r="B635" s="107" t="s">
        <v>259</v>
      </c>
      <c r="C635" s="107"/>
      <c r="D635" s="107" t="s">
        <v>21</v>
      </c>
      <c r="E635" s="107" t="s">
        <v>82</v>
      </c>
      <c r="F635" s="109" t="s">
        <v>80</v>
      </c>
      <c r="G635" s="107" t="s">
        <v>258</v>
      </c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  <c r="AA635" s="108"/>
      <c r="AB635" s="108"/>
      <c r="AC635" s="108"/>
      <c r="AD635" s="108">
        <v>0</v>
      </c>
      <c r="AH635" s="106">
        <f t="shared" si="13"/>
        <v>0</v>
      </c>
    </row>
    <row r="636" spans="2:34" x14ac:dyDescent="0.15">
      <c r="B636" s="107" t="s">
        <v>259</v>
      </c>
      <c r="C636" s="107"/>
      <c r="D636" s="107" t="s">
        <v>21</v>
      </c>
      <c r="E636" s="107" t="s">
        <v>82</v>
      </c>
      <c r="F636" s="109" t="s">
        <v>81</v>
      </c>
      <c r="G636" s="107" t="s">
        <v>258</v>
      </c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  <c r="AA636" s="108"/>
      <c r="AB636" s="108"/>
      <c r="AC636" s="108"/>
      <c r="AD636" s="108">
        <v>0</v>
      </c>
      <c r="AH636" s="106">
        <f t="shared" si="13"/>
        <v>0</v>
      </c>
    </row>
    <row r="637" spans="2:34" x14ac:dyDescent="0.15">
      <c r="B637" s="107" t="s">
        <v>45</v>
      </c>
      <c r="C637" s="107"/>
      <c r="D637" s="107" t="s">
        <v>21</v>
      </c>
      <c r="E637" s="107" t="s">
        <v>254</v>
      </c>
      <c r="F637" s="107" t="s">
        <v>190</v>
      </c>
      <c r="G637" s="107" t="s">
        <v>258</v>
      </c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  <c r="AA637" s="108"/>
      <c r="AB637" s="108"/>
      <c r="AC637" s="108"/>
      <c r="AD637" s="108">
        <v>0</v>
      </c>
      <c r="AH637" s="106">
        <f t="shared" si="13"/>
        <v>0</v>
      </c>
    </row>
    <row r="638" spans="2:34" x14ac:dyDescent="0.15">
      <c r="B638" s="107" t="s">
        <v>45</v>
      </c>
      <c r="C638" s="107"/>
      <c r="D638" s="107" t="s">
        <v>21</v>
      </c>
      <c r="E638" s="107" t="s">
        <v>254</v>
      </c>
      <c r="F638" s="107" t="s">
        <v>191</v>
      </c>
      <c r="G638" s="107" t="s">
        <v>258</v>
      </c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  <c r="AA638" s="108"/>
      <c r="AB638" s="108"/>
      <c r="AC638" s="108"/>
      <c r="AD638" s="108">
        <v>0</v>
      </c>
      <c r="AH638" s="106">
        <f t="shared" si="13"/>
        <v>0</v>
      </c>
    </row>
    <row r="639" spans="2:34" x14ac:dyDescent="0.15">
      <c r="B639" s="107" t="s">
        <v>45</v>
      </c>
      <c r="C639" s="107"/>
      <c r="D639" s="107" t="s">
        <v>21</v>
      </c>
      <c r="E639" s="107" t="s">
        <v>254</v>
      </c>
      <c r="F639" s="107" t="s">
        <v>192</v>
      </c>
      <c r="G639" s="107" t="s">
        <v>258</v>
      </c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  <c r="AA639" s="108"/>
      <c r="AB639" s="108"/>
      <c r="AC639" s="108"/>
      <c r="AD639" s="108">
        <v>0</v>
      </c>
      <c r="AH639" s="106">
        <f t="shared" si="13"/>
        <v>0</v>
      </c>
    </row>
    <row r="640" spans="2:34" x14ac:dyDescent="0.15">
      <c r="B640" s="107" t="s">
        <v>45</v>
      </c>
      <c r="C640" s="107"/>
      <c r="D640" s="107" t="s">
        <v>21</v>
      </c>
      <c r="E640" s="107" t="s">
        <v>254</v>
      </c>
      <c r="F640" s="107" t="s">
        <v>193</v>
      </c>
      <c r="G640" s="107" t="s">
        <v>258</v>
      </c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  <c r="AA640" s="108"/>
      <c r="AB640" s="108"/>
      <c r="AC640" s="108">
        <v>0</v>
      </c>
      <c r="AD640" s="108">
        <v>0</v>
      </c>
      <c r="AG640" s="61">
        <v>0</v>
      </c>
      <c r="AH640" s="106">
        <f t="shared" si="13"/>
        <v>0</v>
      </c>
    </row>
    <row r="641" spans="2:34" x14ac:dyDescent="0.15">
      <c r="B641" s="107" t="s">
        <v>45</v>
      </c>
      <c r="C641" s="107"/>
      <c r="D641" s="107" t="s">
        <v>21</v>
      </c>
      <c r="E641" s="107" t="s">
        <v>254</v>
      </c>
      <c r="F641" s="107" t="s">
        <v>194</v>
      </c>
      <c r="G641" s="107" t="s">
        <v>258</v>
      </c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  <c r="AC641" s="108"/>
      <c r="AD641" s="108">
        <v>0</v>
      </c>
      <c r="AH641" s="106">
        <f t="shared" si="13"/>
        <v>0</v>
      </c>
    </row>
    <row r="642" spans="2:34" x14ac:dyDescent="0.15">
      <c r="B642" s="107" t="s">
        <v>45</v>
      </c>
      <c r="C642" s="107"/>
      <c r="D642" s="107" t="s">
        <v>21</v>
      </c>
      <c r="E642" s="107" t="s">
        <v>254</v>
      </c>
      <c r="F642" s="107" t="s">
        <v>195</v>
      </c>
      <c r="G642" s="107" t="s">
        <v>258</v>
      </c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  <c r="AA642" s="108"/>
      <c r="AB642" s="108"/>
      <c r="AC642" s="108"/>
      <c r="AD642" s="108">
        <v>0</v>
      </c>
      <c r="AH642" s="106">
        <f t="shared" si="13"/>
        <v>0</v>
      </c>
    </row>
    <row r="643" spans="2:34" x14ac:dyDescent="0.15">
      <c r="B643" s="107" t="s">
        <v>45</v>
      </c>
      <c r="C643" s="107"/>
      <c r="D643" s="107" t="s">
        <v>21</v>
      </c>
      <c r="E643" s="107" t="s">
        <v>254</v>
      </c>
      <c r="F643" s="107" t="s">
        <v>196</v>
      </c>
      <c r="G643" s="107" t="s">
        <v>258</v>
      </c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  <c r="AA643" s="108"/>
      <c r="AB643" s="108"/>
      <c r="AC643" s="108"/>
      <c r="AD643" s="108">
        <v>0</v>
      </c>
      <c r="AH643" s="106">
        <f t="shared" si="13"/>
        <v>0</v>
      </c>
    </row>
    <row r="644" spans="2:34" x14ac:dyDescent="0.15">
      <c r="B644" s="107" t="s">
        <v>45</v>
      </c>
      <c r="C644" s="107"/>
      <c r="D644" s="107" t="s">
        <v>21</v>
      </c>
      <c r="E644" s="107" t="s">
        <v>254</v>
      </c>
      <c r="F644" s="107" t="s">
        <v>197</v>
      </c>
      <c r="G644" s="107" t="s">
        <v>258</v>
      </c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  <c r="AA644" s="108"/>
      <c r="AB644" s="108"/>
      <c r="AC644" s="108">
        <v>0</v>
      </c>
      <c r="AD644" s="108">
        <v>0</v>
      </c>
      <c r="AG644" s="61">
        <v>0</v>
      </c>
      <c r="AH644" s="106">
        <f t="shared" si="13"/>
        <v>0</v>
      </c>
    </row>
    <row r="645" spans="2:34" x14ac:dyDescent="0.15">
      <c r="B645" s="107" t="s">
        <v>45</v>
      </c>
      <c r="C645" s="107"/>
      <c r="D645" s="107" t="s">
        <v>21</v>
      </c>
      <c r="E645" s="107" t="s">
        <v>255</v>
      </c>
      <c r="F645" s="107" t="s">
        <v>199</v>
      </c>
      <c r="G645" s="107" t="s">
        <v>258</v>
      </c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  <c r="AA645" s="108"/>
      <c r="AB645" s="108"/>
      <c r="AC645" s="108">
        <v>-538.26849404761901</v>
      </c>
      <c r="AD645" s="108">
        <v>-548.06287904761905</v>
      </c>
      <c r="AG645" s="61">
        <v>-548.06287904761905</v>
      </c>
      <c r="AH645" s="106">
        <f t="shared" si="13"/>
        <v>0</v>
      </c>
    </row>
    <row r="646" spans="2:34" x14ac:dyDescent="0.15">
      <c r="B646" s="107" t="s">
        <v>45</v>
      </c>
      <c r="C646" s="107"/>
      <c r="D646" s="107" t="s">
        <v>21</v>
      </c>
      <c r="E646" s="107" t="s">
        <v>255</v>
      </c>
      <c r="F646" s="109" t="s">
        <v>200</v>
      </c>
      <c r="G646" s="107" t="s">
        <v>258</v>
      </c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  <c r="AC646" s="108"/>
      <c r="AD646" s="108">
        <v>0</v>
      </c>
      <c r="AH646" s="106">
        <f t="shared" si="13"/>
        <v>0</v>
      </c>
    </row>
    <row r="647" spans="2:34" x14ac:dyDescent="0.15">
      <c r="B647" s="107" t="s">
        <v>45</v>
      </c>
      <c r="C647" s="107"/>
      <c r="D647" s="107" t="s">
        <v>21</v>
      </c>
      <c r="E647" s="107" t="s">
        <v>255</v>
      </c>
      <c r="F647" s="109" t="s">
        <v>201</v>
      </c>
      <c r="G647" s="107" t="s">
        <v>258</v>
      </c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  <c r="AA647" s="108"/>
      <c r="AB647" s="108"/>
      <c r="AC647" s="108"/>
      <c r="AD647" s="108">
        <v>0</v>
      </c>
      <c r="AH647" s="106">
        <f t="shared" si="13"/>
        <v>0</v>
      </c>
    </row>
    <row r="648" spans="2:34" x14ac:dyDescent="0.15">
      <c r="B648" s="107" t="s">
        <v>45</v>
      </c>
      <c r="C648" s="107"/>
      <c r="D648" s="107" t="s">
        <v>21</v>
      </c>
      <c r="E648" s="107" t="s">
        <v>255</v>
      </c>
      <c r="F648" s="109" t="s">
        <v>202</v>
      </c>
      <c r="G648" s="107" t="s">
        <v>258</v>
      </c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  <c r="AA648" s="108"/>
      <c r="AB648" s="108"/>
      <c r="AC648" s="108"/>
      <c r="AD648" s="108">
        <v>0</v>
      </c>
      <c r="AH648" s="106">
        <f t="shared" si="13"/>
        <v>0</v>
      </c>
    </row>
    <row r="649" spans="2:34" x14ac:dyDescent="0.15">
      <c r="B649" s="107" t="s">
        <v>45</v>
      </c>
      <c r="C649" s="107"/>
      <c r="D649" s="107" t="s">
        <v>21</v>
      </c>
      <c r="E649" s="107" t="s">
        <v>255</v>
      </c>
      <c r="F649" s="109" t="s">
        <v>203</v>
      </c>
      <c r="G649" s="107" t="s">
        <v>258</v>
      </c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  <c r="AA649" s="108"/>
      <c r="AB649" s="108"/>
      <c r="AC649" s="108"/>
      <c r="AD649" s="108">
        <v>0</v>
      </c>
      <c r="AH649" s="106">
        <f t="shared" si="13"/>
        <v>0</v>
      </c>
    </row>
    <row r="650" spans="2:34" x14ac:dyDescent="0.15">
      <c r="B650" s="107" t="s">
        <v>45</v>
      </c>
      <c r="C650" s="107"/>
      <c r="D650" s="107" t="s">
        <v>21</v>
      </c>
      <c r="E650" s="107" t="s">
        <v>255</v>
      </c>
      <c r="F650" s="109" t="s">
        <v>204</v>
      </c>
      <c r="G650" s="107" t="s">
        <v>258</v>
      </c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  <c r="AA650" s="108"/>
      <c r="AB650" s="108"/>
      <c r="AC650" s="108">
        <v>-538.26849404761901</v>
      </c>
      <c r="AD650" s="108">
        <v>-548.06287904761905</v>
      </c>
      <c r="AG650" s="61">
        <v>-548.06287904761905</v>
      </c>
      <c r="AH650" s="106">
        <f t="shared" si="13"/>
        <v>0</v>
      </c>
    </row>
    <row r="651" spans="2:34" x14ac:dyDescent="0.15">
      <c r="B651" s="107" t="s">
        <v>45</v>
      </c>
      <c r="C651" s="107"/>
      <c r="D651" s="107" t="s">
        <v>21</v>
      </c>
      <c r="E651" s="107" t="s">
        <v>255</v>
      </c>
      <c r="F651" s="109" t="s">
        <v>205</v>
      </c>
      <c r="G651" s="107" t="s">
        <v>258</v>
      </c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  <c r="AA651" s="108"/>
      <c r="AB651" s="108"/>
      <c r="AC651" s="108">
        <v>0</v>
      </c>
      <c r="AD651" s="108">
        <v>0</v>
      </c>
      <c r="AG651" s="61">
        <v>0</v>
      </c>
      <c r="AH651" s="106">
        <f t="shared" si="13"/>
        <v>0</v>
      </c>
    </row>
    <row r="652" spans="2:34" x14ac:dyDescent="0.15">
      <c r="B652" s="107" t="s">
        <v>45</v>
      </c>
      <c r="C652" s="107"/>
      <c r="D652" s="107" t="s">
        <v>21</v>
      </c>
      <c r="E652" s="107" t="s">
        <v>255</v>
      </c>
      <c r="F652" s="107" t="s">
        <v>206</v>
      </c>
      <c r="G652" s="107" t="s">
        <v>258</v>
      </c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  <c r="AA652" s="108"/>
      <c r="AB652" s="108"/>
      <c r="AC652" s="108"/>
      <c r="AD652" s="108">
        <v>0</v>
      </c>
      <c r="AH652" s="106">
        <f t="shared" si="13"/>
        <v>0</v>
      </c>
    </row>
    <row r="653" spans="2:34" x14ac:dyDescent="0.15">
      <c r="B653" s="107" t="s">
        <v>45</v>
      </c>
      <c r="C653" s="107"/>
      <c r="D653" s="107" t="s">
        <v>21</v>
      </c>
      <c r="E653" s="107" t="s">
        <v>255</v>
      </c>
      <c r="F653" s="107" t="s">
        <v>207</v>
      </c>
      <c r="G653" s="107" t="s">
        <v>258</v>
      </c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  <c r="AA653" s="108"/>
      <c r="AB653" s="108"/>
      <c r="AC653" s="108"/>
      <c r="AD653" s="108">
        <v>0</v>
      </c>
      <c r="AH653" s="106">
        <f t="shared" si="13"/>
        <v>0</v>
      </c>
    </row>
    <row r="654" spans="2:34" x14ac:dyDescent="0.15">
      <c r="B654" s="107" t="s">
        <v>45</v>
      </c>
      <c r="C654" s="107"/>
      <c r="D654" s="107" t="s">
        <v>21</v>
      </c>
      <c r="E654" s="107" t="s">
        <v>255</v>
      </c>
      <c r="F654" s="107" t="s">
        <v>208</v>
      </c>
      <c r="G654" s="107" t="s">
        <v>258</v>
      </c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>
        <v>0</v>
      </c>
      <c r="AH654" s="106">
        <f t="shared" si="13"/>
        <v>0</v>
      </c>
    </row>
    <row r="655" spans="2:34" x14ac:dyDescent="0.15">
      <c r="B655" s="107" t="s">
        <v>45</v>
      </c>
      <c r="C655" s="107"/>
      <c r="D655" s="107" t="s">
        <v>21</v>
      </c>
      <c r="E655" s="107" t="s">
        <v>82</v>
      </c>
      <c r="F655" s="107" t="s">
        <v>209</v>
      </c>
      <c r="G655" s="107" t="s">
        <v>258</v>
      </c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  <c r="AA655" s="108"/>
      <c r="AB655" s="108"/>
      <c r="AC655" s="108"/>
      <c r="AD655" s="108">
        <v>0</v>
      </c>
      <c r="AH655" s="106">
        <f t="shared" si="13"/>
        <v>0</v>
      </c>
    </row>
    <row r="656" spans="2:34" x14ac:dyDescent="0.15">
      <c r="B656" s="107" t="s">
        <v>45</v>
      </c>
      <c r="C656" s="107"/>
      <c r="D656" s="107" t="s">
        <v>21</v>
      </c>
      <c r="E656" s="107" t="s">
        <v>82</v>
      </c>
      <c r="F656" s="107" t="s">
        <v>210</v>
      </c>
      <c r="G656" s="107" t="s">
        <v>258</v>
      </c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  <c r="AA656" s="108"/>
      <c r="AB656" s="108"/>
      <c r="AC656" s="108"/>
      <c r="AD656" s="108">
        <v>0</v>
      </c>
      <c r="AH656" s="106">
        <f t="shared" si="13"/>
        <v>0</v>
      </c>
    </row>
    <row r="657" spans="2:34" x14ac:dyDescent="0.15">
      <c r="B657" s="107" t="s">
        <v>45</v>
      </c>
      <c r="C657" s="107"/>
      <c r="D657" s="107" t="s">
        <v>21</v>
      </c>
      <c r="E657" s="107" t="s">
        <v>82</v>
      </c>
      <c r="F657" s="107" t="s">
        <v>211</v>
      </c>
      <c r="G657" s="107" t="s">
        <v>258</v>
      </c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  <c r="AA657" s="108"/>
      <c r="AB657" s="108"/>
      <c r="AC657" s="108"/>
      <c r="AD657" s="108">
        <v>0</v>
      </c>
      <c r="AH657" s="106">
        <f t="shared" si="13"/>
        <v>0</v>
      </c>
    </row>
    <row r="658" spans="2:34" x14ac:dyDescent="0.15">
      <c r="B658" s="107" t="s">
        <v>45</v>
      </c>
      <c r="C658" s="107"/>
      <c r="D658" s="107" t="s">
        <v>21</v>
      </c>
      <c r="E658" s="107" t="s">
        <v>82</v>
      </c>
      <c r="F658" s="109" t="s">
        <v>74</v>
      </c>
      <c r="G658" s="107" t="s">
        <v>258</v>
      </c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  <c r="AA658" s="108"/>
      <c r="AB658" s="108"/>
      <c r="AC658" s="108"/>
      <c r="AD658" s="108">
        <v>0</v>
      </c>
      <c r="AH658" s="106">
        <f t="shared" si="13"/>
        <v>0</v>
      </c>
    </row>
    <row r="659" spans="2:34" x14ac:dyDescent="0.15">
      <c r="B659" s="107" t="s">
        <v>45</v>
      </c>
      <c r="C659" s="107"/>
      <c r="D659" s="107" t="s">
        <v>21</v>
      </c>
      <c r="E659" s="107" t="s">
        <v>82</v>
      </c>
      <c r="F659" s="109" t="s">
        <v>75</v>
      </c>
      <c r="G659" s="107" t="s">
        <v>258</v>
      </c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  <c r="AA659" s="108"/>
      <c r="AB659" s="108"/>
      <c r="AC659" s="108"/>
      <c r="AD659" s="108">
        <v>0</v>
      </c>
      <c r="AH659" s="106">
        <f t="shared" si="13"/>
        <v>0</v>
      </c>
    </row>
    <row r="660" spans="2:34" x14ac:dyDescent="0.15">
      <c r="B660" s="107" t="s">
        <v>45</v>
      </c>
      <c r="C660" s="107"/>
      <c r="D660" s="107" t="s">
        <v>21</v>
      </c>
      <c r="E660" s="107" t="s">
        <v>82</v>
      </c>
      <c r="F660" s="109" t="s">
        <v>76</v>
      </c>
      <c r="G660" s="107" t="s">
        <v>258</v>
      </c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  <c r="AA660" s="108"/>
      <c r="AB660" s="108"/>
      <c r="AC660" s="108"/>
      <c r="AD660" s="108">
        <v>0</v>
      </c>
      <c r="AH660" s="106">
        <f t="shared" si="13"/>
        <v>0</v>
      </c>
    </row>
    <row r="661" spans="2:34" x14ac:dyDescent="0.15">
      <c r="B661" s="107" t="s">
        <v>45</v>
      </c>
      <c r="C661" s="107"/>
      <c r="D661" s="107" t="s">
        <v>21</v>
      </c>
      <c r="E661" s="107" t="s">
        <v>82</v>
      </c>
      <c r="F661" s="109" t="s">
        <v>88</v>
      </c>
      <c r="G661" s="107" t="s">
        <v>258</v>
      </c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  <c r="AC661" s="108"/>
      <c r="AD661" s="108">
        <v>0</v>
      </c>
      <c r="AH661" s="106">
        <f t="shared" si="13"/>
        <v>0</v>
      </c>
    </row>
    <row r="662" spans="2:34" x14ac:dyDescent="0.15">
      <c r="B662" s="107" t="s">
        <v>45</v>
      </c>
      <c r="C662" s="107"/>
      <c r="D662" s="107" t="s">
        <v>21</v>
      </c>
      <c r="E662" s="107" t="s">
        <v>82</v>
      </c>
      <c r="F662" s="109" t="s">
        <v>212</v>
      </c>
      <c r="G662" s="107" t="s">
        <v>258</v>
      </c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  <c r="AA662" s="108"/>
      <c r="AB662" s="108"/>
      <c r="AC662" s="108"/>
      <c r="AD662" s="108">
        <v>0</v>
      </c>
      <c r="AH662" s="106">
        <f t="shared" ref="AH662:AH723" si="14">+AG662-AD662</f>
        <v>0</v>
      </c>
    </row>
    <row r="663" spans="2:34" x14ac:dyDescent="0.15">
      <c r="B663" s="107" t="s">
        <v>45</v>
      </c>
      <c r="C663" s="107"/>
      <c r="D663" s="107" t="s">
        <v>21</v>
      </c>
      <c r="E663" s="107" t="s">
        <v>82</v>
      </c>
      <c r="F663" s="109" t="s">
        <v>79</v>
      </c>
      <c r="G663" s="107" t="s">
        <v>258</v>
      </c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  <c r="AA663" s="108"/>
      <c r="AB663" s="108"/>
      <c r="AC663" s="108"/>
      <c r="AD663" s="108">
        <v>0</v>
      </c>
      <c r="AH663" s="106">
        <f t="shared" si="14"/>
        <v>0</v>
      </c>
    </row>
    <row r="664" spans="2:34" x14ac:dyDescent="0.15">
      <c r="B664" s="107" t="s">
        <v>45</v>
      </c>
      <c r="C664" s="107"/>
      <c r="D664" s="107" t="s">
        <v>21</v>
      </c>
      <c r="E664" s="107" t="s">
        <v>82</v>
      </c>
      <c r="F664" s="109" t="s">
        <v>80</v>
      </c>
      <c r="G664" s="107" t="s">
        <v>258</v>
      </c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  <c r="AA664" s="108"/>
      <c r="AB664" s="108"/>
      <c r="AC664" s="108"/>
      <c r="AD664" s="108">
        <v>0</v>
      </c>
      <c r="AH664" s="106">
        <f t="shared" si="14"/>
        <v>0</v>
      </c>
    </row>
    <row r="665" spans="2:34" x14ac:dyDescent="0.15">
      <c r="B665" s="107" t="s">
        <v>45</v>
      </c>
      <c r="C665" s="107"/>
      <c r="D665" s="107" t="s">
        <v>21</v>
      </c>
      <c r="E665" s="107" t="s">
        <v>82</v>
      </c>
      <c r="F665" s="109" t="s">
        <v>81</v>
      </c>
      <c r="G665" s="107" t="s">
        <v>258</v>
      </c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  <c r="AA665" s="108"/>
      <c r="AB665" s="108"/>
      <c r="AC665" s="108"/>
      <c r="AD665" s="108">
        <v>0</v>
      </c>
      <c r="AH665" s="106">
        <f t="shared" si="14"/>
        <v>0</v>
      </c>
    </row>
    <row r="666" spans="2:34" x14ac:dyDescent="0.15">
      <c r="B666" s="107" t="s">
        <v>260</v>
      </c>
      <c r="C666" s="107"/>
      <c r="D666" s="107" t="s">
        <v>21</v>
      </c>
      <c r="E666" s="107" t="s">
        <v>254</v>
      </c>
      <c r="F666" s="107" t="s">
        <v>190</v>
      </c>
      <c r="G666" s="107" t="s">
        <v>256</v>
      </c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>
        <v>0</v>
      </c>
      <c r="AH666" s="106">
        <f t="shared" si="14"/>
        <v>0</v>
      </c>
    </row>
    <row r="667" spans="2:34" x14ac:dyDescent="0.15">
      <c r="B667" s="107" t="s">
        <v>260</v>
      </c>
      <c r="C667" s="107"/>
      <c r="D667" s="107" t="s">
        <v>21</v>
      </c>
      <c r="E667" s="107" t="s">
        <v>254</v>
      </c>
      <c r="F667" s="107" t="s">
        <v>191</v>
      </c>
      <c r="G667" s="107" t="s">
        <v>256</v>
      </c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  <c r="AA667" s="108"/>
      <c r="AB667" s="108"/>
      <c r="AC667" s="108"/>
      <c r="AD667" s="108">
        <v>0</v>
      </c>
      <c r="AH667" s="106">
        <f t="shared" si="14"/>
        <v>0</v>
      </c>
    </row>
    <row r="668" spans="2:34" x14ac:dyDescent="0.15">
      <c r="B668" s="107" t="s">
        <v>260</v>
      </c>
      <c r="C668" s="107"/>
      <c r="D668" s="107" t="s">
        <v>21</v>
      </c>
      <c r="E668" s="107" t="s">
        <v>254</v>
      </c>
      <c r="F668" s="107" t="s">
        <v>192</v>
      </c>
      <c r="G668" s="107" t="s">
        <v>256</v>
      </c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  <c r="AA668" s="108"/>
      <c r="AB668" s="108"/>
      <c r="AC668" s="108"/>
      <c r="AD668" s="108">
        <v>0</v>
      </c>
      <c r="AH668" s="106">
        <f t="shared" si="14"/>
        <v>0</v>
      </c>
    </row>
    <row r="669" spans="2:34" x14ac:dyDescent="0.15">
      <c r="B669" s="107" t="s">
        <v>260</v>
      </c>
      <c r="C669" s="107"/>
      <c r="D669" s="107" t="s">
        <v>21</v>
      </c>
      <c r="E669" s="107" t="s">
        <v>254</v>
      </c>
      <c r="F669" s="107" t="s">
        <v>193</v>
      </c>
      <c r="G669" s="107" t="s">
        <v>256</v>
      </c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  <c r="AA669" s="108"/>
      <c r="AB669" s="108"/>
      <c r="AC669" s="108">
        <v>0</v>
      </c>
      <c r="AD669" s="108">
        <v>0</v>
      </c>
      <c r="AG669" s="61">
        <v>0</v>
      </c>
      <c r="AH669" s="106">
        <f t="shared" si="14"/>
        <v>0</v>
      </c>
    </row>
    <row r="670" spans="2:34" x14ac:dyDescent="0.15">
      <c r="B670" s="107" t="s">
        <v>260</v>
      </c>
      <c r="C670" s="107"/>
      <c r="D670" s="107" t="s">
        <v>21</v>
      </c>
      <c r="E670" s="107" t="s">
        <v>254</v>
      </c>
      <c r="F670" s="107" t="s">
        <v>194</v>
      </c>
      <c r="G670" s="107" t="s">
        <v>256</v>
      </c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  <c r="AA670" s="108"/>
      <c r="AB670" s="108"/>
      <c r="AC670" s="108"/>
      <c r="AD670" s="108">
        <v>0</v>
      </c>
      <c r="AH670" s="106">
        <f t="shared" si="14"/>
        <v>0</v>
      </c>
    </row>
    <row r="671" spans="2:34" x14ac:dyDescent="0.15">
      <c r="B671" s="107" t="s">
        <v>260</v>
      </c>
      <c r="C671" s="107"/>
      <c r="D671" s="107" t="s">
        <v>21</v>
      </c>
      <c r="E671" s="107" t="s">
        <v>254</v>
      </c>
      <c r="F671" s="107" t="s">
        <v>195</v>
      </c>
      <c r="G671" s="107" t="s">
        <v>256</v>
      </c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  <c r="AA671" s="108"/>
      <c r="AB671" s="108"/>
      <c r="AC671" s="108"/>
      <c r="AD671" s="108">
        <v>0</v>
      </c>
      <c r="AH671" s="106">
        <f t="shared" si="14"/>
        <v>0</v>
      </c>
    </row>
    <row r="672" spans="2:34" x14ac:dyDescent="0.15">
      <c r="B672" s="107" t="s">
        <v>260</v>
      </c>
      <c r="C672" s="107"/>
      <c r="D672" s="107" t="s">
        <v>21</v>
      </c>
      <c r="E672" s="107" t="s">
        <v>254</v>
      </c>
      <c r="F672" s="107" t="s">
        <v>196</v>
      </c>
      <c r="G672" s="107" t="s">
        <v>256</v>
      </c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  <c r="AA672" s="108"/>
      <c r="AB672" s="108"/>
      <c r="AC672" s="108"/>
      <c r="AD672" s="108">
        <v>0</v>
      </c>
      <c r="AH672" s="106">
        <f t="shared" si="14"/>
        <v>0</v>
      </c>
    </row>
    <row r="673" spans="2:34" x14ac:dyDescent="0.15">
      <c r="B673" s="107" t="s">
        <v>260</v>
      </c>
      <c r="C673" s="107"/>
      <c r="D673" s="107" t="s">
        <v>21</v>
      </c>
      <c r="E673" s="107" t="s">
        <v>254</v>
      </c>
      <c r="F673" s="107" t="s">
        <v>197</v>
      </c>
      <c r="G673" s="107" t="s">
        <v>256</v>
      </c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  <c r="AA673" s="108"/>
      <c r="AB673" s="108"/>
      <c r="AC673" s="108">
        <v>0</v>
      </c>
      <c r="AD673" s="108">
        <v>0</v>
      </c>
      <c r="AG673" s="61">
        <v>0</v>
      </c>
      <c r="AH673" s="106">
        <f t="shared" si="14"/>
        <v>0</v>
      </c>
    </row>
    <row r="674" spans="2:34" x14ac:dyDescent="0.15">
      <c r="B674" s="107" t="s">
        <v>260</v>
      </c>
      <c r="C674" s="107"/>
      <c r="D674" s="107" t="s">
        <v>21</v>
      </c>
      <c r="E674" s="107" t="s">
        <v>255</v>
      </c>
      <c r="F674" s="107" t="s">
        <v>199</v>
      </c>
      <c r="G674" s="107" t="s">
        <v>256</v>
      </c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>
        <v>-155550.69507325295</v>
      </c>
      <c r="AD674" s="108">
        <v>-181976.19109263748</v>
      </c>
      <c r="AG674" s="61">
        <v>-181976.19109263748</v>
      </c>
      <c r="AH674" s="106">
        <f t="shared" si="14"/>
        <v>0</v>
      </c>
    </row>
    <row r="675" spans="2:34" x14ac:dyDescent="0.15">
      <c r="B675" s="107" t="s">
        <v>260</v>
      </c>
      <c r="C675" s="107"/>
      <c r="D675" s="107" t="s">
        <v>21</v>
      </c>
      <c r="E675" s="107" t="s">
        <v>255</v>
      </c>
      <c r="F675" s="109" t="s">
        <v>200</v>
      </c>
      <c r="G675" s="107" t="s">
        <v>256</v>
      </c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  <c r="AA675" s="108"/>
      <c r="AB675" s="108"/>
      <c r="AC675" s="108"/>
      <c r="AD675" s="108">
        <v>0</v>
      </c>
      <c r="AH675" s="106">
        <f t="shared" si="14"/>
        <v>0</v>
      </c>
    </row>
    <row r="676" spans="2:34" x14ac:dyDescent="0.15">
      <c r="B676" s="107" t="s">
        <v>260</v>
      </c>
      <c r="C676" s="107"/>
      <c r="D676" s="107" t="s">
        <v>21</v>
      </c>
      <c r="E676" s="107" t="s">
        <v>255</v>
      </c>
      <c r="F676" s="109" t="s">
        <v>201</v>
      </c>
      <c r="G676" s="107" t="s">
        <v>256</v>
      </c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  <c r="AA676" s="108"/>
      <c r="AB676" s="108"/>
      <c r="AC676" s="108"/>
      <c r="AD676" s="108">
        <v>0</v>
      </c>
      <c r="AH676" s="106">
        <f t="shared" si="14"/>
        <v>0</v>
      </c>
    </row>
    <row r="677" spans="2:34" x14ac:dyDescent="0.15">
      <c r="B677" s="107" t="s">
        <v>260</v>
      </c>
      <c r="C677" s="107"/>
      <c r="D677" s="107" t="s">
        <v>21</v>
      </c>
      <c r="E677" s="107" t="s">
        <v>255</v>
      </c>
      <c r="F677" s="109" t="s">
        <v>202</v>
      </c>
      <c r="G677" s="107" t="s">
        <v>256</v>
      </c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  <c r="AA677" s="108"/>
      <c r="AB677" s="108"/>
      <c r="AC677" s="108"/>
      <c r="AD677" s="108">
        <v>0</v>
      </c>
      <c r="AH677" s="106">
        <f t="shared" si="14"/>
        <v>0</v>
      </c>
    </row>
    <row r="678" spans="2:34" x14ac:dyDescent="0.15">
      <c r="B678" s="107" t="s">
        <v>260</v>
      </c>
      <c r="C678" s="107"/>
      <c r="D678" s="107" t="s">
        <v>21</v>
      </c>
      <c r="E678" s="107" t="s">
        <v>255</v>
      </c>
      <c r="F678" s="109" t="s">
        <v>203</v>
      </c>
      <c r="G678" s="107" t="s">
        <v>256</v>
      </c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  <c r="AA678" s="108"/>
      <c r="AB678" s="108"/>
      <c r="AC678" s="108"/>
      <c r="AD678" s="108">
        <v>0</v>
      </c>
      <c r="AH678" s="106">
        <f t="shared" si="14"/>
        <v>0</v>
      </c>
    </row>
    <row r="679" spans="2:34" x14ac:dyDescent="0.15">
      <c r="B679" s="107" t="s">
        <v>260</v>
      </c>
      <c r="C679" s="107"/>
      <c r="D679" s="107" t="s">
        <v>21</v>
      </c>
      <c r="E679" s="107" t="s">
        <v>255</v>
      </c>
      <c r="F679" s="109" t="s">
        <v>204</v>
      </c>
      <c r="G679" s="107" t="s">
        <v>256</v>
      </c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  <c r="AA679" s="108"/>
      <c r="AB679" s="108"/>
      <c r="AC679" s="108">
        <v>-147895.16378256789</v>
      </c>
      <c r="AD679" s="108">
        <v>-172568.27474726844</v>
      </c>
      <c r="AG679" s="61">
        <v>-172568.27474726844</v>
      </c>
      <c r="AH679" s="106">
        <f t="shared" si="14"/>
        <v>0</v>
      </c>
    </row>
    <row r="680" spans="2:34" x14ac:dyDescent="0.15">
      <c r="B680" s="107" t="s">
        <v>260</v>
      </c>
      <c r="C680" s="107"/>
      <c r="D680" s="107" t="s">
        <v>21</v>
      </c>
      <c r="E680" s="107" t="s">
        <v>255</v>
      </c>
      <c r="F680" s="109" t="s">
        <v>205</v>
      </c>
      <c r="G680" s="107" t="s">
        <v>256</v>
      </c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  <c r="AA680" s="108"/>
      <c r="AB680" s="108"/>
      <c r="AC680" s="108">
        <v>-7655.5312906850459</v>
      </c>
      <c r="AD680" s="108">
        <v>-9407.9163453690435</v>
      </c>
      <c r="AG680" s="61">
        <v>-9407.9163453690435</v>
      </c>
      <c r="AH680" s="106">
        <f t="shared" si="14"/>
        <v>0</v>
      </c>
    </row>
    <row r="681" spans="2:34" x14ac:dyDescent="0.15">
      <c r="B681" s="107" t="s">
        <v>260</v>
      </c>
      <c r="C681" s="107"/>
      <c r="D681" s="107" t="s">
        <v>21</v>
      </c>
      <c r="E681" s="107" t="s">
        <v>255</v>
      </c>
      <c r="F681" s="107" t="s">
        <v>206</v>
      </c>
      <c r="G681" s="107" t="s">
        <v>256</v>
      </c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>
        <v>0</v>
      </c>
      <c r="AH681" s="106">
        <f t="shared" si="14"/>
        <v>0</v>
      </c>
    </row>
    <row r="682" spans="2:34" x14ac:dyDescent="0.15">
      <c r="B682" s="107" t="s">
        <v>260</v>
      </c>
      <c r="C682" s="107"/>
      <c r="D682" s="107" t="s">
        <v>21</v>
      </c>
      <c r="E682" s="107" t="s">
        <v>255</v>
      </c>
      <c r="F682" s="107" t="s">
        <v>207</v>
      </c>
      <c r="G682" s="107" t="s">
        <v>256</v>
      </c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  <c r="AA682" s="108"/>
      <c r="AB682" s="108"/>
      <c r="AC682" s="108"/>
      <c r="AD682" s="108">
        <v>0</v>
      </c>
      <c r="AH682" s="106">
        <f t="shared" si="14"/>
        <v>0</v>
      </c>
    </row>
    <row r="683" spans="2:34" x14ac:dyDescent="0.15">
      <c r="B683" s="107" t="s">
        <v>260</v>
      </c>
      <c r="C683" s="107"/>
      <c r="D683" s="107" t="s">
        <v>21</v>
      </c>
      <c r="E683" s="107" t="s">
        <v>255</v>
      </c>
      <c r="F683" s="107" t="s">
        <v>208</v>
      </c>
      <c r="G683" s="107" t="s">
        <v>256</v>
      </c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  <c r="AA683" s="108"/>
      <c r="AB683" s="108"/>
      <c r="AC683" s="108"/>
      <c r="AD683" s="108">
        <v>0</v>
      </c>
      <c r="AH683" s="106">
        <f t="shared" si="14"/>
        <v>0</v>
      </c>
    </row>
    <row r="684" spans="2:34" x14ac:dyDescent="0.15">
      <c r="B684" s="107" t="s">
        <v>260</v>
      </c>
      <c r="C684" s="107"/>
      <c r="D684" s="107" t="s">
        <v>21</v>
      </c>
      <c r="E684" s="107" t="s">
        <v>82</v>
      </c>
      <c r="F684" s="107" t="s">
        <v>209</v>
      </c>
      <c r="G684" s="107" t="s">
        <v>256</v>
      </c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  <c r="AA684" s="108"/>
      <c r="AB684" s="108"/>
      <c r="AC684" s="108"/>
      <c r="AD684" s="108">
        <v>0</v>
      </c>
      <c r="AH684" s="106">
        <f t="shared" si="14"/>
        <v>0</v>
      </c>
    </row>
    <row r="685" spans="2:34" x14ac:dyDescent="0.15">
      <c r="B685" s="107" t="s">
        <v>260</v>
      </c>
      <c r="C685" s="107"/>
      <c r="D685" s="107" t="s">
        <v>21</v>
      </c>
      <c r="E685" s="107" t="s">
        <v>82</v>
      </c>
      <c r="F685" s="107" t="s">
        <v>210</v>
      </c>
      <c r="G685" s="107" t="s">
        <v>256</v>
      </c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  <c r="AA685" s="108"/>
      <c r="AB685" s="108"/>
      <c r="AC685" s="108"/>
      <c r="AD685" s="108">
        <v>0</v>
      </c>
      <c r="AH685" s="106">
        <f t="shared" si="14"/>
        <v>0</v>
      </c>
    </row>
    <row r="686" spans="2:34" x14ac:dyDescent="0.15">
      <c r="B686" s="107" t="s">
        <v>260</v>
      </c>
      <c r="C686" s="107"/>
      <c r="D686" s="107" t="s">
        <v>21</v>
      </c>
      <c r="E686" s="107" t="s">
        <v>82</v>
      </c>
      <c r="F686" s="107" t="s">
        <v>211</v>
      </c>
      <c r="G686" s="107" t="s">
        <v>256</v>
      </c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>
        <v>0</v>
      </c>
      <c r="AH686" s="106">
        <f t="shared" si="14"/>
        <v>0</v>
      </c>
    </row>
    <row r="687" spans="2:34" x14ac:dyDescent="0.15">
      <c r="B687" s="107" t="s">
        <v>260</v>
      </c>
      <c r="C687" s="107"/>
      <c r="D687" s="107" t="s">
        <v>21</v>
      </c>
      <c r="E687" s="107" t="s">
        <v>82</v>
      </c>
      <c r="F687" s="109" t="s">
        <v>74</v>
      </c>
      <c r="G687" s="107" t="s">
        <v>256</v>
      </c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  <c r="AA687" s="108"/>
      <c r="AB687" s="108"/>
      <c r="AC687" s="108"/>
      <c r="AD687" s="108">
        <v>0</v>
      </c>
      <c r="AH687" s="106">
        <f t="shared" si="14"/>
        <v>0</v>
      </c>
    </row>
    <row r="688" spans="2:34" x14ac:dyDescent="0.15">
      <c r="B688" s="107" t="s">
        <v>260</v>
      </c>
      <c r="C688" s="107"/>
      <c r="D688" s="107" t="s">
        <v>21</v>
      </c>
      <c r="E688" s="107" t="s">
        <v>82</v>
      </c>
      <c r="F688" s="109" t="s">
        <v>75</v>
      </c>
      <c r="G688" s="107" t="s">
        <v>256</v>
      </c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  <c r="AA688" s="108"/>
      <c r="AB688" s="108"/>
      <c r="AC688" s="108"/>
      <c r="AD688" s="108">
        <v>0</v>
      </c>
      <c r="AH688" s="106">
        <f t="shared" si="14"/>
        <v>0</v>
      </c>
    </row>
    <row r="689" spans="2:34" x14ac:dyDescent="0.15">
      <c r="B689" s="107" t="s">
        <v>260</v>
      </c>
      <c r="C689" s="107"/>
      <c r="D689" s="107" t="s">
        <v>21</v>
      </c>
      <c r="E689" s="107" t="s">
        <v>82</v>
      </c>
      <c r="F689" s="109" t="s">
        <v>76</v>
      </c>
      <c r="G689" s="107" t="s">
        <v>256</v>
      </c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  <c r="AA689" s="108"/>
      <c r="AB689" s="108"/>
      <c r="AC689" s="108"/>
      <c r="AD689" s="108">
        <v>0</v>
      </c>
      <c r="AH689" s="106">
        <f t="shared" si="14"/>
        <v>0</v>
      </c>
    </row>
    <row r="690" spans="2:34" x14ac:dyDescent="0.15">
      <c r="B690" s="107" t="s">
        <v>260</v>
      </c>
      <c r="C690" s="107"/>
      <c r="D690" s="107" t="s">
        <v>21</v>
      </c>
      <c r="E690" s="107" t="s">
        <v>82</v>
      </c>
      <c r="F690" s="109" t="s">
        <v>88</v>
      </c>
      <c r="G690" s="107" t="s">
        <v>256</v>
      </c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  <c r="AA690" s="108"/>
      <c r="AB690" s="108"/>
      <c r="AC690" s="108"/>
      <c r="AD690" s="108">
        <v>0</v>
      </c>
      <c r="AH690" s="106">
        <f t="shared" si="14"/>
        <v>0</v>
      </c>
    </row>
    <row r="691" spans="2:34" x14ac:dyDescent="0.15">
      <c r="B691" s="107" t="s">
        <v>260</v>
      </c>
      <c r="C691" s="107"/>
      <c r="D691" s="107" t="s">
        <v>21</v>
      </c>
      <c r="E691" s="107" t="s">
        <v>82</v>
      </c>
      <c r="F691" s="109" t="s">
        <v>212</v>
      </c>
      <c r="G691" s="107" t="s">
        <v>256</v>
      </c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  <c r="AA691" s="108"/>
      <c r="AB691" s="108"/>
      <c r="AC691" s="108"/>
      <c r="AD691" s="108">
        <v>0</v>
      </c>
      <c r="AH691" s="106">
        <f t="shared" si="14"/>
        <v>0</v>
      </c>
    </row>
    <row r="692" spans="2:34" x14ac:dyDescent="0.15">
      <c r="B692" s="107" t="s">
        <v>260</v>
      </c>
      <c r="C692" s="107"/>
      <c r="D692" s="107" t="s">
        <v>21</v>
      </c>
      <c r="E692" s="107" t="s">
        <v>82</v>
      </c>
      <c r="F692" s="109" t="s">
        <v>79</v>
      </c>
      <c r="G692" s="107" t="s">
        <v>256</v>
      </c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  <c r="AA692" s="108"/>
      <c r="AB692" s="108"/>
      <c r="AC692" s="108"/>
      <c r="AD692" s="108">
        <v>0</v>
      </c>
      <c r="AH692" s="106">
        <f t="shared" si="14"/>
        <v>0</v>
      </c>
    </row>
    <row r="693" spans="2:34" x14ac:dyDescent="0.15">
      <c r="B693" s="107" t="s">
        <v>260</v>
      </c>
      <c r="C693" s="107"/>
      <c r="D693" s="107" t="s">
        <v>21</v>
      </c>
      <c r="E693" s="107" t="s">
        <v>82</v>
      </c>
      <c r="F693" s="109" t="s">
        <v>80</v>
      </c>
      <c r="G693" s="107" t="s">
        <v>256</v>
      </c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  <c r="AA693" s="108"/>
      <c r="AB693" s="108"/>
      <c r="AC693" s="108"/>
      <c r="AD693" s="108">
        <v>0</v>
      </c>
      <c r="AH693" s="106">
        <f t="shared" si="14"/>
        <v>0</v>
      </c>
    </row>
    <row r="694" spans="2:34" x14ac:dyDescent="0.15">
      <c r="B694" s="107" t="s">
        <v>260</v>
      </c>
      <c r="C694" s="107"/>
      <c r="D694" s="107" t="s">
        <v>21</v>
      </c>
      <c r="E694" s="107" t="s">
        <v>82</v>
      </c>
      <c r="F694" s="109" t="s">
        <v>81</v>
      </c>
      <c r="G694" s="107" t="s">
        <v>256</v>
      </c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  <c r="AA694" s="108"/>
      <c r="AB694" s="108"/>
      <c r="AC694" s="108"/>
      <c r="AD694" s="108">
        <v>0</v>
      </c>
      <c r="AH694" s="106">
        <f t="shared" si="14"/>
        <v>0</v>
      </c>
    </row>
    <row r="695" spans="2:34" x14ac:dyDescent="0.15">
      <c r="B695" s="107" t="s">
        <v>261</v>
      </c>
      <c r="C695" s="107"/>
      <c r="D695" s="107" t="s">
        <v>21</v>
      </c>
      <c r="E695" s="107" t="s">
        <v>254</v>
      </c>
      <c r="F695" s="107" t="s">
        <v>190</v>
      </c>
      <c r="G695" s="107" t="s">
        <v>37</v>
      </c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  <c r="AA695" s="108"/>
      <c r="AB695" s="108"/>
      <c r="AC695" s="108"/>
      <c r="AD695" s="108">
        <v>0</v>
      </c>
      <c r="AH695" s="106">
        <f t="shared" si="14"/>
        <v>0</v>
      </c>
    </row>
    <row r="696" spans="2:34" x14ac:dyDescent="0.15">
      <c r="B696" s="107" t="s">
        <v>261</v>
      </c>
      <c r="C696" s="107"/>
      <c r="D696" s="107" t="s">
        <v>21</v>
      </c>
      <c r="E696" s="107" t="s">
        <v>254</v>
      </c>
      <c r="F696" s="107" t="s">
        <v>191</v>
      </c>
      <c r="G696" s="107" t="s">
        <v>37</v>
      </c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  <c r="AA696" s="108"/>
      <c r="AB696" s="108"/>
      <c r="AC696" s="108">
        <v>43.009668510000004</v>
      </c>
      <c r="AD696" s="108">
        <v>32.104154448293002</v>
      </c>
      <c r="AG696" s="61">
        <v>32.104154448293002</v>
      </c>
      <c r="AH696" s="106">
        <f t="shared" si="14"/>
        <v>0</v>
      </c>
    </row>
    <row r="697" spans="2:34" x14ac:dyDescent="0.15">
      <c r="B697" s="107" t="s">
        <v>261</v>
      </c>
      <c r="C697" s="107"/>
      <c r="D697" s="107" t="s">
        <v>21</v>
      </c>
      <c r="E697" s="107" t="s">
        <v>254</v>
      </c>
      <c r="F697" s="107" t="s">
        <v>192</v>
      </c>
      <c r="G697" s="107" t="s">
        <v>37</v>
      </c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  <c r="AA697" s="108"/>
      <c r="AB697" s="108"/>
      <c r="AC697" s="108"/>
      <c r="AD697" s="108">
        <v>0</v>
      </c>
      <c r="AH697" s="106">
        <f t="shared" si="14"/>
        <v>0</v>
      </c>
    </row>
    <row r="698" spans="2:34" x14ac:dyDescent="0.15">
      <c r="B698" s="107" t="s">
        <v>261</v>
      </c>
      <c r="C698" s="107"/>
      <c r="D698" s="107" t="s">
        <v>21</v>
      </c>
      <c r="E698" s="107" t="s">
        <v>254</v>
      </c>
      <c r="F698" s="107" t="s">
        <v>193</v>
      </c>
      <c r="G698" s="107" t="s">
        <v>37</v>
      </c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  <c r="AA698" s="108"/>
      <c r="AB698" s="108"/>
      <c r="AC698" s="108">
        <v>43.009668510000004</v>
      </c>
      <c r="AD698" s="108">
        <v>32.104154448293002</v>
      </c>
      <c r="AG698" s="61">
        <v>32.104154448293002</v>
      </c>
      <c r="AH698" s="106">
        <f t="shared" si="14"/>
        <v>0</v>
      </c>
    </row>
    <row r="699" spans="2:34" x14ac:dyDescent="0.15">
      <c r="B699" s="107" t="s">
        <v>261</v>
      </c>
      <c r="C699" s="107"/>
      <c r="D699" s="107" t="s">
        <v>21</v>
      </c>
      <c r="E699" s="107" t="s">
        <v>254</v>
      </c>
      <c r="F699" s="107" t="s">
        <v>194</v>
      </c>
      <c r="G699" s="107" t="s">
        <v>37</v>
      </c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  <c r="AA699" s="108"/>
      <c r="AB699" s="108"/>
      <c r="AC699" s="108">
        <v>0</v>
      </c>
      <c r="AD699" s="108">
        <v>-3.9812734000000001</v>
      </c>
      <c r="AG699" s="61">
        <v>-3.9812734000000001</v>
      </c>
      <c r="AH699" s="106">
        <f t="shared" si="14"/>
        <v>0</v>
      </c>
    </row>
    <row r="700" spans="2:34" x14ac:dyDescent="0.15">
      <c r="B700" s="107" t="s">
        <v>261</v>
      </c>
      <c r="C700" s="107"/>
      <c r="D700" s="107" t="s">
        <v>21</v>
      </c>
      <c r="E700" s="107" t="s">
        <v>254</v>
      </c>
      <c r="F700" s="107" t="s">
        <v>195</v>
      </c>
      <c r="G700" s="107" t="s">
        <v>37</v>
      </c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>
        <v>0</v>
      </c>
      <c r="AH700" s="106">
        <f t="shared" si="14"/>
        <v>0</v>
      </c>
    </row>
    <row r="701" spans="2:34" x14ac:dyDescent="0.15">
      <c r="B701" s="107" t="s">
        <v>261</v>
      </c>
      <c r="C701" s="107"/>
      <c r="D701" s="107" t="s">
        <v>21</v>
      </c>
      <c r="E701" s="107" t="s">
        <v>254</v>
      </c>
      <c r="F701" s="107" t="s">
        <v>196</v>
      </c>
      <c r="G701" s="107" t="s">
        <v>37</v>
      </c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  <c r="AA701" s="108"/>
      <c r="AB701" s="108"/>
      <c r="AC701" s="108"/>
      <c r="AD701" s="108">
        <v>0</v>
      </c>
      <c r="AH701" s="106">
        <f t="shared" si="14"/>
        <v>0</v>
      </c>
    </row>
    <row r="702" spans="2:34" x14ac:dyDescent="0.15">
      <c r="B702" s="107" t="s">
        <v>261</v>
      </c>
      <c r="C702" s="107"/>
      <c r="D702" s="107" t="s">
        <v>21</v>
      </c>
      <c r="E702" s="107" t="s">
        <v>254</v>
      </c>
      <c r="F702" s="107" t="s">
        <v>197</v>
      </c>
      <c r="G702" s="107" t="s">
        <v>37</v>
      </c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  <c r="AA702" s="108"/>
      <c r="AB702" s="108"/>
      <c r="AC702" s="108">
        <v>43.009668510000004</v>
      </c>
      <c r="AD702" s="108">
        <v>28.122881048293003</v>
      </c>
      <c r="AG702" s="61">
        <v>28.122881048293003</v>
      </c>
      <c r="AH702" s="106">
        <f t="shared" si="14"/>
        <v>0</v>
      </c>
    </row>
    <row r="703" spans="2:34" x14ac:dyDescent="0.15">
      <c r="B703" s="107" t="s">
        <v>261</v>
      </c>
      <c r="C703" s="107"/>
      <c r="D703" s="107" t="s">
        <v>21</v>
      </c>
      <c r="E703" s="107" t="s">
        <v>255</v>
      </c>
      <c r="F703" s="107" t="s">
        <v>199</v>
      </c>
      <c r="G703" s="107" t="s">
        <v>37</v>
      </c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  <c r="AA703" s="108"/>
      <c r="AB703" s="108"/>
      <c r="AC703" s="108">
        <v>57483.192563125682</v>
      </c>
      <c r="AD703" s="108">
        <v>59806.776542131287</v>
      </c>
      <c r="AG703" s="222">
        <v>59806.776542131287</v>
      </c>
      <c r="AH703" s="223">
        <f t="shared" si="14"/>
        <v>0</v>
      </c>
    </row>
    <row r="704" spans="2:34" x14ac:dyDescent="0.15">
      <c r="B704" s="107" t="s">
        <v>261</v>
      </c>
      <c r="C704" s="107"/>
      <c r="D704" s="107" t="s">
        <v>21</v>
      </c>
      <c r="E704" s="107" t="s">
        <v>255</v>
      </c>
      <c r="F704" s="109" t="s">
        <v>200</v>
      </c>
      <c r="G704" s="107" t="s">
        <v>37</v>
      </c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  <c r="AA704" s="108"/>
      <c r="AB704" s="108"/>
      <c r="AC704" s="108"/>
      <c r="AD704" s="108"/>
      <c r="AH704" s="106">
        <f t="shared" si="14"/>
        <v>0</v>
      </c>
    </row>
    <row r="705" spans="2:34" x14ac:dyDescent="0.15">
      <c r="B705" s="107" t="s">
        <v>261</v>
      </c>
      <c r="C705" s="107"/>
      <c r="D705" s="107" t="s">
        <v>21</v>
      </c>
      <c r="E705" s="107" t="s">
        <v>255</v>
      </c>
      <c r="F705" s="109" t="s">
        <v>201</v>
      </c>
      <c r="G705" s="107" t="s">
        <v>37</v>
      </c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  <c r="AA705" s="108"/>
      <c r="AB705" s="108"/>
      <c r="AC705" s="108"/>
      <c r="AD705" s="108"/>
      <c r="AH705" s="106">
        <f t="shared" si="14"/>
        <v>0</v>
      </c>
    </row>
    <row r="706" spans="2:34" x14ac:dyDescent="0.15">
      <c r="B706" s="107" t="s">
        <v>261</v>
      </c>
      <c r="C706" s="107"/>
      <c r="D706" s="107" t="s">
        <v>21</v>
      </c>
      <c r="E706" s="107" t="s">
        <v>255</v>
      </c>
      <c r="F706" s="109" t="s">
        <v>202</v>
      </c>
      <c r="G706" s="107" t="s">
        <v>37</v>
      </c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  <c r="AA706" s="108"/>
      <c r="AB706" s="108"/>
      <c r="AC706" s="108"/>
      <c r="AD706" s="108"/>
      <c r="AH706" s="106">
        <f t="shared" si="14"/>
        <v>0</v>
      </c>
    </row>
    <row r="707" spans="2:34" x14ac:dyDescent="0.15">
      <c r="B707" s="107" t="s">
        <v>261</v>
      </c>
      <c r="C707" s="107"/>
      <c r="D707" s="107" t="s">
        <v>21</v>
      </c>
      <c r="E707" s="107" t="s">
        <v>255</v>
      </c>
      <c r="F707" s="109" t="s">
        <v>203</v>
      </c>
      <c r="G707" s="107" t="s">
        <v>37</v>
      </c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  <c r="AA707" s="108"/>
      <c r="AB707" s="108"/>
      <c r="AC707" s="108"/>
      <c r="AD707" s="108"/>
      <c r="AH707" s="106">
        <f t="shared" si="14"/>
        <v>0</v>
      </c>
    </row>
    <row r="708" spans="2:34" x14ac:dyDescent="0.15">
      <c r="B708" s="107" t="s">
        <v>261</v>
      </c>
      <c r="C708" s="107"/>
      <c r="D708" s="107" t="s">
        <v>21</v>
      </c>
      <c r="E708" s="107" t="s">
        <v>255</v>
      </c>
      <c r="F708" s="109" t="s">
        <v>204</v>
      </c>
      <c r="G708" s="107" t="s">
        <v>37</v>
      </c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  <c r="AA708" s="108"/>
      <c r="AB708" s="108"/>
      <c r="AC708" s="108">
        <v>55553.895395480009</v>
      </c>
      <c r="AD708" s="108">
        <v>57830.48589886001</v>
      </c>
      <c r="AG708" s="61">
        <v>57830.48589886001</v>
      </c>
      <c r="AH708" s="106">
        <f t="shared" si="14"/>
        <v>0</v>
      </c>
    </row>
    <row r="709" spans="2:34" x14ac:dyDescent="0.15">
      <c r="B709" s="107" t="s">
        <v>261</v>
      </c>
      <c r="C709" s="107"/>
      <c r="D709" s="107" t="s">
        <v>21</v>
      </c>
      <c r="E709" s="107" t="s">
        <v>255</v>
      </c>
      <c r="F709" s="109" t="s">
        <v>205</v>
      </c>
      <c r="G709" s="107" t="s">
        <v>37</v>
      </c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  <c r="AA709" s="108"/>
      <c r="AB709" s="108"/>
      <c r="AC709" s="108">
        <v>1929.2971676456712</v>
      </c>
      <c r="AD709" s="108">
        <v>1976.2906432712757</v>
      </c>
      <c r="AG709" s="222">
        <v>1976.2906432712757</v>
      </c>
      <c r="AH709" s="223">
        <f t="shared" si="14"/>
        <v>0</v>
      </c>
    </row>
    <row r="710" spans="2:34" x14ac:dyDescent="0.15">
      <c r="B710" s="107" t="s">
        <v>261</v>
      </c>
      <c r="C710" s="107"/>
      <c r="D710" s="107" t="s">
        <v>21</v>
      </c>
      <c r="E710" s="107" t="s">
        <v>255</v>
      </c>
      <c r="F710" s="107" t="s">
        <v>206</v>
      </c>
      <c r="G710" s="107" t="s">
        <v>37</v>
      </c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  <c r="AA710" s="108"/>
      <c r="AB710" s="108"/>
      <c r="AC710" s="108">
        <v>-1062.3728225803839</v>
      </c>
      <c r="AD710" s="108">
        <v>-999.10881203225222</v>
      </c>
      <c r="AG710" s="222">
        <v>-999.10881203225222</v>
      </c>
      <c r="AH710" s="223">
        <f t="shared" si="14"/>
        <v>0</v>
      </c>
    </row>
    <row r="711" spans="2:34" x14ac:dyDescent="0.15">
      <c r="B711" s="107" t="s">
        <v>261</v>
      </c>
      <c r="C711" s="107"/>
      <c r="D711" s="107" t="s">
        <v>21</v>
      </c>
      <c r="E711" s="107" t="s">
        <v>255</v>
      </c>
      <c r="F711" s="107" t="s">
        <v>207</v>
      </c>
      <c r="G711" s="107" t="s">
        <v>37</v>
      </c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  <c r="AA711" s="108"/>
      <c r="AB711" s="108"/>
      <c r="AC711" s="108">
        <v>-6718.3891474612765</v>
      </c>
      <c r="AD711" s="108">
        <v>-6638.7435750772584</v>
      </c>
      <c r="AG711" s="222">
        <v>-6638.7435750772584</v>
      </c>
      <c r="AH711" s="223">
        <f t="shared" si="14"/>
        <v>0</v>
      </c>
    </row>
    <row r="712" spans="2:34" x14ac:dyDescent="0.15">
      <c r="B712" s="107" t="s">
        <v>261</v>
      </c>
      <c r="C712" s="107"/>
      <c r="D712" s="107" t="s">
        <v>21</v>
      </c>
      <c r="E712" s="107" t="s">
        <v>255</v>
      </c>
      <c r="F712" s="107" t="s">
        <v>208</v>
      </c>
      <c r="G712" s="107" t="s">
        <v>37</v>
      </c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  <c r="AC712" s="108">
        <v>-38.318661136640003</v>
      </c>
      <c r="AD712" s="108">
        <v>37.940325414267136</v>
      </c>
      <c r="AG712" s="222">
        <v>37.940325414267136</v>
      </c>
      <c r="AH712" s="223">
        <f t="shared" si="14"/>
        <v>0</v>
      </c>
    </row>
    <row r="713" spans="2:34" x14ac:dyDescent="0.15">
      <c r="B713" s="107" t="s">
        <v>261</v>
      </c>
      <c r="C713" s="107"/>
      <c r="D713" s="107" t="s">
        <v>21</v>
      </c>
      <c r="E713" s="107" t="s">
        <v>82</v>
      </c>
      <c r="F713" s="107" t="s">
        <v>209</v>
      </c>
      <c r="G713" s="107" t="s">
        <v>37</v>
      </c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  <c r="AA713" s="108"/>
      <c r="AB713" s="108"/>
      <c r="AC713" s="108">
        <v>49783.75892273066</v>
      </c>
      <c r="AD713" s="108">
        <v>52159.106710655804</v>
      </c>
      <c r="AG713" s="222">
        <v>52159.106710655804</v>
      </c>
      <c r="AH713" s="223">
        <f t="shared" si="14"/>
        <v>0</v>
      </c>
    </row>
    <row r="714" spans="2:34" x14ac:dyDescent="0.15">
      <c r="B714" s="107" t="s">
        <v>261</v>
      </c>
      <c r="C714" s="107"/>
      <c r="D714" s="107" t="s">
        <v>21</v>
      </c>
      <c r="E714" s="107" t="s">
        <v>82</v>
      </c>
      <c r="F714" s="107" t="s">
        <v>210</v>
      </c>
      <c r="G714" s="107" t="s">
        <v>37</v>
      </c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  <c r="AA714" s="108"/>
      <c r="AB714" s="108"/>
      <c r="AC714" s="108"/>
      <c r="AD714" s="108"/>
      <c r="AH714" s="106">
        <f t="shared" si="14"/>
        <v>0</v>
      </c>
    </row>
    <row r="715" spans="2:34" x14ac:dyDescent="0.15">
      <c r="B715" s="107" t="s">
        <v>261</v>
      </c>
      <c r="C715" s="107"/>
      <c r="D715" s="107" t="s">
        <v>21</v>
      </c>
      <c r="E715" s="107" t="s">
        <v>82</v>
      </c>
      <c r="F715" s="107" t="s">
        <v>211</v>
      </c>
      <c r="G715" s="107" t="s">
        <v>37</v>
      </c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  <c r="AA715" s="108"/>
      <c r="AB715" s="108"/>
      <c r="AC715" s="108">
        <v>49783.75892273066</v>
      </c>
      <c r="AD715" s="108">
        <v>52159.106710655804</v>
      </c>
      <c r="AG715" s="222">
        <v>52159.106710655804</v>
      </c>
      <c r="AH715" s="223">
        <f t="shared" si="14"/>
        <v>0</v>
      </c>
    </row>
    <row r="716" spans="2:34" x14ac:dyDescent="0.15">
      <c r="B716" s="107" t="s">
        <v>261</v>
      </c>
      <c r="C716" s="107"/>
      <c r="D716" s="107" t="s">
        <v>21</v>
      </c>
      <c r="E716" s="107" t="s">
        <v>82</v>
      </c>
      <c r="F716" s="109" t="s">
        <v>74</v>
      </c>
      <c r="G716" s="107" t="s">
        <v>37</v>
      </c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  <c r="AA716" s="108"/>
      <c r="AB716" s="108"/>
      <c r="AC716" s="108">
        <v>10589.089312490503</v>
      </c>
      <c r="AD716" s="108">
        <v>10606.353907179957</v>
      </c>
      <c r="AG716" s="222">
        <v>10606.353907179957</v>
      </c>
      <c r="AH716" s="223">
        <f t="shared" si="14"/>
        <v>0</v>
      </c>
    </row>
    <row r="717" spans="2:34" x14ac:dyDescent="0.15">
      <c r="B717" s="107" t="s">
        <v>261</v>
      </c>
      <c r="C717" s="107"/>
      <c r="D717" s="107" t="s">
        <v>21</v>
      </c>
      <c r="E717" s="107" t="s">
        <v>82</v>
      </c>
      <c r="F717" s="109" t="s">
        <v>75</v>
      </c>
      <c r="G717" s="107" t="s">
        <v>37</v>
      </c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  <c r="AA717" s="108"/>
      <c r="AB717" s="108"/>
      <c r="AC717" s="108">
        <v>6741.7936879500112</v>
      </c>
      <c r="AD717" s="108">
        <v>7149.7654054299983</v>
      </c>
      <c r="AG717" s="222">
        <v>7149.7654054299983</v>
      </c>
      <c r="AH717" s="223">
        <f t="shared" si="14"/>
        <v>0</v>
      </c>
    </row>
    <row r="718" spans="2:34" x14ac:dyDescent="0.15">
      <c r="B718" s="107" t="s">
        <v>261</v>
      </c>
      <c r="C718" s="107"/>
      <c r="D718" s="107" t="s">
        <v>21</v>
      </c>
      <c r="E718" s="107" t="s">
        <v>82</v>
      </c>
      <c r="F718" s="109" t="s">
        <v>76</v>
      </c>
      <c r="G718" s="107" t="s">
        <v>37</v>
      </c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  <c r="AA718" s="108"/>
      <c r="AB718" s="108"/>
      <c r="AC718" s="108">
        <v>1830.4573992000019</v>
      </c>
      <c r="AD718" s="108">
        <v>2090.2773850600033</v>
      </c>
      <c r="AG718" s="61">
        <v>2090.2773850600033</v>
      </c>
      <c r="AH718" s="106">
        <f t="shared" si="14"/>
        <v>0</v>
      </c>
    </row>
    <row r="719" spans="2:34" x14ac:dyDescent="0.15">
      <c r="B719" s="107" t="s">
        <v>261</v>
      </c>
      <c r="C719" s="107"/>
      <c r="D719" s="107" t="s">
        <v>21</v>
      </c>
      <c r="E719" s="107" t="s">
        <v>82</v>
      </c>
      <c r="F719" s="109" t="s">
        <v>88</v>
      </c>
      <c r="G719" s="107" t="s">
        <v>37</v>
      </c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  <c r="AA719" s="108"/>
      <c r="AB719" s="108"/>
      <c r="AC719" s="108">
        <v>77.614212699999996</v>
      </c>
      <c r="AD719" s="108">
        <v>80.317516999999995</v>
      </c>
      <c r="AG719" s="61">
        <v>80.317516999999995</v>
      </c>
      <c r="AH719" s="106">
        <f t="shared" si="14"/>
        <v>0</v>
      </c>
    </row>
    <row r="720" spans="2:34" x14ac:dyDescent="0.15">
      <c r="B720" s="107" t="s">
        <v>261</v>
      </c>
      <c r="C720" s="107"/>
      <c r="D720" s="107" t="s">
        <v>21</v>
      </c>
      <c r="E720" s="107" t="s">
        <v>82</v>
      </c>
      <c r="F720" s="109" t="s">
        <v>212</v>
      </c>
      <c r="G720" s="107" t="s">
        <v>37</v>
      </c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  <c r="AC720" s="108">
        <v>1381.25783075</v>
      </c>
      <c r="AD720" s="108">
        <v>1429.7161757900014</v>
      </c>
      <c r="AG720" s="61">
        <v>1429.7161757900014</v>
      </c>
      <c r="AH720" s="106">
        <f t="shared" si="14"/>
        <v>0</v>
      </c>
    </row>
    <row r="721" spans="2:34" x14ac:dyDescent="0.15">
      <c r="B721" s="107" t="s">
        <v>261</v>
      </c>
      <c r="C721" s="107"/>
      <c r="D721" s="107" t="s">
        <v>21</v>
      </c>
      <c r="E721" s="107" t="s">
        <v>82</v>
      </c>
      <c r="F721" s="109" t="s">
        <v>79</v>
      </c>
      <c r="G721" s="107" t="s">
        <v>37</v>
      </c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  <c r="AA721" s="108"/>
      <c r="AB721" s="108"/>
      <c r="AC721" s="108">
        <v>229.27428835000001</v>
      </c>
      <c r="AD721" s="108">
        <v>208.04302433999993</v>
      </c>
      <c r="AG721" s="61">
        <v>208.04302433999993</v>
      </c>
      <c r="AH721" s="106">
        <f t="shared" si="14"/>
        <v>0</v>
      </c>
    </row>
    <row r="722" spans="2:34" x14ac:dyDescent="0.15">
      <c r="B722" s="107" t="s">
        <v>261</v>
      </c>
      <c r="C722" s="107"/>
      <c r="D722" s="107" t="s">
        <v>21</v>
      </c>
      <c r="E722" s="107" t="s">
        <v>82</v>
      </c>
      <c r="F722" s="109" t="s">
        <v>80</v>
      </c>
      <c r="G722" s="107" t="s">
        <v>37</v>
      </c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  <c r="AA722" s="108"/>
      <c r="AB722" s="108"/>
      <c r="AC722" s="108">
        <v>16508.83460382</v>
      </c>
      <c r="AD722" s="108">
        <v>17857.47579425</v>
      </c>
      <c r="AG722" s="61">
        <v>17857.47579425</v>
      </c>
      <c r="AH722" s="106">
        <f t="shared" si="14"/>
        <v>0</v>
      </c>
    </row>
    <row r="723" spans="2:34" x14ac:dyDescent="0.15">
      <c r="B723" s="107" t="s">
        <v>261</v>
      </c>
      <c r="C723" s="107"/>
      <c r="D723" s="107" t="s">
        <v>21</v>
      </c>
      <c r="E723" s="107" t="s">
        <v>82</v>
      </c>
      <c r="F723" s="109" t="s">
        <v>81</v>
      </c>
      <c r="G723" s="107" t="s">
        <v>37</v>
      </c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  <c r="AA723" s="108"/>
      <c r="AB723" s="108"/>
      <c r="AC723" s="108">
        <v>12425.437587470149</v>
      </c>
      <c r="AD723" s="108">
        <v>12737.157501605845</v>
      </c>
      <c r="AG723" s="222">
        <v>12737.157501605845</v>
      </c>
      <c r="AH723" s="223">
        <f t="shared" si="14"/>
        <v>0</v>
      </c>
    </row>
    <row r="724" spans="2:34" x14ac:dyDescent="0.15"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  <c r="AA724" s="79"/>
      <c r="AB724" s="79"/>
      <c r="AC724" s="79"/>
      <c r="AD724" s="79"/>
    </row>
    <row r="725" spans="2:34" x14ac:dyDescent="0.15"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  <c r="AA725" s="79"/>
      <c r="AB725" s="79"/>
      <c r="AC725" s="79"/>
      <c r="AD725" s="79"/>
    </row>
    <row r="726" spans="2:34" x14ac:dyDescent="0.15"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  <c r="AA726" s="79"/>
      <c r="AB726" s="79"/>
      <c r="AC726" s="79"/>
      <c r="AD726" s="79"/>
    </row>
    <row r="727" spans="2:34" x14ac:dyDescent="0.15">
      <c r="B727" s="105" t="s">
        <v>262</v>
      </c>
      <c r="C727" s="105"/>
      <c r="D727" s="105"/>
      <c r="E727" s="105"/>
      <c r="F727" s="105"/>
      <c r="G727" s="105"/>
      <c r="H727" s="105"/>
      <c r="I727" s="105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  <c r="AA727" s="105"/>
      <c r="AB727" s="105"/>
      <c r="AC727" s="105"/>
      <c r="AD727" s="105"/>
    </row>
    <row r="728" spans="2:34" x14ac:dyDescent="0.15"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  <c r="AA728" s="79"/>
      <c r="AB728" s="79"/>
      <c r="AC728" s="79"/>
      <c r="AD728" s="79"/>
    </row>
    <row r="729" spans="2:34" x14ac:dyDescent="0.15">
      <c r="B729" s="82" t="s">
        <v>248</v>
      </c>
      <c r="C729" s="82"/>
      <c r="D729" s="82" t="s">
        <v>249</v>
      </c>
      <c r="E729" s="82" t="s">
        <v>250</v>
      </c>
      <c r="F729" s="82" t="s">
        <v>251</v>
      </c>
      <c r="G729" s="82" t="s">
        <v>252</v>
      </c>
      <c r="H729" s="82">
        <v>2000</v>
      </c>
      <c r="I729" s="82">
        <v>2001</v>
      </c>
      <c r="J729" s="82">
        <v>2002</v>
      </c>
      <c r="K729" s="82">
        <v>2003</v>
      </c>
      <c r="L729" s="82">
        <v>2004</v>
      </c>
      <c r="M729" s="82">
        <v>2005</v>
      </c>
      <c r="N729" s="82">
        <v>2006</v>
      </c>
      <c r="O729" s="82">
        <v>2007</v>
      </c>
      <c r="P729" s="82">
        <v>2008</v>
      </c>
      <c r="Q729" s="82">
        <v>2009</v>
      </c>
      <c r="R729" s="82">
        <v>2010</v>
      </c>
      <c r="S729" s="82">
        <v>2011</v>
      </c>
      <c r="T729" s="82">
        <v>2012</v>
      </c>
      <c r="U729" s="82">
        <v>2013</v>
      </c>
      <c r="V729" s="82">
        <v>2014</v>
      </c>
      <c r="W729" s="82">
        <v>2015</v>
      </c>
      <c r="X729" s="82">
        <v>2016</v>
      </c>
      <c r="Y729" s="82">
        <v>2017</v>
      </c>
      <c r="Z729" s="82">
        <v>2018</v>
      </c>
      <c r="AA729" s="82">
        <v>2019</v>
      </c>
      <c r="AB729" s="82">
        <v>2020</v>
      </c>
      <c r="AC729" s="82">
        <v>2021</v>
      </c>
      <c r="AD729" s="82">
        <v>2022</v>
      </c>
    </row>
    <row r="730" spans="2:34" x14ac:dyDescent="0.15">
      <c r="B730" s="107" t="s">
        <v>253</v>
      </c>
      <c r="C730" s="107"/>
      <c r="D730" s="107" t="s">
        <v>12</v>
      </c>
      <c r="E730" s="107" t="s">
        <v>254</v>
      </c>
      <c r="F730" s="107" t="s">
        <v>190</v>
      </c>
      <c r="G730" s="107" t="s">
        <v>31</v>
      </c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  <c r="AA730" s="108"/>
      <c r="AB730" s="108"/>
      <c r="AC730" s="108">
        <v>0</v>
      </c>
      <c r="AD730" s="108">
        <v>0</v>
      </c>
      <c r="AF730" s="61">
        <v>0</v>
      </c>
      <c r="AG730" s="106">
        <f>+AF730-AD730</f>
        <v>0</v>
      </c>
    </row>
    <row r="731" spans="2:34" x14ac:dyDescent="0.15">
      <c r="B731" s="107" t="s">
        <v>253</v>
      </c>
      <c r="C731" s="107"/>
      <c r="D731" s="107" t="s">
        <v>12</v>
      </c>
      <c r="E731" s="107" t="s">
        <v>254</v>
      </c>
      <c r="F731" s="107" t="s">
        <v>191</v>
      </c>
      <c r="G731" s="107" t="s">
        <v>31</v>
      </c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  <c r="AA731" s="108"/>
      <c r="AB731" s="108"/>
      <c r="AC731" s="108">
        <v>4818.020402860685</v>
      </c>
      <c r="AD731" s="108">
        <v>4294.5019344726934</v>
      </c>
      <c r="AF731" s="61">
        <v>4294.5019344726934</v>
      </c>
      <c r="AG731" s="106">
        <f t="shared" ref="AG731:AG794" si="15">+AF731-AD731</f>
        <v>0</v>
      </c>
    </row>
    <row r="732" spans="2:34" x14ac:dyDescent="0.15">
      <c r="B732" s="107" t="s">
        <v>253</v>
      </c>
      <c r="C732" s="107"/>
      <c r="D732" s="107" t="s">
        <v>12</v>
      </c>
      <c r="E732" s="107" t="s">
        <v>254</v>
      </c>
      <c r="F732" s="107" t="s">
        <v>192</v>
      </c>
      <c r="G732" s="107" t="s">
        <v>31</v>
      </c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  <c r="AC732" s="108">
        <v>0</v>
      </c>
      <c r="AD732" s="108">
        <v>0</v>
      </c>
      <c r="AF732" s="61">
        <v>0</v>
      </c>
      <c r="AG732" s="106">
        <f t="shared" si="15"/>
        <v>0</v>
      </c>
    </row>
    <row r="733" spans="2:34" x14ac:dyDescent="0.15">
      <c r="B733" s="107" t="s">
        <v>253</v>
      </c>
      <c r="C733" s="107"/>
      <c r="D733" s="107" t="s">
        <v>12</v>
      </c>
      <c r="E733" s="107" t="s">
        <v>254</v>
      </c>
      <c r="F733" s="107" t="s">
        <v>193</v>
      </c>
      <c r="G733" s="107" t="s">
        <v>31</v>
      </c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  <c r="AA733" s="108"/>
      <c r="AB733" s="108"/>
      <c r="AC733" s="108">
        <v>4818.020402860685</v>
      </c>
      <c r="AD733" s="108">
        <v>4294.5019344726934</v>
      </c>
      <c r="AF733" s="61">
        <v>4294.5019344726934</v>
      </c>
      <c r="AG733" s="106">
        <f t="shared" si="15"/>
        <v>0</v>
      </c>
    </row>
    <row r="734" spans="2:34" x14ac:dyDescent="0.15">
      <c r="B734" s="107" t="s">
        <v>253</v>
      </c>
      <c r="C734" s="107"/>
      <c r="D734" s="107" t="s">
        <v>12</v>
      </c>
      <c r="E734" s="107" t="s">
        <v>254</v>
      </c>
      <c r="F734" s="107" t="s">
        <v>194</v>
      </c>
      <c r="G734" s="107" t="s">
        <v>31</v>
      </c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  <c r="AA734" s="108"/>
      <c r="AB734" s="108"/>
      <c r="AC734" s="108">
        <v>0</v>
      </c>
      <c r="AD734" s="108">
        <v>0</v>
      </c>
      <c r="AF734" s="61">
        <v>0</v>
      </c>
      <c r="AG734" s="106">
        <f t="shared" si="15"/>
        <v>0</v>
      </c>
    </row>
    <row r="735" spans="2:34" x14ac:dyDescent="0.15">
      <c r="B735" s="107" t="s">
        <v>253</v>
      </c>
      <c r="C735" s="107"/>
      <c r="D735" s="107" t="s">
        <v>12</v>
      </c>
      <c r="E735" s="107" t="s">
        <v>254</v>
      </c>
      <c r="F735" s="107" t="s">
        <v>195</v>
      </c>
      <c r="G735" s="107" t="s">
        <v>31</v>
      </c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  <c r="AA735" s="108"/>
      <c r="AB735" s="108"/>
      <c r="AC735" s="108">
        <v>0</v>
      </c>
      <c r="AD735" s="108">
        <v>0</v>
      </c>
      <c r="AF735" s="61">
        <v>0</v>
      </c>
      <c r="AG735" s="106">
        <f t="shared" si="15"/>
        <v>0</v>
      </c>
    </row>
    <row r="736" spans="2:34" x14ac:dyDescent="0.15">
      <c r="B736" s="107" t="s">
        <v>253</v>
      </c>
      <c r="C736" s="107"/>
      <c r="D736" s="107" t="s">
        <v>12</v>
      </c>
      <c r="E736" s="107" t="s">
        <v>254</v>
      </c>
      <c r="F736" s="107" t="s">
        <v>196</v>
      </c>
      <c r="G736" s="107" t="s">
        <v>31</v>
      </c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  <c r="AA736" s="108"/>
      <c r="AB736" s="108"/>
      <c r="AC736" s="108">
        <v>0</v>
      </c>
      <c r="AD736" s="108">
        <v>0</v>
      </c>
      <c r="AF736" s="61">
        <v>0</v>
      </c>
      <c r="AG736" s="106">
        <f t="shared" si="15"/>
        <v>0</v>
      </c>
    </row>
    <row r="737" spans="2:33" x14ac:dyDescent="0.15">
      <c r="B737" s="107" t="s">
        <v>253</v>
      </c>
      <c r="C737" s="107"/>
      <c r="D737" s="107" t="s">
        <v>12</v>
      </c>
      <c r="E737" s="107" t="s">
        <v>254</v>
      </c>
      <c r="F737" s="107" t="s">
        <v>197</v>
      </c>
      <c r="G737" s="107" t="s">
        <v>31</v>
      </c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  <c r="AA737" s="108"/>
      <c r="AB737" s="108"/>
      <c r="AC737" s="108">
        <v>4818.020402860685</v>
      </c>
      <c r="AD737" s="108">
        <v>4294.5019344726934</v>
      </c>
      <c r="AF737" s="61">
        <v>4294.5019344726934</v>
      </c>
      <c r="AG737" s="106">
        <f t="shared" si="15"/>
        <v>0</v>
      </c>
    </row>
    <row r="738" spans="2:33" x14ac:dyDescent="0.15">
      <c r="B738" s="107" t="s">
        <v>253</v>
      </c>
      <c r="C738" s="107"/>
      <c r="D738" s="107" t="s">
        <v>12</v>
      </c>
      <c r="E738" s="107" t="s">
        <v>255</v>
      </c>
      <c r="F738" s="107" t="s">
        <v>199</v>
      </c>
      <c r="G738" s="107" t="s">
        <v>31</v>
      </c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  <c r="AA738" s="108"/>
      <c r="AB738" s="108"/>
      <c r="AC738" s="108">
        <v>-4818.020402860685</v>
      </c>
      <c r="AD738" s="108">
        <v>-4294.5019344726934</v>
      </c>
      <c r="AF738" s="61">
        <v>-4294.5019344726934</v>
      </c>
      <c r="AG738" s="106">
        <f t="shared" si="15"/>
        <v>0</v>
      </c>
    </row>
    <row r="739" spans="2:33" x14ac:dyDescent="0.15">
      <c r="B739" s="107" t="s">
        <v>253</v>
      </c>
      <c r="C739" s="107"/>
      <c r="D739" s="107" t="s">
        <v>12</v>
      </c>
      <c r="E739" s="107" t="s">
        <v>255</v>
      </c>
      <c r="F739" s="109" t="s">
        <v>200</v>
      </c>
      <c r="G739" s="107" t="s">
        <v>31</v>
      </c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  <c r="AA739" s="108"/>
      <c r="AB739" s="108"/>
      <c r="AC739" s="108">
        <v>0</v>
      </c>
      <c r="AD739" s="108">
        <v>0</v>
      </c>
      <c r="AF739" s="61">
        <v>0</v>
      </c>
      <c r="AG739" s="106">
        <f t="shared" si="15"/>
        <v>0</v>
      </c>
    </row>
    <row r="740" spans="2:33" x14ac:dyDescent="0.15">
      <c r="B740" s="107" t="s">
        <v>253</v>
      </c>
      <c r="C740" s="107"/>
      <c r="D740" s="107" t="s">
        <v>12</v>
      </c>
      <c r="E740" s="107" t="s">
        <v>255</v>
      </c>
      <c r="F740" s="109" t="s">
        <v>201</v>
      </c>
      <c r="G740" s="107" t="s">
        <v>31</v>
      </c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>
        <v>0</v>
      </c>
      <c r="AD740" s="108">
        <v>0</v>
      </c>
      <c r="AF740" s="61">
        <v>0</v>
      </c>
      <c r="AG740" s="106">
        <f t="shared" si="15"/>
        <v>0</v>
      </c>
    </row>
    <row r="741" spans="2:33" x14ac:dyDescent="0.15">
      <c r="B741" s="107" t="s">
        <v>253</v>
      </c>
      <c r="C741" s="107"/>
      <c r="D741" s="107" t="s">
        <v>12</v>
      </c>
      <c r="E741" s="107" t="s">
        <v>255</v>
      </c>
      <c r="F741" s="109" t="s">
        <v>202</v>
      </c>
      <c r="G741" s="107" t="s">
        <v>31</v>
      </c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  <c r="AA741" s="108"/>
      <c r="AB741" s="108"/>
      <c r="AC741" s="108">
        <v>0</v>
      </c>
      <c r="AD741" s="108">
        <v>0</v>
      </c>
      <c r="AF741" s="61">
        <v>0</v>
      </c>
      <c r="AG741" s="106">
        <f t="shared" si="15"/>
        <v>0</v>
      </c>
    </row>
    <row r="742" spans="2:33" x14ac:dyDescent="0.15">
      <c r="B742" s="107" t="s">
        <v>253</v>
      </c>
      <c r="C742" s="107"/>
      <c r="D742" s="107" t="s">
        <v>12</v>
      </c>
      <c r="E742" s="107" t="s">
        <v>255</v>
      </c>
      <c r="F742" s="109" t="s">
        <v>203</v>
      </c>
      <c r="G742" s="107" t="s">
        <v>31</v>
      </c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  <c r="AA742" s="108"/>
      <c r="AB742" s="108"/>
      <c r="AC742" s="108">
        <v>0</v>
      </c>
      <c r="AD742" s="108">
        <v>0</v>
      </c>
      <c r="AF742" s="61">
        <v>0</v>
      </c>
      <c r="AG742" s="106">
        <f t="shared" si="15"/>
        <v>0</v>
      </c>
    </row>
    <row r="743" spans="2:33" x14ac:dyDescent="0.15">
      <c r="B743" s="107" t="s">
        <v>253</v>
      </c>
      <c r="C743" s="107"/>
      <c r="D743" s="107" t="s">
        <v>12</v>
      </c>
      <c r="E743" s="107" t="s">
        <v>255</v>
      </c>
      <c r="F743" s="109" t="s">
        <v>204</v>
      </c>
      <c r="G743" s="107" t="s">
        <v>31</v>
      </c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  <c r="AA743" s="108"/>
      <c r="AB743" s="108"/>
      <c r="AC743" s="108">
        <v>-319.79682074527932</v>
      </c>
      <c r="AD743" s="108">
        <v>-1469.2952134614366</v>
      </c>
      <c r="AF743" s="61">
        <v>-1469.2952134614366</v>
      </c>
      <c r="AG743" s="106">
        <f t="shared" si="15"/>
        <v>0</v>
      </c>
    </row>
    <row r="744" spans="2:33" x14ac:dyDescent="0.15">
      <c r="B744" s="107" t="s">
        <v>253</v>
      </c>
      <c r="C744" s="107"/>
      <c r="D744" s="107" t="s">
        <v>12</v>
      </c>
      <c r="E744" s="107" t="s">
        <v>255</v>
      </c>
      <c r="F744" s="109" t="s">
        <v>205</v>
      </c>
      <c r="G744" s="107" t="s">
        <v>31</v>
      </c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  <c r="AA744" s="108"/>
      <c r="AB744" s="108"/>
      <c r="AC744" s="108">
        <v>-4498.2235821154054</v>
      </c>
      <c r="AD744" s="108">
        <v>-2825.2067210112564</v>
      </c>
      <c r="AF744" s="61">
        <v>-2825.2067210112564</v>
      </c>
      <c r="AG744" s="106">
        <f t="shared" si="15"/>
        <v>0</v>
      </c>
    </row>
    <row r="745" spans="2:33" x14ac:dyDescent="0.15">
      <c r="B745" s="107" t="s">
        <v>253</v>
      </c>
      <c r="C745" s="107"/>
      <c r="D745" s="107" t="s">
        <v>12</v>
      </c>
      <c r="E745" s="107" t="s">
        <v>255</v>
      </c>
      <c r="F745" s="107" t="s">
        <v>206</v>
      </c>
      <c r="G745" s="107" t="s">
        <v>31</v>
      </c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  <c r="AA745" s="108"/>
      <c r="AB745" s="108"/>
      <c r="AC745" s="108">
        <v>0</v>
      </c>
      <c r="AD745" s="108">
        <v>0</v>
      </c>
      <c r="AF745" s="61">
        <v>0</v>
      </c>
      <c r="AG745" s="106">
        <f t="shared" si="15"/>
        <v>0</v>
      </c>
    </row>
    <row r="746" spans="2:33" x14ac:dyDescent="0.15">
      <c r="B746" s="107" t="s">
        <v>253</v>
      </c>
      <c r="C746" s="107"/>
      <c r="D746" s="107" t="s">
        <v>12</v>
      </c>
      <c r="E746" s="107" t="s">
        <v>255</v>
      </c>
      <c r="F746" s="107" t="s">
        <v>207</v>
      </c>
      <c r="G746" s="107" t="s">
        <v>31</v>
      </c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  <c r="AA746" s="108"/>
      <c r="AB746" s="108"/>
      <c r="AC746" s="108">
        <v>0</v>
      </c>
      <c r="AD746" s="108">
        <v>0</v>
      </c>
      <c r="AF746" s="61">
        <v>0</v>
      </c>
      <c r="AG746" s="106">
        <f t="shared" si="15"/>
        <v>0</v>
      </c>
    </row>
    <row r="747" spans="2:33" x14ac:dyDescent="0.15">
      <c r="B747" s="107" t="s">
        <v>253</v>
      </c>
      <c r="C747" s="107"/>
      <c r="D747" s="107" t="s">
        <v>12</v>
      </c>
      <c r="E747" s="107" t="s">
        <v>255</v>
      </c>
      <c r="F747" s="107" t="s">
        <v>208</v>
      </c>
      <c r="G747" s="107" t="s">
        <v>31</v>
      </c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>
        <v>0</v>
      </c>
      <c r="AD747" s="108">
        <v>0</v>
      </c>
      <c r="AF747" s="61">
        <v>0</v>
      </c>
      <c r="AG747" s="106">
        <f t="shared" si="15"/>
        <v>0</v>
      </c>
    </row>
    <row r="748" spans="2:33" x14ac:dyDescent="0.15">
      <c r="B748" s="107" t="s">
        <v>253</v>
      </c>
      <c r="C748" s="107"/>
      <c r="D748" s="107" t="s">
        <v>12</v>
      </c>
      <c r="E748" s="107" t="s">
        <v>82</v>
      </c>
      <c r="F748" s="107" t="s">
        <v>209</v>
      </c>
      <c r="G748" s="107" t="s">
        <v>31</v>
      </c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  <c r="AA748" s="108"/>
      <c r="AB748" s="108"/>
      <c r="AC748" s="108">
        <v>0</v>
      </c>
      <c r="AD748" s="108">
        <v>0</v>
      </c>
      <c r="AF748" s="61">
        <v>0</v>
      </c>
      <c r="AG748" s="106">
        <f t="shared" si="15"/>
        <v>0</v>
      </c>
    </row>
    <row r="749" spans="2:33" x14ac:dyDescent="0.15">
      <c r="B749" s="107" t="s">
        <v>253</v>
      </c>
      <c r="C749" s="107"/>
      <c r="D749" s="107" t="s">
        <v>12</v>
      </c>
      <c r="E749" s="107" t="s">
        <v>82</v>
      </c>
      <c r="F749" s="107" t="s">
        <v>210</v>
      </c>
      <c r="G749" s="107" t="s">
        <v>31</v>
      </c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  <c r="AA749" s="108"/>
      <c r="AB749" s="108"/>
      <c r="AC749" s="108">
        <v>0</v>
      </c>
      <c r="AD749" s="108">
        <v>0</v>
      </c>
      <c r="AF749" s="61">
        <v>0</v>
      </c>
      <c r="AG749" s="106">
        <f t="shared" si="15"/>
        <v>0</v>
      </c>
    </row>
    <row r="750" spans="2:33" x14ac:dyDescent="0.15">
      <c r="B750" s="107" t="s">
        <v>253</v>
      </c>
      <c r="C750" s="107"/>
      <c r="D750" s="107" t="s">
        <v>12</v>
      </c>
      <c r="E750" s="107" t="s">
        <v>82</v>
      </c>
      <c r="F750" s="107" t="s">
        <v>211</v>
      </c>
      <c r="G750" s="107" t="s">
        <v>31</v>
      </c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  <c r="AA750" s="108"/>
      <c r="AB750" s="108"/>
      <c r="AC750" s="108">
        <v>0</v>
      </c>
      <c r="AD750" s="108">
        <v>0</v>
      </c>
      <c r="AF750" s="61">
        <v>0</v>
      </c>
      <c r="AG750" s="106">
        <f t="shared" si="15"/>
        <v>0</v>
      </c>
    </row>
    <row r="751" spans="2:33" x14ac:dyDescent="0.15">
      <c r="B751" s="107" t="s">
        <v>253</v>
      </c>
      <c r="C751" s="107"/>
      <c r="D751" s="107" t="s">
        <v>12</v>
      </c>
      <c r="E751" s="107" t="s">
        <v>82</v>
      </c>
      <c r="F751" s="109" t="s">
        <v>74</v>
      </c>
      <c r="G751" s="107" t="s">
        <v>31</v>
      </c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  <c r="AA751" s="108"/>
      <c r="AB751" s="108"/>
      <c r="AC751" s="108">
        <v>0</v>
      </c>
      <c r="AD751" s="108">
        <v>0</v>
      </c>
      <c r="AF751" s="61">
        <v>0</v>
      </c>
      <c r="AG751" s="106">
        <f t="shared" si="15"/>
        <v>0</v>
      </c>
    </row>
    <row r="752" spans="2:33" x14ac:dyDescent="0.15">
      <c r="B752" s="107" t="s">
        <v>253</v>
      </c>
      <c r="C752" s="107"/>
      <c r="D752" s="107" t="s">
        <v>12</v>
      </c>
      <c r="E752" s="107" t="s">
        <v>82</v>
      </c>
      <c r="F752" s="109" t="s">
        <v>75</v>
      </c>
      <c r="G752" s="107" t="s">
        <v>31</v>
      </c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>
        <v>0</v>
      </c>
      <c r="AD752" s="108">
        <v>0</v>
      </c>
      <c r="AF752" s="61">
        <v>0</v>
      </c>
      <c r="AG752" s="106">
        <f t="shared" si="15"/>
        <v>0</v>
      </c>
    </row>
    <row r="753" spans="2:33" x14ac:dyDescent="0.15">
      <c r="B753" s="107" t="s">
        <v>253</v>
      </c>
      <c r="C753" s="107"/>
      <c r="D753" s="107" t="s">
        <v>12</v>
      </c>
      <c r="E753" s="107" t="s">
        <v>82</v>
      </c>
      <c r="F753" s="109" t="s">
        <v>76</v>
      </c>
      <c r="G753" s="107" t="s">
        <v>31</v>
      </c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  <c r="AA753" s="108"/>
      <c r="AB753" s="108"/>
      <c r="AC753" s="108">
        <v>0</v>
      </c>
      <c r="AD753" s="108">
        <v>0</v>
      </c>
      <c r="AF753" s="61">
        <v>0</v>
      </c>
      <c r="AG753" s="106">
        <f t="shared" si="15"/>
        <v>0</v>
      </c>
    </row>
    <row r="754" spans="2:33" x14ac:dyDescent="0.15">
      <c r="B754" s="107" t="s">
        <v>253</v>
      </c>
      <c r="C754" s="107"/>
      <c r="D754" s="107" t="s">
        <v>12</v>
      </c>
      <c r="E754" s="107" t="s">
        <v>82</v>
      </c>
      <c r="F754" s="109" t="s">
        <v>88</v>
      </c>
      <c r="G754" s="107" t="s">
        <v>31</v>
      </c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  <c r="AA754" s="108"/>
      <c r="AB754" s="108"/>
      <c r="AC754" s="108">
        <v>0</v>
      </c>
      <c r="AD754" s="108">
        <v>0</v>
      </c>
      <c r="AF754" s="61">
        <v>0</v>
      </c>
      <c r="AG754" s="106">
        <f t="shared" si="15"/>
        <v>0</v>
      </c>
    </row>
    <row r="755" spans="2:33" x14ac:dyDescent="0.15">
      <c r="B755" s="107" t="s">
        <v>253</v>
      </c>
      <c r="C755" s="107"/>
      <c r="D755" s="107" t="s">
        <v>12</v>
      </c>
      <c r="E755" s="107" t="s">
        <v>82</v>
      </c>
      <c r="F755" s="109" t="s">
        <v>212</v>
      </c>
      <c r="G755" s="107" t="s">
        <v>31</v>
      </c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  <c r="AA755" s="108"/>
      <c r="AB755" s="108"/>
      <c r="AC755" s="108">
        <v>0</v>
      </c>
      <c r="AD755" s="108">
        <v>0</v>
      </c>
      <c r="AF755" s="61">
        <v>0</v>
      </c>
      <c r="AG755" s="106">
        <f t="shared" si="15"/>
        <v>0</v>
      </c>
    </row>
    <row r="756" spans="2:33" x14ac:dyDescent="0.15">
      <c r="B756" s="107" t="s">
        <v>253</v>
      </c>
      <c r="C756" s="107"/>
      <c r="D756" s="107" t="s">
        <v>12</v>
      </c>
      <c r="E756" s="107" t="s">
        <v>82</v>
      </c>
      <c r="F756" s="109" t="s">
        <v>79</v>
      </c>
      <c r="G756" s="107" t="s">
        <v>31</v>
      </c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  <c r="AA756" s="108"/>
      <c r="AB756" s="108"/>
      <c r="AC756" s="108">
        <v>0</v>
      </c>
      <c r="AD756" s="108">
        <v>0</v>
      </c>
      <c r="AF756" s="61">
        <v>0</v>
      </c>
      <c r="AG756" s="106">
        <f t="shared" si="15"/>
        <v>0</v>
      </c>
    </row>
    <row r="757" spans="2:33" x14ac:dyDescent="0.15">
      <c r="B757" s="107" t="s">
        <v>253</v>
      </c>
      <c r="C757" s="107"/>
      <c r="D757" s="107" t="s">
        <v>12</v>
      </c>
      <c r="E757" s="107" t="s">
        <v>82</v>
      </c>
      <c r="F757" s="109" t="s">
        <v>80</v>
      </c>
      <c r="G757" s="107" t="s">
        <v>31</v>
      </c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  <c r="AA757" s="108"/>
      <c r="AB757" s="108"/>
      <c r="AC757" s="108">
        <v>0</v>
      </c>
      <c r="AD757" s="108">
        <v>0</v>
      </c>
      <c r="AF757" s="61">
        <v>0</v>
      </c>
      <c r="AG757" s="106">
        <f t="shared" si="15"/>
        <v>0</v>
      </c>
    </row>
    <row r="758" spans="2:33" x14ac:dyDescent="0.15">
      <c r="B758" s="107" t="s">
        <v>253</v>
      </c>
      <c r="C758" s="107"/>
      <c r="D758" s="107" t="s">
        <v>12</v>
      </c>
      <c r="E758" s="107" t="s">
        <v>82</v>
      </c>
      <c r="F758" s="109" t="s">
        <v>81</v>
      </c>
      <c r="G758" s="107" t="s">
        <v>31</v>
      </c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  <c r="AA758" s="108"/>
      <c r="AB758" s="108"/>
      <c r="AC758" s="108">
        <v>0</v>
      </c>
      <c r="AD758" s="108">
        <v>0</v>
      </c>
      <c r="AF758" s="61">
        <v>0</v>
      </c>
      <c r="AG758" s="106">
        <f t="shared" si="15"/>
        <v>0</v>
      </c>
    </row>
    <row r="759" spans="2:33" x14ac:dyDescent="0.15">
      <c r="B759" s="107" t="s">
        <v>18</v>
      </c>
      <c r="C759" s="107"/>
      <c r="D759" s="107" t="s">
        <v>12</v>
      </c>
      <c r="E759" s="107" t="s">
        <v>254</v>
      </c>
      <c r="F759" s="107" t="s">
        <v>190</v>
      </c>
      <c r="G759" s="107" t="s">
        <v>31</v>
      </c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  <c r="AA759" s="108"/>
      <c r="AB759" s="108"/>
      <c r="AC759" s="108">
        <v>11781.007231208294</v>
      </c>
      <c r="AD759" s="108">
        <v>12358.850688498225</v>
      </c>
      <c r="AF759" s="61">
        <v>12358.850688498225</v>
      </c>
      <c r="AG759" s="106">
        <f t="shared" si="15"/>
        <v>0</v>
      </c>
    </row>
    <row r="760" spans="2:33" x14ac:dyDescent="0.15">
      <c r="B760" s="107" t="s">
        <v>18</v>
      </c>
      <c r="C760" s="107"/>
      <c r="D760" s="107" t="s">
        <v>12</v>
      </c>
      <c r="E760" s="107" t="s">
        <v>254</v>
      </c>
      <c r="F760" s="107" t="s">
        <v>191</v>
      </c>
      <c r="G760" s="107" t="s">
        <v>31</v>
      </c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>
        <v>0</v>
      </c>
      <c r="AD760" s="108">
        <v>0</v>
      </c>
      <c r="AF760" s="61">
        <v>0</v>
      </c>
      <c r="AG760" s="106">
        <f t="shared" si="15"/>
        <v>0</v>
      </c>
    </row>
    <row r="761" spans="2:33" x14ac:dyDescent="0.15">
      <c r="B761" s="107" t="s">
        <v>18</v>
      </c>
      <c r="C761" s="107"/>
      <c r="D761" s="107" t="s">
        <v>12</v>
      </c>
      <c r="E761" s="107" t="s">
        <v>254</v>
      </c>
      <c r="F761" s="107" t="s">
        <v>192</v>
      </c>
      <c r="G761" s="107" t="s">
        <v>31</v>
      </c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  <c r="AA761" s="108"/>
      <c r="AB761" s="108"/>
      <c r="AC761" s="108">
        <v>0</v>
      </c>
      <c r="AD761" s="108">
        <v>0</v>
      </c>
      <c r="AF761" s="61">
        <v>0</v>
      </c>
      <c r="AG761" s="106">
        <f t="shared" si="15"/>
        <v>0</v>
      </c>
    </row>
    <row r="762" spans="2:33" x14ac:dyDescent="0.15">
      <c r="B762" s="107" t="s">
        <v>18</v>
      </c>
      <c r="C762" s="107"/>
      <c r="D762" s="107" t="s">
        <v>12</v>
      </c>
      <c r="E762" s="107" t="s">
        <v>254</v>
      </c>
      <c r="F762" s="107" t="s">
        <v>193</v>
      </c>
      <c r="G762" s="107" t="s">
        <v>31</v>
      </c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  <c r="AA762" s="108"/>
      <c r="AB762" s="108"/>
      <c r="AC762" s="108">
        <v>11781.007231208294</v>
      </c>
      <c r="AD762" s="108">
        <v>12358.850688498225</v>
      </c>
      <c r="AF762" s="61">
        <v>12358.850688498225</v>
      </c>
      <c r="AG762" s="106">
        <f t="shared" si="15"/>
        <v>0</v>
      </c>
    </row>
    <row r="763" spans="2:33" x14ac:dyDescent="0.15">
      <c r="B763" s="107" t="s">
        <v>18</v>
      </c>
      <c r="C763" s="107"/>
      <c r="D763" s="107" t="s">
        <v>12</v>
      </c>
      <c r="E763" s="107" t="s">
        <v>254</v>
      </c>
      <c r="F763" s="107" t="s">
        <v>194</v>
      </c>
      <c r="G763" s="107" t="s">
        <v>31</v>
      </c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  <c r="AA763" s="108"/>
      <c r="AB763" s="108"/>
      <c r="AC763" s="108">
        <v>0</v>
      </c>
      <c r="AD763" s="108">
        <v>0</v>
      </c>
      <c r="AF763" s="61">
        <v>0</v>
      </c>
      <c r="AG763" s="106">
        <f t="shared" si="15"/>
        <v>0</v>
      </c>
    </row>
    <row r="764" spans="2:33" x14ac:dyDescent="0.15">
      <c r="B764" s="107" t="s">
        <v>18</v>
      </c>
      <c r="C764" s="107"/>
      <c r="D764" s="107" t="s">
        <v>12</v>
      </c>
      <c r="E764" s="107" t="s">
        <v>254</v>
      </c>
      <c r="F764" s="107" t="s">
        <v>195</v>
      </c>
      <c r="G764" s="107" t="s">
        <v>31</v>
      </c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  <c r="AA764" s="108"/>
      <c r="AB764" s="108"/>
      <c r="AC764" s="108">
        <v>0</v>
      </c>
      <c r="AD764" s="108">
        <v>0</v>
      </c>
      <c r="AF764" s="61">
        <v>0</v>
      </c>
      <c r="AG764" s="106">
        <f t="shared" si="15"/>
        <v>0</v>
      </c>
    </row>
    <row r="765" spans="2:33" x14ac:dyDescent="0.15">
      <c r="B765" s="107" t="s">
        <v>18</v>
      </c>
      <c r="C765" s="107"/>
      <c r="D765" s="107" t="s">
        <v>12</v>
      </c>
      <c r="E765" s="107" t="s">
        <v>254</v>
      </c>
      <c r="F765" s="107" t="s">
        <v>196</v>
      </c>
      <c r="G765" s="107" t="s">
        <v>31</v>
      </c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  <c r="AA765" s="108"/>
      <c r="AB765" s="108"/>
      <c r="AC765" s="108">
        <v>0</v>
      </c>
      <c r="AD765" s="108">
        <v>0</v>
      </c>
      <c r="AF765" s="61">
        <v>0</v>
      </c>
      <c r="AG765" s="106">
        <f t="shared" si="15"/>
        <v>0</v>
      </c>
    </row>
    <row r="766" spans="2:33" x14ac:dyDescent="0.15">
      <c r="B766" s="107" t="s">
        <v>18</v>
      </c>
      <c r="C766" s="107"/>
      <c r="D766" s="107" t="s">
        <v>12</v>
      </c>
      <c r="E766" s="107" t="s">
        <v>254</v>
      </c>
      <c r="F766" s="107" t="s">
        <v>197</v>
      </c>
      <c r="G766" s="107" t="s">
        <v>31</v>
      </c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  <c r="AA766" s="108"/>
      <c r="AB766" s="108"/>
      <c r="AC766" s="108">
        <v>11781.007231208294</v>
      </c>
      <c r="AD766" s="108">
        <v>12358.850688498225</v>
      </c>
      <c r="AF766" s="61">
        <v>12358.850688498225</v>
      </c>
      <c r="AG766" s="106">
        <f t="shared" si="15"/>
        <v>0</v>
      </c>
    </row>
    <row r="767" spans="2:33" x14ac:dyDescent="0.15">
      <c r="B767" s="107" t="s">
        <v>18</v>
      </c>
      <c r="C767" s="107"/>
      <c r="D767" s="107" t="s">
        <v>12</v>
      </c>
      <c r="E767" s="107" t="s">
        <v>255</v>
      </c>
      <c r="F767" s="107" t="s">
        <v>199</v>
      </c>
      <c r="G767" s="107" t="s">
        <v>31</v>
      </c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>
        <v>-11781.007231208294</v>
      </c>
      <c r="AD767" s="108">
        <v>-12358.850688498225</v>
      </c>
      <c r="AF767" s="61">
        <v>-12358.850688498225</v>
      </c>
      <c r="AG767" s="106">
        <f t="shared" si="15"/>
        <v>0</v>
      </c>
    </row>
    <row r="768" spans="2:33" x14ac:dyDescent="0.15">
      <c r="B768" s="107" t="s">
        <v>18</v>
      </c>
      <c r="C768" s="107"/>
      <c r="D768" s="107" t="s">
        <v>12</v>
      </c>
      <c r="E768" s="107" t="s">
        <v>255</v>
      </c>
      <c r="F768" s="109" t="s">
        <v>200</v>
      </c>
      <c r="G768" s="107" t="s">
        <v>31</v>
      </c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  <c r="AA768" s="108"/>
      <c r="AB768" s="108"/>
      <c r="AC768" s="108">
        <v>0</v>
      </c>
      <c r="AD768" s="108">
        <v>0</v>
      </c>
      <c r="AF768" s="61">
        <v>0</v>
      </c>
      <c r="AG768" s="106">
        <f t="shared" si="15"/>
        <v>0</v>
      </c>
    </row>
    <row r="769" spans="2:33" x14ac:dyDescent="0.15">
      <c r="B769" s="107" t="s">
        <v>18</v>
      </c>
      <c r="C769" s="107"/>
      <c r="D769" s="107" t="s">
        <v>12</v>
      </c>
      <c r="E769" s="107" t="s">
        <v>255</v>
      </c>
      <c r="F769" s="109" t="s">
        <v>201</v>
      </c>
      <c r="G769" s="107" t="s">
        <v>31</v>
      </c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  <c r="AA769" s="108"/>
      <c r="AB769" s="108"/>
      <c r="AC769" s="108">
        <v>0</v>
      </c>
      <c r="AD769" s="108">
        <v>0</v>
      </c>
      <c r="AF769" s="61">
        <v>0</v>
      </c>
      <c r="AG769" s="106">
        <f t="shared" si="15"/>
        <v>0</v>
      </c>
    </row>
    <row r="770" spans="2:33" x14ac:dyDescent="0.15">
      <c r="B770" s="107" t="s">
        <v>18</v>
      </c>
      <c r="C770" s="107"/>
      <c r="D770" s="107" t="s">
        <v>12</v>
      </c>
      <c r="E770" s="107" t="s">
        <v>255</v>
      </c>
      <c r="F770" s="109" t="s">
        <v>202</v>
      </c>
      <c r="G770" s="107" t="s">
        <v>31</v>
      </c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  <c r="AA770" s="108"/>
      <c r="AB770" s="108"/>
      <c r="AC770" s="108">
        <v>0</v>
      </c>
      <c r="AD770" s="108">
        <v>0</v>
      </c>
      <c r="AF770" s="61">
        <v>0</v>
      </c>
      <c r="AG770" s="106">
        <f t="shared" si="15"/>
        <v>0</v>
      </c>
    </row>
    <row r="771" spans="2:33" x14ac:dyDescent="0.15">
      <c r="B771" s="107" t="s">
        <v>18</v>
      </c>
      <c r="C771" s="107"/>
      <c r="D771" s="107" t="s">
        <v>12</v>
      </c>
      <c r="E771" s="107" t="s">
        <v>255</v>
      </c>
      <c r="F771" s="109" t="s">
        <v>203</v>
      </c>
      <c r="G771" s="107" t="s">
        <v>31</v>
      </c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  <c r="AA771" s="108"/>
      <c r="AB771" s="108"/>
      <c r="AC771" s="108">
        <v>0</v>
      </c>
      <c r="AD771" s="108">
        <v>0</v>
      </c>
      <c r="AF771" s="61">
        <v>0</v>
      </c>
      <c r="AG771" s="106">
        <f t="shared" si="15"/>
        <v>0</v>
      </c>
    </row>
    <row r="772" spans="2:33" x14ac:dyDescent="0.15">
      <c r="B772" s="107" t="s">
        <v>18</v>
      </c>
      <c r="C772" s="107"/>
      <c r="D772" s="107" t="s">
        <v>12</v>
      </c>
      <c r="E772" s="107" t="s">
        <v>255</v>
      </c>
      <c r="F772" s="109" t="s">
        <v>204</v>
      </c>
      <c r="G772" s="107" t="s">
        <v>31</v>
      </c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  <c r="AC772" s="108">
        <v>-6581.8347428534125</v>
      </c>
      <c r="AD772" s="108">
        <v>-6294.6379730692615</v>
      </c>
      <c r="AF772" s="61">
        <v>-6294.6379730692615</v>
      </c>
      <c r="AG772" s="106">
        <f t="shared" si="15"/>
        <v>0</v>
      </c>
    </row>
    <row r="773" spans="2:33" x14ac:dyDescent="0.15">
      <c r="B773" s="107" t="s">
        <v>18</v>
      </c>
      <c r="C773" s="107"/>
      <c r="D773" s="107" t="s">
        <v>12</v>
      </c>
      <c r="E773" s="107" t="s">
        <v>255</v>
      </c>
      <c r="F773" s="109" t="s">
        <v>205</v>
      </c>
      <c r="G773" s="107" t="s">
        <v>31</v>
      </c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  <c r="AA773" s="108"/>
      <c r="AB773" s="108"/>
      <c r="AC773" s="108">
        <v>-5199.1724883548814</v>
      </c>
      <c r="AD773" s="108">
        <v>-6064.2127154289637</v>
      </c>
      <c r="AF773" s="61">
        <v>-6064.2127154289637</v>
      </c>
      <c r="AG773" s="106">
        <f t="shared" si="15"/>
        <v>0</v>
      </c>
    </row>
    <row r="774" spans="2:33" x14ac:dyDescent="0.15">
      <c r="B774" s="107" t="s">
        <v>18</v>
      </c>
      <c r="C774" s="107"/>
      <c r="D774" s="107" t="s">
        <v>12</v>
      </c>
      <c r="E774" s="107" t="s">
        <v>255</v>
      </c>
      <c r="F774" s="107" t="s">
        <v>206</v>
      </c>
      <c r="G774" s="107" t="s">
        <v>31</v>
      </c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  <c r="AA774" s="108"/>
      <c r="AB774" s="108"/>
      <c r="AC774" s="108">
        <v>0</v>
      </c>
      <c r="AD774" s="108">
        <v>0</v>
      </c>
      <c r="AF774" s="61">
        <v>0</v>
      </c>
      <c r="AG774" s="106">
        <f t="shared" si="15"/>
        <v>0</v>
      </c>
    </row>
    <row r="775" spans="2:33" x14ac:dyDescent="0.15">
      <c r="B775" s="107" t="s">
        <v>18</v>
      </c>
      <c r="C775" s="107"/>
      <c r="D775" s="107" t="s">
        <v>12</v>
      </c>
      <c r="E775" s="107" t="s">
        <v>255</v>
      </c>
      <c r="F775" s="107" t="s">
        <v>207</v>
      </c>
      <c r="G775" s="107" t="s">
        <v>31</v>
      </c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  <c r="AA775" s="108"/>
      <c r="AB775" s="108"/>
      <c r="AC775" s="108">
        <v>0</v>
      </c>
      <c r="AD775" s="108">
        <v>0</v>
      </c>
      <c r="AF775" s="61">
        <v>0</v>
      </c>
      <c r="AG775" s="106">
        <f t="shared" si="15"/>
        <v>0</v>
      </c>
    </row>
    <row r="776" spans="2:33" x14ac:dyDescent="0.15">
      <c r="B776" s="107" t="s">
        <v>18</v>
      </c>
      <c r="C776" s="107"/>
      <c r="D776" s="107" t="s">
        <v>12</v>
      </c>
      <c r="E776" s="107" t="s">
        <v>255</v>
      </c>
      <c r="F776" s="107" t="s">
        <v>208</v>
      </c>
      <c r="G776" s="107" t="s">
        <v>31</v>
      </c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  <c r="AA776" s="108"/>
      <c r="AB776" s="108"/>
      <c r="AC776" s="108">
        <v>0</v>
      </c>
      <c r="AD776" s="108">
        <v>0</v>
      </c>
      <c r="AF776" s="61">
        <v>0</v>
      </c>
      <c r="AG776" s="106">
        <f t="shared" si="15"/>
        <v>0</v>
      </c>
    </row>
    <row r="777" spans="2:33" x14ac:dyDescent="0.15">
      <c r="B777" s="107" t="s">
        <v>18</v>
      </c>
      <c r="C777" s="107"/>
      <c r="D777" s="107" t="s">
        <v>12</v>
      </c>
      <c r="E777" s="107" t="s">
        <v>82</v>
      </c>
      <c r="F777" s="107" t="s">
        <v>209</v>
      </c>
      <c r="G777" s="107" t="s">
        <v>31</v>
      </c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  <c r="AA777" s="108"/>
      <c r="AB777" s="108"/>
      <c r="AC777" s="108">
        <v>0</v>
      </c>
      <c r="AD777" s="108">
        <v>0</v>
      </c>
      <c r="AF777" s="61">
        <v>0</v>
      </c>
      <c r="AG777" s="106">
        <f t="shared" si="15"/>
        <v>0</v>
      </c>
    </row>
    <row r="778" spans="2:33" x14ac:dyDescent="0.15">
      <c r="B778" s="107" t="s">
        <v>18</v>
      </c>
      <c r="C778" s="107"/>
      <c r="D778" s="107" t="s">
        <v>12</v>
      </c>
      <c r="E778" s="107" t="s">
        <v>82</v>
      </c>
      <c r="F778" s="107" t="s">
        <v>210</v>
      </c>
      <c r="G778" s="107" t="s">
        <v>31</v>
      </c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  <c r="AA778" s="108"/>
      <c r="AB778" s="108"/>
      <c r="AC778" s="108">
        <v>0</v>
      </c>
      <c r="AD778" s="108">
        <v>0</v>
      </c>
      <c r="AF778" s="61">
        <v>0</v>
      </c>
      <c r="AG778" s="106">
        <f t="shared" si="15"/>
        <v>0</v>
      </c>
    </row>
    <row r="779" spans="2:33" x14ac:dyDescent="0.15">
      <c r="B779" s="107" t="s">
        <v>18</v>
      </c>
      <c r="C779" s="107"/>
      <c r="D779" s="107" t="s">
        <v>12</v>
      </c>
      <c r="E779" s="107" t="s">
        <v>82</v>
      </c>
      <c r="F779" s="107" t="s">
        <v>211</v>
      </c>
      <c r="G779" s="107" t="s">
        <v>31</v>
      </c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  <c r="AA779" s="108"/>
      <c r="AB779" s="108"/>
      <c r="AC779" s="108">
        <v>0</v>
      </c>
      <c r="AD779" s="108">
        <v>0</v>
      </c>
      <c r="AF779" s="61">
        <v>0</v>
      </c>
      <c r="AG779" s="106">
        <f t="shared" si="15"/>
        <v>0</v>
      </c>
    </row>
    <row r="780" spans="2:33" x14ac:dyDescent="0.15">
      <c r="B780" s="107" t="s">
        <v>18</v>
      </c>
      <c r="C780" s="107"/>
      <c r="D780" s="107" t="s">
        <v>12</v>
      </c>
      <c r="E780" s="107" t="s">
        <v>82</v>
      </c>
      <c r="F780" s="109" t="s">
        <v>74</v>
      </c>
      <c r="G780" s="107" t="s">
        <v>31</v>
      </c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  <c r="AA780" s="108"/>
      <c r="AB780" s="108"/>
      <c r="AC780" s="108">
        <v>0</v>
      </c>
      <c r="AD780" s="108">
        <v>0</v>
      </c>
      <c r="AF780" s="61">
        <v>0</v>
      </c>
      <c r="AG780" s="106">
        <f t="shared" si="15"/>
        <v>0</v>
      </c>
    </row>
    <row r="781" spans="2:33" x14ac:dyDescent="0.15">
      <c r="B781" s="107" t="s">
        <v>18</v>
      </c>
      <c r="C781" s="107"/>
      <c r="D781" s="107" t="s">
        <v>12</v>
      </c>
      <c r="E781" s="107" t="s">
        <v>82</v>
      </c>
      <c r="F781" s="109" t="s">
        <v>75</v>
      </c>
      <c r="G781" s="107" t="s">
        <v>31</v>
      </c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  <c r="AA781" s="108"/>
      <c r="AB781" s="108"/>
      <c r="AC781" s="108">
        <v>0</v>
      </c>
      <c r="AD781" s="108">
        <v>0</v>
      </c>
      <c r="AF781" s="61">
        <v>0</v>
      </c>
      <c r="AG781" s="106">
        <f t="shared" si="15"/>
        <v>0</v>
      </c>
    </row>
    <row r="782" spans="2:33" x14ac:dyDescent="0.15">
      <c r="B782" s="107" t="s">
        <v>18</v>
      </c>
      <c r="C782" s="107"/>
      <c r="D782" s="107" t="s">
        <v>12</v>
      </c>
      <c r="E782" s="107" t="s">
        <v>82</v>
      </c>
      <c r="F782" s="109" t="s">
        <v>76</v>
      </c>
      <c r="G782" s="107" t="s">
        <v>31</v>
      </c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  <c r="AA782" s="108"/>
      <c r="AB782" s="108"/>
      <c r="AC782" s="108">
        <v>0</v>
      </c>
      <c r="AD782" s="108">
        <v>0</v>
      </c>
      <c r="AF782" s="61">
        <v>0</v>
      </c>
      <c r="AG782" s="106">
        <f t="shared" si="15"/>
        <v>0</v>
      </c>
    </row>
    <row r="783" spans="2:33" x14ac:dyDescent="0.15">
      <c r="B783" s="107" t="s">
        <v>18</v>
      </c>
      <c r="C783" s="107"/>
      <c r="D783" s="107" t="s">
        <v>12</v>
      </c>
      <c r="E783" s="107" t="s">
        <v>82</v>
      </c>
      <c r="F783" s="109" t="s">
        <v>88</v>
      </c>
      <c r="G783" s="107" t="s">
        <v>31</v>
      </c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  <c r="AA783" s="108"/>
      <c r="AB783" s="108"/>
      <c r="AC783" s="108">
        <v>0</v>
      </c>
      <c r="AD783" s="108">
        <v>0</v>
      </c>
      <c r="AF783" s="61">
        <v>0</v>
      </c>
      <c r="AG783" s="106">
        <f t="shared" si="15"/>
        <v>0</v>
      </c>
    </row>
    <row r="784" spans="2:33" x14ac:dyDescent="0.15">
      <c r="B784" s="107" t="s">
        <v>18</v>
      </c>
      <c r="C784" s="107"/>
      <c r="D784" s="107" t="s">
        <v>12</v>
      </c>
      <c r="E784" s="107" t="s">
        <v>82</v>
      </c>
      <c r="F784" s="109" t="s">
        <v>212</v>
      </c>
      <c r="G784" s="107" t="s">
        <v>31</v>
      </c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  <c r="AA784" s="108"/>
      <c r="AB784" s="108"/>
      <c r="AC784" s="108">
        <v>0</v>
      </c>
      <c r="AD784" s="108">
        <v>0</v>
      </c>
      <c r="AF784" s="61">
        <v>0</v>
      </c>
      <c r="AG784" s="106">
        <f t="shared" si="15"/>
        <v>0</v>
      </c>
    </row>
    <row r="785" spans="2:33" x14ac:dyDescent="0.15">
      <c r="B785" s="107" t="s">
        <v>18</v>
      </c>
      <c r="C785" s="107"/>
      <c r="D785" s="107" t="s">
        <v>12</v>
      </c>
      <c r="E785" s="107" t="s">
        <v>82</v>
      </c>
      <c r="F785" s="109" t="s">
        <v>79</v>
      </c>
      <c r="G785" s="107" t="s">
        <v>31</v>
      </c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  <c r="AA785" s="108"/>
      <c r="AB785" s="108"/>
      <c r="AC785" s="108">
        <v>0</v>
      </c>
      <c r="AD785" s="108">
        <v>0</v>
      </c>
      <c r="AF785" s="61">
        <v>0</v>
      </c>
      <c r="AG785" s="106">
        <f t="shared" si="15"/>
        <v>0</v>
      </c>
    </row>
    <row r="786" spans="2:33" x14ac:dyDescent="0.15">
      <c r="B786" s="107" t="s">
        <v>18</v>
      </c>
      <c r="C786" s="107"/>
      <c r="D786" s="107" t="s">
        <v>12</v>
      </c>
      <c r="E786" s="107" t="s">
        <v>82</v>
      </c>
      <c r="F786" s="109" t="s">
        <v>80</v>
      </c>
      <c r="G786" s="107" t="s">
        <v>31</v>
      </c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  <c r="AC786" s="108">
        <v>0</v>
      </c>
      <c r="AD786" s="108">
        <v>0</v>
      </c>
      <c r="AF786" s="61">
        <v>0</v>
      </c>
      <c r="AG786" s="106">
        <f t="shared" si="15"/>
        <v>0</v>
      </c>
    </row>
    <row r="787" spans="2:33" x14ac:dyDescent="0.15">
      <c r="B787" s="107" t="s">
        <v>18</v>
      </c>
      <c r="C787" s="107"/>
      <c r="D787" s="107" t="s">
        <v>12</v>
      </c>
      <c r="E787" s="107" t="s">
        <v>82</v>
      </c>
      <c r="F787" s="109" t="s">
        <v>81</v>
      </c>
      <c r="G787" s="107" t="s">
        <v>31</v>
      </c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  <c r="AA787" s="108"/>
      <c r="AB787" s="108"/>
      <c r="AC787" s="108">
        <v>0</v>
      </c>
      <c r="AD787" s="108">
        <v>0</v>
      </c>
      <c r="AF787" s="61">
        <v>0</v>
      </c>
      <c r="AG787" s="106">
        <f t="shared" si="15"/>
        <v>0</v>
      </c>
    </row>
    <row r="788" spans="2:33" x14ac:dyDescent="0.15">
      <c r="B788" s="107" t="s">
        <v>32</v>
      </c>
      <c r="C788" s="107"/>
      <c r="D788" s="107" t="s">
        <v>12</v>
      </c>
      <c r="E788" s="107" t="s">
        <v>254</v>
      </c>
      <c r="F788" s="107" t="s">
        <v>190</v>
      </c>
      <c r="G788" s="107" t="s">
        <v>31</v>
      </c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  <c r="AA788" s="108"/>
      <c r="AB788" s="108"/>
      <c r="AC788" s="108">
        <v>143595.34942555765</v>
      </c>
      <c r="AD788" s="108">
        <v>133781.70623837749</v>
      </c>
      <c r="AF788" s="61">
        <v>133781.70623837749</v>
      </c>
      <c r="AG788" s="106">
        <f t="shared" si="15"/>
        <v>0</v>
      </c>
    </row>
    <row r="789" spans="2:33" x14ac:dyDescent="0.15">
      <c r="B789" s="107" t="s">
        <v>32</v>
      </c>
      <c r="C789" s="107"/>
      <c r="D789" s="107" t="s">
        <v>12</v>
      </c>
      <c r="E789" s="107" t="s">
        <v>254</v>
      </c>
      <c r="F789" s="107" t="s">
        <v>191</v>
      </c>
      <c r="G789" s="107" t="s">
        <v>31</v>
      </c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  <c r="AA789" s="108"/>
      <c r="AB789" s="108"/>
      <c r="AC789" s="108">
        <v>0</v>
      </c>
      <c r="AD789" s="108">
        <v>0</v>
      </c>
      <c r="AF789" s="61">
        <v>0</v>
      </c>
      <c r="AG789" s="106">
        <f t="shared" si="15"/>
        <v>0</v>
      </c>
    </row>
    <row r="790" spans="2:33" x14ac:dyDescent="0.15">
      <c r="B790" s="107" t="s">
        <v>32</v>
      </c>
      <c r="C790" s="107"/>
      <c r="D790" s="107" t="s">
        <v>12</v>
      </c>
      <c r="E790" s="107" t="s">
        <v>254</v>
      </c>
      <c r="F790" s="107" t="s">
        <v>192</v>
      </c>
      <c r="G790" s="107" t="s">
        <v>31</v>
      </c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  <c r="AA790" s="108"/>
      <c r="AB790" s="108"/>
      <c r="AC790" s="108">
        <v>0</v>
      </c>
      <c r="AD790" s="108">
        <v>0</v>
      </c>
      <c r="AF790" s="61">
        <v>0</v>
      </c>
      <c r="AG790" s="106">
        <f t="shared" si="15"/>
        <v>0</v>
      </c>
    </row>
    <row r="791" spans="2:33" x14ac:dyDescent="0.15">
      <c r="B791" s="107" t="s">
        <v>32</v>
      </c>
      <c r="C791" s="107"/>
      <c r="D791" s="107" t="s">
        <v>12</v>
      </c>
      <c r="E791" s="107" t="s">
        <v>254</v>
      </c>
      <c r="F791" s="107" t="s">
        <v>193</v>
      </c>
      <c r="G791" s="107" t="s">
        <v>31</v>
      </c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  <c r="AA791" s="108"/>
      <c r="AB791" s="108"/>
      <c r="AC791" s="108">
        <v>143595.34942555765</v>
      </c>
      <c r="AD791" s="108">
        <v>133781.70623837749</v>
      </c>
      <c r="AF791" s="61">
        <v>133781.70623837749</v>
      </c>
      <c r="AG791" s="106">
        <f t="shared" si="15"/>
        <v>0</v>
      </c>
    </row>
    <row r="792" spans="2:33" x14ac:dyDescent="0.15">
      <c r="B792" s="107" t="s">
        <v>32</v>
      </c>
      <c r="C792" s="107"/>
      <c r="D792" s="107" t="s">
        <v>12</v>
      </c>
      <c r="E792" s="107" t="s">
        <v>254</v>
      </c>
      <c r="F792" s="107" t="s">
        <v>194</v>
      </c>
      <c r="G792" s="107" t="s">
        <v>31</v>
      </c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  <c r="AA792" s="108"/>
      <c r="AB792" s="108"/>
      <c r="AC792" s="108">
        <v>0</v>
      </c>
      <c r="AD792" s="108">
        <v>0</v>
      </c>
      <c r="AF792" s="61">
        <v>0</v>
      </c>
      <c r="AG792" s="106">
        <f t="shared" si="15"/>
        <v>0</v>
      </c>
    </row>
    <row r="793" spans="2:33" x14ac:dyDescent="0.15">
      <c r="B793" s="107" t="s">
        <v>32</v>
      </c>
      <c r="C793" s="107"/>
      <c r="D793" s="107" t="s">
        <v>12</v>
      </c>
      <c r="E793" s="107" t="s">
        <v>254</v>
      </c>
      <c r="F793" s="107" t="s">
        <v>195</v>
      </c>
      <c r="G793" s="107" t="s">
        <v>31</v>
      </c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>
        <v>0</v>
      </c>
      <c r="AD793" s="108">
        <v>0</v>
      </c>
      <c r="AF793" s="61">
        <v>0</v>
      </c>
      <c r="AG793" s="106">
        <f t="shared" si="15"/>
        <v>0</v>
      </c>
    </row>
    <row r="794" spans="2:33" x14ac:dyDescent="0.15">
      <c r="B794" s="107" t="s">
        <v>32</v>
      </c>
      <c r="C794" s="107"/>
      <c r="D794" s="107" t="s">
        <v>12</v>
      </c>
      <c r="E794" s="107" t="s">
        <v>254</v>
      </c>
      <c r="F794" s="107" t="s">
        <v>196</v>
      </c>
      <c r="G794" s="107" t="s">
        <v>31</v>
      </c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  <c r="AA794" s="108"/>
      <c r="AB794" s="108"/>
      <c r="AC794" s="108">
        <v>0</v>
      </c>
      <c r="AD794" s="108">
        <v>0</v>
      </c>
      <c r="AF794" s="61">
        <v>0</v>
      </c>
      <c r="AG794" s="106">
        <f t="shared" si="15"/>
        <v>0</v>
      </c>
    </row>
    <row r="795" spans="2:33" x14ac:dyDescent="0.15">
      <c r="B795" s="107" t="s">
        <v>32</v>
      </c>
      <c r="C795" s="107"/>
      <c r="D795" s="107" t="s">
        <v>12</v>
      </c>
      <c r="E795" s="107" t="s">
        <v>254</v>
      </c>
      <c r="F795" s="107" t="s">
        <v>197</v>
      </c>
      <c r="G795" s="107" t="s">
        <v>31</v>
      </c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  <c r="AA795" s="108"/>
      <c r="AB795" s="108"/>
      <c r="AC795" s="108">
        <v>143595.34942555765</v>
      </c>
      <c r="AD795" s="108">
        <v>133781.70623837749</v>
      </c>
      <c r="AF795" s="61">
        <v>133781.70623837749</v>
      </c>
      <c r="AG795" s="106">
        <f t="shared" ref="AG795:AG858" si="16">+AF795-AD795</f>
        <v>0</v>
      </c>
    </row>
    <row r="796" spans="2:33" x14ac:dyDescent="0.15">
      <c r="B796" s="107" t="s">
        <v>32</v>
      </c>
      <c r="C796" s="107"/>
      <c r="D796" s="107" t="s">
        <v>12</v>
      </c>
      <c r="E796" s="107" t="s">
        <v>255</v>
      </c>
      <c r="F796" s="107" t="s">
        <v>199</v>
      </c>
      <c r="G796" s="107" t="s">
        <v>31</v>
      </c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  <c r="AA796" s="108"/>
      <c r="AB796" s="108"/>
      <c r="AC796" s="108">
        <v>-143595.34942555765</v>
      </c>
      <c r="AD796" s="108">
        <v>-133781.70623837749</v>
      </c>
      <c r="AF796" s="61">
        <v>-133781.70623837749</v>
      </c>
      <c r="AG796" s="106">
        <f t="shared" si="16"/>
        <v>0</v>
      </c>
    </row>
    <row r="797" spans="2:33" x14ac:dyDescent="0.15">
      <c r="B797" s="107" t="s">
        <v>32</v>
      </c>
      <c r="C797" s="107"/>
      <c r="D797" s="107" t="s">
        <v>12</v>
      </c>
      <c r="E797" s="107" t="s">
        <v>255</v>
      </c>
      <c r="F797" s="109" t="s">
        <v>200</v>
      </c>
      <c r="G797" s="107" t="s">
        <v>31</v>
      </c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  <c r="AA797" s="108"/>
      <c r="AB797" s="108"/>
      <c r="AC797" s="108">
        <v>0</v>
      </c>
      <c r="AD797" s="108">
        <v>0</v>
      </c>
      <c r="AF797" s="61">
        <v>0</v>
      </c>
      <c r="AG797" s="106">
        <f t="shared" si="16"/>
        <v>0</v>
      </c>
    </row>
    <row r="798" spans="2:33" x14ac:dyDescent="0.15">
      <c r="B798" s="107" t="s">
        <v>32</v>
      </c>
      <c r="C798" s="107"/>
      <c r="D798" s="107" t="s">
        <v>12</v>
      </c>
      <c r="E798" s="107" t="s">
        <v>255</v>
      </c>
      <c r="F798" s="109" t="s">
        <v>201</v>
      </c>
      <c r="G798" s="107" t="s">
        <v>31</v>
      </c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  <c r="AC798" s="108">
        <v>0</v>
      </c>
      <c r="AD798" s="108">
        <v>0</v>
      </c>
      <c r="AF798" s="61">
        <v>0</v>
      </c>
      <c r="AG798" s="106">
        <f t="shared" si="16"/>
        <v>0</v>
      </c>
    </row>
    <row r="799" spans="2:33" x14ac:dyDescent="0.15">
      <c r="B799" s="107" t="s">
        <v>32</v>
      </c>
      <c r="C799" s="107"/>
      <c r="D799" s="107" t="s">
        <v>12</v>
      </c>
      <c r="E799" s="107" t="s">
        <v>255</v>
      </c>
      <c r="F799" s="109" t="s">
        <v>202</v>
      </c>
      <c r="G799" s="107" t="s">
        <v>31</v>
      </c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  <c r="AA799" s="108"/>
      <c r="AB799" s="108"/>
      <c r="AC799" s="108">
        <v>0</v>
      </c>
      <c r="AD799" s="108">
        <v>0</v>
      </c>
      <c r="AF799" s="61">
        <v>0</v>
      </c>
      <c r="AG799" s="106">
        <f t="shared" si="16"/>
        <v>0</v>
      </c>
    </row>
    <row r="800" spans="2:33" x14ac:dyDescent="0.15">
      <c r="B800" s="107" t="s">
        <v>32</v>
      </c>
      <c r="C800" s="107"/>
      <c r="D800" s="107" t="s">
        <v>12</v>
      </c>
      <c r="E800" s="107" t="s">
        <v>255</v>
      </c>
      <c r="F800" s="109" t="s">
        <v>203</v>
      </c>
      <c r="G800" s="107" t="s">
        <v>31</v>
      </c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  <c r="AA800" s="108"/>
      <c r="AB800" s="108"/>
      <c r="AC800" s="108">
        <v>0</v>
      </c>
      <c r="AD800" s="108">
        <v>0</v>
      </c>
      <c r="AF800" s="61">
        <v>0</v>
      </c>
      <c r="AG800" s="106">
        <f t="shared" si="16"/>
        <v>0</v>
      </c>
    </row>
    <row r="801" spans="2:33" x14ac:dyDescent="0.15">
      <c r="B801" s="107" t="s">
        <v>32</v>
      </c>
      <c r="C801" s="107"/>
      <c r="D801" s="107" t="s">
        <v>12</v>
      </c>
      <c r="E801" s="107" t="s">
        <v>255</v>
      </c>
      <c r="F801" s="109" t="s">
        <v>204</v>
      </c>
      <c r="G801" s="107" t="s">
        <v>31</v>
      </c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  <c r="AA801" s="108"/>
      <c r="AB801" s="108"/>
      <c r="AC801" s="108">
        <v>-140752.42485555782</v>
      </c>
      <c r="AD801" s="108">
        <v>-131175.42165013435</v>
      </c>
      <c r="AF801" s="61">
        <v>-131175.42165013435</v>
      </c>
      <c r="AG801" s="106">
        <f t="shared" si="16"/>
        <v>0</v>
      </c>
    </row>
    <row r="802" spans="2:33" x14ac:dyDescent="0.15">
      <c r="B802" s="107" t="s">
        <v>32</v>
      </c>
      <c r="C802" s="107"/>
      <c r="D802" s="107" t="s">
        <v>12</v>
      </c>
      <c r="E802" s="107" t="s">
        <v>255</v>
      </c>
      <c r="F802" s="109" t="s">
        <v>205</v>
      </c>
      <c r="G802" s="107" t="s">
        <v>31</v>
      </c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  <c r="AA802" s="108"/>
      <c r="AB802" s="108"/>
      <c r="AC802" s="108">
        <v>-2842.9245699997959</v>
      </c>
      <c r="AD802" s="108">
        <v>-2606.2845882431416</v>
      </c>
      <c r="AF802" s="61">
        <v>-2606.2845882431416</v>
      </c>
      <c r="AG802" s="106">
        <f t="shared" si="16"/>
        <v>0</v>
      </c>
    </row>
    <row r="803" spans="2:33" x14ac:dyDescent="0.15">
      <c r="B803" s="107" t="s">
        <v>32</v>
      </c>
      <c r="C803" s="107"/>
      <c r="D803" s="107" t="s">
        <v>12</v>
      </c>
      <c r="E803" s="107" t="s">
        <v>255</v>
      </c>
      <c r="F803" s="107" t="s">
        <v>206</v>
      </c>
      <c r="G803" s="107" t="s">
        <v>31</v>
      </c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  <c r="AA803" s="108"/>
      <c r="AB803" s="108"/>
      <c r="AC803" s="108">
        <v>0</v>
      </c>
      <c r="AD803" s="108">
        <v>0</v>
      </c>
      <c r="AF803" s="61">
        <v>0</v>
      </c>
      <c r="AG803" s="106">
        <f t="shared" si="16"/>
        <v>0</v>
      </c>
    </row>
    <row r="804" spans="2:33" x14ac:dyDescent="0.15">
      <c r="B804" s="107" t="s">
        <v>32</v>
      </c>
      <c r="C804" s="107"/>
      <c r="D804" s="107" t="s">
        <v>12</v>
      </c>
      <c r="E804" s="107" t="s">
        <v>255</v>
      </c>
      <c r="F804" s="107" t="s">
        <v>207</v>
      </c>
      <c r="G804" s="107" t="s">
        <v>31</v>
      </c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  <c r="AA804" s="108"/>
      <c r="AB804" s="108"/>
      <c r="AC804" s="108">
        <v>0</v>
      </c>
      <c r="AD804" s="108">
        <v>0</v>
      </c>
      <c r="AF804" s="61">
        <v>0</v>
      </c>
      <c r="AG804" s="106">
        <f t="shared" si="16"/>
        <v>0</v>
      </c>
    </row>
    <row r="805" spans="2:33" x14ac:dyDescent="0.15">
      <c r="B805" s="107" t="s">
        <v>32</v>
      </c>
      <c r="C805" s="107"/>
      <c r="D805" s="107" t="s">
        <v>12</v>
      </c>
      <c r="E805" s="107" t="s">
        <v>255</v>
      </c>
      <c r="F805" s="107" t="s">
        <v>208</v>
      </c>
      <c r="G805" s="107" t="s">
        <v>31</v>
      </c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  <c r="AA805" s="108"/>
      <c r="AB805" s="108"/>
      <c r="AC805" s="108">
        <v>0</v>
      </c>
      <c r="AD805" s="108">
        <v>0</v>
      </c>
      <c r="AF805" s="61">
        <v>0</v>
      </c>
      <c r="AG805" s="106">
        <f t="shared" si="16"/>
        <v>0</v>
      </c>
    </row>
    <row r="806" spans="2:33" x14ac:dyDescent="0.15">
      <c r="B806" s="107" t="s">
        <v>32</v>
      </c>
      <c r="C806" s="107"/>
      <c r="D806" s="107" t="s">
        <v>12</v>
      </c>
      <c r="E806" s="107" t="s">
        <v>82</v>
      </c>
      <c r="F806" s="107" t="s">
        <v>209</v>
      </c>
      <c r="G806" s="107" t="s">
        <v>31</v>
      </c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  <c r="AC806" s="108">
        <v>0</v>
      </c>
      <c r="AD806" s="108">
        <v>0</v>
      </c>
      <c r="AF806" s="61">
        <v>0</v>
      </c>
      <c r="AG806" s="106">
        <f t="shared" si="16"/>
        <v>0</v>
      </c>
    </row>
    <row r="807" spans="2:33" x14ac:dyDescent="0.15">
      <c r="B807" s="107" t="s">
        <v>32</v>
      </c>
      <c r="C807" s="107"/>
      <c r="D807" s="107" t="s">
        <v>12</v>
      </c>
      <c r="E807" s="107" t="s">
        <v>82</v>
      </c>
      <c r="F807" s="107" t="s">
        <v>210</v>
      </c>
      <c r="G807" s="107" t="s">
        <v>31</v>
      </c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  <c r="AA807" s="108"/>
      <c r="AB807" s="108"/>
      <c r="AC807" s="108">
        <v>0</v>
      </c>
      <c r="AD807" s="108">
        <v>0</v>
      </c>
      <c r="AF807" s="61">
        <v>0</v>
      </c>
      <c r="AG807" s="106">
        <f t="shared" si="16"/>
        <v>0</v>
      </c>
    </row>
    <row r="808" spans="2:33" x14ac:dyDescent="0.15">
      <c r="B808" s="107" t="s">
        <v>32</v>
      </c>
      <c r="C808" s="107"/>
      <c r="D808" s="107" t="s">
        <v>12</v>
      </c>
      <c r="E808" s="107" t="s">
        <v>82</v>
      </c>
      <c r="F808" s="107" t="s">
        <v>211</v>
      </c>
      <c r="G808" s="107" t="s">
        <v>31</v>
      </c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  <c r="AA808" s="108"/>
      <c r="AB808" s="108"/>
      <c r="AC808" s="108">
        <v>0</v>
      </c>
      <c r="AD808" s="108">
        <v>0</v>
      </c>
      <c r="AF808" s="61">
        <v>0</v>
      </c>
      <c r="AG808" s="106">
        <f t="shared" si="16"/>
        <v>0</v>
      </c>
    </row>
    <row r="809" spans="2:33" x14ac:dyDescent="0.15">
      <c r="B809" s="107" t="s">
        <v>32</v>
      </c>
      <c r="C809" s="107"/>
      <c r="D809" s="107" t="s">
        <v>12</v>
      </c>
      <c r="E809" s="107" t="s">
        <v>82</v>
      </c>
      <c r="F809" s="109" t="s">
        <v>74</v>
      </c>
      <c r="G809" s="107" t="s">
        <v>31</v>
      </c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  <c r="AA809" s="108"/>
      <c r="AB809" s="108"/>
      <c r="AC809" s="108">
        <v>0</v>
      </c>
      <c r="AD809" s="108">
        <v>0</v>
      </c>
      <c r="AF809" s="61">
        <v>0</v>
      </c>
      <c r="AG809" s="106">
        <f t="shared" si="16"/>
        <v>0</v>
      </c>
    </row>
    <row r="810" spans="2:33" x14ac:dyDescent="0.15">
      <c r="B810" s="107" t="s">
        <v>32</v>
      </c>
      <c r="C810" s="107"/>
      <c r="D810" s="107" t="s">
        <v>12</v>
      </c>
      <c r="E810" s="107" t="s">
        <v>82</v>
      </c>
      <c r="F810" s="109" t="s">
        <v>75</v>
      </c>
      <c r="G810" s="107" t="s">
        <v>31</v>
      </c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  <c r="AA810" s="108"/>
      <c r="AB810" s="108"/>
      <c r="AC810" s="108">
        <v>0</v>
      </c>
      <c r="AD810" s="108">
        <v>0</v>
      </c>
      <c r="AF810" s="61">
        <v>0</v>
      </c>
      <c r="AG810" s="106">
        <f t="shared" si="16"/>
        <v>0</v>
      </c>
    </row>
    <row r="811" spans="2:33" x14ac:dyDescent="0.15">
      <c r="B811" s="107" t="s">
        <v>32</v>
      </c>
      <c r="C811" s="107"/>
      <c r="D811" s="107" t="s">
        <v>12</v>
      </c>
      <c r="E811" s="107" t="s">
        <v>82</v>
      </c>
      <c r="F811" s="109" t="s">
        <v>76</v>
      </c>
      <c r="G811" s="107" t="s">
        <v>31</v>
      </c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  <c r="AA811" s="108"/>
      <c r="AB811" s="108"/>
      <c r="AC811" s="108">
        <v>0</v>
      </c>
      <c r="AD811" s="108">
        <v>0</v>
      </c>
      <c r="AF811" s="61">
        <v>0</v>
      </c>
      <c r="AG811" s="106">
        <f t="shared" si="16"/>
        <v>0</v>
      </c>
    </row>
    <row r="812" spans="2:33" x14ac:dyDescent="0.15">
      <c r="B812" s="107" t="s">
        <v>32</v>
      </c>
      <c r="C812" s="107"/>
      <c r="D812" s="107" t="s">
        <v>12</v>
      </c>
      <c r="E812" s="107" t="s">
        <v>82</v>
      </c>
      <c r="F812" s="109" t="s">
        <v>88</v>
      </c>
      <c r="G812" s="107" t="s">
        <v>31</v>
      </c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  <c r="AA812" s="108"/>
      <c r="AB812" s="108"/>
      <c r="AC812" s="108">
        <v>0</v>
      </c>
      <c r="AD812" s="108">
        <v>0</v>
      </c>
      <c r="AF812" s="61">
        <v>0</v>
      </c>
      <c r="AG812" s="106">
        <f t="shared" si="16"/>
        <v>0</v>
      </c>
    </row>
    <row r="813" spans="2:33" x14ac:dyDescent="0.15">
      <c r="B813" s="107" t="s">
        <v>32</v>
      </c>
      <c r="C813" s="107"/>
      <c r="D813" s="107" t="s">
        <v>12</v>
      </c>
      <c r="E813" s="107" t="s">
        <v>82</v>
      </c>
      <c r="F813" s="109" t="s">
        <v>212</v>
      </c>
      <c r="G813" s="107" t="s">
        <v>31</v>
      </c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  <c r="AC813" s="108">
        <v>0</v>
      </c>
      <c r="AD813" s="108">
        <v>0</v>
      </c>
      <c r="AF813" s="61">
        <v>0</v>
      </c>
      <c r="AG813" s="106">
        <f t="shared" si="16"/>
        <v>0</v>
      </c>
    </row>
    <row r="814" spans="2:33" x14ac:dyDescent="0.15">
      <c r="B814" s="107" t="s">
        <v>32</v>
      </c>
      <c r="C814" s="107"/>
      <c r="D814" s="107" t="s">
        <v>12</v>
      </c>
      <c r="E814" s="107" t="s">
        <v>82</v>
      </c>
      <c r="F814" s="109" t="s">
        <v>79</v>
      </c>
      <c r="G814" s="107" t="s">
        <v>31</v>
      </c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  <c r="AA814" s="108"/>
      <c r="AB814" s="108"/>
      <c r="AC814" s="108">
        <v>0</v>
      </c>
      <c r="AD814" s="108">
        <v>0</v>
      </c>
      <c r="AF814" s="61">
        <v>0</v>
      </c>
      <c r="AG814" s="106">
        <f t="shared" si="16"/>
        <v>0</v>
      </c>
    </row>
    <row r="815" spans="2:33" x14ac:dyDescent="0.15">
      <c r="B815" s="107" t="s">
        <v>32</v>
      </c>
      <c r="C815" s="107"/>
      <c r="D815" s="107" t="s">
        <v>12</v>
      </c>
      <c r="E815" s="107" t="s">
        <v>82</v>
      </c>
      <c r="F815" s="109" t="s">
        <v>80</v>
      </c>
      <c r="G815" s="107" t="s">
        <v>31</v>
      </c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  <c r="AA815" s="108"/>
      <c r="AB815" s="108"/>
      <c r="AC815" s="108">
        <v>0</v>
      </c>
      <c r="AD815" s="108">
        <v>0</v>
      </c>
      <c r="AF815" s="61">
        <v>0</v>
      </c>
      <c r="AG815" s="106">
        <f t="shared" si="16"/>
        <v>0</v>
      </c>
    </row>
    <row r="816" spans="2:33" x14ac:dyDescent="0.15">
      <c r="B816" s="107" t="s">
        <v>32</v>
      </c>
      <c r="C816" s="107"/>
      <c r="D816" s="107" t="s">
        <v>12</v>
      </c>
      <c r="E816" s="107" t="s">
        <v>82</v>
      </c>
      <c r="F816" s="109" t="s">
        <v>81</v>
      </c>
      <c r="G816" s="107" t="s">
        <v>31</v>
      </c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  <c r="AA816" s="108"/>
      <c r="AB816" s="108"/>
      <c r="AC816" s="108">
        <v>0</v>
      </c>
      <c r="AD816" s="108">
        <v>0</v>
      </c>
      <c r="AF816" s="61">
        <v>0</v>
      </c>
      <c r="AG816" s="106">
        <f t="shared" si="16"/>
        <v>0</v>
      </c>
    </row>
    <row r="817" spans="2:33" x14ac:dyDescent="0.15">
      <c r="B817" s="107" t="s">
        <v>34</v>
      </c>
      <c r="C817" s="107"/>
      <c r="D817" s="107" t="s">
        <v>12</v>
      </c>
      <c r="E817" s="107" t="s">
        <v>254</v>
      </c>
      <c r="F817" s="107" t="s">
        <v>190</v>
      </c>
      <c r="G817" s="107" t="s">
        <v>31</v>
      </c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  <c r="AA817" s="108"/>
      <c r="AB817" s="108"/>
      <c r="AC817" s="108">
        <v>0</v>
      </c>
      <c r="AD817" s="108">
        <v>0</v>
      </c>
      <c r="AF817" s="61">
        <v>0</v>
      </c>
      <c r="AG817" s="106">
        <f t="shared" si="16"/>
        <v>0</v>
      </c>
    </row>
    <row r="818" spans="2:33" x14ac:dyDescent="0.15">
      <c r="B818" s="107" t="s">
        <v>34</v>
      </c>
      <c r="C818" s="107"/>
      <c r="D818" s="107" t="s">
        <v>12</v>
      </c>
      <c r="E818" s="107" t="s">
        <v>254</v>
      </c>
      <c r="F818" s="107" t="s">
        <v>191</v>
      </c>
      <c r="G818" s="107" t="s">
        <v>31</v>
      </c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  <c r="AA818" s="108"/>
      <c r="AB818" s="108"/>
      <c r="AC818" s="108">
        <v>0</v>
      </c>
      <c r="AD818" s="108">
        <v>0</v>
      </c>
      <c r="AF818" s="61">
        <v>0</v>
      </c>
      <c r="AG818" s="106">
        <f t="shared" si="16"/>
        <v>0</v>
      </c>
    </row>
    <row r="819" spans="2:33" x14ac:dyDescent="0.15">
      <c r="B819" s="107" t="s">
        <v>34</v>
      </c>
      <c r="C819" s="107"/>
      <c r="D819" s="107" t="s">
        <v>12</v>
      </c>
      <c r="E819" s="107" t="s">
        <v>254</v>
      </c>
      <c r="F819" s="107" t="s">
        <v>192</v>
      </c>
      <c r="G819" s="107" t="s">
        <v>31</v>
      </c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  <c r="AA819" s="108"/>
      <c r="AB819" s="108"/>
      <c r="AC819" s="108">
        <v>0</v>
      </c>
      <c r="AD819" s="108">
        <v>0</v>
      </c>
      <c r="AF819" s="61">
        <v>0</v>
      </c>
      <c r="AG819" s="106">
        <f t="shared" si="16"/>
        <v>0</v>
      </c>
    </row>
    <row r="820" spans="2:33" x14ac:dyDescent="0.15">
      <c r="B820" s="107" t="s">
        <v>34</v>
      </c>
      <c r="C820" s="107"/>
      <c r="D820" s="107" t="s">
        <v>12</v>
      </c>
      <c r="E820" s="107" t="s">
        <v>254</v>
      </c>
      <c r="F820" s="107" t="s">
        <v>193</v>
      </c>
      <c r="G820" s="107" t="s">
        <v>31</v>
      </c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  <c r="AA820" s="108"/>
      <c r="AB820" s="108"/>
      <c r="AC820" s="108">
        <v>0</v>
      </c>
      <c r="AD820" s="108">
        <v>0</v>
      </c>
      <c r="AF820" s="61">
        <v>0</v>
      </c>
      <c r="AG820" s="106">
        <f t="shared" si="16"/>
        <v>0</v>
      </c>
    </row>
    <row r="821" spans="2:33" x14ac:dyDescent="0.15">
      <c r="B821" s="107" t="s">
        <v>34</v>
      </c>
      <c r="C821" s="107"/>
      <c r="D821" s="107" t="s">
        <v>12</v>
      </c>
      <c r="E821" s="107" t="s">
        <v>254</v>
      </c>
      <c r="F821" s="107" t="s">
        <v>194</v>
      </c>
      <c r="G821" s="107" t="s">
        <v>31</v>
      </c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  <c r="AA821" s="108"/>
      <c r="AB821" s="108"/>
      <c r="AC821" s="108">
        <v>0</v>
      </c>
      <c r="AD821" s="108">
        <v>0</v>
      </c>
      <c r="AF821" s="61">
        <v>0</v>
      </c>
      <c r="AG821" s="106">
        <f t="shared" si="16"/>
        <v>0</v>
      </c>
    </row>
    <row r="822" spans="2:33" x14ac:dyDescent="0.15">
      <c r="B822" s="107" t="s">
        <v>34</v>
      </c>
      <c r="C822" s="107"/>
      <c r="D822" s="107" t="s">
        <v>12</v>
      </c>
      <c r="E822" s="107" t="s">
        <v>254</v>
      </c>
      <c r="F822" s="107" t="s">
        <v>195</v>
      </c>
      <c r="G822" s="107" t="s">
        <v>31</v>
      </c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  <c r="AA822" s="108"/>
      <c r="AB822" s="108"/>
      <c r="AC822" s="108">
        <v>0</v>
      </c>
      <c r="AD822" s="108">
        <v>0</v>
      </c>
      <c r="AF822" s="61">
        <v>0</v>
      </c>
      <c r="AG822" s="106">
        <f t="shared" si="16"/>
        <v>0</v>
      </c>
    </row>
    <row r="823" spans="2:33" x14ac:dyDescent="0.15">
      <c r="B823" s="107" t="s">
        <v>34</v>
      </c>
      <c r="C823" s="107"/>
      <c r="D823" s="107" t="s">
        <v>12</v>
      </c>
      <c r="E823" s="107" t="s">
        <v>254</v>
      </c>
      <c r="F823" s="107" t="s">
        <v>196</v>
      </c>
      <c r="G823" s="107" t="s">
        <v>31</v>
      </c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  <c r="AA823" s="108"/>
      <c r="AB823" s="108"/>
      <c r="AC823" s="108">
        <v>0</v>
      </c>
      <c r="AD823" s="108">
        <v>0</v>
      </c>
      <c r="AF823" s="61">
        <v>0</v>
      </c>
      <c r="AG823" s="106">
        <f t="shared" si="16"/>
        <v>0</v>
      </c>
    </row>
    <row r="824" spans="2:33" x14ac:dyDescent="0.15">
      <c r="B824" s="107" t="s">
        <v>34</v>
      </c>
      <c r="C824" s="107"/>
      <c r="D824" s="107" t="s">
        <v>12</v>
      </c>
      <c r="E824" s="107" t="s">
        <v>254</v>
      </c>
      <c r="F824" s="107" t="s">
        <v>197</v>
      </c>
      <c r="G824" s="107" t="s">
        <v>31</v>
      </c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  <c r="AA824" s="108"/>
      <c r="AB824" s="108"/>
      <c r="AC824" s="108">
        <v>0</v>
      </c>
      <c r="AD824" s="108">
        <v>0</v>
      </c>
      <c r="AF824" s="61">
        <v>0</v>
      </c>
      <c r="AG824" s="106">
        <f t="shared" si="16"/>
        <v>0</v>
      </c>
    </row>
    <row r="825" spans="2:33" x14ac:dyDescent="0.15">
      <c r="B825" s="107" t="s">
        <v>34</v>
      </c>
      <c r="C825" s="107"/>
      <c r="D825" s="107" t="s">
        <v>12</v>
      </c>
      <c r="E825" s="107" t="s">
        <v>255</v>
      </c>
      <c r="F825" s="107" t="s">
        <v>199</v>
      </c>
      <c r="G825" s="107" t="s">
        <v>31</v>
      </c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  <c r="AA825" s="108"/>
      <c r="AB825" s="108"/>
      <c r="AC825" s="108">
        <v>-3194.7849925463706</v>
      </c>
      <c r="AD825" s="108">
        <v>-3293.0766030426894</v>
      </c>
      <c r="AF825" s="61">
        <v>-3293.0765886497265</v>
      </c>
      <c r="AG825" s="106">
        <f t="shared" si="16"/>
        <v>1.4392962839337997E-5</v>
      </c>
    </row>
    <row r="826" spans="2:33" x14ac:dyDescent="0.15">
      <c r="B826" s="107" t="s">
        <v>34</v>
      </c>
      <c r="C826" s="107"/>
      <c r="D826" s="107" t="s">
        <v>12</v>
      </c>
      <c r="E826" s="107" t="s">
        <v>255</v>
      </c>
      <c r="F826" s="109" t="s">
        <v>200</v>
      </c>
      <c r="G826" s="107" t="s">
        <v>31</v>
      </c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  <c r="AA826" s="108"/>
      <c r="AB826" s="108"/>
      <c r="AC826" s="108">
        <v>0</v>
      </c>
      <c r="AD826" s="108">
        <v>0</v>
      </c>
      <c r="AF826" s="61">
        <v>0</v>
      </c>
      <c r="AG826" s="106">
        <f t="shared" si="16"/>
        <v>0</v>
      </c>
    </row>
    <row r="827" spans="2:33" x14ac:dyDescent="0.15">
      <c r="B827" s="107" t="s">
        <v>34</v>
      </c>
      <c r="C827" s="107"/>
      <c r="D827" s="107" t="s">
        <v>12</v>
      </c>
      <c r="E827" s="107" t="s">
        <v>255</v>
      </c>
      <c r="F827" s="109" t="s">
        <v>201</v>
      </c>
      <c r="G827" s="107" t="s">
        <v>31</v>
      </c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  <c r="AA827" s="108"/>
      <c r="AB827" s="108"/>
      <c r="AC827" s="108">
        <v>0</v>
      </c>
      <c r="AD827" s="108">
        <v>0</v>
      </c>
      <c r="AF827" s="61">
        <v>0</v>
      </c>
      <c r="AG827" s="106">
        <f t="shared" si="16"/>
        <v>0</v>
      </c>
    </row>
    <row r="828" spans="2:33" x14ac:dyDescent="0.15">
      <c r="B828" s="107" t="s">
        <v>34</v>
      </c>
      <c r="C828" s="107"/>
      <c r="D828" s="107" t="s">
        <v>12</v>
      </c>
      <c r="E828" s="107" t="s">
        <v>255</v>
      </c>
      <c r="F828" s="109" t="s">
        <v>202</v>
      </c>
      <c r="G828" s="107" t="s">
        <v>31</v>
      </c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  <c r="AA828" s="108"/>
      <c r="AB828" s="108"/>
      <c r="AC828" s="108">
        <v>0</v>
      </c>
      <c r="AD828" s="108">
        <v>0</v>
      </c>
      <c r="AF828" s="61">
        <v>0</v>
      </c>
      <c r="AG828" s="106">
        <f t="shared" si="16"/>
        <v>0</v>
      </c>
    </row>
    <row r="829" spans="2:33" x14ac:dyDescent="0.15">
      <c r="B829" s="107" t="s">
        <v>34</v>
      </c>
      <c r="C829" s="107"/>
      <c r="D829" s="107" t="s">
        <v>12</v>
      </c>
      <c r="E829" s="107" t="s">
        <v>255</v>
      </c>
      <c r="F829" s="109" t="s">
        <v>203</v>
      </c>
      <c r="G829" s="107" t="s">
        <v>31</v>
      </c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  <c r="AA829" s="108"/>
      <c r="AB829" s="108"/>
      <c r="AC829" s="108">
        <v>0</v>
      </c>
      <c r="AD829" s="108">
        <v>0</v>
      </c>
      <c r="AF829" s="61">
        <v>0</v>
      </c>
      <c r="AG829" s="106">
        <f t="shared" si="16"/>
        <v>0</v>
      </c>
    </row>
    <row r="830" spans="2:33" x14ac:dyDescent="0.15">
      <c r="B830" s="107" t="s">
        <v>34</v>
      </c>
      <c r="C830" s="107"/>
      <c r="D830" s="107" t="s">
        <v>12</v>
      </c>
      <c r="E830" s="107" t="s">
        <v>255</v>
      </c>
      <c r="F830" s="109" t="s">
        <v>204</v>
      </c>
      <c r="G830" s="107" t="s">
        <v>31</v>
      </c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  <c r="AA830" s="108"/>
      <c r="AB830" s="108"/>
      <c r="AC830" s="108">
        <v>-2942.7741456074064</v>
      </c>
      <c r="AD830" s="108">
        <v>-3011.7849903412348</v>
      </c>
      <c r="AF830" s="61">
        <v>-3011.7849759482724</v>
      </c>
      <c r="AG830" s="106">
        <f t="shared" si="16"/>
        <v>1.4392962384590646E-5</v>
      </c>
    </row>
    <row r="831" spans="2:33" x14ac:dyDescent="0.15">
      <c r="B831" s="107" t="s">
        <v>34</v>
      </c>
      <c r="C831" s="107"/>
      <c r="D831" s="107" t="s">
        <v>12</v>
      </c>
      <c r="E831" s="107" t="s">
        <v>255</v>
      </c>
      <c r="F831" s="109" t="s">
        <v>205</v>
      </c>
      <c r="G831" s="107" t="s">
        <v>31</v>
      </c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  <c r="AA831" s="108"/>
      <c r="AB831" s="108"/>
      <c r="AC831" s="108">
        <v>-252.01084693896428</v>
      </c>
      <c r="AD831" s="108">
        <v>-281.29161270145443</v>
      </c>
      <c r="AF831" s="61">
        <v>-281.29161270145443</v>
      </c>
      <c r="AG831" s="106">
        <f t="shared" si="16"/>
        <v>0</v>
      </c>
    </row>
    <row r="832" spans="2:33" x14ac:dyDescent="0.15">
      <c r="B832" s="107" t="s">
        <v>34</v>
      </c>
      <c r="C832" s="107"/>
      <c r="D832" s="107" t="s">
        <v>12</v>
      </c>
      <c r="E832" s="107" t="s">
        <v>255</v>
      </c>
      <c r="F832" s="107" t="s">
        <v>206</v>
      </c>
      <c r="G832" s="107" t="s">
        <v>31</v>
      </c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  <c r="AA832" s="108"/>
      <c r="AB832" s="108"/>
      <c r="AC832" s="108">
        <v>0</v>
      </c>
      <c r="AD832" s="108">
        <v>0</v>
      </c>
      <c r="AF832" s="61">
        <v>0</v>
      </c>
      <c r="AG832" s="106">
        <f t="shared" si="16"/>
        <v>0</v>
      </c>
    </row>
    <row r="833" spans="2:33" x14ac:dyDescent="0.15">
      <c r="B833" s="107" t="s">
        <v>34</v>
      </c>
      <c r="C833" s="107"/>
      <c r="D833" s="107" t="s">
        <v>12</v>
      </c>
      <c r="E833" s="107" t="s">
        <v>255</v>
      </c>
      <c r="F833" s="107" t="s">
        <v>207</v>
      </c>
      <c r="G833" s="107" t="s">
        <v>31</v>
      </c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  <c r="AC833" s="108">
        <v>0</v>
      </c>
      <c r="AD833" s="108">
        <v>0</v>
      </c>
      <c r="AF833" s="61">
        <v>0</v>
      </c>
      <c r="AG833" s="106">
        <f t="shared" si="16"/>
        <v>0</v>
      </c>
    </row>
    <row r="834" spans="2:33" x14ac:dyDescent="0.15">
      <c r="B834" s="107" t="s">
        <v>34</v>
      </c>
      <c r="C834" s="107"/>
      <c r="D834" s="107" t="s">
        <v>12</v>
      </c>
      <c r="E834" s="107" t="s">
        <v>255</v>
      </c>
      <c r="F834" s="107" t="s">
        <v>208</v>
      </c>
      <c r="G834" s="107" t="s">
        <v>31</v>
      </c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  <c r="AA834" s="108"/>
      <c r="AB834" s="108"/>
      <c r="AC834" s="108">
        <v>0</v>
      </c>
      <c r="AD834" s="108">
        <v>0</v>
      </c>
      <c r="AF834" s="61">
        <v>0</v>
      </c>
      <c r="AG834" s="106">
        <f t="shared" si="16"/>
        <v>0</v>
      </c>
    </row>
    <row r="835" spans="2:33" x14ac:dyDescent="0.15">
      <c r="B835" s="107" t="s">
        <v>34</v>
      </c>
      <c r="C835" s="107"/>
      <c r="D835" s="107" t="s">
        <v>12</v>
      </c>
      <c r="E835" s="107" t="s">
        <v>82</v>
      </c>
      <c r="F835" s="107" t="s">
        <v>209</v>
      </c>
      <c r="G835" s="107" t="s">
        <v>31</v>
      </c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  <c r="AA835" s="108"/>
      <c r="AB835" s="108"/>
      <c r="AC835" s="108">
        <v>0</v>
      </c>
      <c r="AD835" s="108">
        <v>0</v>
      </c>
      <c r="AF835" s="61">
        <v>0</v>
      </c>
      <c r="AG835" s="106">
        <f t="shared" si="16"/>
        <v>0</v>
      </c>
    </row>
    <row r="836" spans="2:33" x14ac:dyDescent="0.15">
      <c r="B836" s="107" t="s">
        <v>34</v>
      </c>
      <c r="C836" s="107"/>
      <c r="D836" s="107" t="s">
        <v>12</v>
      </c>
      <c r="E836" s="107" t="s">
        <v>82</v>
      </c>
      <c r="F836" s="107" t="s">
        <v>210</v>
      </c>
      <c r="G836" s="107" t="s">
        <v>31</v>
      </c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  <c r="AA836" s="108"/>
      <c r="AB836" s="108"/>
      <c r="AC836" s="108">
        <v>0</v>
      </c>
      <c r="AD836" s="108">
        <v>0</v>
      </c>
      <c r="AF836" s="61">
        <v>0</v>
      </c>
      <c r="AG836" s="106">
        <f t="shared" si="16"/>
        <v>0</v>
      </c>
    </row>
    <row r="837" spans="2:33" x14ac:dyDescent="0.15">
      <c r="B837" s="107" t="s">
        <v>34</v>
      </c>
      <c r="C837" s="107"/>
      <c r="D837" s="107" t="s">
        <v>12</v>
      </c>
      <c r="E837" s="107" t="s">
        <v>82</v>
      </c>
      <c r="F837" s="107" t="s">
        <v>211</v>
      </c>
      <c r="G837" s="107" t="s">
        <v>31</v>
      </c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  <c r="AA837" s="108"/>
      <c r="AB837" s="108"/>
      <c r="AC837" s="108">
        <v>0</v>
      </c>
      <c r="AD837" s="108">
        <v>0</v>
      </c>
      <c r="AF837" s="61">
        <v>0</v>
      </c>
      <c r="AG837" s="106">
        <f t="shared" si="16"/>
        <v>0</v>
      </c>
    </row>
    <row r="838" spans="2:33" x14ac:dyDescent="0.15">
      <c r="B838" s="107" t="s">
        <v>34</v>
      </c>
      <c r="C838" s="107"/>
      <c r="D838" s="107" t="s">
        <v>12</v>
      </c>
      <c r="E838" s="107" t="s">
        <v>82</v>
      </c>
      <c r="F838" s="109" t="s">
        <v>74</v>
      </c>
      <c r="G838" s="107" t="s">
        <v>31</v>
      </c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  <c r="AC838" s="108">
        <v>0</v>
      </c>
      <c r="AD838" s="108">
        <v>0</v>
      </c>
      <c r="AF838" s="61">
        <v>0</v>
      </c>
      <c r="AG838" s="106">
        <f t="shared" si="16"/>
        <v>0</v>
      </c>
    </row>
    <row r="839" spans="2:33" x14ac:dyDescent="0.15">
      <c r="B839" s="107" t="s">
        <v>34</v>
      </c>
      <c r="C839" s="107"/>
      <c r="D839" s="107" t="s">
        <v>12</v>
      </c>
      <c r="E839" s="107" t="s">
        <v>82</v>
      </c>
      <c r="F839" s="109" t="s">
        <v>75</v>
      </c>
      <c r="G839" s="107" t="s">
        <v>31</v>
      </c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  <c r="AA839" s="108"/>
      <c r="AB839" s="108"/>
      <c r="AC839" s="108">
        <v>0</v>
      </c>
      <c r="AD839" s="108">
        <v>0</v>
      </c>
      <c r="AF839" s="61">
        <v>0</v>
      </c>
      <c r="AG839" s="106">
        <f t="shared" si="16"/>
        <v>0</v>
      </c>
    </row>
    <row r="840" spans="2:33" x14ac:dyDescent="0.15">
      <c r="B840" s="107" t="s">
        <v>34</v>
      </c>
      <c r="C840" s="107"/>
      <c r="D840" s="107" t="s">
        <v>12</v>
      </c>
      <c r="E840" s="107" t="s">
        <v>82</v>
      </c>
      <c r="F840" s="109" t="s">
        <v>76</v>
      </c>
      <c r="G840" s="107" t="s">
        <v>31</v>
      </c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  <c r="AA840" s="108"/>
      <c r="AB840" s="108"/>
      <c r="AC840" s="108">
        <v>0</v>
      </c>
      <c r="AD840" s="108">
        <v>0</v>
      </c>
      <c r="AF840" s="61">
        <v>0</v>
      </c>
      <c r="AG840" s="106">
        <f t="shared" si="16"/>
        <v>0</v>
      </c>
    </row>
    <row r="841" spans="2:33" x14ac:dyDescent="0.15">
      <c r="B841" s="107" t="s">
        <v>34</v>
      </c>
      <c r="C841" s="107"/>
      <c r="D841" s="107" t="s">
        <v>12</v>
      </c>
      <c r="E841" s="107" t="s">
        <v>82</v>
      </c>
      <c r="F841" s="109" t="s">
        <v>88</v>
      </c>
      <c r="G841" s="107" t="s">
        <v>31</v>
      </c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  <c r="AA841" s="108"/>
      <c r="AB841" s="108"/>
      <c r="AC841" s="108">
        <v>0</v>
      </c>
      <c r="AD841" s="108">
        <v>0</v>
      </c>
      <c r="AF841" s="61">
        <v>0</v>
      </c>
      <c r="AG841" s="106">
        <f t="shared" si="16"/>
        <v>0</v>
      </c>
    </row>
    <row r="842" spans="2:33" x14ac:dyDescent="0.15">
      <c r="B842" s="107" t="s">
        <v>34</v>
      </c>
      <c r="C842" s="107"/>
      <c r="D842" s="107" t="s">
        <v>12</v>
      </c>
      <c r="E842" s="107" t="s">
        <v>82</v>
      </c>
      <c r="F842" s="109" t="s">
        <v>212</v>
      </c>
      <c r="G842" s="107" t="s">
        <v>31</v>
      </c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  <c r="AA842" s="108"/>
      <c r="AB842" s="108"/>
      <c r="AC842" s="108">
        <v>0</v>
      </c>
      <c r="AD842" s="108">
        <v>0</v>
      </c>
      <c r="AF842" s="61">
        <v>0</v>
      </c>
      <c r="AG842" s="106">
        <f t="shared" si="16"/>
        <v>0</v>
      </c>
    </row>
    <row r="843" spans="2:33" x14ac:dyDescent="0.15">
      <c r="B843" s="107" t="s">
        <v>34</v>
      </c>
      <c r="C843" s="107"/>
      <c r="D843" s="107" t="s">
        <v>12</v>
      </c>
      <c r="E843" s="107" t="s">
        <v>82</v>
      </c>
      <c r="F843" s="109" t="s">
        <v>79</v>
      </c>
      <c r="G843" s="107" t="s">
        <v>31</v>
      </c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  <c r="AA843" s="108"/>
      <c r="AB843" s="108"/>
      <c r="AC843" s="108">
        <v>0</v>
      </c>
      <c r="AD843" s="108">
        <v>0</v>
      </c>
      <c r="AF843" s="61">
        <v>0</v>
      </c>
      <c r="AG843" s="106">
        <f t="shared" si="16"/>
        <v>0</v>
      </c>
    </row>
    <row r="844" spans="2:33" x14ac:dyDescent="0.15">
      <c r="B844" s="107" t="s">
        <v>34</v>
      </c>
      <c r="C844" s="107"/>
      <c r="D844" s="107" t="s">
        <v>12</v>
      </c>
      <c r="E844" s="107" t="s">
        <v>82</v>
      </c>
      <c r="F844" s="109" t="s">
        <v>80</v>
      </c>
      <c r="G844" s="107" t="s">
        <v>31</v>
      </c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  <c r="AA844" s="108"/>
      <c r="AB844" s="108"/>
      <c r="AC844" s="108">
        <v>0</v>
      </c>
      <c r="AD844" s="108">
        <v>0</v>
      </c>
      <c r="AF844" s="61">
        <v>0</v>
      </c>
      <c r="AG844" s="106">
        <f t="shared" si="16"/>
        <v>0</v>
      </c>
    </row>
    <row r="845" spans="2:33" x14ac:dyDescent="0.15">
      <c r="B845" s="107" t="s">
        <v>34</v>
      </c>
      <c r="C845" s="107"/>
      <c r="D845" s="107" t="s">
        <v>12</v>
      </c>
      <c r="E845" s="107" t="s">
        <v>82</v>
      </c>
      <c r="F845" s="109" t="s">
        <v>81</v>
      </c>
      <c r="G845" s="107" t="s">
        <v>31</v>
      </c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  <c r="AA845" s="108"/>
      <c r="AB845" s="108"/>
      <c r="AC845" s="108">
        <v>0</v>
      </c>
      <c r="AD845" s="108">
        <v>0</v>
      </c>
      <c r="AF845" s="61">
        <v>0</v>
      </c>
      <c r="AG845" s="106">
        <f t="shared" si="16"/>
        <v>0</v>
      </c>
    </row>
    <row r="846" spans="2:33" x14ac:dyDescent="0.15">
      <c r="B846" s="107" t="s">
        <v>43</v>
      </c>
      <c r="C846" s="107"/>
      <c r="D846" s="107" t="s">
        <v>12</v>
      </c>
      <c r="E846" s="107" t="s">
        <v>254</v>
      </c>
      <c r="F846" s="107" t="s">
        <v>190</v>
      </c>
      <c r="G846" s="107" t="s">
        <v>31</v>
      </c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  <c r="AA846" s="108"/>
      <c r="AB846" s="108"/>
      <c r="AC846" s="108">
        <v>6558.0632199985193</v>
      </c>
      <c r="AD846" s="108">
        <v>6951.3304158854817</v>
      </c>
      <c r="AF846" s="61">
        <v>6951.3304158854817</v>
      </c>
      <c r="AG846" s="106">
        <f t="shared" si="16"/>
        <v>0</v>
      </c>
    </row>
    <row r="847" spans="2:33" x14ac:dyDescent="0.15">
      <c r="B847" s="107" t="s">
        <v>43</v>
      </c>
      <c r="C847" s="107"/>
      <c r="D847" s="107" t="s">
        <v>12</v>
      </c>
      <c r="E847" s="107" t="s">
        <v>254</v>
      </c>
      <c r="F847" s="107" t="s">
        <v>191</v>
      </c>
      <c r="G847" s="107" t="s">
        <v>31</v>
      </c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  <c r="AA847" s="108"/>
      <c r="AB847" s="108"/>
      <c r="AC847" s="108">
        <v>0</v>
      </c>
      <c r="AD847" s="108">
        <v>0</v>
      </c>
      <c r="AF847" s="61">
        <v>0</v>
      </c>
      <c r="AG847" s="106">
        <f t="shared" si="16"/>
        <v>0</v>
      </c>
    </row>
    <row r="848" spans="2:33" x14ac:dyDescent="0.15">
      <c r="B848" s="107" t="s">
        <v>43</v>
      </c>
      <c r="C848" s="107"/>
      <c r="D848" s="107" t="s">
        <v>12</v>
      </c>
      <c r="E848" s="107" t="s">
        <v>254</v>
      </c>
      <c r="F848" s="107" t="s">
        <v>192</v>
      </c>
      <c r="G848" s="107" t="s">
        <v>31</v>
      </c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  <c r="AA848" s="108"/>
      <c r="AB848" s="108"/>
      <c r="AC848" s="108">
        <v>0</v>
      </c>
      <c r="AD848" s="108">
        <v>0</v>
      </c>
      <c r="AF848" s="61">
        <v>0</v>
      </c>
      <c r="AG848" s="106">
        <f t="shared" si="16"/>
        <v>0</v>
      </c>
    </row>
    <row r="849" spans="2:33" x14ac:dyDescent="0.15">
      <c r="B849" s="107" t="s">
        <v>43</v>
      </c>
      <c r="C849" s="107"/>
      <c r="D849" s="107" t="s">
        <v>12</v>
      </c>
      <c r="E849" s="107" t="s">
        <v>254</v>
      </c>
      <c r="F849" s="107" t="s">
        <v>193</v>
      </c>
      <c r="G849" s="107" t="s">
        <v>31</v>
      </c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  <c r="AA849" s="108"/>
      <c r="AB849" s="108"/>
      <c r="AC849" s="108">
        <v>6558.0632199985193</v>
      </c>
      <c r="AD849" s="108">
        <v>6951.3304158854817</v>
      </c>
      <c r="AF849" s="61">
        <v>6951.3304158854817</v>
      </c>
      <c r="AG849" s="106">
        <f t="shared" si="16"/>
        <v>0</v>
      </c>
    </row>
    <row r="850" spans="2:33" x14ac:dyDescent="0.15">
      <c r="B850" s="107" t="s">
        <v>43</v>
      </c>
      <c r="C850" s="107"/>
      <c r="D850" s="107" t="s">
        <v>12</v>
      </c>
      <c r="E850" s="107" t="s">
        <v>254</v>
      </c>
      <c r="F850" s="107" t="s">
        <v>194</v>
      </c>
      <c r="G850" s="107" t="s">
        <v>31</v>
      </c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  <c r="AA850" s="108"/>
      <c r="AB850" s="108"/>
      <c r="AC850" s="108">
        <v>0</v>
      </c>
      <c r="AD850" s="108">
        <v>0</v>
      </c>
      <c r="AF850" s="61">
        <v>0</v>
      </c>
      <c r="AG850" s="106">
        <f t="shared" si="16"/>
        <v>0</v>
      </c>
    </row>
    <row r="851" spans="2:33" x14ac:dyDescent="0.15">
      <c r="B851" s="107" t="s">
        <v>43</v>
      </c>
      <c r="C851" s="107"/>
      <c r="D851" s="107" t="s">
        <v>12</v>
      </c>
      <c r="E851" s="107" t="s">
        <v>254</v>
      </c>
      <c r="F851" s="107" t="s">
        <v>195</v>
      </c>
      <c r="G851" s="107" t="s">
        <v>31</v>
      </c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  <c r="AA851" s="108"/>
      <c r="AB851" s="108"/>
      <c r="AC851" s="108">
        <v>0</v>
      </c>
      <c r="AD851" s="108">
        <v>0</v>
      </c>
      <c r="AF851" s="61">
        <v>0</v>
      </c>
      <c r="AG851" s="106">
        <f t="shared" si="16"/>
        <v>0</v>
      </c>
    </row>
    <row r="852" spans="2:33" x14ac:dyDescent="0.15">
      <c r="B852" s="107" t="s">
        <v>43</v>
      </c>
      <c r="C852" s="107"/>
      <c r="D852" s="107" t="s">
        <v>12</v>
      </c>
      <c r="E852" s="107" t="s">
        <v>254</v>
      </c>
      <c r="F852" s="107" t="s">
        <v>196</v>
      </c>
      <c r="G852" s="107" t="s">
        <v>31</v>
      </c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  <c r="AA852" s="108"/>
      <c r="AB852" s="108"/>
      <c r="AC852" s="108">
        <v>0</v>
      </c>
      <c r="AD852" s="108">
        <v>0</v>
      </c>
      <c r="AF852" s="61">
        <v>0</v>
      </c>
      <c r="AG852" s="106">
        <f t="shared" si="16"/>
        <v>0</v>
      </c>
    </row>
    <row r="853" spans="2:33" x14ac:dyDescent="0.15">
      <c r="B853" s="107" t="s">
        <v>43</v>
      </c>
      <c r="C853" s="107"/>
      <c r="D853" s="107" t="s">
        <v>12</v>
      </c>
      <c r="E853" s="107" t="s">
        <v>254</v>
      </c>
      <c r="F853" s="107" t="s">
        <v>197</v>
      </c>
      <c r="G853" s="107" t="s">
        <v>31</v>
      </c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>
        <v>6558.0632199985193</v>
      </c>
      <c r="AD853" s="108">
        <v>6951.3304158854817</v>
      </c>
      <c r="AF853" s="61">
        <v>6951.3304158854817</v>
      </c>
      <c r="AG853" s="106">
        <f t="shared" si="16"/>
        <v>0</v>
      </c>
    </row>
    <row r="854" spans="2:33" x14ac:dyDescent="0.15">
      <c r="B854" s="107" t="s">
        <v>43</v>
      </c>
      <c r="C854" s="107"/>
      <c r="D854" s="107" t="s">
        <v>12</v>
      </c>
      <c r="E854" s="107" t="s">
        <v>255</v>
      </c>
      <c r="F854" s="107" t="s">
        <v>199</v>
      </c>
      <c r="G854" s="107" t="s">
        <v>31</v>
      </c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  <c r="AA854" s="108"/>
      <c r="AB854" s="108"/>
      <c r="AC854" s="108">
        <v>-6558.0632199985193</v>
      </c>
      <c r="AD854" s="108">
        <v>-6951.3304158854817</v>
      </c>
      <c r="AF854" s="61">
        <v>-6951.3304158854817</v>
      </c>
      <c r="AG854" s="106">
        <f t="shared" si="16"/>
        <v>0</v>
      </c>
    </row>
    <row r="855" spans="2:33" x14ac:dyDescent="0.15">
      <c r="B855" s="107" t="s">
        <v>43</v>
      </c>
      <c r="C855" s="107"/>
      <c r="D855" s="107" t="s">
        <v>12</v>
      </c>
      <c r="E855" s="107" t="s">
        <v>255</v>
      </c>
      <c r="F855" s="109" t="s">
        <v>200</v>
      </c>
      <c r="G855" s="107" t="s">
        <v>31</v>
      </c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  <c r="AA855" s="108"/>
      <c r="AB855" s="108"/>
      <c r="AC855" s="108">
        <v>0</v>
      </c>
      <c r="AD855" s="108">
        <v>0</v>
      </c>
      <c r="AF855" s="61">
        <v>0</v>
      </c>
      <c r="AG855" s="106">
        <f t="shared" si="16"/>
        <v>0</v>
      </c>
    </row>
    <row r="856" spans="2:33" x14ac:dyDescent="0.15">
      <c r="B856" s="107" t="s">
        <v>43</v>
      </c>
      <c r="C856" s="107"/>
      <c r="D856" s="107" t="s">
        <v>12</v>
      </c>
      <c r="E856" s="107" t="s">
        <v>255</v>
      </c>
      <c r="F856" s="109" t="s">
        <v>201</v>
      </c>
      <c r="G856" s="107" t="s">
        <v>31</v>
      </c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  <c r="AA856" s="108"/>
      <c r="AB856" s="108"/>
      <c r="AC856" s="108">
        <v>0</v>
      </c>
      <c r="AD856" s="108">
        <v>0</v>
      </c>
      <c r="AF856" s="61">
        <v>0</v>
      </c>
      <c r="AG856" s="106">
        <f t="shared" si="16"/>
        <v>0</v>
      </c>
    </row>
    <row r="857" spans="2:33" x14ac:dyDescent="0.15">
      <c r="B857" s="107" t="s">
        <v>43</v>
      </c>
      <c r="C857" s="107"/>
      <c r="D857" s="107" t="s">
        <v>12</v>
      </c>
      <c r="E857" s="107" t="s">
        <v>255</v>
      </c>
      <c r="F857" s="109" t="s">
        <v>202</v>
      </c>
      <c r="G857" s="107" t="s">
        <v>31</v>
      </c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  <c r="AA857" s="108"/>
      <c r="AB857" s="108"/>
      <c r="AC857" s="108">
        <v>0</v>
      </c>
      <c r="AD857" s="108">
        <v>0</v>
      </c>
      <c r="AF857" s="61">
        <v>0</v>
      </c>
      <c r="AG857" s="106">
        <f t="shared" si="16"/>
        <v>0</v>
      </c>
    </row>
    <row r="858" spans="2:33" x14ac:dyDescent="0.15">
      <c r="B858" s="107" t="s">
        <v>43</v>
      </c>
      <c r="C858" s="107"/>
      <c r="D858" s="107" t="s">
        <v>12</v>
      </c>
      <c r="E858" s="107" t="s">
        <v>255</v>
      </c>
      <c r="F858" s="109" t="s">
        <v>203</v>
      </c>
      <c r="G858" s="107" t="s">
        <v>31</v>
      </c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>
        <v>0</v>
      </c>
      <c r="AD858" s="108">
        <v>0</v>
      </c>
      <c r="AF858" s="61">
        <v>0</v>
      </c>
      <c r="AG858" s="106">
        <f t="shared" si="16"/>
        <v>0</v>
      </c>
    </row>
    <row r="859" spans="2:33" x14ac:dyDescent="0.15">
      <c r="B859" s="107" t="s">
        <v>43</v>
      </c>
      <c r="C859" s="107"/>
      <c r="D859" s="107" t="s">
        <v>12</v>
      </c>
      <c r="E859" s="107" t="s">
        <v>255</v>
      </c>
      <c r="F859" s="109" t="s">
        <v>204</v>
      </c>
      <c r="G859" s="107" t="s">
        <v>31</v>
      </c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  <c r="AA859" s="108"/>
      <c r="AB859" s="108"/>
      <c r="AC859" s="108">
        <v>-6558.0632199985193</v>
      </c>
      <c r="AD859" s="108">
        <v>-6951.3304158854817</v>
      </c>
      <c r="AF859" s="61">
        <v>-6951.3304158854817</v>
      </c>
      <c r="AG859" s="106">
        <f t="shared" ref="AG859:AG922" si="17">+AF859-AD859</f>
        <v>0</v>
      </c>
    </row>
    <row r="860" spans="2:33" x14ac:dyDescent="0.15">
      <c r="B860" s="107" t="s">
        <v>43</v>
      </c>
      <c r="C860" s="107"/>
      <c r="D860" s="107" t="s">
        <v>12</v>
      </c>
      <c r="E860" s="107" t="s">
        <v>255</v>
      </c>
      <c r="F860" s="109" t="s">
        <v>205</v>
      </c>
      <c r="G860" s="107" t="s">
        <v>31</v>
      </c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  <c r="AA860" s="108"/>
      <c r="AB860" s="108"/>
      <c r="AC860" s="108">
        <v>0</v>
      </c>
      <c r="AD860" s="108">
        <v>0</v>
      </c>
      <c r="AF860" s="61">
        <v>0</v>
      </c>
      <c r="AG860" s="106">
        <f t="shared" si="17"/>
        <v>0</v>
      </c>
    </row>
    <row r="861" spans="2:33" x14ac:dyDescent="0.15">
      <c r="B861" s="107" t="s">
        <v>43</v>
      </c>
      <c r="C861" s="107"/>
      <c r="D861" s="107" t="s">
        <v>12</v>
      </c>
      <c r="E861" s="107" t="s">
        <v>255</v>
      </c>
      <c r="F861" s="107" t="s">
        <v>206</v>
      </c>
      <c r="G861" s="107" t="s">
        <v>31</v>
      </c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  <c r="AA861" s="108"/>
      <c r="AB861" s="108"/>
      <c r="AC861" s="108">
        <v>0</v>
      </c>
      <c r="AD861" s="108">
        <v>0</v>
      </c>
      <c r="AF861" s="61">
        <v>0</v>
      </c>
      <c r="AG861" s="106">
        <f t="shared" si="17"/>
        <v>0</v>
      </c>
    </row>
    <row r="862" spans="2:33" x14ac:dyDescent="0.15">
      <c r="B862" s="107" t="s">
        <v>43</v>
      </c>
      <c r="C862" s="107"/>
      <c r="D862" s="107" t="s">
        <v>12</v>
      </c>
      <c r="E862" s="107" t="s">
        <v>255</v>
      </c>
      <c r="F862" s="107" t="s">
        <v>207</v>
      </c>
      <c r="G862" s="107" t="s">
        <v>31</v>
      </c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  <c r="AA862" s="108"/>
      <c r="AB862" s="108"/>
      <c r="AC862" s="108">
        <v>0</v>
      </c>
      <c r="AD862" s="108">
        <v>0</v>
      </c>
      <c r="AF862" s="61">
        <v>0</v>
      </c>
      <c r="AG862" s="106">
        <f t="shared" si="17"/>
        <v>0</v>
      </c>
    </row>
    <row r="863" spans="2:33" x14ac:dyDescent="0.15">
      <c r="B863" s="107" t="s">
        <v>43</v>
      </c>
      <c r="C863" s="107"/>
      <c r="D863" s="107" t="s">
        <v>12</v>
      </c>
      <c r="E863" s="107" t="s">
        <v>255</v>
      </c>
      <c r="F863" s="107" t="s">
        <v>208</v>
      </c>
      <c r="G863" s="107" t="s">
        <v>31</v>
      </c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  <c r="AA863" s="108"/>
      <c r="AB863" s="108"/>
      <c r="AC863" s="108">
        <v>0</v>
      </c>
      <c r="AD863" s="108">
        <v>0</v>
      </c>
      <c r="AF863" s="61">
        <v>0</v>
      </c>
      <c r="AG863" s="106">
        <f t="shared" si="17"/>
        <v>0</v>
      </c>
    </row>
    <row r="864" spans="2:33" x14ac:dyDescent="0.15">
      <c r="B864" s="107" t="s">
        <v>43</v>
      </c>
      <c r="C864" s="107"/>
      <c r="D864" s="107" t="s">
        <v>12</v>
      </c>
      <c r="E864" s="107" t="s">
        <v>82</v>
      </c>
      <c r="F864" s="107" t="s">
        <v>209</v>
      </c>
      <c r="G864" s="107" t="s">
        <v>31</v>
      </c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  <c r="AA864" s="108"/>
      <c r="AB864" s="108"/>
      <c r="AC864" s="108">
        <v>0</v>
      </c>
      <c r="AD864" s="108">
        <v>0</v>
      </c>
      <c r="AF864" s="61">
        <v>0</v>
      </c>
      <c r="AG864" s="106">
        <f t="shared" si="17"/>
        <v>0</v>
      </c>
    </row>
    <row r="865" spans="2:33" x14ac:dyDescent="0.15">
      <c r="B865" s="107" t="s">
        <v>43</v>
      </c>
      <c r="C865" s="107"/>
      <c r="D865" s="107" t="s">
        <v>12</v>
      </c>
      <c r="E865" s="107" t="s">
        <v>82</v>
      </c>
      <c r="F865" s="107" t="s">
        <v>210</v>
      </c>
      <c r="G865" s="107" t="s">
        <v>31</v>
      </c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  <c r="AA865" s="108"/>
      <c r="AB865" s="108"/>
      <c r="AC865" s="108">
        <v>0</v>
      </c>
      <c r="AD865" s="108">
        <v>0</v>
      </c>
      <c r="AF865" s="61">
        <v>0</v>
      </c>
      <c r="AG865" s="106">
        <f t="shared" si="17"/>
        <v>0</v>
      </c>
    </row>
    <row r="866" spans="2:33" x14ac:dyDescent="0.15">
      <c r="B866" s="107" t="s">
        <v>43</v>
      </c>
      <c r="C866" s="107"/>
      <c r="D866" s="107" t="s">
        <v>12</v>
      </c>
      <c r="E866" s="107" t="s">
        <v>82</v>
      </c>
      <c r="F866" s="107" t="s">
        <v>211</v>
      </c>
      <c r="G866" s="107" t="s">
        <v>31</v>
      </c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  <c r="AA866" s="108"/>
      <c r="AB866" s="108"/>
      <c r="AC866" s="108">
        <v>0</v>
      </c>
      <c r="AD866" s="108">
        <v>0</v>
      </c>
      <c r="AF866" s="61">
        <v>0</v>
      </c>
      <c r="AG866" s="106">
        <f t="shared" si="17"/>
        <v>0</v>
      </c>
    </row>
    <row r="867" spans="2:33" x14ac:dyDescent="0.15">
      <c r="B867" s="107" t="s">
        <v>43</v>
      </c>
      <c r="C867" s="107"/>
      <c r="D867" s="107" t="s">
        <v>12</v>
      </c>
      <c r="E867" s="107" t="s">
        <v>82</v>
      </c>
      <c r="F867" s="109" t="s">
        <v>74</v>
      </c>
      <c r="G867" s="107" t="s">
        <v>31</v>
      </c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  <c r="AA867" s="108"/>
      <c r="AB867" s="108"/>
      <c r="AC867" s="108">
        <v>0</v>
      </c>
      <c r="AD867" s="108">
        <v>0</v>
      </c>
      <c r="AF867" s="61">
        <v>0</v>
      </c>
      <c r="AG867" s="106">
        <f t="shared" si="17"/>
        <v>0</v>
      </c>
    </row>
    <row r="868" spans="2:33" x14ac:dyDescent="0.15">
      <c r="B868" s="107" t="s">
        <v>43</v>
      </c>
      <c r="C868" s="107"/>
      <c r="D868" s="107" t="s">
        <v>12</v>
      </c>
      <c r="E868" s="107" t="s">
        <v>82</v>
      </c>
      <c r="F868" s="109" t="s">
        <v>75</v>
      </c>
      <c r="G868" s="107" t="s">
        <v>31</v>
      </c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  <c r="AA868" s="108"/>
      <c r="AB868" s="108"/>
      <c r="AC868" s="108">
        <v>0</v>
      </c>
      <c r="AD868" s="108">
        <v>0</v>
      </c>
      <c r="AF868" s="61">
        <v>0</v>
      </c>
      <c r="AG868" s="106">
        <f t="shared" si="17"/>
        <v>0</v>
      </c>
    </row>
    <row r="869" spans="2:33" x14ac:dyDescent="0.15">
      <c r="B869" s="107" t="s">
        <v>43</v>
      </c>
      <c r="C869" s="107"/>
      <c r="D869" s="107" t="s">
        <v>12</v>
      </c>
      <c r="E869" s="107" t="s">
        <v>82</v>
      </c>
      <c r="F869" s="109" t="s">
        <v>76</v>
      </c>
      <c r="G869" s="107" t="s">
        <v>31</v>
      </c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  <c r="AA869" s="108"/>
      <c r="AB869" s="108"/>
      <c r="AC869" s="108">
        <v>0</v>
      </c>
      <c r="AD869" s="108">
        <v>0</v>
      </c>
      <c r="AF869" s="61">
        <v>0</v>
      </c>
      <c r="AG869" s="106">
        <f t="shared" si="17"/>
        <v>0</v>
      </c>
    </row>
    <row r="870" spans="2:33" x14ac:dyDescent="0.15">
      <c r="B870" s="107" t="s">
        <v>43</v>
      </c>
      <c r="C870" s="107"/>
      <c r="D870" s="107" t="s">
        <v>12</v>
      </c>
      <c r="E870" s="107" t="s">
        <v>82</v>
      </c>
      <c r="F870" s="109" t="s">
        <v>88</v>
      </c>
      <c r="G870" s="107" t="s">
        <v>31</v>
      </c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  <c r="AA870" s="108"/>
      <c r="AB870" s="108"/>
      <c r="AC870" s="108">
        <v>0</v>
      </c>
      <c r="AD870" s="108">
        <v>0</v>
      </c>
      <c r="AF870" s="61">
        <v>0</v>
      </c>
      <c r="AG870" s="106">
        <f t="shared" si="17"/>
        <v>0</v>
      </c>
    </row>
    <row r="871" spans="2:33" x14ac:dyDescent="0.15">
      <c r="B871" s="107" t="s">
        <v>43</v>
      </c>
      <c r="C871" s="107"/>
      <c r="D871" s="107" t="s">
        <v>12</v>
      </c>
      <c r="E871" s="107" t="s">
        <v>82</v>
      </c>
      <c r="F871" s="109" t="s">
        <v>212</v>
      </c>
      <c r="G871" s="107" t="s">
        <v>31</v>
      </c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  <c r="AA871" s="108"/>
      <c r="AB871" s="108"/>
      <c r="AC871" s="108">
        <v>0</v>
      </c>
      <c r="AD871" s="108">
        <v>0</v>
      </c>
      <c r="AF871" s="61">
        <v>0</v>
      </c>
      <c r="AG871" s="106">
        <f t="shared" si="17"/>
        <v>0</v>
      </c>
    </row>
    <row r="872" spans="2:33" x14ac:dyDescent="0.15">
      <c r="B872" s="107" t="s">
        <v>43</v>
      </c>
      <c r="C872" s="107"/>
      <c r="D872" s="107" t="s">
        <v>12</v>
      </c>
      <c r="E872" s="107" t="s">
        <v>82</v>
      </c>
      <c r="F872" s="109" t="s">
        <v>79</v>
      </c>
      <c r="G872" s="107" t="s">
        <v>31</v>
      </c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  <c r="AA872" s="108"/>
      <c r="AB872" s="108"/>
      <c r="AC872" s="108">
        <v>0</v>
      </c>
      <c r="AD872" s="108">
        <v>0</v>
      </c>
      <c r="AF872" s="61">
        <v>0</v>
      </c>
      <c r="AG872" s="106">
        <f t="shared" si="17"/>
        <v>0</v>
      </c>
    </row>
    <row r="873" spans="2:33" x14ac:dyDescent="0.15">
      <c r="B873" s="107" t="s">
        <v>43</v>
      </c>
      <c r="C873" s="107"/>
      <c r="D873" s="107" t="s">
        <v>12</v>
      </c>
      <c r="E873" s="107" t="s">
        <v>82</v>
      </c>
      <c r="F873" s="109" t="s">
        <v>80</v>
      </c>
      <c r="G873" s="107" t="s">
        <v>31</v>
      </c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  <c r="AA873" s="108"/>
      <c r="AB873" s="108"/>
      <c r="AC873" s="108">
        <v>0</v>
      </c>
      <c r="AD873" s="108">
        <v>0</v>
      </c>
      <c r="AF873" s="61">
        <v>0</v>
      </c>
      <c r="AG873" s="106">
        <f t="shared" si="17"/>
        <v>0</v>
      </c>
    </row>
    <row r="874" spans="2:33" x14ac:dyDescent="0.15">
      <c r="B874" s="107" t="s">
        <v>43</v>
      </c>
      <c r="C874" s="107"/>
      <c r="D874" s="107" t="s">
        <v>12</v>
      </c>
      <c r="E874" s="107" t="s">
        <v>82</v>
      </c>
      <c r="F874" s="109" t="s">
        <v>81</v>
      </c>
      <c r="G874" s="107" t="s">
        <v>31</v>
      </c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  <c r="AA874" s="108"/>
      <c r="AB874" s="108"/>
      <c r="AC874" s="108">
        <v>0</v>
      </c>
      <c r="AD874" s="108">
        <v>0</v>
      </c>
      <c r="AF874" s="61">
        <v>0</v>
      </c>
      <c r="AG874" s="106">
        <f t="shared" si="17"/>
        <v>0</v>
      </c>
    </row>
    <row r="875" spans="2:33" x14ac:dyDescent="0.15">
      <c r="B875" s="107" t="s">
        <v>35</v>
      </c>
      <c r="C875" s="107"/>
      <c r="D875" s="107" t="s">
        <v>12</v>
      </c>
      <c r="E875" s="107" t="s">
        <v>254</v>
      </c>
      <c r="F875" s="107" t="s">
        <v>190</v>
      </c>
      <c r="G875" s="107" t="s">
        <v>31</v>
      </c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  <c r="AA875" s="108"/>
      <c r="AB875" s="108"/>
      <c r="AC875" s="108">
        <v>999.65489487438367</v>
      </c>
      <c r="AD875" s="108">
        <v>952.38758059268355</v>
      </c>
      <c r="AF875" s="61">
        <v>952.38758059268355</v>
      </c>
      <c r="AG875" s="106">
        <f t="shared" si="17"/>
        <v>0</v>
      </c>
    </row>
    <row r="876" spans="2:33" x14ac:dyDescent="0.15">
      <c r="B876" s="107" t="s">
        <v>35</v>
      </c>
      <c r="C876" s="107"/>
      <c r="D876" s="107" t="s">
        <v>12</v>
      </c>
      <c r="E876" s="107" t="s">
        <v>254</v>
      </c>
      <c r="F876" s="107" t="s">
        <v>191</v>
      </c>
      <c r="G876" s="107" t="s">
        <v>31</v>
      </c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  <c r="AA876" s="108"/>
      <c r="AB876" s="108"/>
      <c r="AC876" s="108">
        <v>0</v>
      </c>
      <c r="AD876" s="108">
        <v>0</v>
      </c>
      <c r="AF876" s="61">
        <v>0</v>
      </c>
      <c r="AG876" s="106">
        <f t="shared" si="17"/>
        <v>0</v>
      </c>
    </row>
    <row r="877" spans="2:33" x14ac:dyDescent="0.15">
      <c r="B877" s="107" t="s">
        <v>35</v>
      </c>
      <c r="C877" s="107"/>
      <c r="D877" s="107" t="s">
        <v>12</v>
      </c>
      <c r="E877" s="107" t="s">
        <v>254</v>
      </c>
      <c r="F877" s="107" t="s">
        <v>192</v>
      </c>
      <c r="G877" s="107" t="s">
        <v>31</v>
      </c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  <c r="AA877" s="108"/>
      <c r="AB877" s="108"/>
      <c r="AC877" s="108">
        <v>0</v>
      </c>
      <c r="AD877" s="108">
        <v>0</v>
      </c>
      <c r="AF877" s="61">
        <v>0</v>
      </c>
      <c r="AG877" s="106">
        <f t="shared" si="17"/>
        <v>0</v>
      </c>
    </row>
    <row r="878" spans="2:33" x14ac:dyDescent="0.15">
      <c r="B878" s="107" t="s">
        <v>35</v>
      </c>
      <c r="C878" s="107"/>
      <c r="D878" s="107" t="s">
        <v>12</v>
      </c>
      <c r="E878" s="107" t="s">
        <v>254</v>
      </c>
      <c r="F878" s="107" t="s">
        <v>193</v>
      </c>
      <c r="G878" s="107" t="s">
        <v>31</v>
      </c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  <c r="AA878" s="108"/>
      <c r="AB878" s="108"/>
      <c r="AC878" s="108">
        <v>999.65489487438367</v>
      </c>
      <c r="AD878" s="108">
        <v>952.38758059268355</v>
      </c>
      <c r="AF878" s="61">
        <v>952.38758059268355</v>
      </c>
      <c r="AG878" s="106">
        <f t="shared" si="17"/>
        <v>0</v>
      </c>
    </row>
    <row r="879" spans="2:33" x14ac:dyDescent="0.15">
      <c r="B879" s="107" t="s">
        <v>35</v>
      </c>
      <c r="C879" s="107"/>
      <c r="D879" s="107" t="s">
        <v>12</v>
      </c>
      <c r="E879" s="107" t="s">
        <v>254</v>
      </c>
      <c r="F879" s="107" t="s">
        <v>194</v>
      </c>
      <c r="G879" s="107" t="s">
        <v>31</v>
      </c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  <c r="AA879" s="108"/>
      <c r="AB879" s="108"/>
      <c r="AC879" s="108">
        <v>0</v>
      </c>
      <c r="AD879" s="108">
        <v>0</v>
      </c>
      <c r="AF879" s="61">
        <v>0</v>
      </c>
      <c r="AG879" s="106">
        <f t="shared" si="17"/>
        <v>0</v>
      </c>
    </row>
    <row r="880" spans="2:33" x14ac:dyDescent="0.15">
      <c r="B880" s="107" t="s">
        <v>35</v>
      </c>
      <c r="C880" s="107"/>
      <c r="D880" s="107" t="s">
        <v>12</v>
      </c>
      <c r="E880" s="107" t="s">
        <v>254</v>
      </c>
      <c r="F880" s="107" t="s">
        <v>195</v>
      </c>
      <c r="G880" s="107" t="s">
        <v>31</v>
      </c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  <c r="AA880" s="108"/>
      <c r="AB880" s="108"/>
      <c r="AC880" s="108">
        <v>-299.89646846231523</v>
      </c>
      <c r="AD880" s="108">
        <v>-285.71627417780513</v>
      </c>
      <c r="AF880" s="61">
        <v>-285.71627417780513</v>
      </c>
      <c r="AG880" s="106">
        <f t="shared" si="17"/>
        <v>0</v>
      </c>
    </row>
    <row r="881" spans="2:33" x14ac:dyDescent="0.15">
      <c r="B881" s="107" t="s">
        <v>35</v>
      </c>
      <c r="C881" s="107"/>
      <c r="D881" s="107" t="s">
        <v>12</v>
      </c>
      <c r="E881" s="107" t="s">
        <v>254</v>
      </c>
      <c r="F881" s="107" t="s">
        <v>196</v>
      </c>
      <c r="G881" s="107" t="s">
        <v>31</v>
      </c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  <c r="AA881" s="108"/>
      <c r="AB881" s="108"/>
      <c r="AC881" s="108">
        <v>0</v>
      </c>
      <c r="AD881" s="108">
        <v>0</v>
      </c>
      <c r="AF881" s="61">
        <v>0</v>
      </c>
      <c r="AG881" s="106">
        <f t="shared" si="17"/>
        <v>0</v>
      </c>
    </row>
    <row r="882" spans="2:33" x14ac:dyDescent="0.15">
      <c r="B882" s="107" t="s">
        <v>35</v>
      </c>
      <c r="C882" s="107"/>
      <c r="D882" s="107" t="s">
        <v>12</v>
      </c>
      <c r="E882" s="107" t="s">
        <v>254</v>
      </c>
      <c r="F882" s="107" t="s">
        <v>197</v>
      </c>
      <c r="G882" s="107" t="s">
        <v>31</v>
      </c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  <c r="AA882" s="108"/>
      <c r="AB882" s="108"/>
      <c r="AC882" s="108">
        <v>699.7584264120685</v>
      </c>
      <c r="AD882" s="108">
        <v>666.67130641487836</v>
      </c>
      <c r="AF882" s="61">
        <v>666.67130641487847</v>
      </c>
      <c r="AG882" s="106">
        <f t="shared" si="17"/>
        <v>0</v>
      </c>
    </row>
    <row r="883" spans="2:33" x14ac:dyDescent="0.15">
      <c r="B883" s="107" t="s">
        <v>35</v>
      </c>
      <c r="C883" s="107"/>
      <c r="D883" s="107" t="s">
        <v>12</v>
      </c>
      <c r="E883" s="107" t="s">
        <v>255</v>
      </c>
      <c r="F883" s="107" t="s">
        <v>199</v>
      </c>
      <c r="G883" s="107" t="s">
        <v>31</v>
      </c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  <c r="AA883" s="108"/>
      <c r="AB883" s="108"/>
      <c r="AC883" s="108">
        <v>-699.7584264120685</v>
      </c>
      <c r="AD883" s="108">
        <v>-666.67130641487847</v>
      </c>
      <c r="AF883" s="61">
        <v>-666.67130641487847</v>
      </c>
      <c r="AG883" s="106">
        <f t="shared" si="17"/>
        <v>0</v>
      </c>
    </row>
    <row r="884" spans="2:33" x14ac:dyDescent="0.15">
      <c r="B884" s="107" t="s">
        <v>35</v>
      </c>
      <c r="C884" s="107"/>
      <c r="D884" s="107" t="s">
        <v>12</v>
      </c>
      <c r="E884" s="107" t="s">
        <v>255</v>
      </c>
      <c r="F884" s="109" t="s">
        <v>200</v>
      </c>
      <c r="G884" s="107" t="s">
        <v>31</v>
      </c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  <c r="AA884" s="108"/>
      <c r="AB884" s="108"/>
      <c r="AC884" s="108">
        <v>0</v>
      </c>
      <c r="AD884" s="108">
        <v>0</v>
      </c>
      <c r="AF884" s="61">
        <v>0</v>
      </c>
      <c r="AG884" s="106">
        <f t="shared" si="17"/>
        <v>0</v>
      </c>
    </row>
    <row r="885" spans="2:33" x14ac:dyDescent="0.15">
      <c r="B885" s="107" t="s">
        <v>35</v>
      </c>
      <c r="C885" s="107"/>
      <c r="D885" s="107" t="s">
        <v>12</v>
      </c>
      <c r="E885" s="107" t="s">
        <v>255</v>
      </c>
      <c r="F885" s="109" t="s">
        <v>201</v>
      </c>
      <c r="G885" s="107" t="s">
        <v>31</v>
      </c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  <c r="AA885" s="108"/>
      <c r="AB885" s="108"/>
      <c r="AC885" s="108">
        <v>0</v>
      </c>
      <c r="AD885" s="108">
        <v>0</v>
      </c>
      <c r="AF885" s="61">
        <v>0</v>
      </c>
      <c r="AG885" s="106">
        <f t="shared" si="17"/>
        <v>0</v>
      </c>
    </row>
    <row r="886" spans="2:33" x14ac:dyDescent="0.15">
      <c r="B886" s="107" t="s">
        <v>35</v>
      </c>
      <c r="C886" s="107"/>
      <c r="D886" s="107" t="s">
        <v>12</v>
      </c>
      <c r="E886" s="107" t="s">
        <v>255</v>
      </c>
      <c r="F886" s="109" t="s">
        <v>202</v>
      </c>
      <c r="G886" s="107" t="s">
        <v>31</v>
      </c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  <c r="AA886" s="108"/>
      <c r="AB886" s="108"/>
      <c r="AC886" s="108">
        <v>0</v>
      </c>
      <c r="AD886" s="108">
        <v>0</v>
      </c>
      <c r="AF886" s="61">
        <v>0</v>
      </c>
      <c r="AG886" s="106">
        <f t="shared" si="17"/>
        <v>0</v>
      </c>
    </row>
    <row r="887" spans="2:33" x14ac:dyDescent="0.15">
      <c r="B887" s="107" t="s">
        <v>35</v>
      </c>
      <c r="C887" s="107"/>
      <c r="D887" s="107" t="s">
        <v>12</v>
      </c>
      <c r="E887" s="107" t="s">
        <v>255</v>
      </c>
      <c r="F887" s="109" t="s">
        <v>203</v>
      </c>
      <c r="G887" s="107" t="s">
        <v>31</v>
      </c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  <c r="AA887" s="108"/>
      <c r="AB887" s="108"/>
      <c r="AC887" s="108">
        <v>0</v>
      </c>
      <c r="AD887" s="108">
        <v>0</v>
      </c>
      <c r="AF887" s="61">
        <v>0</v>
      </c>
      <c r="AG887" s="106">
        <f t="shared" si="17"/>
        <v>0</v>
      </c>
    </row>
    <row r="888" spans="2:33" x14ac:dyDescent="0.15">
      <c r="B888" s="107" t="s">
        <v>35</v>
      </c>
      <c r="C888" s="107"/>
      <c r="D888" s="107" t="s">
        <v>12</v>
      </c>
      <c r="E888" s="107" t="s">
        <v>255</v>
      </c>
      <c r="F888" s="109" t="s">
        <v>204</v>
      </c>
      <c r="G888" s="107" t="s">
        <v>31</v>
      </c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  <c r="AA888" s="108"/>
      <c r="AB888" s="108"/>
      <c r="AC888" s="108">
        <v>-699.7584264120685</v>
      </c>
      <c r="AD888" s="108">
        <v>-666.67130641487847</v>
      </c>
      <c r="AF888" s="61">
        <v>-666.67130641487847</v>
      </c>
      <c r="AG888" s="106">
        <f t="shared" si="17"/>
        <v>0</v>
      </c>
    </row>
    <row r="889" spans="2:33" x14ac:dyDescent="0.15">
      <c r="B889" s="107" t="s">
        <v>35</v>
      </c>
      <c r="C889" s="107"/>
      <c r="D889" s="107" t="s">
        <v>12</v>
      </c>
      <c r="E889" s="107" t="s">
        <v>255</v>
      </c>
      <c r="F889" s="109" t="s">
        <v>205</v>
      </c>
      <c r="G889" s="107" t="s">
        <v>31</v>
      </c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  <c r="AA889" s="108"/>
      <c r="AB889" s="108"/>
      <c r="AC889" s="108">
        <v>0</v>
      </c>
      <c r="AD889" s="108">
        <v>0</v>
      </c>
      <c r="AF889" s="61">
        <v>0</v>
      </c>
      <c r="AG889" s="106">
        <f t="shared" si="17"/>
        <v>0</v>
      </c>
    </row>
    <row r="890" spans="2:33" x14ac:dyDescent="0.15">
      <c r="B890" s="107" t="s">
        <v>35</v>
      </c>
      <c r="C890" s="107"/>
      <c r="D890" s="107" t="s">
        <v>12</v>
      </c>
      <c r="E890" s="107" t="s">
        <v>255</v>
      </c>
      <c r="F890" s="107" t="s">
        <v>206</v>
      </c>
      <c r="G890" s="107" t="s">
        <v>31</v>
      </c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  <c r="AA890" s="108"/>
      <c r="AB890" s="108"/>
      <c r="AC890" s="108">
        <v>0</v>
      </c>
      <c r="AD890" s="108">
        <v>0</v>
      </c>
      <c r="AF890" s="61">
        <v>0</v>
      </c>
      <c r="AG890" s="106">
        <f t="shared" si="17"/>
        <v>0</v>
      </c>
    </row>
    <row r="891" spans="2:33" x14ac:dyDescent="0.15">
      <c r="B891" s="107" t="s">
        <v>35</v>
      </c>
      <c r="C891" s="107"/>
      <c r="D891" s="107" t="s">
        <v>12</v>
      </c>
      <c r="E891" s="107" t="s">
        <v>255</v>
      </c>
      <c r="F891" s="107" t="s">
        <v>207</v>
      </c>
      <c r="G891" s="107" t="s">
        <v>31</v>
      </c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  <c r="AA891" s="108"/>
      <c r="AB891" s="108"/>
      <c r="AC891" s="108">
        <v>0</v>
      </c>
      <c r="AD891" s="108">
        <v>0</v>
      </c>
      <c r="AF891" s="61">
        <v>0</v>
      </c>
      <c r="AG891" s="106">
        <f t="shared" si="17"/>
        <v>0</v>
      </c>
    </row>
    <row r="892" spans="2:33" x14ac:dyDescent="0.15">
      <c r="B892" s="107" t="s">
        <v>35</v>
      </c>
      <c r="C892" s="107"/>
      <c r="D892" s="107" t="s">
        <v>12</v>
      </c>
      <c r="E892" s="107" t="s">
        <v>255</v>
      </c>
      <c r="F892" s="107" t="s">
        <v>208</v>
      </c>
      <c r="G892" s="107" t="s">
        <v>31</v>
      </c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  <c r="AA892" s="108"/>
      <c r="AB892" s="108"/>
      <c r="AC892" s="108">
        <v>0</v>
      </c>
      <c r="AD892" s="108">
        <v>0</v>
      </c>
      <c r="AF892" s="61">
        <v>0</v>
      </c>
      <c r="AG892" s="106">
        <f t="shared" si="17"/>
        <v>0</v>
      </c>
    </row>
    <row r="893" spans="2:33" x14ac:dyDescent="0.15">
      <c r="B893" s="107" t="s">
        <v>35</v>
      </c>
      <c r="C893" s="107"/>
      <c r="D893" s="107" t="s">
        <v>12</v>
      </c>
      <c r="E893" s="107" t="s">
        <v>82</v>
      </c>
      <c r="F893" s="107" t="s">
        <v>209</v>
      </c>
      <c r="G893" s="107" t="s">
        <v>31</v>
      </c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  <c r="AA893" s="108"/>
      <c r="AB893" s="108"/>
      <c r="AC893" s="108">
        <v>0</v>
      </c>
      <c r="AD893" s="108">
        <v>0</v>
      </c>
      <c r="AF893" s="61">
        <v>0</v>
      </c>
      <c r="AG893" s="106">
        <f t="shared" si="17"/>
        <v>0</v>
      </c>
    </row>
    <row r="894" spans="2:33" x14ac:dyDescent="0.15">
      <c r="B894" s="107" t="s">
        <v>35</v>
      </c>
      <c r="C894" s="107"/>
      <c r="D894" s="107" t="s">
        <v>12</v>
      </c>
      <c r="E894" s="107" t="s">
        <v>82</v>
      </c>
      <c r="F894" s="107" t="s">
        <v>210</v>
      </c>
      <c r="G894" s="107" t="s">
        <v>31</v>
      </c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  <c r="AA894" s="108"/>
      <c r="AB894" s="108"/>
      <c r="AC894" s="108">
        <v>0</v>
      </c>
      <c r="AD894" s="108">
        <v>0</v>
      </c>
      <c r="AF894" s="61">
        <v>0</v>
      </c>
      <c r="AG894" s="106">
        <f t="shared" si="17"/>
        <v>0</v>
      </c>
    </row>
    <row r="895" spans="2:33" x14ac:dyDescent="0.15">
      <c r="B895" s="107" t="s">
        <v>35</v>
      </c>
      <c r="C895" s="107"/>
      <c r="D895" s="107" t="s">
        <v>12</v>
      </c>
      <c r="E895" s="107" t="s">
        <v>82</v>
      </c>
      <c r="F895" s="107" t="s">
        <v>211</v>
      </c>
      <c r="G895" s="107" t="s">
        <v>31</v>
      </c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  <c r="AA895" s="108"/>
      <c r="AB895" s="108"/>
      <c r="AC895" s="108">
        <v>0</v>
      </c>
      <c r="AD895" s="108">
        <v>0</v>
      </c>
      <c r="AF895" s="61">
        <v>0</v>
      </c>
      <c r="AG895" s="106">
        <f t="shared" si="17"/>
        <v>0</v>
      </c>
    </row>
    <row r="896" spans="2:33" x14ac:dyDescent="0.15">
      <c r="B896" s="107" t="s">
        <v>35</v>
      </c>
      <c r="C896" s="107"/>
      <c r="D896" s="107" t="s">
        <v>12</v>
      </c>
      <c r="E896" s="107" t="s">
        <v>82</v>
      </c>
      <c r="F896" s="109" t="s">
        <v>74</v>
      </c>
      <c r="G896" s="107" t="s">
        <v>31</v>
      </c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  <c r="AA896" s="108"/>
      <c r="AB896" s="108"/>
      <c r="AC896" s="108">
        <v>0</v>
      </c>
      <c r="AD896" s="108">
        <v>0</v>
      </c>
      <c r="AF896" s="61">
        <v>0</v>
      </c>
      <c r="AG896" s="106">
        <f t="shared" si="17"/>
        <v>0</v>
      </c>
    </row>
    <row r="897" spans="2:33" x14ac:dyDescent="0.15">
      <c r="B897" s="107" t="s">
        <v>35</v>
      </c>
      <c r="C897" s="107"/>
      <c r="D897" s="107" t="s">
        <v>12</v>
      </c>
      <c r="E897" s="107" t="s">
        <v>82</v>
      </c>
      <c r="F897" s="109" t="s">
        <v>75</v>
      </c>
      <c r="G897" s="107" t="s">
        <v>31</v>
      </c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  <c r="AA897" s="108"/>
      <c r="AB897" s="108"/>
      <c r="AC897" s="108">
        <v>0</v>
      </c>
      <c r="AD897" s="108">
        <v>0</v>
      </c>
      <c r="AF897" s="61">
        <v>0</v>
      </c>
      <c r="AG897" s="106">
        <f t="shared" si="17"/>
        <v>0</v>
      </c>
    </row>
    <row r="898" spans="2:33" x14ac:dyDescent="0.15">
      <c r="B898" s="107" t="s">
        <v>35</v>
      </c>
      <c r="C898" s="107"/>
      <c r="D898" s="107" t="s">
        <v>12</v>
      </c>
      <c r="E898" s="107" t="s">
        <v>82</v>
      </c>
      <c r="F898" s="109" t="s">
        <v>76</v>
      </c>
      <c r="G898" s="107" t="s">
        <v>31</v>
      </c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  <c r="AA898" s="108"/>
      <c r="AB898" s="108"/>
      <c r="AC898" s="108">
        <v>0</v>
      </c>
      <c r="AD898" s="108">
        <v>0</v>
      </c>
      <c r="AF898" s="61">
        <v>0</v>
      </c>
      <c r="AG898" s="106">
        <f t="shared" si="17"/>
        <v>0</v>
      </c>
    </row>
    <row r="899" spans="2:33" x14ac:dyDescent="0.15">
      <c r="B899" s="107" t="s">
        <v>35</v>
      </c>
      <c r="C899" s="107"/>
      <c r="D899" s="107" t="s">
        <v>12</v>
      </c>
      <c r="E899" s="107" t="s">
        <v>82</v>
      </c>
      <c r="F899" s="109" t="s">
        <v>88</v>
      </c>
      <c r="G899" s="107" t="s">
        <v>31</v>
      </c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  <c r="AA899" s="108"/>
      <c r="AB899" s="108"/>
      <c r="AC899" s="108">
        <v>0</v>
      </c>
      <c r="AD899" s="108">
        <v>0</v>
      </c>
      <c r="AF899" s="61">
        <v>0</v>
      </c>
      <c r="AG899" s="106">
        <f t="shared" si="17"/>
        <v>0</v>
      </c>
    </row>
    <row r="900" spans="2:33" x14ac:dyDescent="0.15">
      <c r="B900" s="107" t="s">
        <v>35</v>
      </c>
      <c r="C900" s="107"/>
      <c r="D900" s="107" t="s">
        <v>12</v>
      </c>
      <c r="E900" s="107" t="s">
        <v>82</v>
      </c>
      <c r="F900" s="109" t="s">
        <v>212</v>
      </c>
      <c r="G900" s="107" t="s">
        <v>31</v>
      </c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  <c r="AA900" s="108"/>
      <c r="AB900" s="108"/>
      <c r="AC900" s="108">
        <v>0</v>
      </c>
      <c r="AD900" s="108">
        <v>0</v>
      </c>
      <c r="AF900" s="61">
        <v>0</v>
      </c>
      <c r="AG900" s="106">
        <f t="shared" si="17"/>
        <v>0</v>
      </c>
    </row>
    <row r="901" spans="2:33" x14ac:dyDescent="0.15">
      <c r="B901" s="107" t="s">
        <v>35</v>
      </c>
      <c r="C901" s="107"/>
      <c r="D901" s="107" t="s">
        <v>12</v>
      </c>
      <c r="E901" s="107" t="s">
        <v>82</v>
      </c>
      <c r="F901" s="109" t="s">
        <v>79</v>
      </c>
      <c r="G901" s="107" t="s">
        <v>31</v>
      </c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  <c r="AA901" s="108"/>
      <c r="AB901" s="108"/>
      <c r="AC901" s="108">
        <v>0</v>
      </c>
      <c r="AD901" s="108">
        <v>0</v>
      </c>
      <c r="AF901" s="61">
        <v>0</v>
      </c>
      <c r="AG901" s="106">
        <f t="shared" si="17"/>
        <v>0</v>
      </c>
    </row>
    <row r="902" spans="2:33" x14ac:dyDescent="0.15">
      <c r="B902" s="107" t="s">
        <v>35</v>
      </c>
      <c r="C902" s="107"/>
      <c r="D902" s="107" t="s">
        <v>12</v>
      </c>
      <c r="E902" s="107" t="s">
        <v>82</v>
      </c>
      <c r="F902" s="109" t="s">
        <v>80</v>
      </c>
      <c r="G902" s="107" t="s">
        <v>31</v>
      </c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  <c r="AA902" s="108"/>
      <c r="AB902" s="108"/>
      <c r="AC902" s="108">
        <v>0</v>
      </c>
      <c r="AD902" s="108">
        <v>0</v>
      </c>
      <c r="AF902" s="61">
        <v>0</v>
      </c>
      <c r="AG902" s="106">
        <f t="shared" si="17"/>
        <v>0</v>
      </c>
    </row>
    <row r="903" spans="2:33" x14ac:dyDescent="0.15">
      <c r="B903" s="107" t="s">
        <v>35</v>
      </c>
      <c r="C903" s="107"/>
      <c r="D903" s="107" t="s">
        <v>12</v>
      </c>
      <c r="E903" s="107" t="s">
        <v>82</v>
      </c>
      <c r="F903" s="109" t="s">
        <v>81</v>
      </c>
      <c r="G903" s="107" t="s">
        <v>31</v>
      </c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  <c r="AA903" s="108"/>
      <c r="AB903" s="108"/>
      <c r="AC903" s="108">
        <v>0</v>
      </c>
      <c r="AD903" s="108">
        <v>0</v>
      </c>
      <c r="AF903" s="61">
        <v>0</v>
      </c>
      <c r="AG903" s="106">
        <f t="shared" si="17"/>
        <v>0</v>
      </c>
    </row>
    <row r="904" spans="2:33" x14ac:dyDescent="0.15">
      <c r="B904" s="107" t="s">
        <v>257</v>
      </c>
      <c r="C904" s="107"/>
      <c r="D904" s="107" t="s">
        <v>21</v>
      </c>
      <c r="E904" s="107" t="s">
        <v>254</v>
      </c>
      <c r="F904" s="107" t="s">
        <v>190</v>
      </c>
      <c r="G904" s="107" t="s">
        <v>31</v>
      </c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  <c r="AA904" s="108"/>
      <c r="AB904" s="108"/>
      <c r="AC904" s="108">
        <v>0</v>
      </c>
      <c r="AD904" s="108">
        <v>0</v>
      </c>
      <c r="AF904" s="61">
        <v>0</v>
      </c>
      <c r="AG904" s="106">
        <f t="shared" si="17"/>
        <v>0</v>
      </c>
    </row>
    <row r="905" spans="2:33" x14ac:dyDescent="0.15">
      <c r="B905" s="107" t="s">
        <v>257</v>
      </c>
      <c r="C905" s="107"/>
      <c r="D905" s="107" t="s">
        <v>21</v>
      </c>
      <c r="E905" s="107" t="s">
        <v>254</v>
      </c>
      <c r="F905" s="107" t="s">
        <v>191</v>
      </c>
      <c r="G905" s="107" t="s">
        <v>31</v>
      </c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  <c r="AA905" s="108"/>
      <c r="AB905" s="108"/>
      <c r="AC905" s="108">
        <v>0</v>
      </c>
      <c r="AD905" s="108">
        <v>0</v>
      </c>
      <c r="AF905" s="61">
        <v>0</v>
      </c>
      <c r="AG905" s="106">
        <f t="shared" si="17"/>
        <v>0</v>
      </c>
    </row>
    <row r="906" spans="2:33" x14ac:dyDescent="0.15">
      <c r="B906" s="107" t="s">
        <v>257</v>
      </c>
      <c r="C906" s="107"/>
      <c r="D906" s="107" t="s">
        <v>21</v>
      </c>
      <c r="E906" s="107" t="s">
        <v>254</v>
      </c>
      <c r="F906" s="107" t="s">
        <v>192</v>
      </c>
      <c r="G906" s="107" t="s">
        <v>31</v>
      </c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  <c r="AA906" s="108"/>
      <c r="AB906" s="108"/>
      <c r="AC906" s="108">
        <v>0</v>
      </c>
      <c r="AD906" s="108">
        <v>0</v>
      </c>
      <c r="AF906" s="61">
        <v>0</v>
      </c>
      <c r="AG906" s="106">
        <f t="shared" si="17"/>
        <v>0</v>
      </c>
    </row>
    <row r="907" spans="2:33" x14ac:dyDescent="0.15">
      <c r="B907" s="107" t="s">
        <v>257</v>
      </c>
      <c r="C907" s="107"/>
      <c r="D907" s="107" t="s">
        <v>21</v>
      </c>
      <c r="E907" s="107" t="s">
        <v>254</v>
      </c>
      <c r="F907" s="107" t="s">
        <v>193</v>
      </c>
      <c r="G907" s="107" t="s">
        <v>31</v>
      </c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  <c r="AA907" s="108"/>
      <c r="AB907" s="108"/>
      <c r="AC907" s="108">
        <v>0</v>
      </c>
      <c r="AD907" s="108">
        <v>0</v>
      </c>
      <c r="AF907" s="61">
        <v>0</v>
      </c>
      <c r="AG907" s="106">
        <f t="shared" si="17"/>
        <v>0</v>
      </c>
    </row>
    <row r="908" spans="2:33" x14ac:dyDescent="0.15">
      <c r="B908" s="107" t="s">
        <v>257</v>
      </c>
      <c r="C908" s="107"/>
      <c r="D908" s="107" t="s">
        <v>21</v>
      </c>
      <c r="E908" s="107" t="s">
        <v>254</v>
      </c>
      <c r="F908" s="107" t="s">
        <v>194</v>
      </c>
      <c r="G908" s="107" t="s">
        <v>31</v>
      </c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  <c r="AA908" s="108"/>
      <c r="AB908" s="108"/>
      <c r="AC908" s="108">
        <v>0</v>
      </c>
      <c r="AD908" s="108">
        <v>0</v>
      </c>
      <c r="AF908" s="61">
        <v>0</v>
      </c>
      <c r="AG908" s="106">
        <f t="shared" si="17"/>
        <v>0</v>
      </c>
    </row>
    <row r="909" spans="2:33" x14ac:dyDescent="0.15">
      <c r="B909" s="107" t="s">
        <v>257</v>
      </c>
      <c r="C909" s="107"/>
      <c r="D909" s="107" t="s">
        <v>21</v>
      </c>
      <c r="E909" s="107" t="s">
        <v>254</v>
      </c>
      <c r="F909" s="107" t="s">
        <v>195</v>
      </c>
      <c r="G909" s="107" t="s">
        <v>31</v>
      </c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  <c r="AA909" s="108"/>
      <c r="AB909" s="108"/>
      <c r="AC909" s="108">
        <v>0</v>
      </c>
      <c r="AD909" s="108">
        <v>0</v>
      </c>
      <c r="AF909" s="61">
        <v>0</v>
      </c>
      <c r="AG909" s="106">
        <f t="shared" si="17"/>
        <v>0</v>
      </c>
    </row>
    <row r="910" spans="2:33" x14ac:dyDescent="0.15">
      <c r="B910" s="107" t="s">
        <v>257</v>
      </c>
      <c r="C910" s="107"/>
      <c r="D910" s="107" t="s">
        <v>21</v>
      </c>
      <c r="E910" s="107" t="s">
        <v>254</v>
      </c>
      <c r="F910" s="107" t="s">
        <v>196</v>
      </c>
      <c r="G910" s="107" t="s">
        <v>31</v>
      </c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  <c r="AA910" s="108"/>
      <c r="AB910" s="108"/>
      <c r="AC910" s="108">
        <v>0</v>
      </c>
      <c r="AD910" s="108">
        <v>0</v>
      </c>
      <c r="AF910" s="61">
        <v>0</v>
      </c>
      <c r="AG910" s="106">
        <f t="shared" si="17"/>
        <v>0</v>
      </c>
    </row>
    <row r="911" spans="2:33" x14ac:dyDescent="0.15">
      <c r="B911" s="107" t="s">
        <v>257</v>
      </c>
      <c r="C911" s="107"/>
      <c r="D911" s="107" t="s">
        <v>21</v>
      </c>
      <c r="E911" s="107" t="s">
        <v>254</v>
      </c>
      <c r="F911" s="107" t="s">
        <v>197</v>
      </c>
      <c r="G911" s="107" t="s">
        <v>31</v>
      </c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  <c r="AA911" s="108"/>
      <c r="AB911" s="108"/>
      <c r="AC911" s="108">
        <v>0</v>
      </c>
      <c r="AD911" s="108">
        <v>0</v>
      </c>
      <c r="AF911" s="61">
        <v>0</v>
      </c>
      <c r="AG911" s="106">
        <f t="shared" si="17"/>
        <v>0</v>
      </c>
    </row>
    <row r="912" spans="2:33" x14ac:dyDescent="0.15">
      <c r="B912" s="107" t="s">
        <v>257</v>
      </c>
      <c r="C912" s="107"/>
      <c r="D912" s="107" t="s">
        <v>21</v>
      </c>
      <c r="E912" s="107" t="s">
        <v>255</v>
      </c>
      <c r="F912" s="107" t="s">
        <v>199</v>
      </c>
      <c r="G912" s="107" t="s">
        <v>31</v>
      </c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  <c r="AA912" s="108"/>
      <c r="AB912" s="108"/>
      <c r="AC912" s="108">
        <v>-1464.0578886072014</v>
      </c>
      <c r="AD912" s="108">
        <v>-4205.2103121647742</v>
      </c>
      <c r="AF912" s="61">
        <v>-4205.2103121647742</v>
      </c>
      <c r="AG912" s="106">
        <f t="shared" si="17"/>
        <v>0</v>
      </c>
    </row>
    <row r="913" spans="2:33" x14ac:dyDescent="0.15">
      <c r="B913" s="107" t="s">
        <v>257</v>
      </c>
      <c r="C913" s="107"/>
      <c r="D913" s="107" t="s">
        <v>21</v>
      </c>
      <c r="E913" s="107" t="s">
        <v>255</v>
      </c>
      <c r="F913" s="109" t="s">
        <v>200</v>
      </c>
      <c r="G913" s="107" t="s">
        <v>31</v>
      </c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  <c r="AA913" s="108"/>
      <c r="AB913" s="108"/>
      <c r="AC913" s="108">
        <v>0</v>
      </c>
      <c r="AD913" s="108">
        <v>0</v>
      </c>
      <c r="AF913" s="61">
        <v>0</v>
      </c>
      <c r="AG913" s="106">
        <f t="shared" si="17"/>
        <v>0</v>
      </c>
    </row>
    <row r="914" spans="2:33" x14ac:dyDescent="0.15">
      <c r="B914" s="107" t="s">
        <v>257</v>
      </c>
      <c r="C914" s="107"/>
      <c r="D914" s="107" t="s">
        <v>21</v>
      </c>
      <c r="E914" s="107" t="s">
        <v>255</v>
      </c>
      <c r="F914" s="109" t="s">
        <v>201</v>
      </c>
      <c r="G914" s="107" t="s">
        <v>31</v>
      </c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  <c r="AA914" s="108"/>
      <c r="AB914" s="108"/>
      <c r="AC914" s="108">
        <v>0</v>
      </c>
      <c r="AD914" s="108">
        <v>0</v>
      </c>
      <c r="AF914" s="61">
        <v>0</v>
      </c>
      <c r="AG914" s="106">
        <f t="shared" si="17"/>
        <v>0</v>
      </c>
    </row>
    <row r="915" spans="2:33" x14ac:dyDescent="0.15">
      <c r="B915" s="107" t="s">
        <v>257</v>
      </c>
      <c r="C915" s="107"/>
      <c r="D915" s="107" t="s">
        <v>21</v>
      </c>
      <c r="E915" s="107" t="s">
        <v>255</v>
      </c>
      <c r="F915" s="109" t="s">
        <v>202</v>
      </c>
      <c r="G915" s="107" t="s">
        <v>31</v>
      </c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  <c r="AA915" s="108"/>
      <c r="AB915" s="108"/>
      <c r="AC915" s="108">
        <v>0</v>
      </c>
      <c r="AD915" s="108">
        <v>0</v>
      </c>
      <c r="AF915" s="61">
        <v>0</v>
      </c>
      <c r="AG915" s="106">
        <f t="shared" si="17"/>
        <v>0</v>
      </c>
    </row>
    <row r="916" spans="2:33" x14ac:dyDescent="0.15">
      <c r="B916" s="107" t="s">
        <v>257</v>
      </c>
      <c r="C916" s="107"/>
      <c r="D916" s="107" t="s">
        <v>21</v>
      </c>
      <c r="E916" s="107" t="s">
        <v>255</v>
      </c>
      <c r="F916" s="109" t="s">
        <v>203</v>
      </c>
      <c r="G916" s="107" t="s">
        <v>31</v>
      </c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  <c r="AA916" s="108"/>
      <c r="AB916" s="108"/>
      <c r="AC916" s="108">
        <v>0</v>
      </c>
      <c r="AD916" s="108">
        <v>0</v>
      </c>
      <c r="AF916" s="61">
        <v>0</v>
      </c>
      <c r="AG916" s="106">
        <f t="shared" si="17"/>
        <v>0</v>
      </c>
    </row>
    <row r="917" spans="2:33" x14ac:dyDescent="0.15">
      <c r="B917" s="107" t="s">
        <v>257</v>
      </c>
      <c r="C917" s="107"/>
      <c r="D917" s="107" t="s">
        <v>21</v>
      </c>
      <c r="E917" s="107" t="s">
        <v>255</v>
      </c>
      <c r="F917" s="109" t="s">
        <v>204</v>
      </c>
      <c r="G917" s="107" t="s">
        <v>31</v>
      </c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  <c r="AA917" s="108"/>
      <c r="AB917" s="108"/>
      <c r="AC917" s="108">
        <v>-899.08738171813854</v>
      </c>
      <c r="AD917" s="108">
        <v>-3674.231929754359</v>
      </c>
      <c r="AF917" s="61">
        <v>-3674.2319297543581</v>
      </c>
      <c r="AG917" s="106">
        <f t="shared" si="17"/>
        <v>0</v>
      </c>
    </row>
    <row r="918" spans="2:33" x14ac:dyDescent="0.15">
      <c r="B918" s="107" t="s">
        <v>257</v>
      </c>
      <c r="C918" s="107"/>
      <c r="D918" s="107" t="s">
        <v>21</v>
      </c>
      <c r="E918" s="107" t="s">
        <v>255</v>
      </c>
      <c r="F918" s="109" t="s">
        <v>205</v>
      </c>
      <c r="G918" s="107" t="s">
        <v>31</v>
      </c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  <c r="AA918" s="108"/>
      <c r="AB918" s="108"/>
      <c r="AC918" s="108">
        <v>-564.97050688906279</v>
      </c>
      <c r="AD918" s="108">
        <v>-530.97838241041575</v>
      </c>
      <c r="AF918" s="61">
        <v>-530.97838241041575</v>
      </c>
      <c r="AG918" s="106">
        <f t="shared" si="17"/>
        <v>0</v>
      </c>
    </row>
    <row r="919" spans="2:33" x14ac:dyDescent="0.15">
      <c r="B919" s="107" t="s">
        <v>257</v>
      </c>
      <c r="C919" s="107"/>
      <c r="D919" s="107" t="s">
        <v>21</v>
      </c>
      <c r="E919" s="107" t="s">
        <v>255</v>
      </c>
      <c r="F919" s="107" t="s">
        <v>206</v>
      </c>
      <c r="G919" s="107" t="s">
        <v>31</v>
      </c>
      <c r="H919" s="108"/>
      <c r="I919" s="108"/>
      <c r="J919" s="108"/>
      <c r="K919" s="108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  <c r="Z919" s="108"/>
      <c r="AA919" s="108"/>
      <c r="AB919" s="108"/>
      <c r="AC919" s="108">
        <v>0</v>
      </c>
      <c r="AD919" s="108">
        <v>0</v>
      </c>
      <c r="AF919" s="61">
        <v>0</v>
      </c>
      <c r="AG919" s="106">
        <f t="shared" si="17"/>
        <v>0</v>
      </c>
    </row>
    <row r="920" spans="2:33" x14ac:dyDescent="0.15">
      <c r="B920" s="107" t="s">
        <v>257</v>
      </c>
      <c r="C920" s="107"/>
      <c r="D920" s="107" t="s">
        <v>21</v>
      </c>
      <c r="E920" s="107" t="s">
        <v>255</v>
      </c>
      <c r="F920" s="107" t="s">
        <v>207</v>
      </c>
      <c r="G920" s="107" t="s">
        <v>31</v>
      </c>
      <c r="H920" s="108"/>
      <c r="I920" s="108"/>
      <c r="J920" s="108"/>
      <c r="K920" s="108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  <c r="Z920" s="108"/>
      <c r="AA920" s="108"/>
      <c r="AB920" s="108"/>
      <c r="AC920" s="108">
        <v>0</v>
      </c>
      <c r="AD920" s="108">
        <v>0</v>
      </c>
      <c r="AF920" s="61">
        <v>0</v>
      </c>
      <c r="AG920" s="106">
        <f t="shared" si="17"/>
        <v>0</v>
      </c>
    </row>
    <row r="921" spans="2:33" x14ac:dyDescent="0.15">
      <c r="B921" s="107" t="s">
        <v>257</v>
      </c>
      <c r="C921" s="107"/>
      <c r="D921" s="107" t="s">
        <v>21</v>
      </c>
      <c r="E921" s="107" t="s">
        <v>255</v>
      </c>
      <c r="F921" s="107" t="s">
        <v>208</v>
      </c>
      <c r="G921" s="107" t="s">
        <v>31</v>
      </c>
      <c r="H921" s="108"/>
      <c r="I921" s="108"/>
      <c r="J921" s="108"/>
      <c r="K921" s="108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  <c r="Z921" s="108"/>
      <c r="AA921" s="108"/>
      <c r="AB921" s="108"/>
      <c r="AC921" s="108">
        <v>0</v>
      </c>
      <c r="AD921" s="108">
        <v>0</v>
      </c>
      <c r="AF921" s="61">
        <v>0</v>
      </c>
      <c r="AG921" s="106">
        <f t="shared" si="17"/>
        <v>0</v>
      </c>
    </row>
    <row r="922" spans="2:33" x14ac:dyDescent="0.15">
      <c r="B922" s="107" t="s">
        <v>257</v>
      </c>
      <c r="C922" s="107"/>
      <c r="D922" s="107" t="s">
        <v>21</v>
      </c>
      <c r="E922" s="107" t="s">
        <v>82</v>
      </c>
      <c r="F922" s="107" t="s">
        <v>209</v>
      </c>
      <c r="G922" s="107" t="s">
        <v>31</v>
      </c>
      <c r="H922" s="108"/>
      <c r="I922" s="108"/>
      <c r="J922" s="108"/>
      <c r="K922" s="108"/>
      <c r="L922" s="108"/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  <c r="Z922" s="108"/>
      <c r="AA922" s="108"/>
      <c r="AB922" s="108"/>
      <c r="AC922" s="108">
        <v>0</v>
      </c>
      <c r="AD922" s="108">
        <v>0</v>
      </c>
      <c r="AF922" s="61">
        <v>0</v>
      </c>
      <c r="AG922" s="106">
        <f t="shared" si="17"/>
        <v>0</v>
      </c>
    </row>
    <row r="923" spans="2:33" x14ac:dyDescent="0.15">
      <c r="B923" s="107" t="s">
        <v>257</v>
      </c>
      <c r="C923" s="107"/>
      <c r="D923" s="107" t="s">
        <v>21</v>
      </c>
      <c r="E923" s="107" t="s">
        <v>82</v>
      </c>
      <c r="F923" s="107" t="s">
        <v>210</v>
      </c>
      <c r="G923" s="107" t="s">
        <v>31</v>
      </c>
      <c r="H923" s="108"/>
      <c r="I923" s="108"/>
      <c r="J923" s="108"/>
      <c r="K923" s="108"/>
      <c r="L923" s="108"/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  <c r="Z923" s="108"/>
      <c r="AA923" s="108"/>
      <c r="AB923" s="108"/>
      <c r="AC923" s="108">
        <v>0</v>
      </c>
      <c r="AD923" s="108">
        <v>0</v>
      </c>
      <c r="AF923" s="61">
        <v>0</v>
      </c>
      <c r="AG923" s="106">
        <f t="shared" ref="AG923:AG986" si="18">+AF923-AD923</f>
        <v>0</v>
      </c>
    </row>
    <row r="924" spans="2:33" x14ac:dyDescent="0.15">
      <c r="B924" s="107" t="s">
        <v>257</v>
      </c>
      <c r="C924" s="107"/>
      <c r="D924" s="107" t="s">
        <v>21</v>
      </c>
      <c r="E924" s="107" t="s">
        <v>82</v>
      </c>
      <c r="F924" s="107" t="s">
        <v>211</v>
      </c>
      <c r="G924" s="107" t="s">
        <v>31</v>
      </c>
      <c r="H924" s="108"/>
      <c r="I924" s="108"/>
      <c r="J924" s="108"/>
      <c r="K924" s="108"/>
      <c r="L924" s="108"/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  <c r="Z924" s="108"/>
      <c r="AA924" s="108"/>
      <c r="AB924" s="108"/>
      <c r="AC924" s="108">
        <v>0</v>
      </c>
      <c r="AD924" s="108">
        <v>0</v>
      </c>
      <c r="AF924" s="61">
        <v>0</v>
      </c>
      <c r="AG924" s="106">
        <f t="shared" si="18"/>
        <v>0</v>
      </c>
    </row>
    <row r="925" spans="2:33" x14ac:dyDescent="0.15">
      <c r="B925" s="107" t="s">
        <v>257</v>
      </c>
      <c r="C925" s="107"/>
      <c r="D925" s="107" t="s">
        <v>21</v>
      </c>
      <c r="E925" s="107" t="s">
        <v>82</v>
      </c>
      <c r="F925" s="109" t="s">
        <v>74</v>
      </c>
      <c r="G925" s="107" t="s">
        <v>31</v>
      </c>
      <c r="H925" s="108"/>
      <c r="I925" s="108"/>
      <c r="J925" s="108"/>
      <c r="K925" s="108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  <c r="AA925" s="108"/>
      <c r="AB925" s="108"/>
      <c r="AC925" s="108">
        <v>0</v>
      </c>
      <c r="AD925" s="108">
        <v>0</v>
      </c>
      <c r="AF925" s="61">
        <v>0</v>
      </c>
      <c r="AG925" s="106">
        <f t="shared" si="18"/>
        <v>0</v>
      </c>
    </row>
    <row r="926" spans="2:33" x14ac:dyDescent="0.15">
      <c r="B926" s="107" t="s">
        <v>257</v>
      </c>
      <c r="C926" s="107"/>
      <c r="D926" s="107" t="s">
        <v>21</v>
      </c>
      <c r="E926" s="107" t="s">
        <v>82</v>
      </c>
      <c r="F926" s="109" t="s">
        <v>75</v>
      </c>
      <c r="G926" s="107" t="s">
        <v>31</v>
      </c>
      <c r="H926" s="108"/>
      <c r="I926" s="108"/>
      <c r="J926" s="108"/>
      <c r="K926" s="108"/>
      <c r="L926" s="108"/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  <c r="Z926" s="108"/>
      <c r="AA926" s="108"/>
      <c r="AB926" s="108"/>
      <c r="AC926" s="108">
        <v>0</v>
      </c>
      <c r="AD926" s="108">
        <v>0</v>
      </c>
      <c r="AF926" s="61">
        <v>0</v>
      </c>
      <c r="AG926" s="106">
        <f t="shared" si="18"/>
        <v>0</v>
      </c>
    </row>
    <row r="927" spans="2:33" x14ac:dyDescent="0.15">
      <c r="B927" s="107" t="s">
        <v>257</v>
      </c>
      <c r="C927" s="107"/>
      <c r="D927" s="107" t="s">
        <v>21</v>
      </c>
      <c r="E927" s="107" t="s">
        <v>82</v>
      </c>
      <c r="F927" s="109" t="s">
        <v>76</v>
      </c>
      <c r="G927" s="107" t="s">
        <v>31</v>
      </c>
      <c r="H927" s="108"/>
      <c r="I927" s="108"/>
      <c r="J927" s="108"/>
      <c r="K927" s="108"/>
      <c r="L927" s="108"/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  <c r="Z927" s="108"/>
      <c r="AA927" s="108"/>
      <c r="AB927" s="108"/>
      <c r="AC927" s="108">
        <v>0</v>
      </c>
      <c r="AD927" s="108">
        <v>0</v>
      </c>
      <c r="AF927" s="61">
        <v>0</v>
      </c>
      <c r="AG927" s="106">
        <f t="shared" si="18"/>
        <v>0</v>
      </c>
    </row>
    <row r="928" spans="2:33" x14ac:dyDescent="0.15">
      <c r="B928" s="107" t="s">
        <v>257</v>
      </c>
      <c r="C928" s="107"/>
      <c r="D928" s="107" t="s">
        <v>21</v>
      </c>
      <c r="E928" s="107" t="s">
        <v>82</v>
      </c>
      <c r="F928" s="109" t="s">
        <v>88</v>
      </c>
      <c r="G928" s="107" t="s">
        <v>31</v>
      </c>
      <c r="H928" s="108"/>
      <c r="I928" s="108"/>
      <c r="J928" s="108"/>
      <c r="K928" s="108"/>
      <c r="L928" s="108"/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  <c r="Z928" s="108"/>
      <c r="AA928" s="108"/>
      <c r="AB928" s="108"/>
      <c r="AC928" s="108">
        <v>0</v>
      </c>
      <c r="AD928" s="108">
        <v>0</v>
      </c>
      <c r="AF928" s="61">
        <v>0</v>
      </c>
      <c r="AG928" s="106">
        <f t="shared" si="18"/>
        <v>0</v>
      </c>
    </row>
    <row r="929" spans="2:33" x14ac:dyDescent="0.15">
      <c r="B929" s="107" t="s">
        <v>257</v>
      </c>
      <c r="C929" s="107"/>
      <c r="D929" s="107" t="s">
        <v>21</v>
      </c>
      <c r="E929" s="107" t="s">
        <v>82</v>
      </c>
      <c r="F929" s="109" t="s">
        <v>212</v>
      </c>
      <c r="G929" s="107" t="s">
        <v>31</v>
      </c>
      <c r="H929" s="108"/>
      <c r="I929" s="108"/>
      <c r="J929" s="108"/>
      <c r="K929" s="108"/>
      <c r="L929" s="108"/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  <c r="Z929" s="108"/>
      <c r="AA929" s="108"/>
      <c r="AB929" s="108"/>
      <c r="AC929" s="108">
        <v>0</v>
      </c>
      <c r="AD929" s="108">
        <v>0</v>
      </c>
      <c r="AF929" s="61">
        <v>0</v>
      </c>
      <c r="AG929" s="106">
        <f t="shared" si="18"/>
        <v>0</v>
      </c>
    </row>
    <row r="930" spans="2:33" x14ac:dyDescent="0.15">
      <c r="B930" s="107" t="s">
        <v>257</v>
      </c>
      <c r="C930" s="107"/>
      <c r="D930" s="107" t="s">
        <v>21</v>
      </c>
      <c r="E930" s="107" t="s">
        <v>82</v>
      </c>
      <c r="F930" s="109" t="s">
        <v>79</v>
      </c>
      <c r="G930" s="107" t="s">
        <v>31</v>
      </c>
      <c r="H930" s="108"/>
      <c r="I930" s="108"/>
      <c r="J930" s="108"/>
      <c r="K930" s="108"/>
      <c r="L930" s="108"/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  <c r="Z930" s="108"/>
      <c r="AA930" s="108"/>
      <c r="AB930" s="108"/>
      <c r="AC930" s="108">
        <v>0</v>
      </c>
      <c r="AD930" s="108">
        <v>0</v>
      </c>
      <c r="AF930" s="61">
        <v>0</v>
      </c>
      <c r="AG930" s="106">
        <f t="shared" si="18"/>
        <v>0</v>
      </c>
    </row>
    <row r="931" spans="2:33" x14ac:dyDescent="0.15">
      <c r="B931" s="107" t="s">
        <v>257</v>
      </c>
      <c r="C931" s="107"/>
      <c r="D931" s="107" t="s">
        <v>21</v>
      </c>
      <c r="E931" s="107" t="s">
        <v>82</v>
      </c>
      <c r="F931" s="109" t="s">
        <v>80</v>
      </c>
      <c r="G931" s="107" t="s">
        <v>31</v>
      </c>
      <c r="H931" s="108"/>
      <c r="I931" s="108"/>
      <c r="J931" s="108"/>
      <c r="K931" s="108"/>
      <c r="L931" s="108"/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  <c r="Z931" s="108"/>
      <c r="AA931" s="108"/>
      <c r="AB931" s="108"/>
      <c r="AC931" s="108">
        <v>0</v>
      </c>
      <c r="AD931" s="108">
        <v>0</v>
      </c>
      <c r="AF931" s="61">
        <v>0</v>
      </c>
      <c r="AG931" s="106">
        <f t="shared" si="18"/>
        <v>0</v>
      </c>
    </row>
    <row r="932" spans="2:33" x14ac:dyDescent="0.15">
      <c r="B932" s="107" t="s">
        <v>257</v>
      </c>
      <c r="C932" s="107"/>
      <c r="D932" s="107" t="s">
        <v>21</v>
      </c>
      <c r="E932" s="107" t="s">
        <v>82</v>
      </c>
      <c r="F932" s="109" t="s">
        <v>81</v>
      </c>
      <c r="G932" s="107" t="s">
        <v>31</v>
      </c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  <c r="Z932" s="108"/>
      <c r="AA932" s="108"/>
      <c r="AB932" s="108"/>
      <c r="AC932" s="108">
        <v>0</v>
      </c>
      <c r="AD932" s="108">
        <v>0</v>
      </c>
      <c r="AF932" s="61">
        <v>0</v>
      </c>
      <c r="AG932" s="106">
        <f t="shared" si="18"/>
        <v>0</v>
      </c>
    </row>
    <row r="933" spans="2:33" x14ac:dyDescent="0.15">
      <c r="B933" s="107" t="s">
        <v>259</v>
      </c>
      <c r="C933" s="107"/>
      <c r="D933" s="107" t="s">
        <v>21</v>
      </c>
      <c r="E933" s="107" t="s">
        <v>254</v>
      </c>
      <c r="F933" s="107" t="s">
        <v>190</v>
      </c>
      <c r="G933" s="107" t="s">
        <v>31</v>
      </c>
      <c r="H933" s="108"/>
      <c r="I933" s="108"/>
      <c r="J933" s="108"/>
      <c r="K933" s="108"/>
      <c r="L933" s="108"/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  <c r="Z933" s="108"/>
      <c r="AA933" s="108"/>
      <c r="AB933" s="108"/>
      <c r="AC933" s="108">
        <v>0</v>
      </c>
      <c r="AD933" s="108">
        <v>0</v>
      </c>
      <c r="AF933" s="61">
        <v>0</v>
      </c>
      <c r="AG933" s="106">
        <f t="shared" si="18"/>
        <v>0</v>
      </c>
    </row>
    <row r="934" spans="2:33" x14ac:dyDescent="0.15">
      <c r="B934" s="107" t="s">
        <v>259</v>
      </c>
      <c r="C934" s="107"/>
      <c r="D934" s="107" t="s">
        <v>21</v>
      </c>
      <c r="E934" s="107" t="s">
        <v>254</v>
      </c>
      <c r="F934" s="107" t="s">
        <v>191</v>
      </c>
      <c r="G934" s="107" t="s">
        <v>31</v>
      </c>
      <c r="H934" s="108"/>
      <c r="I934" s="108"/>
      <c r="J934" s="108"/>
      <c r="K934" s="108"/>
      <c r="L934" s="108"/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  <c r="Z934" s="108"/>
      <c r="AA934" s="108"/>
      <c r="AB934" s="108"/>
      <c r="AC934" s="108">
        <v>0</v>
      </c>
      <c r="AD934" s="108">
        <v>0</v>
      </c>
      <c r="AF934" s="61">
        <v>0</v>
      </c>
      <c r="AG934" s="106">
        <f t="shared" si="18"/>
        <v>0</v>
      </c>
    </row>
    <row r="935" spans="2:33" x14ac:dyDescent="0.15">
      <c r="B935" s="107" t="s">
        <v>259</v>
      </c>
      <c r="C935" s="107"/>
      <c r="D935" s="107" t="s">
        <v>21</v>
      </c>
      <c r="E935" s="107" t="s">
        <v>254</v>
      </c>
      <c r="F935" s="107" t="s">
        <v>192</v>
      </c>
      <c r="G935" s="107" t="s">
        <v>31</v>
      </c>
      <c r="H935" s="108"/>
      <c r="I935" s="108"/>
      <c r="J935" s="108"/>
      <c r="K935" s="108"/>
      <c r="L935" s="108"/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  <c r="Z935" s="108"/>
      <c r="AA935" s="108"/>
      <c r="AB935" s="108"/>
      <c r="AC935" s="108">
        <v>0</v>
      </c>
      <c r="AD935" s="108">
        <v>0</v>
      </c>
      <c r="AF935" s="61">
        <v>0</v>
      </c>
      <c r="AG935" s="106">
        <f t="shared" si="18"/>
        <v>0</v>
      </c>
    </row>
    <row r="936" spans="2:33" x14ac:dyDescent="0.15">
      <c r="B936" s="107" t="s">
        <v>259</v>
      </c>
      <c r="C936" s="107"/>
      <c r="D936" s="107" t="s">
        <v>21</v>
      </c>
      <c r="E936" s="107" t="s">
        <v>254</v>
      </c>
      <c r="F936" s="107" t="s">
        <v>193</v>
      </c>
      <c r="G936" s="107" t="s">
        <v>31</v>
      </c>
      <c r="H936" s="108"/>
      <c r="I936" s="108"/>
      <c r="J936" s="108"/>
      <c r="K936" s="108"/>
      <c r="L936" s="108"/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  <c r="Z936" s="108"/>
      <c r="AA936" s="108"/>
      <c r="AB936" s="108"/>
      <c r="AC936" s="108">
        <v>0</v>
      </c>
      <c r="AD936" s="108">
        <v>0</v>
      </c>
      <c r="AF936" s="61">
        <v>0</v>
      </c>
      <c r="AG936" s="106">
        <f t="shared" si="18"/>
        <v>0</v>
      </c>
    </row>
    <row r="937" spans="2:33" x14ac:dyDescent="0.15">
      <c r="B937" s="107" t="s">
        <v>259</v>
      </c>
      <c r="C937" s="107"/>
      <c r="D937" s="107" t="s">
        <v>21</v>
      </c>
      <c r="E937" s="107" t="s">
        <v>254</v>
      </c>
      <c r="F937" s="107" t="s">
        <v>194</v>
      </c>
      <c r="G937" s="107" t="s">
        <v>31</v>
      </c>
      <c r="H937" s="108"/>
      <c r="I937" s="108"/>
      <c r="J937" s="108"/>
      <c r="K937" s="108"/>
      <c r="L937" s="108"/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  <c r="AA937" s="108"/>
      <c r="AB937" s="108"/>
      <c r="AC937" s="108">
        <v>0</v>
      </c>
      <c r="AD937" s="108">
        <v>0</v>
      </c>
      <c r="AF937" s="61">
        <v>0</v>
      </c>
      <c r="AG937" s="106">
        <f t="shared" si="18"/>
        <v>0</v>
      </c>
    </row>
    <row r="938" spans="2:33" x14ac:dyDescent="0.15">
      <c r="B938" s="107" t="s">
        <v>259</v>
      </c>
      <c r="C938" s="107"/>
      <c r="D938" s="107" t="s">
        <v>21</v>
      </c>
      <c r="E938" s="107" t="s">
        <v>254</v>
      </c>
      <c r="F938" s="107" t="s">
        <v>195</v>
      </c>
      <c r="G938" s="107" t="s">
        <v>31</v>
      </c>
      <c r="H938" s="108"/>
      <c r="I938" s="108"/>
      <c r="J938" s="108"/>
      <c r="K938" s="108"/>
      <c r="L938" s="108"/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  <c r="Z938" s="108"/>
      <c r="AA938" s="108"/>
      <c r="AB938" s="108"/>
      <c r="AC938" s="108">
        <v>0</v>
      </c>
      <c r="AD938" s="108">
        <v>0</v>
      </c>
      <c r="AF938" s="61">
        <v>0</v>
      </c>
      <c r="AG938" s="106">
        <f t="shared" si="18"/>
        <v>0</v>
      </c>
    </row>
    <row r="939" spans="2:33" x14ac:dyDescent="0.15">
      <c r="B939" s="107" t="s">
        <v>259</v>
      </c>
      <c r="C939" s="107"/>
      <c r="D939" s="107" t="s">
        <v>21</v>
      </c>
      <c r="E939" s="107" t="s">
        <v>254</v>
      </c>
      <c r="F939" s="107" t="s">
        <v>196</v>
      </c>
      <c r="G939" s="107" t="s">
        <v>31</v>
      </c>
      <c r="H939" s="108"/>
      <c r="I939" s="108"/>
      <c r="J939" s="108"/>
      <c r="K939" s="108"/>
      <c r="L939" s="108"/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  <c r="Z939" s="108"/>
      <c r="AA939" s="108"/>
      <c r="AB939" s="108"/>
      <c r="AC939" s="108">
        <v>0</v>
      </c>
      <c r="AD939" s="108">
        <v>0</v>
      </c>
      <c r="AF939" s="61">
        <v>0</v>
      </c>
      <c r="AG939" s="106">
        <f t="shared" si="18"/>
        <v>0</v>
      </c>
    </row>
    <row r="940" spans="2:33" x14ac:dyDescent="0.15">
      <c r="B940" s="107" t="s">
        <v>259</v>
      </c>
      <c r="C940" s="107"/>
      <c r="D940" s="107" t="s">
        <v>21</v>
      </c>
      <c r="E940" s="107" t="s">
        <v>254</v>
      </c>
      <c r="F940" s="107" t="s">
        <v>197</v>
      </c>
      <c r="G940" s="107" t="s">
        <v>31</v>
      </c>
      <c r="H940" s="108"/>
      <c r="I940" s="108"/>
      <c r="J940" s="108"/>
      <c r="K940" s="108"/>
      <c r="L940" s="108"/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  <c r="Z940" s="108"/>
      <c r="AA940" s="108"/>
      <c r="AB940" s="108"/>
      <c r="AC940" s="108">
        <v>0</v>
      </c>
      <c r="AD940" s="108">
        <v>0</v>
      </c>
      <c r="AF940" s="61">
        <v>0</v>
      </c>
      <c r="AG940" s="106">
        <f t="shared" si="18"/>
        <v>0</v>
      </c>
    </row>
    <row r="941" spans="2:33" x14ac:dyDescent="0.15">
      <c r="B941" s="107" t="s">
        <v>259</v>
      </c>
      <c r="C941" s="107"/>
      <c r="D941" s="107" t="s">
        <v>21</v>
      </c>
      <c r="E941" s="107" t="s">
        <v>255</v>
      </c>
      <c r="F941" s="107" t="s">
        <v>199</v>
      </c>
      <c r="G941" s="107" t="s">
        <v>31</v>
      </c>
      <c r="H941" s="108"/>
      <c r="I941" s="108"/>
      <c r="J941" s="108"/>
      <c r="K941" s="108"/>
      <c r="L941" s="108"/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  <c r="Z941" s="108"/>
      <c r="AA941" s="108"/>
      <c r="AB941" s="108"/>
      <c r="AC941" s="108">
        <v>0</v>
      </c>
      <c r="AD941" s="108">
        <v>0</v>
      </c>
      <c r="AF941" s="61">
        <v>0</v>
      </c>
      <c r="AG941" s="106">
        <f t="shared" si="18"/>
        <v>0</v>
      </c>
    </row>
    <row r="942" spans="2:33" x14ac:dyDescent="0.15">
      <c r="B942" s="107" t="s">
        <v>259</v>
      </c>
      <c r="C942" s="107"/>
      <c r="D942" s="107" t="s">
        <v>21</v>
      </c>
      <c r="E942" s="107" t="s">
        <v>255</v>
      </c>
      <c r="F942" s="109" t="s">
        <v>200</v>
      </c>
      <c r="G942" s="107" t="s">
        <v>31</v>
      </c>
      <c r="H942" s="108"/>
      <c r="I942" s="108"/>
      <c r="J942" s="108"/>
      <c r="K942" s="108"/>
      <c r="L942" s="108"/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  <c r="Z942" s="108"/>
      <c r="AA942" s="108"/>
      <c r="AB942" s="108"/>
      <c r="AC942" s="108">
        <v>0</v>
      </c>
      <c r="AD942" s="108">
        <v>0</v>
      </c>
      <c r="AF942" s="61">
        <v>0</v>
      </c>
      <c r="AG942" s="106">
        <f t="shared" si="18"/>
        <v>0</v>
      </c>
    </row>
    <row r="943" spans="2:33" x14ac:dyDescent="0.15">
      <c r="B943" s="107" t="s">
        <v>259</v>
      </c>
      <c r="C943" s="107"/>
      <c r="D943" s="107" t="s">
        <v>21</v>
      </c>
      <c r="E943" s="107" t="s">
        <v>255</v>
      </c>
      <c r="F943" s="109" t="s">
        <v>201</v>
      </c>
      <c r="G943" s="107" t="s">
        <v>31</v>
      </c>
      <c r="H943" s="108"/>
      <c r="I943" s="108"/>
      <c r="J943" s="108"/>
      <c r="K943" s="108"/>
      <c r="L943" s="108"/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  <c r="AA943" s="108"/>
      <c r="AB943" s="108"/>
      <c r="AC943" s="108">
        <v>0</v>
      </c>
      <c r="AD943" s="108">
        <v>0</v>
      </c>
      <c r="AF943" s="61">
        <v>0</v>
      </c>
      <c r="AG943" s="106">
        <f t="shared" si="18"/>
        <v>0</v>
      </c>
    </row>
    <row r="944" spans="2:33" x14ac:dyDescent="0.15">
      <c r="B944" s="107" t="s">
        <v>259</v>
      </c>
      <c r="C944" s="107"/>
      <c r="D944" s="107" t="s">
        <v>21</v>
      </c>
      <c r="E944" s="107" t="s">
        <v>255</v>
      </c>
      <c r="F944" s="109" t="s">
        <v>202</v>
      </c>
      <c r="G944" s="107" t="s">
        <v>31</v>
      </c>
      <c r="H944" s="108"/>
      <c r="I944" s="108"/>
      <c r="J944" s="108"/>
      <c r="K944" s="108"/>
      <c r="L944" s="108"/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  <c r="Z944" s="108"/>
      <c r="AA944" s="108"/>
      <c r="AB944" s="108"/>
      <c r="AC944" s="108">
        <v>0</v>
      </c>
      <c r="AD944" s="108">
        <v>0</v>
      </c>
      <c r="AF944" s="61">
        <v>0</v>
      </c>
      <c r="AG944" s="106">
        <f t="shared" si="18"/>
        <v>0</v>
      </c>
    </row>
    <row r="945" spans="2:33" x14ac:dyDescent="0.15">
      <c r="B945" s="107" t="s">
        <v>259</v>
      </c>
      <c r="C945" s="107"/>
      <c r="D945" s="107" t="s">
        <v>21</v>
      </c>
      <c r="E945" s="107" t="s">
        <v>255</v>
      </c>
      <c r="F945" s="109" t="s">
        <v>203</v>
      </c>
      <c r="G945" s="107" t="s">
        <v>31</v>
      </c>
      <c r="H945" s="108"/>
      <c r="I945" s="108"/>
      <c r="J945" s="108"/>
      <c r="K945" s="108"/>
      <c r="L945" s="108"/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  <c r="Z945" s="108"/>
      <c r="AA945" s="108"/>
      <c r="AB945" s="108"/>
      <c r="AC945" s="108">
        <v>0</v>
      </c>
      <c r="AD945" s="108">
        <v>0</v>
      </c>
      <c r="AF945" s="61">
        <v>0</v>
      </c>
      <c r="AG945" s="106">
        <f t="shared" si="18"/>
        <v>0</v>
      </c>
    </row>
    <row r="946" spans="2:33" x14ac:dyDescent="0.15">
      <c r="B946" s="107" t="s">
        <v>259</v>
      </c>
      <c r="C946" s="107"/>
      <c r="D946" s="107" t="s">
        <v>21</v>
      </c>
      <c r="E946" s="107" t="s">
        <v>255</v>
      </c>
      <c r="F946" s="109" t="s">
        <v>204</v>
      </c>
      <c r="G946" s="107" t="s">
        <v>31</v>
      </c>
      <c r="H946" s="108"/>
      <c r="I946" s="108"/>
      <c r="J946" s="108"/>
      <c r="K946" s="108"/>
      <c r="L946" s="108"/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  <c r="AA946" s="108"/>
      <c r="AB946" s="108"/>
      <c r="AC946" s="108">
        <v>0</v>
      </c>
      <c r="AD946" s="108">
        <v>0</v>
      </c>
      <c r="AF946" s="61">
        <v>0</v>
      </c>
      <c r="AG946" s="106">
        <f t="shared" si="18"/>
        <v>0</v>
      </c>
    </row>
    <row r="947" spans="2:33" x14ac:dyDescent="0.15">
      <c r="B947" s="107" t="s">
        <v>259</v>
      </c>
      <c r="C947" s="107"/>
      <c r="D947" s="107" t="s">
        <v>21</v>
      </c>
      <c r="E947" s="107" t="s">
        <v>255</v>
      </c>
      <c r="F947" s="109" t="s">
        <v>205</v>
      </c>
      <c r="G947" s="107" t="s">
        <v>31</v>
      </c>
      <c r="H947" s="108"/>
      <c r="I947" s="108"/>
      <c r="J947" s="108"/>
      <c r="K947" s="108"/>
      <c r="L947" s="108"/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  <c r="Z947" s="108"/>
      <c r="AA947" s="108"/>
      <c r="AB947" s="108"/>
      <c r="AC947" s="108">
        <v>0</v>
      </c>
      <c r="AD947" s="108">
        <v>0</v>
      </c>
      <c r="AF947" s="61">
        <v>0</v>
      </c>
      <c r="AG947" s="106">
        <f t="shared" si="18"/>
        <v>0</v>
      </c>
    </row>
    <row r="948" spans="2:33" x14ac:dyDescent="0.15">
      <c r="B948" s="107" t="s">
        <v>259</v>
      </c>
      <c r="C948" s="107"/>
      <c r="D948" s="107" t="s">
        <v>21</v>
      </c>
      <c r="E948" s="107" t="s">
        <v>255</v>
      </c>
      <c r="F948" s="107" t="s">
        <v>206</v>
      </c>
      <c r="G948" s="107" t="s">
        <v>31</v>
      </c>
      <c r="H948" s="108"/>
      <c r="I948" s="108"/>
      <c r="J948" s="108"/>
      <c r="K948" s="108"/>
      <c r="L948" s="108"/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  <c r="Z948" s="108"/>
      <c r="AA948" s="108"/>
      <c r="AB948" s="108"/>
      <c r="AC948" s="108">
        <v>0</v>
      </c>
      <c r="AD948" s="108">
        <v>0</v>
      </c>
      <c r="AF948" s="61">
        <v>0</v>
      </c>
      <c r="AG948" s="106">
        <f t="shared" si="18"/>
        <v>0</v>
      </c>
    </row>
    <row r="949" spans="2:33" x14ac:dyDescent="0.15">
      <c r="B949" s="107" t="s">
        <v>259</v>
      </c>
      <c r="C949" s="107"/>
      <c r="D949" s="107" t="s">
        <v>21</v>
      </c>
      <c r="E949" s="107" t="s">
        <v>255</v>
      </c>
      <c r="F949" s="107" t="s">
        <v>207</v>
      </c>
      <c r="G949" s="107" t="s">
        <v>31</v>
      </c>
      <c r="H949" s="108"/>
      <c r="I949" s="108"/>
      <c r="J949" s="108"/>
      <c r="K949" s="108"/>
      <c r="L949" s="108"/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  <c r="Z949" s="108"/>
      <c r="AA949" s="108"/>
      <c r="AB949" s="108"/>
      <c r="AC949" s="108">
        <v>0</v>
      </c>
      <c r="AD949" s="108">
        <v>0</v>
      </c>
      <c r="AF949" s="61">
        <v>0</v>
      </c>
      <c r="AG949" s="106">
        <f t="shared" si="18"/>
        <v>0</v>
      </c>
    </row>
    <row r="950" spans="2:33" x14ac:dyDescent="0.15">
      <c r="B950" s="107" t="s">
        <v>259</v>
      </c>
      <c r="C950" s="107"/>
      <c r="D950" s="107" t="s">
        <v>21</v>
      </c>
      <c r="E950" s="107" t="s">
        <v>255</v>
      </c>
      <c r="F950" s="107" t="s">
        <v>208</v>
      </c>
      <c r="G950" s="107" t="s">
        <v>31</v>
      </c>
      <c r="H950" s="108"/>
      <c r="I950" s="108"/>
      <c r="J950" s="108"/>
      <c r="K950" s="108"/>
      <c r="L950" s="108"/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  <c r="X950" s="108"/>
      <c r="Y950" s="108"/>
      <c r="Z950" s="108"/>
      <c r="AA950" s="108"/>
      <c r="AB950" s="108"/>
      <c r="AC950" s="108">
        <v>0</v>
      </c>
      <c r="AD950" s="108">
        <v>0</v>
      </c>
      <c r="AF950" s="61">
        <v>0</v>
      </c>
      <c r="AG950" s="106">
        <f t="shared" si="18"/>
        <v>0</v>
      </c>
    </row>
    <row r="951" spans="2:33" x14ac:dyDescent="0.15">
      <c r="B951" s="107" t="s">
        <v>259</v>
      </c>
      <c r="C951" s="107"/>
      <c r="D951" s="107" t="s">
        <v>21</v>
      </c>
      <c r="E951" s="107" t="s">
        <v>82</v>
      </c>
      <c r="F951" s="107" t="s">
        <v>209</v>
      </c>
      <c r="G951" s="107" t="s">
        <v>31</v>
      </c>
      <c r="H951" s="108"/>
      <c r="I951" s="108"/>
      <c r="J951" s="108"/>
      <c r="K951" s="108"/>
      <c r="L951" s="108"/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  <c r="X951" s="108"/>
      <c r="Y951" s="108"/>
      <c r="Z951" s="108"/>
      <c r="AA951" s="108"/>
      <c r="AB951" s="108"/>
      <c r="AC951" s="108">
        <v>0</v>
      </c>
      <c r="AD951" s="108">
        <v>0</v>
      </c>
      <c r="AF951" s="61">
        <v>0</v>
      </c>
      <c r="AG951" s="106">
        <f t="shared" si="18"/>
        <v>0</v>
      </c>
    </row>
    <row r="952" spans="2:33" x14ac:dyDescent="0.15">
      <c r="B952" s="107" t="s">
        <v>259</v>
      </c>
      <c r="C952" s="107"/>
      <c r="D952" s="107" t="s">
        <v>21</v>
      </c>
      <c r="E952" s="107" t="s">
        <v>82</v>
      </c>
      <c r="F952" s="107" t="s">
        <v>210</v>
      </c>
      <c r="G952" s="107" t="s">
        <v>31</v>
      </c>
      <c r="H952" s="108"/>
      <c r="I952" s="108"/>
      <c r="J952" s="108"/>
      <c r="K952" s="108"/>
      <c r="L952" s="108"/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  <c r="X952" s="108"/>
      <c r="Y952" s="108"/>
      <c r="Z952" s="108"/>
      <c r="AA952" s="108"/>
      <c r="AB952" s="108"/>
      <c r="AC952" s="108">
        <v>0</v>
      </c>
      <c r="AD952" s="108">
        <v>0</v>
      </c>
      <c r="AF952" s="61">
        <v>0</v>
      </c>
      <c r="AG952" s="106">
        <f t="shared" si="18"/>
        <v>0</v>
      </c>
    </row>
    <row r="953" spans="2:33" x14ac:dyDescent="0.15">
      <c r="B953" s="107" t="s">
        <v>259</v>
      </c>
      <c r="C953" s="107"/>
      <c r="D953" s="107" t="s">
        <v>21</v>
      </c>
      <c r="E953" s="107" t="s">
        <v>82</v>
      </c>
      <c r="F953" s="107" t="s">
        <v>211</v>
      </c>
      <c r="G953" s="107" t="s">
        <v>31</v>
      </c>
      <c r="H953" s="108"/>
      <c r="I953" s="108"/>
      <c r="J953" s="108"/>
      <c r="K953" s="108"/>
      <c r="L953" s="108"/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  <c r="X953" s="108"/>
      <c r="Y953" s="108"/>
      <c r="Z953" s="108"/>
      <c r="AA953" s="108"/>
      <c r="AB953" s="108"/>
      <c r="AC953" s="108">
        <v>0</v>
      </c>
      <c r="AD953" s="108">
        <v>0</v>
      </c>
      <c r="AF953" s="61">
        <v>0</v>
      </c>
      <c r="AG953" s="106">
        <f t="shared" si="18"/>
        <v>0</v>
      </c>
    </row>
    <row r="954" spans="2:33" x14ac:dyDescent="0.15">
      <c r="B954" s="107" t="s">
        <v>259</v>
      </c>
      <c r="C954" s="107"/>
      <c r="D954" s="107" t="s">
        <v>21</v>
      </c>
      <c r="E954" s="107" t="s">
        <v>82</v>
      </c>
      <c r="F954" s="109" t="s">
        <v>74</v>
      </c>
      <c r="G954" s="107" t="s">
        <v>31</v>
      </c>
      <c r="H954" s="108"/>
      <c r="I954" s="108"/>
      <c r="J954" s="108"/>
      <c r="K954" s="108"/>
      <c r="L954" s="108"/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  <c r="X954" s="108"/>
      <c r="Y954" s="108"/>
      <c r="Z954" s="108"/>
      <c r="AA954" s="108"/>
      <c r="AB954" s="108"/>
      <c r="AC954" s="108">
        <v>0</v>
      </c>
      <c r="AD954" s="108">
        <v>0</v>
      </c>
      <c r="AF954" s="61">
        <v>0</v>
      </c>
      <c r="AG954" s="106">
        <f t="shared" si="18"/>
        <v>0</v>
      </c>
    </row>
    <row r="955" spans="2:33" x14ac:dyDescent="0.15">
      <c r="B955" s="107" t="s">
        <v>259</v>
      </c>
      <c r="C955" s="107"/>
      <c r="D955" s="107" t="s">
        <v>21</v>
      </c>
      <c r="E955" s="107" t="s">
        <v>82</v>
      </c>
      <c r="F955" s="109" t="s">
        <v>75</v>
      </c>
      <c r="G955" s="107" t="s">
        <v>31</v>
      </c>
      <c r="H955" s="108"/>
      <c r="I955" s="108"/>
      <c r="J955" s="108"/>
      <c r="K955" s="108"/>
      <c r="L955" s="108"/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  <c r="X955" s="108"/>
      <c r="Y955" s="108"/>
      <c r="Z955" s="108"/>
      <c r="AA955" s="108"/>
      <c r="AB955" s="108"/>
      <c r="AC955" s="108">
        <v>0</v>
      </c>
      <c r="AD955" s="108">
        <v>0</v>
      </c>
      <c r="AF955" s="61">
        <v>0</v>
      </c>
      <c r="AG955" s="106">
        <f t="shared" si="18"/>
        <v>0</v>
      </c>
    </row>
    <row r="956" spans="2:33" x14ac:dyDescent="0.15">
      <c r="B956" s="107" t="s">
        <v>259</v>
      </c>
      <c r="C956" s="107"/>
      <c r="D956" s="107" t="s">
        <v>21</v>
      </c>
      <c r="E956" s="107" t="s">
        <v>82</v>
      </c>
      <c r="F956" s="109" t="s">
        <v>76</v>
      </c>
      <c r="G956" s="107" t="s">
        <v>31</v>
      </c>
      <c r="H956" s="108"/>
      <c r="I956" s="108"/>
      <c r="J956" s="108"/>
      <c r="K956" s="108"/>
      <c r="L956" s="108"/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  <c r="X956" s="108"/>
      <c r="Y956" s="108"/>
      <c r="Z956" s="108"/>
      <c r="AA956" s="108"/>
      <c r="AB956" s="108"/>
      <c r="AC956" s="108">
        <v>0</v>
      </c>
      <c r="AD956" s="108">
        <v>0</v>
      </c>
      <c r="AF956" s="61">
        <v>0</v>
      </c>
      <c r="AG956" s="106">
        <f t="shared" si="18"/>
        <v>0</v>
      </c>
    </row>
    <row r="957" spans="2:33" x14ac:dyDescent="0.15">
      <c r="B957" s="107" t="s">
        <v>259</v>
      </c>
      <c r="C957" s="107"/>
      <c r="D957" s="107" t="s">
        <v>21</v>
      </c>
      <c r="E957" s="107" t="s">
        <v>82</v>
      </c>
      <c r="F957" s="109" t="s">
        <v>88</v>
      </c>
      <c r="G957" s="107" t="s">
        <v>31</v>
      </c>
      <c r="H957" s="108"/>
      <c r="I957" s="108"/>
      <c r="J957" s="108"/>
      <c r="K957" s="108"/>
      <c r="L957" s="108"/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  <c r="X957" s="108"/>
      <c r="Y957" s="108"/>
      <c r="Z957" s="108"/>
      <c r="AA957" s="108"/>
      <c r="AB957" s="108"/>
      <c r="AC957" s="108">
        <v>0</v>
      </c>
      <c r="AD957" s="108">
        <v>0</v>
      </c>
      <c r="AF957" s="61">
        <v>0</v>
      </c>
      <c r="AG957" s="106">
        <f t="shared" si="18"/>
        <v>0</v>
      </c>
    </row>
    <row r="958" spans="2:33" x14ac:dyDescent="0.15">
      <c r="B958" s="107" t="s">
        <v>259</v>
      </c>
      <c r="C958" s="107"/>
      <c r="D958" s="107" t="s">
        <v>21</v>
      </c>
      <c r="E958" s="107" t="s">
        <v>82</v>
      </c>
      <c r="F958" s="109" t="s">
        <v>212</v>
      </c>
      <c r="G958" s="107" t="s">
        <v>31</v>
      </c>
      <c r="H958" s="108"/>
      <c r="I958" s="108"/>
      <c r="J958" s="108"/>
      <c r="K958" s="108"/>
      <c r="L958" s="108"/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  <c r="X958" s="108"/>
      <c r="Y958" s="108"/>
      <c r="Z958" s="108"/>
      <c r="AA958" s="108"/>
      <c r="AB958" s="108"/>
      <c r="AC958" s="108">
        <v>0</v>
      </c>
      <c r="AD958" s="108">
        <v>0</v>
      </c>
      <c r="AF958" s="61">
        <v>0</v>
      </c>
      <c r="AG958" s="106">
        <f t="shared" si="18"/>
        <v>0</v>
      </c>
    </row>
    <row r="959" spans="2:33" x14ac:dyDescent="0.15">
      <c r="B959" s="107" t="s">
        <v>259</v>
      </c>
      <c r="C959" s="107"/>
      <c r="D959" s="107" t="s">
        <v>21</v>
      </c>
      <c r="E959" s="107" t="s">
        <v>82</v>
      </c>
      <c r="F959" s="109" t="s">
        <v>79</v>
      </c>
      <c r="G959" s="107" t="s">
        <v>31</v>
      </c>
      <c r="H959" s="108"/>
      <c r="I959" s="108"/>
      <c r="J959" s="108"/>
      <c r="K959" s="108"/>
      <c r="L959" s="108"/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  <c r="X959" s="108"/>
      <c r="Y959" s="108"/>
      <c r="Z959" s="108"/>
      <c r="AA959" s="108"/>
      <c r="AB959" s="108"/>
      <c r="AC959" s="108">
        <v>0</v>
      </c>
      <c r="AD959" s="108">
        <v>0</v>
      </c>
      <c r="AF959" s="61">
        <v>0</v>
      </c>
      <c r="AG959" s="106">
        <f t="shared" si="18"/>
        <v>0</v>
      </c>
    </row>
    <row r="960" spans="2:33" x14ac:dyDescent="0.15">
      <c r="B960" s="107" t="s">
        <v>259</v>
      </c>
      <c r="C960" s="107"/>
      <c r="D960" s="107" t="s">
        <v>21</v>
      </c>
      <c r="E960" s="107" t="s">
        <v>82</v>
      </c>
      <c r="F960" s="109" t="s">
        <v>80</v>
      </c>
      <c r="G960" s="107" t="s">
        <v>31</v>
      </c>
      <c r="H960" s="108"/>
      <c r="I960" s="108"/>
      <c r="J960" s="108"/>
      <c r="K960" s="108"/>
      <c r="L960" s="108"/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  <c r="Z960" s="108"/>
      <c r="AA960" s="108"/>
      <c r="AB960" s="108"/>
      <c r="AC960" s="108">
        <v>0</v>
      </c>
      <c r="AD960" s="108">
        <v>0</v>
      </c>
      <c r="AF960" s="61">
        <v>0</v>
      </c>
      <c r="AG960" s="106">
        <f t="shared" si="18"/>
        <v>0</v>
      </c>
    </row>
    <row r="961" spans="2:33" x14ac:dyDescent="0.15">
      <c r="B961" s="107" t="s">
        <v>259</v>
      </c>
      <c r="C961" s="107"/>
      <c r="D961" s="107" t="s">
        <v>21</v>
      </c>
      <c r="E961" s="107" t="s">
        <v>82</v>
      </c>
      <c r="F961" s="109" t="s">
        <v>81</v>
      </c>
      <c r="G961" s="107" t="s">
        <v>31</v>
      </c>
      <c r="H961" s="108"/>
      <c r="I961" s="108"/>
      <c r="J961" s="108"/>
      <c r="K961" s="108"/>
      <c r="L961" s="108"/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  <c r="X961" s="108"/>
      <c r="Y961" s="108"/>
      <c r="Z961" s="108"/>
      <c r="AA961" s="108"/>
      <c r="AB961" s="108"/>
      <c r="AC961" s="108">
        <v>0</v>
      </c>
      <c r="AD961" s="108">
        <v>0</v>
      </c>
      <c r="AF961" s="61">
        <v>0</v>
      </c>
      <c r="AG961" s="106">
        <f t="shared" si="18"/>
        <v>0</v>
      </c>
    </row>
    <row r="962" spans="2:33" x14ac:dyDescent="0.15">
      <c r="B962" s="107" t="s">
        <v>45</v>
      </c>
      <c r="C962" s="107"/>
      <c r="D962" s="107" t="s">
        <v>21</v>
      </c>
      <c r="E962" s="107" t="s">
        <v>254</v>
      </c>
      <c r="F962" s="107" t="s">
        <v>190</v>
      </c>
      <c r="G962" s="107" t="s">
        <v>31</v>
      </c>
      <c r="H962" s="108"/>
      <c r="I962" s="108"/>
      <c r="J962" s="108"/>
      <c r="K962" s="108"/>
      <c r="L962" s="108"/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  <c r="X962" s="108"/>
      <c r="Y962" s="108"/>
      <c r="Z962" s="108"/>
      <c r="AA962" s="108"/>
      <c r="AB962" s="108"/>
      <c r="AC962" s="108">
        <v>0</v>
      </c>
      <c r="AD962" s="108">
        <v>0</v>
      </c>
      <c r="AF962" s="61">
        <v>0</v>
      </c>
      <c r="AG962" s="106">
        <f t="shared" si="18"/>
        <v>0</v>
      </c>
    </row>
    <row r="963" spans="2:33" x14ac:dyDescent="0.15">
      <c r="B963" s="107" t="s">
        <v>45</v>
      </c>
      <c r="C963" s="107"/>
      <c r="D963" s="107" t="s">
        <v>21</v>
      </c>
      <c r="E963" s="107" t="s">
        <v>254</v>
      </c>
      <c r="F963" s="107" t="s">
        <v>191</v>
      </c>
      <c r="G963" s="107" t="s">
        <v>31</v>
      </c>
      <c r="H963" s="108"/>
      <c r="I963" s="108"/>
      <c r="J963" s="108"/>
      <c r="K963" s="108"/>
      <c r="L963" s="108"/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  <c r="X963" s="108"/>
      <c r="Y963" s="108"/>
      <c r="Z963" s="108"/>
      <c r="AA963" s="108"/>
      <c r="AB963" s="108"/>
      <c r="AC963" s="108">
        <v>0</v>
      </c>
      <c r="AD963" s="108">
        <v>0</v>
      </c>
      <c r="AF963" s="61">
        <v>0</v>
      </c>
      <c r="AG963" s="106">
        <f t="shared" si="18"/>
        <v>0</v>
      </c>
    </row>
    <row r="964" spans="2:33" x14ac:dyDescent="0.15">
      <c r="B964" s="107" t="s">
        <v>45</v>
      </c>
      <c r="C964" s="107"/>
      <c r="D964" s="107" t="s">
        <v>21</v>
      </c>
      <c r="E964" s="107" t="s">
        <v>254</v>
      </c>
      <c r="F964" s="107" t="s">
        <v>192</v>
      </c>
      <c r="G964" s="107" t="s">
        <v>31</v>
      </c>
      <c r="H964" s="108"/>
      <c r="I964" s="108"/>
      <c r="J964" s="108"/>
      <c r="K964" s="108"/>
      <c r="L964" s="108"/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  <c r="Z964" s="108"/>
      <c r="AA964" s="108"/>
      <c r="AB964" s="108"/>
      <c r="AC964" s="108">
        <v>0</v>
      </c>
      <c r="AD964" s="108">
        <v>0</v>
      </c>
      <c r="AF964" s="61">
        <v>0</v>
      </c>
      <c r="AG964" s="106">
        <f t="shared" si="18"/>
        <v>0</v>
      </c>
    </row>
    <row r="965" spans="2:33" x14ac:dyDescent="0.15">
      <c r="B965" s="107" t="s">
        <v>45</v>
      </c>
      <c r="C965" s="107"/>
      <c r="D965" s="107" t="s">
        <v>21</v>
      </c>
      <c r="E965" s="107" t="s">
        <v>254</v>
      </c>
      <c r="F965" s="107" t="s">
        <v>193</v>
      </c>
      <c r="G965" s="107" t="s">
        <v>31</v>
      </c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8"/>
      <c r="Z965" s="108"/>
      <c r="AA965" s="108"/>
      <c r="AB965" s="108"/>
      <c r="AC965" s="108">
        <v>0</v>
      </c>
      <c r="AD965" s="108">
        <v>0</v>
      </c>
      <c r="AF965" s="61">
        <v>0</v>
      </c>
      <c r="AG965" s="106">
        <f t="shared" si="18"/>
        <v>0</v>
      </c>
    </row>
    <row r="966" spans="2:33" x14ac:dyDescent="0.15">
      <c r="B966" s="107" t="s">
        <v>45</v>
      </c>
      <c r="C966" s="107"/>
      <c r="D966" s="107" t="s">
        <v>21</v>
      </c>
      <c r="E966" s="107" t="s">
        <v>254</v>
      </c>
      <c r="F966" s="107" t="s">
        <v>194</v>
      </c>
      <c r="G966" s="107" t="s">
        <v>31</v>
      </c>
      <c r="H966" s="108"/>
      <c r="I966" s="108"/>
      <c r="J966" s="108"/>
      <c r="K966" s="108"/>
      <c r="L966" s="108"/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  <c r="X966" s="108"/>
      <c r="Y966" s="108"/>
      <c r="Z966" s="108"/>
      <c r="AA966" s="108"/>
      <c r="AB966" s="108"/>
      <c r="AC966" s="108">
        <v>0</v>
      </c>
      <c r="AD966" s="108">
        <v>0</v>
      </c>
      <c r="AF966" s="61">
        <v>0</v>
      </c>
      <c r="AG966" s="106">
        <f t="shared" si="18"/>
        <v>0</v>
      </c>
    </row>
    <row r="967" spans="2:33" x14ac:dyDescent="0.15">
      <c r="B967" s="107" t="s">
        <v>45</v>
      </c>
      <c r="C967" s="107"/>
      <c r="D967" s="107" t="s">
        <v>21</v>
      </c>
      <c r="E967" s="107" t="s">
        <v>254</v>
      </c>
      <c r="F967" s="107" t="s">
        <v>195</v>
      </c>
      <c r="G967" s="107" t="s">
        <v>31</v>
      </c>
      <c r="H967" s="108"/>
      <c r="I967" s="108"/>
      <c r="J967" s="108"/>
      <c r="K967" s="108"/>
      <c r="L967" s="108"/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  <c r="X967" s="108"/>
      <c r="Y967" s="108"/>
      <c r="Z967" s="108"/>
      <c r="AA967" s="108"/>
      <c r="AB967" s="108"/>
      <c r="AC967" s="108">
        <v>0</v>
      </c>
      <c r="AD967" s="108">
        <v>0</v>
      </c>
      <c r="AF967" s="61">
        <v>0</v>
      </c>
      <c r="AG967" s="106">
        <f t="shared" si="18"/>
        <v>0</v>
      </c>
    </row>
    <row r="968" spans="2:33" x14ac:dyDescent="0.15">
      <c r="B968" s="107" t="s">
        <v>45</v>
      </c>
      <c r="C968" s="107"/>
      <c r="D968" s="107" t="s">
        <v>21</v>
      </c>
      <c r="E968" s="107" t="s">
        <v>254</v>
      </c>
      <c r="F968" s="107" t="s">
        <v>196</v>
      </c>
      <c r="G968" s="107" t="s">
        <v>31</v>
      </c>
      <c r="H968" s="108"/>
      <c r="I968" s="108"/>
      <c r="J968" s="108"/>
      <c r="K968" s="108"/>
      <c r="L968" s="108"/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  <c r="X968" s="108"/>
      <c r="Y968" s="108"/>
      <c r="Z968" s="108"/>
      <c r="AA968" s="108"/>
      <c r="AB968" s="108"/>
      <c r="AC968" s="108">
        <v>0</v>
      </c>
      <c r="AD968" s="108">
        <v>0</v>
      </c>
      <c r="AF968" s="61">
        <v>0</v>
      </c>
      <c r="AG968" s="106">
        <f t="shared" si="18"/>
        <v>0</v>
      </c>
    </row>
    <row r="969" spans="2:33" x14ac:dyDescent="0.15">
      <c r="B969" s="107" t="s">
        <v>45</v>
      </c>
      <c r="C969" s="107"/>
      <c r="D969" s="107" t="s">
        <v>21</v>
      </c>
      <c r="E969" s="107" t="s">
        <v>254</v>
      </c>
      <c r="F969" s="107" t="s">
        <v>197</v>
      </c>
      <c r="G969" s="107" t="s">
        <v>31</v>
      </c>
      <c r="H969" s="108"/>
      <c r="I969" s="108"/>
      <c r="J969" s="108"/>
      <c r="K969" s="108"/>
      <c r="L969" s="108"/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  <c r="Z969" s="108"/>
      <c r="AA969" s="108"/>
      <c r="AB969" s="108"/>
      <c r="AC969" s="108">
        <v>0</v>
      </c>
      <c r="AD969" s="108">
        <v>0</v>
      </c>
      <c r="AF969" s="61">
        <v>0</v>
      </c>
      <c r="AG969" s="106">
        <f t="shared" si="18"/>
        <v>0</v>
      </c>
    </row>
    <row r="970" spans="2:33" x14ac:dyDescent="0.15">
      <c r="B970" s="107" t="s">
        <v>45</v>
      </c>
      <c r="C970" s="107"/>
      <c r="D970" s="107" t="s">
        <v>21</v>
      </c>
      <c r="E970" s="107" t="s">
        <v>255</v>
      </c>
      <c r="F970" s="107" t="s">
        <v>199</v>
      </c>
      <c r="G970" s="107" t="s">
        <v>31</v>
      </c>
      <c r="H970" s="108"/>
      <c r="I970" s="108"/>
      <c r="J970" s="108"/>
      <c r="K970" s="108"/>
      <c r="L970" s="108"/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  <c r="X970" s="108"/>
      <c r="Y970" s="108"/>
      <c r="Z970" s="108"/>
      <c r="AA970" s="108"/>
      <c r="AB970" s="108"/>
      <c r="AC970" s="108">
        <v>-3310.6101078342485</v>
      </c>
      <c r="AD970" s="108">
        <v>-3370.8502859973637</v>
      </c>
      <c r="AF970" s="61">
        <v>-3370.8502859973637</v>
      </c>
      <c r="AG970" s="106">
        <f t="shared" si="18"/>
        <v>0</v>
      </c>
    </row>
    <row r="971" spans="2:33" x14ac:dyDescent="0.15">
      <c r="B971" s="107" t="s">
        <v>45</v>
      </c>
      <c r="C971" s="107"/>
      <c r="D971" s="107" t="s">
        <v>21</v>
      </c>
      <c r="E971" s="107" t="s">
        <v>255</v>
      </c>
      <c r="F971" s="109" t="s">
        <v>200</v>
      </c>
      <c r="G971" s="107" t="s">
        <v>31</v>
      </c>
      <c r="H971" s="108"/>
      <c r="I971" s="108"/>
      <c r="J971" s="108"/>
      <c r="K971" s="108"/>
      <c r="L971" s="108"/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  <c r="X971" s="108"/>
      <c r="Y971" s="108"/>
      <c r="Z971" s="108"/>
      <c r="AA971" s="108"/>
      <c r="AB971" s="108"/>
      <c r="AC971" s="108">
        <v>0</v>
      </c>
      <c r="AD971" s="108">
        <v>0</v>
      </c>
      <c r="AF971" s="61">
        <v>0</v>
      </c>
      <c r="AG971" s="106">
        <f t="shared" si="18"/>
        <v>0</v>
      </c>
    </row>
    <row r="972" spans="2:33" x14ac:dyDescent="0.15">
      <c r="B972" s="107" t="s">
        <v>45</v>
      </c>
      <c r="C972" s="107"/>
      <c r="D972" s="107" t="s">
        <v>21</v>
      </c>
      <c r="E972" s="107" t="s">
        <v>255</v>
      </c>
      <c r="F972" s="109" t="s">
        <v>201</v>
      </c>
      <c r="G972" s="107" t="s">
        <v>31</v>
      </c>
      <c r="H972" s="108"/>
      <c r="I972" s="108"/>
      <c r="J972" s="108"/>
      <c r="K972" s="108"/>
      <c r="L972" s="108"/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  <c r="X972" s="108"/>
      <c r="Y972" s="108"/>
      <c r="Z972" s="108"/>
      <c r="AA972" s="108"/>
      <c r="AB972" s="108"/>
      <c r="AC972" s="108">
        <v>0</v>
      </c>
      <c r="AD972" s="108">
        <v>0</v>
      </c>
      <c r="AF972" s="61">
        <v>0</v>
      </c>
      <c r="AG972" s="106">
        <f t="shared" si="18"/>
        <v>0</v>
      </c>
    </row>
    <row r="973" spans="2:33" x14ac:dyDescent="0.15">
      <c r="B973" s="107" t="s">
        <v>45</v>
      </c>
      <c r="C973" s="107"/>
      <c r="D973" s="107" t="s">
        <v>21</v>
      </c>
      <c r="E973" s="107" t="s">
        <v>255</v>
      </c>
      <c r="F973" s="109" t="s">
        <v>202</v>
      </c>
      <c r="G973" s="107" t="s">
        <v>31</v>
      </c>
      <c r="H973" s="108"/>
      <c r="I973" s="108"/>
      <c r="J973" s="108"/>
      <c r="K973" s="108"/>
      <c r="L973" s="108"/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  <c r="Z973" s="108"/>
      <c r="AA973" s="108"/>
      <c r="AB973" s="108"/>
      <c r="AC973" s="108">
        <v>0</v>
      </c>
      <c r="AD973" s="108">
        <v>0</v>
      </c>
      <c r="AF973" s="61">
        <v>0</v>
      </c>
      <c r="AG973" s="106">
        <f t="shared" si="18"/>
        <v>0</v>
      </c>
    </row>
    <row r="974" spans="2:33" x14ac:dyDescent="0.15">
      <c r="B974" s="107" t="s">
        <v>45</v>
      </c>
      <c r="C974" s="107"/>
      <c r="D974" s="107" t="s">
        <v>21</v>
      </c>
      <c r="E974" s="107" t="s">
        <v>255</v>
      </c>
      <c r="F974" s="109" t="s">
        <v>203</v>
      </c>
      <c r="G974" s="107" t="s">
        <v>31</v>
      </c>
      <c r="H974" s="108"/>
      <c r="I974" s="108"/>
      <c r="J974" s="108"/>
      <c r="K974" s="108"/>
      <c r="L974" s="108"/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  <c r="X974" s="108"/>
      <c r="Y974" s="108"/>
      <c r="Z974" s="108"/>
      <c r="AA974" s="108"/>
      <c r="AB974" s="108"/>
      <c r="AC974" s="108">
        <v>0</v>
      </c>
      <c r="AD974" s="108">
        <v>0</v>
      </c>
      <c r="AF974" s="61">
        <v>0</v>
      </c>
      <c r="AG974" s="106">
        <f t="shared" si="18"/>
        <v>0</v>
      </c>
    </row>
    <row r="975" spans="2:33" x14ac:dyDescent="0.15">
      <c r="B975" s="107" t="s">
        <v>45</v>
      </c>
      <c r="C975" s="107"/>
      <c r="D975" s="107" t="s">
        <v>21</v>
      </c>
      <c r="E975" s="107" t="s">
        <v>255</v>
      </c>
      <c r="F975" s="109" t="s">
        <v>204</v>
      </c>
      <c r="G975" s="107" t="s">
        <v>31</v>
      </c>
      <c r="H975" s="108"/>
      <c r="I975" s="108"/>
      <c r="J975" s="108"/>
      <c r="K975" s="108"/>
      <c r="L975" s="108"/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  <c r="X975" s="108"/>
      <c r="Y975" s="108"/>
      <c r="Z975" s="108"/>
      <c r="AA975" s="108"/>
      <c r="AB975" s="108"/>
      <c r="AC975" s="108">
        <v>-3310.6101078342485</v>
      </c>
      <c r="AD975" s="108">
        <v>-3370.8502859973637</v>
      </c>
      <c r="AF975" s="61">
        <v>-3370.8502859973637</v>
      </c>
      <c r="AG975" s="106">
        <f t="shared" si="18"/>
        <v>0</v>
      </c>
    </row>
    <row r="976" spans="2:33" x14ac:dyDescent="0.15">
      <c r="B976" s="107" t="s">
        <v>45</v>
      </c>
      <c r="C976" s="107"/>
      <c r="D976" s="107" t="s">
        <v>21</v>
      </c>
      <c r="E976" s="107" t="s">
        <v>255</v>
      </c>
      <c r="F976" s="109" t="s">
        <v>205</v>
      </c>
      <c r="G976" s="107" t="s">
        <v>31</v>
      </c>
      <c r="H976" s="108"/>
      <c r="I976" s="108"/>
      <c r="J976" s="108"/>
      <c r="K976" s="108"/>
      <c r="L976" s="108"/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  <c r="X976" s="108"/>
      <c r="Y976" s="108"/>
      <c r="Z976" s="108"/>
      <c r="AA976" s="108"/>
      <c r="AB976" s="108"/>
      <c r="AC976" s="108">
        <v>0</v>
      </c>
      <c r="AD976" s="108">
        <v>0</v>
      </c>
      <c r="AF976" s="61">
        <v>0</v>
      </c>
      <c r="AG976" s="106">
        <f t="shared" si="18"/>
        <v>0</v>
      </c>
    </row>
    <row r="977" spans="2:33" x14ac:dyDescent="0.15">
      <c r="B977" s="107" t="s">
        <v>45</v>
      </c>
      <c r="C977" s="107"/>
      <c r="D977" s="107" t="s">
        <v>21</v>
      </c>
      <c r="E977" s="107" t="s">
        <v>255</v>
      </c>
      <c r="F977" s="107" t="s">
        <v>206</v>
      </c>
      <c r="G977" s="107" t="s">
        <v>31</v>
      </c>
      <c r="H977" s="108"/>
      <c r="I977" s="108"/>
      <c r="J977" s="108"/>
      <c r="K977" s="108"/>
      <c r="L977" s="108"/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  <c r="X977" s="108"/>
      <c r="Y977" s="108"/>
      <c r="Z977" s="108"/>
      <c r="AA977" s="108"/>
      <c r="AB977" s="108"/>
      <c r="AC977" s="108">
        <v>0</v>
      </c>
      <c r="AD977" s="108">
        <v>0</v>
      </c>
      <c r="AF977" s="61">
        <v>0</v>
      </c>
      <c r="AG977" s="106">
        <f t="shared" si="18"/>
        <v>0</v>
      </c>
    </row>
    <row r="978" spans="2:33" x14ac:dyDescent="0.15">
      <c r="B978" s="107" t="s">
        <v>45</v>
      </c>
      <c r="C978" s="107"/>
      <c r="D978" s="107" t="s">
        <v>21</v>
      </c>
      <c r="E978" s="107" t="s">
        <v>255</v>
      </c>
      <c r="F978" s="107" t="s">
        <v>207</v>
      </c>
      <c r="G978" s="107" t="s">
        <v>31</v>
      </c>
      <c r="H978" s="108"/>
      <c r="I978" s="108"/>
      <c r="J978" s="108"/>
      <c r="K978" s="108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  <c r="Z978" s="108"/>
      <c r="AA978" s="108"/>
      <c r="AB978" s="108"/>
      <c r="AC978" s="108">
        <v>0</v>
      </c>
      <c r="AD978" s="108">
        <v>0</v>
      </c>
      <c r="AF978" s="61">
        <v>0</v>
      </c>
      <c r="AG978" s="106">
        <f t="shared" si="18"/>
        <v>0</v>
      </c>
    </row>
    <row r="979" spans="2:33" x14ac:dyDescent="0.15">
      <c r="B979" s="107" t="s">
        <v>45</v>
      </c>
      <c r="C979" s="107"/>
      <c r="D979" s="107" t="s">
        <v>21</v>
      </c>
      <c r="E979" s="107" t="s">
        <v>255</v>
      </c>
      <c r="F979" s="107" t="s">
        <v>208</v>
      </c>
      <c r="G979" s="107" t="s">
        <v>31</v>
      </c>
      <c r="H979" s="108"/>
      <c r="I979" s="108"/>
      <c r="J979" s="108"/>
      <c r="K979" s="108"/>
      <c r="L979" s="108"/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  <c r="X979" s="108"/>
      <c r="Y979" s="108"/>
      <c r="Z979" s="108"/>
      <c r="AA979" s="108"/>
      <c r="AB979" s="108"/>
      <c r="AC979" s="108">
        <v>0</v>
      </c>
      <c r="AD979" s="108">
        <v>0</v>
      </c>
      <c r="AF979" s="61">
        <v>0</v>
      </c>
      <c r="AG979" s="106">
        <f t="shared" si="18"/>
        <v>0</v>
      </c>
    </row>
    <row r="980" spans="2:33" x14ac:dyDescent="0.15">
      <c r="B980" s="107" t="s">
        <v>45</v>
      </c>
      <c r="C980" s="107"/>
      <c r="D980" s="107" t="s">
        <v>21</v>
      </c>
      <c r="E980" s="107" t="s">
        <v>82</v>
      </c>
      <c r="F980" s="107" t="s">
        <v>209</v>
      </c>
      <c r="G980" s="107" t="s">
        <v>31</v>
      </c>
      <c r="H980" s="108"/>
      <c r="I980" s="108"/>
      <c r="J980" s="108"/>
      <c r="K980" s="108"/>
      <c r="L980" s="108"/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  <c r="X980" s="108"/>
      <c r="Y980" s="108"/>
      <c r="Z980" s="108"/>
      <c r="AA980" s="108"/>
      <c r="AB980" s="108"/>
      <c r="AC980" s="108">
        <v>0</v>
      </c>
      <c r="AD980" s="108">
        <v>0</v>
      </c>
      <c r="AF980" s="61">
        <v>0</v>
      </c>
      <c r="AG980" s="106">
        <f t="shared" si="18"/>
        <v>0</v>
      </c>
    </row>
    <row r="981" spans="2:33" x14ac:dyDescent="0.15">
      <c r="B981" s="107" t="s">
        <v>45</v>
      </c>
      <c r="C981" s="107"/>
      <c r="D981" s="107" t="s">
        <v>21</v>
      </c>
      <c r="E981" s="107" t="s">
        <v>82</v>
      </c>
      <c r="F981" s="107" t="s">
        <v>210</v>
      </c>
      <c r="G981" s="107" t="s">
        <v>31</v>
      </c>
      <c r="H981" s="108"/>
      <c r="I981" s="108"/>
      <c r="J981" s="108"/>
      <c r="K981" s="108"/>
      <c r="L981" s="108"/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  <c r="X981" s="108"/>
      <c r="Y981" s="108"/>
      <c r="Z981" s="108"/>
      <c r="AA981" s="108"/>
      <c r="AB981" s="108"/>
      <c r="AC981" s="108">
        <v>0</v>
      </c>
      <c r="AD981" s="108">
        <v>0</v>
      </c>
      <c r="AF981" s="61">
        <v>0</v>
      </c>
      <c r="AG981" s="106">
        <f t="shared" si="18"/>
        <v>0</v>
      </c>
    </row>
    <row r="982" spans="2:33" x14ac:dyDescent="0.15">
      <c r="B982" s="107" t="s">
        <v>45</v>
      </c>
      <c r="C982" s="107"/>
      <c r="D982" s="107" t="s">
        <v>21</v>
      </c>
      <c r="E982" s="107" t="s">
        <v>82</v>
      </c>
      <c r="F982" s="107" t="s">
        <v>211</v>
      </c>
      <c r="G982" s="107" t="s">
        <v>31</v>
      </c>
      <c r="H982" s="108"/>
      <c r="I982" s="108"/>
      <c r="J982" s="108"/>
      <c r="K982" s="108"/>
      <c r="L982" s="108"/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  <c r="X982" s="108"/>
      <c r="Y982" s="108"/>
      <c r="Z982" s="108"/>
      <c r="AA982" s="108"/>
      <c r="AB982" s="108"/>
      <c r="AC982" s="108">
        <v>0</v>
      </c>
      <c r="AD982" s="108">
        <v>0</v>
      </c>
      <c r="AF982" s="61">
        <v>0</v>
      </c>
      <c r="AG982" s="106">
        <f t="shared" si="18"/>
        <v>0</v>
      </c>
    </row>
    <row r="983" spans="2:33" x14ac:dyDescent="0.15">
      <c r="B983" s="107" t="s">
        <v>45</v>
      </c>
      <c r="C983" s="107"/>
      <c r="D983" s="107" t="s">
        <v>21</v>
      </c>
      <c r="E983" s="107" t="s">
        <v>82</v>
      </c>
      <c r="F983" s="109" t="s">
        <v>74</v>
      </c>
      <c r="G983" s="107" t="s">
        <v>31</v>
      </c>
      <c r="H983" s="108"/>
      <c r="I983" s="108"/>
      <c r="J983" s="108"/>
      <c r="K983" s="108"/>
      <c r="L983" s="108"/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  <c r="X983" s="108"/>
      <c r="Y983" s="108"/>
      <c r="Z983" s="108"/>
      <c r="AA983" s="108"/>
      <c r="AB983" s="108"/>
      <c r="AC983" s="108">
        <v>0</v>
      </c>
      <c r="AD983" s="108">
        <v>0</v>
      </c>
      <c r="AF983" s="61">
        <v>0</v>
      </c>
      <c r="AG983" s="106">
        <f t="shared" si="18"/>
        <v>0</v>
      </c>
    </row>
    <row r="984" spans="2:33" x14ac:dyDescent="0.15">
      <c r="B984" s="107" t="s">
        <v>45</v>
      </c>
      <c r="C984" s="107"/>
      <c r="D984" s="107" t="s">
        <v>21</v>
      </c>
      <c r="E984" s="107" t="s">
        <v>82</v>
      </c>
      <c r="F984" s="109" t="s">
        <v>75</v>
      </c>
      <c r="G984" s="107" t="s">
        <v>31</v>
      </c>
      <c r="H984" s="108"/>
      <c r="I984" s="108"/>
      <c r="J984" s="108"/>
      <c r="K984" s="108"/>
      <c r="L984" s="108"/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  <c r="X984" s="108"/>
      <c r="Y984" s="108"/>
      <c r="Z984" s="108"/>
      <c r="AA984" s="108"/>
      <c r="AB984" s="108"/>
      <c r="AC984" s="108">
        <v>0</v>
      </c>
      <c r="AD984" s="108">
        <v>0</v>
      </c>
      <c r="AF984" s="61">
        <v>0</v>
      </c>
      <c r="AG984" s="106">
        <f t="shared" si="18"/>
        <v>0</v>
      </c>
    </row>
    <row r="985" spans="2:33" x14ac:dyDescent="0.15">
      <c r="B985" s="107" t="s">
        <v>45</v>
      </c>
      <c r="C985" s="107"/>
      <c r="D985" s="107" t="s">
        <v>21</v>
      </c>
      <c r="E985" s="107" t="s">
        <v>82</v>
      </c>
      <c r="F985" s="109" t="s">
        <v>76</v>
      </c>
      <c r="G985" s="107" t="s">
        <v>31</v>
      </c>
      <c r="H985" s="108"/>
      <c r="I985" s="108"/>
      <c r="J985" s="108"/>
      <c r="K985" s="108"/>
      <c r="L985" s="108"/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  <c r="X985" s="108"/>
      <c r="Y985" s="108"/>
      <c r="Z985" s="108"/>
      <c r="AA985" s="108"/>
      <c r="AB985" s="108"/>
      <c r="AC985" s="108">
        <v>0</v>
      </c>
      <c r="AD985" s="108">
        <v>0</v>
      </c>
      <c r="AF985" s="61">
        <v>0</v>
      </c>
      <c r="AG985" s="106">
        <f t="shared" si="18"/>
        <v>0</v>
      </c>
    </row>
    <row r="986" spans="2:33" x14ac:dyDescent="0.15">
      <c r="B986" s="107" t="s">
        <v>45</v>
      </c>
      <c r="C986" s="107"/>
      <c r="D986" s="107" t="s">
        <v>21</v>
      </c>
      <c r="E986" s="107" t="s">
        <v>82</v>
      </c>
      <c r="F986" s="109" t="s">
        <v>88</v>
      </c>
      <c r="G986" s="107" t="s">
        <v>31</v>
      </c>
      <c r="H986" s="108"/>
      <c r="I986" s="108"/>
      <c r="J986" s="108"/>
      <c r="K986" s="108"/>
      <c r="L986" s="108"/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  <c r="X986" s="108"/>
      <c r="Y986" s="108"/>
      <c r="Z986" s="108"/>
      <c r="AA986" s="108"/>
      <c r="AB986" s="108"/>
      <c r="AC986" s="108">
        <v>0</v>
      </c>
      <c r="AD986" s="108">
        <v>0</v>
      </c>
      <c r="AF986" s="61">
        <v>0</v>
      </c>
      <c r="AG986" s="106">
        <f t="shared" si="18"/>
        <v>0</v>
      </c>
    </row>
    <row r="987" spans="2:33" x14ac:dyDescent="0.15">
      <c r="B987" s="107" t="s">
        <v>45</v>
      </c>
      <c r="C987" s="107"/>
      <c r="D987" s="107" t="s">
        <v>21</v>
      </c>
      <c r="E987" s="107" t="s">
        <v>82</v>
      </c>
      <c r="F987" s="109" t="s">
        <v>212</v>
      </c>
      <c r="G987" s="107" t="s">
        <v>31</v>
      </c>
      <c r="H987" s="108"/>
      <c r="I987" s="108"/>
      <c r="J987" s="108"/>
      <c r="K987" s="108"/>
      <c r="L987" s="108"/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  <c r="X987" s="108"/>
      <c r="Y987" s="108"/>
      <c r="Z987" s="108"/>
      <c r="AA987" s="108"/>
      <c r="AB987" s="108"/>
      <c r="AC987" s="108">
        <v>0</v>
      </c>
      <c r="AD987" s="108">
        <v>0</v>
      </c>
      <c r="AF987" s="61">
        <v>0</v>
      </c>
      <c r="AG987" s="106">
        <f t="shared" ref="AG987:AG1048" si="19">+AF987-AD987</f>
        <v>0</v>
      </c>
    </row>
    <row r="988" spans="2:33" x14ac:dyDescent="0.15">
      <c r="B988" s="107" t="s">
        <v>45</v>
      </c>
      <c r="C988" s="107"/>
      <c r="D988" s="107" t="s">
        <v>21</v>
      </c>
      <c r="E988" s="107" t="s">
        <v>82</v>
      </c>
      <c r="F988" s="109" t="s">
        <v>79</v>
      </c>
      <c r="G988" s="107" t="s">
        <v>31</v>
      </c>
      <c r="H988" s="108"/>
      <c r="I988" s="108"/>
      <c r="J988" s="108"/>
      <c r="K988" s="108"/>
      <c r="L988" s="108"/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  <c r="X988" s="108"/>
      <c r="Y988" s="108"/>
      <c r="Z988" s="108"/>
      <c r="AA988" s="108"/>
      <c r="AB988" s="108"/>
      <c r="AC988" s="108">
        <v>0</v>
      </c>
      <c r="AD988" s="108">
        <v>0</v>
      </c>
      <c r="AF988" s="61">
        <v>0</v>
      </c>
      <c r="AG988" s="106">
        <f t="shared" si="19"/>
        <v>0</v>
      </c>
    </row>
    <row r="989" spans="2:33" x14ac:dyDescent="0.15">
      <c r="B989" s="107" t="s">
        <v>45</v>
      </c>
      <c r="C989" s="107"/>
      <c r="D989" s="107" t="s">
        <v>21</v>
      </c>
      <c r="E989" s="107" t="s">
        <v>82</v>
      </c>
      <c r="F989" s="109" t="s">
        <v>80</v>
      </c>
      <c r="G989" s="107" t="s">
        <v>31</v>
      </c>
      <c r="H989" s="108"/>
      <c r="I989" s="108"/>
      <c r="J989" s="108"/>
      <c r="K989" s="108"/>
      <c r="L989" s="108"/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  <c r="X989" s="108"/>
      <c r="Y989" s="108"/>
      <c r="Z989" s="108"/>
      <c r="AA989" s="108"/>
      <c r="AB989" s="108"/>
      <c r="AC989" s="108">
        <v>0</v>
      </c>
      <c r="AD989" s="108">
        <v>0</v>
      </c>
      <c r="AF989" s="61">
        <v>0</v>
      </c>
      <c r="AG989" s="106">
        <f t="shared" si="19"/>
        <v>0</v>
      </c>
    </row>
    <row r="990" spans="2:33" x14ac:dyDescent="0.15">
      <c r="B990" s="107" t="s">
        <v>45</v>
      </c>
      <c r="C990" s="107"/>
      <c r="D990" s="107" t="s">
        <v>21</v>
      </c>
      <c r="E990" s="107" t="s">
        <v>82</v>
      </c>
      <c r="F990" s="109" t="s">
        <v>81</v>
      </c>
      <c r="G990" s="107" t="s">
        <v>31</v>
      </c>
      <c r="H990" s="108"/>
      <c r="I990" s="108"/>
      <c r="J990" s="108"/>
      <c r="K990" s="108"/>
      <c r="L990" s="108"/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  <c r="X990" s="108"/>
      <c r="Y990" s="108"/>
      <c r="Z990" s="108"/>
      <c r="AA990" s="108"/>
      <c r="AB990" s="108"/>
      <c r="AC990" s="108">
        <v>0</v>
      </c>
      <c r="AD990" s="108">
        <v>0</v>
      </c>
      <c r="AF990" s="61">
        <v>0</v>
      </c>
      <c r="AG990" s="106">
        <f t="shared" si="19"/>
        <v>0</v>
      </c>
    </row>
    <row r="991" spans="2:33" x14ac:dyDescent="0.15">
      <c r="B991" s="107" t="s">
        <v>260</v>
      </c>
      <c r="C991" s="107"/>
      <c r="D991" s="107" t="s">
        <v>21</v>
      </c>
      <c r="E991" s="107" t="s">
        <v>254</v>
      </c>
      <c r="F991" s="107" t="s">
        <v>190</v>
      </c>
      <c r="G991" s="107" t="s">
        <v>31</v>
      </c>
      <c r="H991" s="108"/>
      <c r="I991" s="108"/>
      <c r="J991" s="108"/>
      <c r="K991" s="108"/>
      <c r="L991" s="108"/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  <c r="X991" s="108"/>
      <c r="Y991" s="108"/>
      <c r="Z991" s="108"/>
      <c r="AA991" s="108"/>
      <c r="AB991" s="108"/>
      <c r="AC991" s="108">
        <v>0</v>
      </c>
      <c r="AD991" s="108">
        <v>0</v>
      </c>
      <c r="AF991" s="61">
        <v>0</v>
      </c>
      <c r="AG991" s="106">
        <f t="shared" si="19"/>
        <v>0</v>
      </c>
    </row>
    <row r="992" spans="2:33" x14ac:dyDescent="0.15">
      <c r="B992" s="107" t="s">
        <v>260</v>
      </c>
      <c r="C992" s="107"/>
      <c r="D992" s="107" t="s">
        <v>21</v>
      </c>
      <c r="E992" s="107" t="s">
        <v>254</v>
      </c>
      <c r="F992" s="107" t="s">
        <v>191</v>
      </c>
      <c r="G992" s="107" t="s">
        <v>31</v>
      </c>
      <c r="H992" s="108"/>
      <c r="I992" s="108"/>
      <c r="J992" s="108"/>
      <c r="K992" s="108"/>
      <c r="L992" s="108"/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  <c r="X992" s="108"/>
      <c r="Y992" s="108"/>
      <c r="Z992" s="108"/>
      <c r="AA992" s="108"/>
      <c r="AB992" s="108"/>
      <c r="AC992" s="108">
        <v>0</v>
      </c>
      <c r="AD992" s="108">
        <v>0</v>
      </c>
      <c r="AF992" s="61">
        <v>0</v>
      </c>
      <c r="AG992" s="106">
        <f t="shared" si="19"/>
        <v>0</v>
      </c>
    </row>
    <row r="993" spans="2:33" x14ac:dyDescent="0.15">
      <c r="B993" s="107" t="s">
        <v>260</v>
      </c>
      <c r="C993" s="107"/>
      <c r="D993" s="107" t="s">
        <v>21</v>
      </c>
      <c r="E993" s="107" t="s">
        <v>254</v>
      </c>
      <c r="F993" s="107" t="s">
        <v>192</v>
      </c>
      <c r="G993" s="107" t="s">
        <v>31</v>
      </c>
      <c r="H993" s="108"/>
      <c r="I993" s="108"/>
      <c r="J993" s="108"/>
      <c r="K993" s="108"/>
      <c r="L993" s="108"/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  <c r="X993" s="108"/>
      <c r="Y993" s="108"/>
      <c r="Z993" s="108"/>
      <c r="AA993" s="108"/>
      <c r="AB993" s="108"/>
      <c r="AC993" s="108">
        <v>0</v>
      </c>
      <c r="AD993" s="108">
        <v>0</v>
      </c>
      <c r="AF993" s="61">
        <v>0</v>
      </c>
      <c r="AG993" s="106">
        <f t="shared" si="19"/>
        <v>0</v>
      </c>
    </row>
    <row r="994" spans="2:33" x14ac:dyDescent="0.15">
      <c r="B994" s="107" t="s">
        <v>260</v>
      </c>
      <c r="C994" s="107"/>
      <c r="D994" s="107" t="s">
        <v>21</v>
      </c>
      <c r="E994" s="107" t="s">
        <v>254</v>
      </c>
      <c r="F994" s="107" t="s">
        <v>193</v>
      </c>
      <c r="G994" s="107" t="s">
        <v>31</v>
      </c>
      <c r="H994" s="108"/>
      <c r="I994" s="108"/>
      <c r="J994" s="108"/>
      <c r="K994" s="108"/>
      <c r="L994" s="108"/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  <c r="X994" s="108"/>
      <c r="Y994" s="108"/>
      <c r="Z994" s="108"/>
      <c r="AA994" s="108"/>
      <c r="AB994" s="108"/>
      <c r="AC994" s="108">
        <v>0</v>
      </c>
      <c r="AD994" s="108">
        <v>0</v>
      </c>
      <c r="AF994" s="61">
        <v>0</v>
      </c>
      <c r="AG994" s="106">
        <f t="shared" si="19"/>
        <v>0</v>
      </c>
    </row>
    <row r="995" spans="2:33" x14ac:dyDescent="0.15">
      <c r="B995" s="107" t="s">
        <v>260</v>
      </c>
      <c r="C995" s="107"/>
      <c r="D995" s="107" t="s">
        <v>21</v>
      </c>
      <c r="E995" s="107" t="s">
        <v>254</v>
      </c>
      <c r="F995" s="107" t="s">
        <v>194</v>
      </c>
      <c r="G995" s="107" t="s">
        <v>31</v>
      </c>
      <c r="H995" s="108"/>
      <c r="I995" s="108"/>
      <c r="J995" s="108"/>
      <c r="K995" s="108"/>
      <c r="L995" s="108"/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  <c r="X995" s="108"/>
      <c r="Y995" s="108"/>
      <c r="Z995" s="108"/>
      <c r="AA995" s="108"/>
      <c r="AB995" s="108"/>
      <c r="AC995" s="108">
        <v>0</v>
      </c>
      <c r="AD995" s="108">
        <v>0</v>
      </c>
      <c r="AF995" s="61">
        <v>0</v>
      </c>
      <c r="AG995" s="106">
        <f t="shared" si="19"/>
        <v>0</v>
      </c>
    </row>
    <row r="996" spans="2:33" x14ac:dyDescent="0.15">
      <c r="B996" s="107" t="s">
        <v>260</v>
      </c>
      <c r="C996" s="107"/>
      <c r="D996" s="107" t="s">
        <v>21</v>
      </c>
      <c r="E996" s="107" t="s">
        <v>254</v>
      </c>
      <c r="F996" s="107" t="s">
        <v>195</v>
      </c>
      <c r="G996" s="107" t="s">
        <v>31</v>
      </c>
      <c r="H996" s="108"/>
      <c r="I996" s="108"/>
      <c r="J996" s="108"/>
      <c r="K996" s="108"/>
      <c r="L996" s="108"/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  <c r="X996" s="108"/>
      <c r="Y996" s="108"/>
      <c r="Z996" s="108"/>
      <c r="AA996" s="108"/>
      <c r="AB996" s="108"/>
      <c r="AC996" s="108">
        <v>0</v>
      </c>
      <c r="AD996" s="108">
        <v>0</v>
      </c>
      <c r="AF996" s="61">
        <v>0</v>
      </c>
      <c r="AG996" s="106">
        <f t="shared" si="19"/>
        <v>0</v>
      </c>
    </row>
    <row r="997" spans="2:33" x14ac:dyDescent="0.15">
      <c r="B997" s="107" t="s">
        <v>260</v>
      </c>
      <c r="C997" s="107"/>
      <c r="D997" s="107" t="s">
        <v>21</v>
      </c>
      <c r="E997" s="107" t="s">
        <v>254</v>
      </c>
      <c r="F997" s="107" t="s">
        <v>196</v>
      </c>
      <c r="G997" s="107" t="s">
        <v>31</v>
      </c>
      <c r="H997" s="108"/>
      <c r="I997" s="108"/>
      <c r="J997" s="108"/>
      <c r="K997" s="108"/>
      <c r="L997" s="108"/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  <c r="X997" s="108"/>
      <c r="Y997" s="108"/>
      <c r="Z997" s="108"/>
      <c r="AA997" s="108"/>
      <c r="AB997" s="108"/>
      <c r="AC997" s="108">
        <v>0</v>
      </c>
      <c r="AD997" s="108">
        <v>0</v>
      </c>
      <c r="AF997" s="61">
        <v>0</v>
      </c>
      <c r="AG997" s="106">
        <f t="shared" si="19"/>
        <v>0</v>
      </c>
    </row>
    <row r="998" spans="2:33" x14ac:dyDescent="0.15">
      <c r="B998" s="107" t="s">
        <v>260</v>
      </c>
      <c r="C998" s="107"/>
      <c r="D998" s="107" t="s">
        <v>21</v>
      </c>
      <c r="E998" s="107" t="s">
        <v>254</v>
      </c>
      <c r="F998" s="107" t="s">
        <v>197</v>
      </c>
      <c r="G998" s="107" t="s">
        <v>31</v>
      </c>
      <c r="H998" s="108"/>
      <c r="I998" s="108"/>
      <c r="J998" s="108"/>
      <c r="K998" s="108"/>
      <c r="L998" s="108"/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  <c r="X998" s="108"/>
      <c r="Y998" s="108"/>
      <c r="Z998" s="108"/>
      <c r="AA998" s="108"/>
      <c r="AB998" s="108"/>
      <c r="AC998" s="108">
        <v>0</v>
      </c>
      <c r="AD998" s="108">
        <v>0</v>
      </c>
      <c r="AF998" s="61">
        <v>0</v>
      </c>
      <c r="AG998" s="106">
        <f t="shared" si="19"/>
        <v>0</v>
      </c>
    </row>
    <row r="999" spans="2:33" x14ac:dyDescent="0.15">
      <c r="B999" s="107" t="s">
        <v>260</v>
      </c>
      <c r="C999" s="107"/>
      <c r="D999" s="107" t="s">
        <v>21</v>
      </c>
      <c r="E999" s="107" t="s">
        <v>255</v>
      </c>
      <c r="F999" s="107" t="s">
        <v>199</v>
      </c>
      <c r="G999" s="107" t="s">
        <v>31</v>
      </c>
      <c r="H999" s="108"/>
      <c r="I999" s="108"/>
      <c r="J999" s="108"/>
      <c r="K999" s="108"/>
      <c r="L999" s="108"/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  <c r="X999" s="108"/>
      <c r="Y999" s="108"/>
      <c r="Z999" s="108"/>
      <c r="AA999" s="108"/>
      <c r="AB999" s="108"/>
      <c r="AC999" s="108">
        <v>-178086.50078396784</v>
      </c>
      <c r="AD999" s="108">
        <v>-208340.45828223988</v>
      </c>
      <c r="AF999" s="61">
        <v>-208340.45828223988</v>
      </c>
      <c r="AG999" s="106">
        <f t="shared" si="19"/>
        <v>0</v>
      </c>
    </row>
    <row r="1000" spans="2:33" x14ac:dyDescent="0.15">
      <c r="B1000" s="107" t="s">
        <v>260</v>
      </c>
      <c r="C1000" s="107"/>
      <c r="D1000" s="107" t="s">
        <v>21</v>
      </c>
      <c r="E1000" s="107" t="s">
        <v>255</v>
      </c>
      <c r="F1000" s="109" t="s">
        <v>200</v>
      </c>
      <c r="G1000" s="107" t="s">
        <v>31</v>
      </c>
      <c r="H1000" s="108"/>
      <c r="I1000" s="108"/>
      <c r="J1000" s="108"/>
      <c r="K1000" s="108"/>
      <c r="L1000" s="108"/>
      <c r="M1000" s="108"/>
      <c r="N1000" s="108"/>
      <c r="O1000" s="108"/>
      <c r="P1000" s="108"/>
      <c r="Q1000" s="108"/>
      <c r="R1000" s="108"/>
      <c r="S1000" s="108"/>
      <c r="T1000" s="108"/>
      <c r="U1000" s="108"/>
      <c r="V1000" s="108"/>
      <c r="W1000" s="108"/>
      <c r="X1000" s="108"/>
      <c r="Y1000" s="108"/>
      <c r="Z1000" s="108"/>
      <c r="AA1000" s="108"/>
      <c r="AB1000" s="108"/>
      <c r="AC1000" s="108">
        <v>0</v>
      </c>
      <c r="AD1000" s="108">
        <v>0</v>
      </c>
      <c r="AF1000" s="61">
        <v>0</v>
      </c>
      <c r="AG1000" s="106">
        <f t="shared" si="19"/>
        <v>0</v>
      </c>
    </row>
    <row r="1001" spans="2:33" x14ac:dyDescent="0.15">
      <c r="B1001" s="107" t="s">
        <v>260</v>
      </c>
      <c r="C1001" s="107"/>
      <c r="D1001" s="107" t="s">
        <v>21</v>
      </c>
      <c r="E1001" s="107" t="s">
        <v>255</v>
      </c>
      <c r="F1001" s="109" t="s">
        <v>201</v>
      </c>
      <c r="G1001" s="107" t="s">
        <v>31</v>
      </c>
      <c r="H1001" s="108"/>
      <c r="I1001" s="108"/>
      <c r="J1001" s="108"/>
      <c r="K1001" s="108"/>
      <c r="L1001" s="108"/>
      <c r="M1001" s="108"/>
      <c r="N1001" s="108"/>
      <c r="O1001" s="108"/>
      <c r="P1001" s="108"/>
      <c r="Q1001" s="108"/>
      <c r="R1001" s="108"/>
      <c r="S1001" s="108"/>
      <c r="T1001" s="108"/>
      <c r="U1001" s="108"/>
      <c r="V1001" s="108"/>
      <c r="W1001" s="108"/>
      <c r="X1001" s="108"/>
      <c r="Y1001" s="108"/>
      <c r="Z1001" s="108"/>
      <c r="AA1001" s="108"/>
      <c r="AB1001" s="108"/>
      <c r="AC1001" s="108">
        <v>0</v>
      </c>
      <c r="AD1001" s="108">
        <v>0</v>
      </c>
      <c r="AF1001" s="61">
        <v>0</v>
      </c>
      <c r="AG1001" s="106">
        <f t="shared" si="19"/>
        <v>0</v>
      </c>
    </row>
    <row r="1002" spans="2:33" x14ac:dyDescent="0.15">
      <c r="B1002" s="107" t="s">
        <v>260</v>
      </c>
      <c r="C1002" s="107"/>
      <c r="D1002" s="107" t="s">
        <v>21</v>
      </c>
      <c r="E1002" s="107" t="s">
        <v>255</v>
      </c>
      <c r="F1002" s="109" t="s">
        <v>202</v>
      </c>
      <c r="G1002" s="107" t="s">
        <v>31</v>
      </c>
      <c r="H1002" s="108"/>
      <c r="I1002" s="108"/>
      <c r="J1002" s="108"/>
      <c r="K1002" s="108"/>
      <c r="L1002" s="108"/>
      <c r="M1002" s="108"/>
      <c r="N1002" s="108"/>
      <c r="O1002" s="108"/>
      <c r="P1002" s="108"/>
      <c r="Q1002" s="108"/>
      <c r="R1002" s="108"/>
      <c r="S1002" s="108"/>
      <c r="T1002" s="108"/>
      <c r="U1002" s="108"/>
      <c r="V1002" s="108"/>
      <c r="W1002" s="108"/>
      <c r="X1002" s="108"/>
      <c r="Y1002" s="108"/>
      <c r="Z1002" s="108"/>
      <c r="AA1002" s="108"/>
      <c r="AB1002" s="108"/>
      <c r="AC1002" s="108">
        <v>0</v>
      </c>
      <c r="AD1002" s="108">
        <v>0</v>
      </c>
      <c r="AF1002" s="61">
        <v>0</v>
      </c>
      <c r="AG1002" s="106">
        <f t="shared" si="19"/>
        <v>0</v>
      </c>
    </row>
    <row r="1003" spans="2:33" x14ac:dyDescent="0.15">
      <c r="B1003" s="107" t="s">
        <v>260</v>
      </c>
      <c r="C1003" s="107"/>
      <c r="D1003" s="107" t="s">
        <v>21</v>
      </c>
      <c r="E1003" s="107" t="s">
        <v>255</v>
      </c>
      <c r="F1003" s="109" t="s">
        <v>203</v>
      </c>
      <c r="G1003" s="107" t="s">
        <v>31</v>
      </c>
      <c r="H1003" s="108"/>
      <c r="I1003" s="108"/>
      <c r="J1003" s="108"/>
      <c r="K1003" s="108"/>
      <c r="L1003" s="108"/>
      <c r="M1003" s="108"/>
      <c r="N1003" s="108"/>
      <c r="O1003" s="108"/>
      <c r="P1003" s="108"/>
      <c r="Q1003" s="108"/>
      <c r="R1003" s="108"/>
      <c r="S1003" s="108"/>
      <c r="T1003" s="108"/>
      <c r="U1003" s="108"/>
      <c r="V1003" s="108"/>
      <c r="W1003" s="108"/>
      <c r="X1003" s="108"/>
      <c r="Y1003" s="108"/>
      <c r="Z1003" s="108"/>
      <c r="AA1003" s="108"/>
      <c r="AB1003" s="108"/>
      <c r="AC1003" s="108">
        <v>0</v>
      </c>
      <c r="AD1003" s="108">
        <v>0</v>
      </c>
      <c r="AF1003" s="61">
        <v>0</v>
      </c>
      <c r="AG1003" s="106">
        <f t="shared" si="19"/>
        <v>0</v>
      </c>
    </row>
    <row r="1004" spans="2:33" x14ac:dyDescent="0.15">
      <c r="B1004" s="107" t="s">
        <v>260</v>
      </c>
      <c r="C1004" s="107"/>
      <c r="D1004" s="107" t="s">
        <v>21</v>
      </c>
      <c r="E1004" s="107" t="s">
        <v>255</v>
      </c>
      <c r="F1004" s="109" t="s">
        <v>204</v>
      </c>
      <c r="G1004" s="107" t="s">
        <v>31</v>
      </c>
      <c r="H1004" s="108"/>
      <c r="I1004" s="108"/>
      <c r="J1004" s="108"/>
      <c r="K1004" s="108"/>
      <c r="L1004" s="108"/>
      <c r="M1004" s="108"/>
      <c r="N1004" s="108"/>
      <c r="O1004" s="108"/>
      <c r="P1004" s="108"/>
      <c r="Q1004" s="108"/>
      <c r="R1004" s="108"/>
      <c r="S1004" s="108"/>
      <c r="T1004" s="108"/>
      <c r="U1004" s="108"/>
      <c r="V1004" s="108"/>
      <c r="W1004" s="108"/>
      <c r="X1004" s="108"/>
      <c r="Y1004" s="108"/>
      <c r="Z1004" s="108"/>
      <c r="AA1004" s="108"/>
      <c r="AB1004" s="108"/>
      <c r="AC1004" s="108">
        <v>-169321.85477220788</v>
      </c>
      <c r="AD1004" s="108">
        <v>-197569.54593867197</v>
      </c>
      <c r="AF1004" s="61">
        <v>-197569.54593867197</v>
      </c>
      <c r="AG1004" s="106">
        <f t="shared" si="19"/>
        <v>0</v>
      </c>
    </row>
    <row r="1005" spans="2:33" x14ac:dyDescent="0.15">
      <c r="B1005" s="107" t="s">
        <v>260</v>
      </c>
      <c r="C1005" s="107"/>
      <c r="D1005" s="107" t="s">
        <v>21</v>
      </c>
      <c r="E1005" s="107" t="s">
        <v>255</v>
      </c>
      <c r="F1005" s="109" t="s">
        <v>205</v>
      </c>
      <c r="G1005" s="107" t="s">
        <v>31</v>
      </c>
      <c r="H1005" s="108"/>
      <c r="I1005" s="108"/>
      <c r="J1005" s="108"/>
      <c r="K1005" s="108"/>
      <c r="L1005" s="108"/>
      <c r="M1005" s="108"/>
      <c r="N1005" s="108"/>
      <c r="O1005" s="108"/>
      <c r="P1005" s="108"/>
      <c r="Q1005" s="108"/>
      <c r="R1005" s="108"/>
      <c r="S1005" s="108"/>
      <c r="T1005" s="108"/>
      <c r="U1005" s="108"/>
      <c r="V1005" s="108"/>
      <c r="W1005" s="108"/>
      <c r="X1005" s="108"/>
      <c r="Y1005" s="108"/>
      <c r="Z1005" s="108"/>
      <c r="AA1005" s="108"/>
      <c r="AB1005" s="108"/>
      <c r="AC1005" s="108">
        <v>-8764.6460117599399</v>
      </c>
      <c r="AD1005" s="108">
        <v>-10770.91234356791</v>
      </c>
      <c r="AF1005" s="61">
        <v>-10770.91234356791</v>
      </c>
      <c r="AG1005" s="106">
        <f t="shared" si="19"/>
        <v>0</v>
      </c>
    </row>
    <row r="1006" spans="2:33" x14ac:dyDescent="0.15">
      <c r="B1006" s="107" t="s">
        <v>260</v>
      </c>
      <c r="C1006" s="107"/>
      <c r="D1006" s="107" t="s">
        <v>21</v>
      </c>
      <c r="E1006" s="107" t="s">
        <v>255</v>
      </c>
      <c r="F1006" s="107" t="s">
        <v>206</v>
      </c>
      <c r="G1006" s="107" t="s">
        <v>31</v>
      </c>
      <c r="H1006" s="108"/>
      <c r="I1006" s="108"/>
      <c r="J1006" s="108"/>
      <c r="K1006" s="108"/>
      <c r="L1006" s="108"/>
      <c r="M1006" s="108"/>
      <c r="N1006" s="108"/>
      <c r="O1006" s="108"/>
      <c r="P1006" s="108"/>
      <c r="Q1006" s="108"/>
      <c r="R1006" s="108"/>
      <c r="S1006" s="108"/>
      <c r="T1006" s="108"/>
      <c r="U1006" s="108"/>
      <c r="V1006" s="108"/>
      <c r="W1006" s="108"/>
      <c r="X1006" s="108"/>
      <c r="Y1006" s="108"/>
      <c r="Z1006" s="108"/>
      <c r="AA1006" s="108"/>
      <c r="AB1006" s="108"/>
      <c r="AC1006" s="108">
        <v>0</v>
      </c>
      <c r="AD1006" s="108">
        <v>0</v>
      </c>
      <c r="AF1006" s="61">
        <v>0</v>
      </c>
      <c r="AG1006" s="106">
        <f t="shared" si="19"/>
        <v>0</v>
      </c>
    </row>
    <row r="1007" spans="2:33" x14ac:dyDescent="0.15">
      <c r="B1007" s="107" t="s">
        <v>260</v>
      </c>
      <c r="C1007" s="107"/>
      <c r="D1007" s="107" t="s">
        <v>21</v>
      </c>
      <c r="E1007" s="107" t="s">
        <v>255</v>
      </c>
      <c r="F1007" s="107" t="s">
        <v>207</v>
      </c>
      <c r="G1007" s="107" t="s">
        <v>31</v>
      </c>
      <c r="H1007" s="108"/>
      <c r="I1007" s="108"/>
      <c r="J1007" s="108"/>
      <c r="K1007" s="108"/>
      <c r="L1007" s="108"/>
      <c r="M1007" s="108"/>
      <c r="N1007" s="108"/>
      <c r="O1007" s="108"/>
      <c r="P1007" s="108"/>
      <c r="Q1007" s="108"/>
      <c r="R1007" s="108"/>
      <c r="S1007" s="108"/>
      <c r="T1007" s="108"/>
      <c r="U1007" s="108"/>
      <c r="V1007" s="108"/>
      <c r="W1007" s="108"/>
      <c r="X1007" s="108"/>
      <c r="Y1007" s="108"/>
      <c r="Z1007" s="108"/>
      <c r="AA1007" s="108"/>
      <c r="AB1007" s="108"/>
      <c r="AC1007" s="108">
        <v>0</v>
      </c>
      <c r="AD1007" s="108">
        <v>0</v>
      </c>
      <c r="AF1007" s="61">
        <v>0</v>
      </c>
      <c r="AG1007" s="106">
        <f t="shared" si="19"/>
        <v>0</v>
      </c>
    </row>
    <row r="1008" spans="2:33" x14ac:dyDescent="0.15">
      <c r="B1008" s="107" t="s">
        <v>260</v>
      </c>
      <c r="C1008" s="107"/>
      <c r="D1008" s="107" t="s">
        <v>21</v>
      </c>
      <c r="E1008" s="107" t="s">
        <v>255</v>
      </c>
      <c r="F1008" s="107" t="s">
        <v>208</v>
      </c>
      <c r="G1008" s="107" t="s">
        <v>31</v>
      </c>
      <c r="H1008" s="108"/>
      <c r="I1008" s="108"/>
      <c r="J1008" s="108"/>
      <c r="K1008" s="108"/>
      <c r="L1008" s="108"/>
      <c r="M1008" s="108"/>
      <c r="N1008" s="108"/>
      <c r="O1008" s="108"/>
      <c r="P1008" s="108"/>
      <c r="Q1008" s="108"/>
      <c r="R1008" s="108"/>
      <c r="S1008" s="108"/>
      <c r="T1008" s="108"/>
      <c r="U1008" s="108"/>
      <c r="V1008" s="108"/>
      <c r="W1008" s="108"/>
      <c r="X1008" s="108"/>
      <c r="Y1008" s="108"/>
      <c r="Z1008" s="108"/>
      <c r="AA1008" s="108"/>
      <c r="AB1008" s="108"/>
      <c r="AC1008" s="108">
        <v>0</v>
      </c>
      <c r="AD1008" s="108">
        <v>0</v>
      </c>
      <c r="AF1008" s="61">
        <v>0</v>
      </c>
      <c r="AG1008" s="106">
        <f t="shared" si="19"/>
        <v>0</v>
      </c>
    </row>
    <row r="1009" spans="2:33" x14ac:dyDescent="0.15">
      <c r="B1009" s="107" t="s">
        <v>260</v>
      </c>
      <c r="C1009" s="107"/>
      <c r="D1009" s="107" t="s">
        <v>21</v>
      </c>
      <c r="E1009" s="107" t="s">
        <v>82</v>
      </c>
      <c r="F1009" s="107" t="s">
        <v>209</v>
      </c>
      <c r="G1009" s="107" t="s">
        <v>31</v>
      </c>
      <c r="H1009" s="108"/>
      <c r="I1009" s="108"/>
      <c r="J1009" s="108"/>
      <c r="K1009" s="108"/>
      <c r="L1009" s="108"/>
      <c r="M1009" s="108"/>
      <c r="N1009" s="108"/>
      <c r="O1009" s="108"/>
      <c r="P1009" s="108"/>
      <c r="Q1009" s="108"/>
      <c r="R1009" s="108"/>
      <c r="S1009" s="108"/>
      <c r="T1009" s="108"/>
      <c r="U1009" s="108"/>
      <c r="V1009" s="108"/>
      <c r="W1009" s="108"/>
      <c r="X1009" s="108"/>
      <c r="Y1009" s="108"/>
      <c r="Z1009" s="108"/>
      <c r="AA1009" s="108"/>
      <c r="AB1009" s="108"/>
      <c r="AC1009" s="108">
        <v>0</v>
      </c>
      <c r="AD1009" s="108">
        <v>0</v>
      </c>
      <c r="AF1009" s="61">
        <v>0</v>
      </c>
      <c r="AG1009" s="106">
        <f t="shared" si="19"/>
        <v>0</v>
      </c>
    </row>
    <row r="1010" spans="2:33" x14ac:dyDescent="0.15">
      <c r="B1010" s="107" t="s">
        <v>260</v>
      </c>
      <c r="C1010" s="107"/>
      <c r="D1010" s="107" t="s">
        <v>21</v>
      </c>
      <c r="E1010" s="107" t="s">
        <v>82</v>
      </c>
      <c r="F1010" s="107" t="s">
        <v>210</v>
      </c>
      <c r="G1010" s="107" t="s">
        <v>31</v>
      </c>
      <c r="H1010" s="108"/>
      <c r="I1010" s="108"/>
      <c r="J1010" s="108"/>
      <c r="K1010" s="108"/>
      <c r="L1010" s="108"/>
      <c r="M1010" s="108"/>
      <c r="N1010" s="108"/>
      <c r="O1010" s="108"/>
      <c r="P1010" s="108"/>
      <c r="Q1010" s="108"/>
      <c r="R1010" s="108"/>
      <c r="S1010" s="108"/>
      <c r="T1010" s="108"/>
      <c r="U1010" s="108"/>
      <c r="V1010" s="108"/>
      <c r="W1010" s="108"/>
      <c r="X1010" s="108"/>
      <c r="Y1010" s="108"/>
      <c r="Z1010" s="108"/>
      <c r="AA1010" s="108"/>
      <c r="AB1010" s="108"/>
      <c r="AC1010" s="108">
        <v>0</v>
      </c>
      <c r="AD1010" s="108">
        <v>0</v>
      </c>
      <c r="AF1010" s="61">
        <v>0</v>
      </c>
      <c r="AG1010" s="106">
        <f t="shared" si="19"/>
        <v>0</v>
      </c>
    </row>
    <row r="1011" spans="2:33" x14ac:dyDescent="0.15">
      <c r="B1011" s="107" t="s">
        <v>260</v>
      </c>
      <c r="C1011" s="107"/>
      <c r="D1011" s="107" t="s">
        <v>21</v>
      </c>
      <c r="E1011" s="107" t="s">
        <v>82</v>
      </c>
      <c r="F1011" s="107" t="s">
        <v>211</v>
      </c>
      <c r="G1011" s="107" t="s">
        <v>31</v>
      </c>
      <c r="H1011" s="108"/>
      <c r="I1011" s="108"/>
      <c r="J1011" s="108"/>
      <c r="K1011" s="108"/>
      <c r="L1011" s="108"/>
      <c r="M1011" s="108"/>
      <c r="N1011" s="108"/>
      <c r="O1011" s="108"/>
      <c r="P1011" s="108"/>
      <c r="Q1011" s="108"/>
      <c r="R1011" s="108"/>
      <c r="S1011" s="108"/>
      <c r="T1011" s="108"/>
      <c r="U1011" s="108"/>
      <c r="V1011" s="108"/>
      <c r="W1011" s="108"/>
      <c r="X1011" s="108"/>
      <c r="Y1011" s="108"/>
      <c r="Z1011" s="108"/>
      <c r="AA1011" s="108"/>
      <c r="AB1011" s="108"/>
      <c r="AC1011" s="108">
        <v>0</v>
      </c>
      <c r="AD1011" s="108">
        <v>0</v>
      </c>
      <c r="AF1011" s="61">
        <v>0</v>
      </c>
      <c r="AG1011" s="106">
        <f t="shared" si="19"/>
        <v>0</v>
      </c>
    </row>
    <row r="1012" spans="2:33" x14ac:dyDescent="0.15">
      <c r="B1012" s="107" t="s">
        <v>260</v>
      </c>
      <c r="C1012" s="107"/>
      <c r="D1012" s="107" t="s">
        <v>21</v>
      </c>
      <c r="E1012" s="107" t="s">
        <v>82</v>
      </c>
      <c r="F1012" s="109" t="s">
        <v>74</v>
      </c>
      <c r="G1012" s="107" t="s">
        <v>31</v>
      </c>
      <c r="H1012" s="108"/>
      <c r="I1012" s="108"/>
      <c r="J1012" s="108"/>
      <c r="K1012" s="108"/>
      <c r="L1012" s="108"/>
      <c r="M1012" s="108"/>
      <c r="N1012" s="108"/>
      <c r="O1012" s="108"/>
      <c r="P1012" s="108"/>
      <c r="Q1012" s="108"/>
      <c r="R1012" s="108"/>
      <c r="S1012" s="108"/>
      <c r="T1012" s="108"/>
      <c r="U1012" s="108"/>
      <c r="V1012" s="108"/>
      <c r="W1012" s="108"/>
      <c r="X1012" s="108"/>
      <c r="Y1012" s="108"/>
      <c r="Z1012" s="108"/>
      <c r="AA1012" s="108"/>
      <c r="AB1012" s="108"/>
      <c r="AC1012" s="108">
        <v>0</v>
      </c>
      <c r="AD1012" s="108">
        <v>0</v>
      </c>
      <c r="AF1012" s="61">
        <v>0</v>
      </c>
      <c r="AG1012" s="106">
        <f t="shared" si="19"/>
        <v>0</v>
      </c>
    </row>
    <row r="1013" spans="2:33" x14ac:dyDescent="0.15">
      <c r="B1013" s="107" t="s">
        <v>260</v>
      </c>
      <c r="C1013" s="107"/>
      <c r="D1013" s="107" t="s">
        <v>21</v>
      </c>
      <c r="E1013" s="107" t="s">
        <v>82</v>
      </c>
      <c r="F1013" s="109" t="s">
        <v>75</v>
      </c>
      <c r="G1013" s="107" t="s">
        <v>31</v>
      </c>
      <c r="H1013" s="108"/>
      <c r="I1013" s="108"/>
      <c r="J1013" s="108"/>
      <c r="K1013" s="108"/>
      <c r="L1013" s="108"/>
      <c r="M1013" s="108"/>
      <c r="N1013" s="108"/>
      <c r="O1013" s="108"/>
      <c r="P1013" s="108"/>
      <c r="Q1013" s="108"/>
      <c r="R1013" s="108"/>
      <c r="S1013" s="108"/>
      <c r="T1013" s="108"/>
      <c r="U1013" s="108"/>
      <c r="V1013" s="108"/>
      <c r="W1013" s="108"/>
      <c r="X1013" s="108"/>
      <c r="Y1013" s="108"/>
      <c r="Z1013" s="108"/>
      <c r="AA1013" s="108"/>
      <c r="AB1013" s="108"/>
      <c r="AC1013" s="108">
        <v>0</v>
      </c>
      <c r="AD1013" s="108">
        <v>0</v>
      </c>
      <c r="AF1013" s="61">
        <v>0</v>
      </c>
      <c r="AG1013" s="106">
        <f t="shared" si="19"/>
        <v>0</v>
      </c>
    </row>
    <row r="1014" spans="2:33" x14ac:dyDescent="0.15">
      <c r="B1014" s="107" t="s">
        <v>260</v>
      </c>
      <c r="C1014" s="107"/>
      <c r="D1014" s="107" t="s">
        <v>21</v>
      </c>
      <c r="E1014" s="107" t="s">
        <v>82</v>
      </c>
      <c r="F1014" s="109" t="s">
        <v>76</v>
      </c>
      <c r="G1014" s="107" t="s">
        <v>31</v>
      </c>
      <c r="H1014" s="108"/>
      <c r="I1014" s="108"/>
      <c r="J1014" s="108"/>
      <c r="K1014" s="108"/>
      <c r="L1014" s="108"/>
      <c r="M1014" s="108"/>
      <c r="N1014" s="108"/>
      <c r="O1014" s="108"/>
      <c r="P1014" s="108"/>
      <c r="Q1014" s="108"/>
      <c r="R1014" s="108"/>
      <c r="S1014" s="108"/>
      <c r="T1014" s="108"/>
      <c r="U1014" s="108"/>
      <c r="V1014" s="108"/>
      <c r="W1014" s="108"/>
      <c r="X1014" s="108"/>
      <c r="Y1014" s="108"/>
      <c r="Z1014" s="108"/>
      <c r="AA1014" s="108"/>
      <c r="AB1014" s="108"/>
      <c r="AC1014" s="108">
        <v>0</v>
      </c>
      <c r="AD1014" s="108">
        <v>0</v>
      </c>
      <c r="AF1014" s="61">
        <v>0</v>
      </c>
      <c r="AG1014" s="106">
        <f t="shared" si="19"/>
        <v>0</v>
      </c>
    </row>
    <row r="1015" spans="2:33" x14ac:dyDescent="0.15">
      <c r="B1015" s="107" t="s">
        <v>260</v>
      </c>
      <c r="C1015" s="107"/>
      <c r="D1015" s="107" t="s">
        <v>21</v>
      </c>
      <c r="E1015" s="107" t="s">
        <v>82</v>
      </c>
      <c r="F1015" s="109" t="s">
        <v>88</v>
      </c>
      <c r="G1015" s="107" t="s">
        <v>31</v>
      </c>
      <c r="H1015" s="108"/>
      <c r="I1015" s="108"/>
      <c r="J1015" s="108"/>
      <c r="K1015" s="108"/>
      <c r="L1015" s="108"/>
      <c r="M1015" s="108"/>
      <c r="N1015" s="108"/>
      <c r="O1015" s="108"/>
      <c r="P1015" s="108"/>
      <c r="Q1015" s="108"/>
      <c r="R1015" s="108"/>
      <c r="S1015" s="108"/>
      <c r="T1015" s="108"/>
      <c r="U1015" s="108"/>
      <c r="V1015" s="108"/>
      <c r="W1015" s="108"/>
      <c r="X1015" s="108"/>
      <c r="Y1015" s="108"/>
      <c r="Z1015" s="108"/>
      <c r="AA1015" s="108"/>
      <c r="AB1015" s="108"/>
      <c r="AC1015" s="108">
        <v>0</v>
      </c>
      <c r="AD1015" s="108">
        <v>0</v>
      </c>
      <c r="AF1015" s="61">
        <v>0</v>
      </c>
      <c r="AG1015" s="106">
        <f t="shared" si="19"/>
        <v>0</v>
      </c>
    </row>
    <row r="1016" spans="2:33" x14ac:dyDescent="0.15">
      <c r="B1016" s="107" t="s">
        <v>260</v>
      </c>
      <c r="C1016" s="107"/>
      <c r="D1016" s="107" t="s">
        <v>21</v>
      </c>
      <c r="E1016" s="107" t="s">
        <v>82</v>
      </c>
      <c r="F1016" s="109" t="s">
        <v>212</v>
      </c>
      <c r="G1016" s="107" t="s">
        <v>31</v>
      </c>
      <c r="H1016" s="108"/>
      <c r="I1016" s="108"/>
      <c r="J1016" s="108"/>
      <c r="K1016" s="108"/>
      <c r="L1016" s="108"/>
      <c r="M1016" s="108"/>
      <c r="N1016" s="108"/>
      <c r="O1016" s="108"/>
      <c r="P1016" s="108"/>
      <c r="Q1016" s="108"/>
      <c r="R1016" s="108"/>
      <c r="S1016" s="108"/>
      <c r="T1016" s="108"/>
      <c r="U1016" s="108"/>
      <c r="V1016" s="108"/>
      <c r="W1016" s="108"/>
      <c r="X1016" s="108"/>
      <c r="Y1016" s="108"/>
      <c r="Z1016" s="108"/>
      <c r="AA1016" s="108"/>
      <c r="AB1016" s="108"/>
      <c r="AC1016" s="108">
        <v>0</v>
      </c>
      <c r="AD1016" s="108">
        <v>0</v>
      </c>
      <c r="AF1016" s="61">
        <v>0</v>
      </c>
      <c r="AG1016" s="106">
        <f t="shared" si="19"/>
        <v>0</v>
      </c>
    </row>
    <row r="1017" spans="2:33" x14ac:dyDescent="0.15">
      <c r="B1017" s="107" t="s">
        <v>260</v>
      </c>
      <c r="C1017" s="107"/>
      <c r="D1017" s="107" t="s">
        <v>21</v>
      </c>
      <c r="E1017" s="107" t="s">
        <v>82</v>
      </c>
      <c r="F1017" s="109" t="s">
        <v>79</v>
      </c>
      <c r="G1017" s="107" t="s">
        <v>31</v>
      </c>
      <c r="H1017" s="108"/>
      <c r="I1017" s="108"/>
      <c r="J1017" s="108"/>
      <c r="K1017" s="108"/>
      <c r="L1017" s="108"/>
      <c r="M1017" s="108"/>
      <c r="N1017" s="108"/>
      <c r="O1017" s="108"/>
      <c r="P1017" s="108"/>
      <c r="Q1017" s="108"/>
      <c r="R1017" s="108"/>
      <c r="S1017" s="108"/>
      <c r="T1017" s="108"/>
      <c r="U1017" s="108"/>
      <c r="V1017" s="108"/>
      <c r="W1017" s="108"/>
      <c r="X1017" s="108"/>
      <c r="Y1017" s="108"/>
      <c r="Z1017" s="108"/>
      <c r="AA1017" s="108"/>
      <c r="AB1017" s="108"/>
      <c r="AC1017" s="108">
        <v>0</v>
      </c>
      <c r="AD1017" s="108">
        <v>0</v>
      </c>
      <c r="AF1017" s="61">
        <v>0</v>
      </c>
      <c r="AG1017" s="106">
        <f t="shared" si="19"/>
        <v>0</v>
      </c>
    </row>
    <row r="1018" spans="2:33" x14ac:dyDescent="0.15">
      <c r="B1018" s="107" t="s">
        <v>260</v>
      </c>
      <c r="C1018" s="107"/>
      <c r="D1018" s="107" t="s">
        <v>21</v>
      </c>
      <c r="E1018" s="107" t="s">
        <v>82</v>
      </c>
      <c r="F1018" s="109" t="s">
        <v>80</v>
      </c>
      <c r="G1018" s="107" t="s">
        <v>31</v>
      </c>
      <c r="H1018" s="108"/>
      <c r="I1018" s="108"/>
      <c r="J1018" s="108"/>
      <c r="K1018" s="108"/>
      <c r="L1018" s="108"/>
      <c r="M1018" s="108"/>
      <c r="N1018" s="108"/>
      <c r="O1018" s="108"/>
      <c r="P1018" s="108"/>
      <c r="Q1018" s="108"/>
      <c r="R1018" s="108"/>
      <c r="S1018" s="108"/>
      <c r="T1018" s="108"/>
      <c r="U1018" s="108"/>
      <c r="V1018" s="108"/>
      <c r="W1018" s="108"/>
      <c r="X1018" s="108"/>
      <c r="Y1018" s="108"/>
      <c r="Z1018" s="108"/>
      <c r="AA1018" s="108"/>
      <c r="AB1018" s="108"/>
      <c r="AC1018" s="108">
        <v>0</v>
      </c>
      <c r="AD1018" s="108">
        <v>0</v>
      </c>
      <c r="AF1018" s="61">
        <v>0</v>
      </c>
      <c r="AG1018" s="106">
        <f t="shared" si="19"/>
        <v>0</v>
      </c>
    </row>
    <row r="1019" spans="2:33" x14ac:dyDescent="0.15">
      <c r="B1019" s="107" t="s">
        <v>260</v>
      </c>
      <c r="C1019" s="107"/>
      <c r="D1019" s="107" t="s">
        <v>21</v>
      </c>
      <c r="E1019" s="107" t="s">
        <v>82</v>
      </c>
      <c r="F1019" s="109" t="s">
        <v>81</v>
      </c>
      <c r="G1019" s="107" t="s">
        <v>31</v>
      </c>
      <c r="H1019" s="108"/>
      <c r="I1019" s="108"/>
      <c r="J1019" s="108"/>
      <c r="K1019" s="108"/>
      <c r="L1019" s="108"/>
      <c r="M1019" s="108"/>
      <c r="N1019" s="108"/>
      <c r="O1019" s="108"/>
      <c r="P1019" s="108"/>
      <c r="Q1019" s="108"/>
      <c r="R1019" s="108"/>
      <c r="S1019" s="108"/>
      <c r="T1019" s="108"/>
      <c r="U1019" s="108"/>
      <c r="V1019" s="108"/>
      <c r="W1019" s="108"/>
      <c r="X1019" s="108"/>
      <c r="Y1019" s="108"/>
      <c r="Z1019" s="108"/>
      <c r="AA1019" s="108"/>
      <c r="AB1019" s="108"/>
      <c r="AC1019" s="108">
        <v>0</v>
      </c>
      <c r="AD1019" s="108">
        <v>0</v>
      </c>
      <c r="AF1019" s="61">
        <v>0</v>
      </c>
      <c r="AG1019" s="106">
        <f t="shared" si="19"/>
        <v>0</v>
      </c>
    </row>
    <row r="1020" spans="2:33" x14ac:dyDescent="0.15">
      <c r="B1020" s="107" t="s">
        <v>261</v>
      </c>
      <c r="C1020" s="107"/>
      <c r="D1020" s="107" t="s">
        <v>21</v>
      </c>
      <c r="E1020" s="107" t="s">
        <v>254</v>
      </c>
      <c r="F1020" s="107" t="s">
        <v>190</v>
      </c>
      <c r="G1020" s="107" t="s">
        <v>31</v>
      </c>
      <c r="H1020" s="108"/>
      <c r="I1020" s="108"/>
      <c r="J1020" s="108"/>
      <c r="K1020" s="108"/>
      <c r="L1020" s="108"/>
      <c r="M1020" s="108"/>
      <c r="N1020" s="108"/>
      <c r="O1020" s="108"/>
      <c r="P1020" s="108"/>
      <c r="Q1020" s="108"/>
      <c r="R1020" s="108"/>
      <c r="S1020" s="108"/>
      <c r="T1020" s="108"/>
      <c r="U1020" s="108"/>
      <c r="V1020" s="108"/>
      <c r="W1020" s="108"/>
      <c r="X1020" s="108"/>
      <c r="Y1020" s="108"/>
      <c r="Z1020" s="108"/>
      <c r="AA1020" s="108"/>
      <c r="AB1020" s="108"/>
      <c r="AC1020" s="108">
        <v>0</v>
      </c>
      <c r="AD1020" s="108">
        <v>0</v>
      </c>
      <c r="AF1020" s="61">
        <v>0</v>
      </c>
      <c r="AG1020" s="106">
        <f t="shared" si="19"/>
        <v>0</v>
      </c>
    </row>
    <row r="1021" spans="2:33" x14ac:dyDescent="0.15">
      <c r="B1021" s="107" t="s">
        <v>261</v>
      </c>
      <c r="C1021" s="107"/>
      <c r="D1021" s="107" t="s">
        <v>21</v>
      </c>
      <c r="E1021" s="107" t="s">
        <v>254</v>
      </c>
      <c r="F1021" s="107" t="s">
        <v>191</v>
      </c>
      <c r="G1021" s="107" t="s">
        <v>31</v>
      </c>
      <c r="H1021" s="108"/>
      <c r="I1021" s="108"/>
      <c r="J1021" s="108"/>
      <c r="K1021" s="108"/>
      <c r="L1021" s="108"/>
      <c r="M1021" s="108"/>
      <c r="N1021" s="108"/>
      <c r="O1021" s="108"/>
      <c r="P1021" s="108"/>
      <c r="Q1021" s="108"/>
      <c r="R1021" s="108"/>
      <c r="S1021" s="108"/>
      <c r="T1021" s="108"/>
      <c r="U1021" s="108"/>
      <c r="V1021" s="108"/>
      <c r="W1021" s="108"/>
      <c r="X1021" s="108"/>
      <c r="Y1021" s="108"/>
      <c r="Z1021" s="108"/>
      <c r="AA1021" s="108"/>
      <c r="AB1021" s="108"/>
      <c r="AC1021" s="108">
        <v>154.75913301900334</v>
      </c>
      <c r="AD1021" s="108">
        <v>115.51847016841852</v>
      </c>
      <c r="AF1021" s="61">
        <v>115.51847016841852</v>
      </c>
      <c r="AG1021" s="106">
        <f t="shared" si="19"/>
        <v>0</v>
      </c>
    </row>
    <row r="1022" spans="2:33" x14ac:dyDescent="0.15">
      <c r="B1022" s="107" t="s">
        <v>261</v>
      </c>
      <c r="C1022" s="107"/>
      <c r="D1022" s="107" t="s">
        <v>21</v>
      </c>
      <c r="E1022" s="107" t="s">
        <v>254</v>
      </c>
      <c r="F1022" s="107" t="s">
        <v>192</v>
      </c>
      <c r="G1022" s="107" t="s">
        <v>31</v>
      </c>
      <c r="H1022" s="108"/>
      <c r="I1022" s="108"/>
      <c r="J1022" s="108"/>
      <c r="K1022" s="108"/>
      <c r="L1022" s="108"/>
      <c r="M1022" s="108"/>
      <c r="N1022" s="108"/>
      <c r="O1022" s="108"/>
      <c r="P1022" s="108"/>
      <c r="Q1022" s="108"/>
      <c r="R1022" s="108"/>
      <c r="S1022" s="108"/>
      <c r="T1022" s="108"/>
      <c r="U1022" s="108"/>
      <c r="V1022" s="108"/>
      <c r="W1022" s="108"/>
      <c r="X1022" s="108"/>
      <c r="Y1022" s="108"/>
      <c r="Z1022" s="108"/>
      <c r="AA1022" s="108"/>
      <c r="AB1022" s="108"/>
      <c r="AC1022" s="108">
        <v>0</v>
      </c>
      <c r="AD1022" s="108">
        <v>0</v>
      </c>
      <c r="AF1022" s="61">
        <v>0</v>
      </c>
      <c r="AG1022" s="106">
        <f t="shared" si="19"/>
        <v>0</v>
      </c>
    </row>
    <row r="1023" spans="2:33" x14ac:dyDescent="0.15">
      <c r="B1023" s="107" t="s">
        <v>261</v>
      </c>
      <c r="C1023" s="107"/>
      <c r="D1023" s="107" t="s">
        <v>21</v>
      </c>
      <c r="E1023" s="107" t="s">
        <v>254</v>
      </c>
      <c r="F1023" s="107" t="s">
        <v>193</v>
      </c>
      <c r="G1023" s="107" t="s">
        <v>31</v>
      </c>
      <c r="H1023" s="108"/>
      <c r="I1023" s="108"/>
      <c r="J1023" s="108"/>
      <c r="K1023" s="108"/>
      <c r="L1023" s="108"/>
      <c r="M1023" s="108"/>
      <c r="N1023" s="108"/>
      <c r="O1023" s="108"/>
      <c r="P1023" s="108"/>
      <c r="Q1023" s="108"/>
      <c r="R1023" s="108"/>
      <c r="S1023" s="108"/>
      <c r="T1023" s="108"/>
      <c r="U1023" s="108"/>
      <c r="V1023" s="108"/>
      <c r="W1023" s="108"/>
      <c r="X1023" s="108"/>
      <c r="Y1023" s="108"/>
      <c r="Z1023" s="108"/>
      <c r="AA1023" s="108"/>
      <c r="AB1023" s="108"/>
      <c r="AC1023" s="108">
        <v>154.75913301900334</v>
      </c>
      <c r="AD1023" s="108">
        <v>115.51847016841852</v>
      </c>
      <c r="AF1023" s="61">
        <v>115.51847016841852</v>
      </c>
      <c r="AG1023" s="106">
        <f t="shared" si="19"/>
        <v>0</v>
      </c>
    </row>
    <row r="1024" spans="2:33" x14ac:dyDescent="0.15">
      <c r="B1024" s="107" t="s">
        <v>261</v>
      </c>
      <c r="C1024" s="107"/>
      <c r="D1024" s="107" t="s">
        <v>21</v>
      </c>
      <c r="E1024" s="107" t="s">
        <v>254</v>
      </c>
      <c r="F1024" s="107" t="s">
        <v>194</v>
      </c>
      <c r="G1024" s="107" t="s">
        <v>31</v>
      </c>
      <c r="H1024" s="108"/>
      <c r="I1024" s="108"/>
      <c r="J1024" s="108"/>
      <c r="K1024" s="108"/>
      <c r="L1024" s="108"/>
      <c r="M1024" s="108"/>
      <c r="N1024" s="108"/>
      <c r="O1024" s="108"/>
      <c r="P1024" s="108"/>
      <c r="Q1024" s="108"/>
      <c r="R1024" s="108"/>
      <c r="S1024" s="108"/>
      <c r="T1024" s="108"/>
      <c r="U1024" s="108"/>
      <c r="V1024" s="108"/>
      <c r="W1024" s="108"/>
      <c r="X1024" s="108"/>
      <c r="Y1024" s="108"/>
      <c r="Z1024" s="108"/>
      <c r="AA1024" s="108"/>
      <c r="AB1024" s="108"/>
      <c r="AC1024" s="108">
        <v>0</v>
      </c>
      <c r="AD1024" s="108">
        <v>-14.325579364843602</v>
      </c>
      <c r="AF1024" s="61">
        <v>-14.325579364843602</v>
      </c>
      <c r="AG1024" s="106">
        <f t="shared" si="19"/>
        <v>0</v>
      </c>
    </row>
    <row r="1025" spans="2:33" x14ac:dyDescent="0.15">
      <c r="B1025" s="107" t="s">
        <v>261</v>
      </c>
      <c r="C1025" s="107"/>
      <c r="D1025" s="107" t="s">
        <v>21</v>
      </c>
      <c r="E1025" s="107" t="s">
        <v>254</v>
      </c>
      <c r="F1025" s="107" t="s">
        <v>195</v>
      </c>
      <c r="G1025" s="107" t="s">
        <v>31</v>
      </c>
      <c r="H1025" s="108"/>
      <c r="I1025" s="108"/>
      <c r="J1025" s="108"/>
      <c r="K1025" s="108"/>
      <c r="L1025" s="108"/>
      <c r="M1025" s="108"/>
      <c r="N1025" s="108"/>
      <c r="O1025" s="108"/>
      <c r="P1025" s="108"/>
      <c r="Q1025" s="108"/>
      <c r="R1025" s="108"/>
      <c r="S1025" s="108"/>
      <c r="T1025" s="108"/>
      <c r="U1025" s="108"/>
      <c r="V1025" s="108"/>
      <c r="W1025" s="108"/>
      <c r="X1025" s="108"/>
      <c r="Y1025" s="108"/>
      <c r="Z1025" s="108"/>
      <c r="AA1025" s="108"/>
      <c r="AB1025" s="108"/>
      <c r="AC1025" s="108">
        <v>0</v>
      </c>
      <c r="AD1025" s="108">
        <v>0</v>
      </c>
      <c r="AF1025" s="61">
        <v>0</v>
      </c>
      <c r="AG1025" s="106">
        <f t="shared" si="19"/>
        <v>0</v>
      </c>
    </row>
    <row r="1026" spans="2:33" x14ac:dyDescent="0.15">
      <c r="B1026" s="107" t="s">
        <v>261</v>
      </c>
      <c r="C1026" s="107"/>
      <c r="D1026" s="107" t="s">
        <v>21</v>
      </c>
      <c r="E1026" s="107" t="s">
        <v>254</v>
      </c>
      <c r="F1026" s="107" t="s">
        <v>196</v>
      </c>
      <c r="G1026" s="107" t="s">
        <v>31</v>
      </c>
      <c r="H1026" s="108"/>
      <c r="I1026" s="108"/>
      <c r="J1026" s="108"/>
      <c r="K1026" s="108"/>
      <c r="L1026" s="108"/>
      <c r="M1026" s="108"/>
      <c r="N1026" s="108"/>
      <c r="O1026" s="108"/>
      <c r="P1026" s="108"/>
      <c r="Q1026" s="108"/>
      <c r="R1026" s="108"/>
      <c r="S1026" s="108"/>
      <c r="T1026" s="108"/>
      <c r="U1026" s="108"/>
      <c r="V1026" s="108"/>
      <c r="W1026" s="108"/>
      <c r="X1026" s="108"/>
      <c r="Y1026" s="108"/>
      <c r="Z1026" s="108"/>
      <c r="AA1026" s="108"/>
      <c r="AB1026" s="108"/>
      <c r="AC1026" s="108">
        <v>0</v>
      </c>
      <c r="AD1026" s="108">
        <v>0</v>
      </c>
      <c r="AF1026" s="61">
        <v>0</v>
      </c>
      <c r="AG1026" s="106">
        <f t="shared" si="19"/>
        <v>0</v>
      </c>
    </row>
    <row r="1027" spans="2:33" x14ac:dyDescent="0.15">
      <c r="B1027" s="107" t="s">
        <v>261</v>
      </c>
      <c r="C1027" s="107"/>
      <c r="D1027" s="107" t="s">
        <v>21</v>
      </c>
      <c r="E1027" s="107" t="s">
        <v>254</v>
      </c>
      <c r="F1027" s="107" t="s">
        <v>197</v>
      </c>
      <c r="G1027" s="107" t="s">
        <v>31</v>
      </c>
      <c r="H1027" s="108"/>
      <c r="I1027" s="108"/>
      <c r="J1027" s="108"/>
      <c r="K1027" s="108"/>
      <c r="L1027" s="108"/>
      <c r="M1027" s="108"/>
      <c r="N1027" s="108"/>
      <c r="O1027" s="108"/>
      <c r="P1027" s="108"/>
      <c r="Q1027" s="108"/>
      <c r="R1027" s="108"/>
      <c r="S1027" s="108"/>
      <c r="T1027" s="108"/>
      <c r="U1027" s="108"/>
      <c r="V1027" s="108"/>
      <c r="W1027" s="108"/>
      <c r="X1027" s="108"/>
      <c r="Y1027" s="108"/>
      <c r="Z1027" s="108"/>
      <c r="AA1027" s="108"/>
      <c r="AB1027" s="108"/>
      <c r="AC1027" s="108">
        <v>154.75913301900334</v>
      </c>
      <c r="AD1027" s="108">
        <v>101.19289080357493</v>
      </c>
      <c r="AF1027" s="61">
        <v>101.19289080357493</v>
      </c>
      <c r="AG1027" s="106">
        <f t="shared" si="19"/>
        <v>0</v>
      </c>
    </row>
    <row r="1028" spans="2:33" x14ac:dyDescent="0.15">
      <c r="B1028" s="107" t="s">
        <v>261</v>
      </c>
      <c r="C1028" s="107"/>
      <c r="D1028" s="107" t="s">
        <v>21</v>
      </c>
      <c r="E1028" s="107" t="s">
        <v>255</v>
      </c>
      <c r="F1028" s="107" t="s">
        <v>199</v>
      </c>
      <c r="G1028" s="107" t="s">
        <v>31</v>
      </c>
      <c r="H1028" s="108"/>
      <c r="I1028" s="108"/>
      <c r="J1028" s="108"/>
      <c r="K1028" s="108"/>
      <c r="L1028" s="108"/>
      <c r="M1028" s="108"/>
      <c r="N1028" s="108"/>
      <c r="O1028" s="108"/>
      <c r="P1028" s="108"/>
      <c r="Q1028" s="108"/>
      <c r="R1028" s="108"/>
      <c r="S1028" s="108"/>
      <c r="T1028" s="108"/>
      <c r="U1028" s="108"/>
      <c r="V1028" s="108"/>
      <c r="W1028" s="108"/>
      <c r="X1028" s="108"/>
      <c r="Y1028" s="108"/>
      <c r="Z1028" s="108"/>
      <c r="AA1028" s="108"/>
      <c r="AB1028" s="108"/>
      <c r="AC1028" s="108">
        <v>206838.35408230053</v>
      </c>
      <c r="AD1028" s="108">
        <v>215199.16816307275</v>
      </c>
      <c r="AF1028" s="222">
        <v>215199.16816307275</v>
      </c>
      <c r="AG1028" s="106">
        <f t="shared" si="19"/>
        <v>0</v>
      </c>
    </row>
    <row r="1029" spans="2:33" x14ac:dyDescent="0.15">
      <c r="B1029" s="107" t="s">
        <v>261</v>
      </c>
      <c r="C1029" s="107"/>
      <c r="D1029" s="107" t="s">
        <v>21</v>
      </c>
      <c r="E1029" s="107" t="s">
        <v>255</v>
      </c>
      <c r="F1029" s="109" t="s">
        <v>200</v>
      </c>
      <c r="G1029" s="107" t="s">
        <v>31</v>
      </c>
      <c r="H1029" s="108"/>
      <c r="I1029" s="108"/>
      <c r="J1029" s="108"/>
      <c r="K1029" s="108"/>
      <c r="L1029" s="108"/>
      <c r="M1029" s="108"/>
      <c r="N1029" s="108"/>
      <c r="O1029" s="108"/>
      <c r="P1029" s="108"/>
      <c r="Q1029" s="108"/>
      <c r="R1029" s="108"/>
      <c r="S1029" s="108"/>
      <c r="T1029" s="108"/>
      <c r="U1029" s="108"/>
      <c r="V1029" s="108"/>
      <c r="W1029" s="108"/>
      <c r="X1029" s="108"/>
      <c r="Y1029" s="108"/>
      <c r="Z1029" s="108"/>
      <c r="AA1029" s="108"/>
      <c r="AB1029" s="108"/>
      <c r="AC1029" s="108">
        <v>0</v>
      </c>
      <c r="AD1029" s="108">
        <v>0</v>
      </c>
      <c r="AF1029" s="61">
        <v>0</v>
      </c>
      <c r="AG1029" s="106">
        <f t="shared" si="19"/>
        <v>0</v>
      </c>
    </row>
    <row r="1030" spans="2:33" x14ac:dyDescent="0.15">
      <c r="B1030" s="107" t="s">
        <v>261</v>
      </c>
      <c r="C1030" s="107"/>
      <c r="D1030" s="107" t="s">
        <v>21</v>
      </c>
      <c r="E1030" s="107" t="s">
        <v>255</v>
      </c>
      <c r="F1030" s="109" t="s">
        <v>201</v>
      </c>
      <c r="G1030" s="107" t="s">
        <v>31</v>
      </c>
      <c r="H1030" s="108"/>
      <c r="I1030" s="108"/>
      <c r="J1030" s="108"/>
      <c r="K1030" s="108"/>
      <c r="L1030" s="108"/>
      <c r="M1030" s="108"/>
      <c r="N1030" s="108"/>
      <c r="O1030" s="108"/>
      <c r="P1030" s="108"/>
      <c r="Q1030" s="108"/>
      <c r="R1030" s="108"/>
      <c r="S1030" s="108"/>
      <c r="T1030" s="108"/>
      <c r="U1030" s="108"/>
      <c r="V1030" s="108"/>
      <c r="W1030" s="108"/>
      <c r="X1030" s="108"/>
      <c r="Y1030" s="108"/>
      <c r="Z1030" s="108"/>
      <c r="AA1030" s="108"/>
      <c r="AB1030" s="108"/>
      <c r="AC1030" s="108">
        <v>0</v>
      </c>
      <c r="AD1030" s="108">
        <v>0</v>
      </c>
      <c r="AF1030" s="61">
        <v>0</v>
      </c>
      <c r="AG1030" s="106">
        <f t="shared" si="19"/>
        <v>0</v>
      </c>
    </row>
    <row r="1031" spans="2:33" x14ac:dyDescent="0.15">
      <c r="B1031" s="107" t="s">
        <v>261</v>
      </c>
      <c r="C1031" s="107"/>
      <c r="D1031" s="107" t="s">
        <v>21</v>
      </c>
      <c r="E1031" s="107" t="s">
        <v>255</v>
      </c>
      <c r="F1031" s="109" t="s">
        <v>202</v>
      </c>
      <c r="G1031" s="107" t="s">
        <v>31</v>
      </c>
      <c r="H1031" s="108"/>
      <c r="I1031" s="108"/>
      <c r="J1031" s="108"/>
      <c r="K1031" s="108"/>
      <c r="L1031" s="108"/>
      <c r="M1031" s="108"/>
      <c r="N1031" s="108"/>
      <c r="O1031" s="108"/>
      <c r="P1031" s="108"/>
      <c r="Q1031" s="108"/>
      <c r="R1031" s="108"/>
      <c r="S1031" s="108"/>
      <c r="T1031" s="108"/>
      <c r="U1031" s="108"/>
      <c r="V1031" s="108"/>
      <c r="W1031" s="108"/>
      <c r="X1031" s="108"/>
      <c r="Y1031" s="108"/>
      <c r="Z1031" s="108"/>
      <c r="AA1031" s="108"/>
      <c r="AB1031" s="108"/>
      <c r="AC1031" s="108">
        <v>0</v>
      </c>
      <c r="AD1031" s="108">
        <v>0</v>
      </c>
      <c r="AF1031" s="61">
        <v>0</v>
      </c>
      <c r="AG1031" s="106">
        <f t="shared" si="19"/>
        <v>0</v>
      </c>
    </row>
    <row r="1032" spans="2:33" x14ac:dyDescent="0.15">
      <c r="B1032" s="107" t="s">
        <v>261</v>
      </c>
      <c r="C1032" s="107"/>
      <c r="D1032" s="107" t="s">
        <v>21</v>
      </c>
      <c r="E1032" s="107" t="s">
        <v>255</v>
      </c>
      <c r="F1032" s="109" t="s">
        <v>203</v>
      </c>
      <c r="G1032" s="107" t="s">
        <v>31</v>
      </c>
      <c r="H1032" s="108"/>
      <c r="I1032" s="108"/>
      <c r="J1032" s="108"/>
      <c r="K1032" s="108"/>
      <c r="L1032" s="108"/>
      <c r="M1032" s="108"/>
      <c r="N1032" s="108"/>
      <c r="O1032" s="108"/>
      <c r="P1032" s="108"/>
      <c r="Q1032" s="108"/>
      <c r="R1032" s="108"/>
      <c r="S1032" s="108"/>
      <c r="T1032" s="108"/>
      <c r="U1032" s="108"/>
      <c r="V1032" s="108"/>
      <c r="W1032" s="108"/>
      <c r="X1032" s="108"/>
      <c r="Y1032" s="108"/>
      <c r="Z1032" s="108"/>
      <c r="AA1032" s="108"/>
      <c r="AB1032" s="108"/>
      <c r="AC1032" s="108">
        <v>0</v>
      </c>
      <c r="AD1032" s="108">
        <v>0</v>
      </c>
      <c r="AF1032" s="61">
        <v>0</v>
      </c>
      <c r="AG1032" s="106">
        <f t="shared" si="19"/>
        <v>0</v>
      </c>
    </row>
    <row r="1033" spans="2:33" x14ac:dyDescent="0.15">
      <c r="B1033" s="107" t="s">
        <v>261</v>
      </c>
      <c r="C1033" s="107"/>
      <c r="D1033" s="107" t="s">
        <v>21</v>
      </c>
      <c r="E1033" s="107" t="s">
        <v>255</v>
      </c>
      <c r="F1033" s="109" t="s">
        <v>204</v>
      </c>
      <c r="G1033" s="107" t="s">
        <v>31</v>
      </c>
      <c r="H1033" s="108"/>
      <c r="I1033" s="108"/>
      <c r="J1033" s="108"/>
      <c r="K1033" s="108"/>
      <c r="L1033" s="108"/>
      <c r="M1033" s="108"/>
      <c r="N1033" s="108"/>
      <c r="O1033" s="108"/>
      <c r="P1033" s="108"/>
      <c r="Q1033" s="108"/>
      <c r="R1033" s="108"/>
      <c r="S1033" s="108"/>
      <c r="T1033" s="108"/>
      <c r="U1033" s="108"/>
      <c r="V1033" s="108"/>
      <c r="W1033" s="108"/>
      <c r="X1033" s="108"/>
      <c r="Y1033" s="108"/>
      <c r="Z1033" s="108"/>
      <c r="AA1033" s="108"/>
      <c r="AB1033" s="108"/>
      <c r="AC1033" s="108">
        <v>199896.27879214939</v>
      </c>
      <c r="AD1033" s="108">
        <v>208087.99904361952</v>
      </c>
      <c r="AF1033" s="222">
        <v>208087.99904361952</v>
      </c>
      <c r="AG1033" s="106">
        <f t="shared" si="19"/>
        <v>0</v>
      </c>
    </row>
    <row r="1034" spans="2:33" x14ac:dyDescent="0.15">
      <c r="B1034" s="107" t="s">
        <v>261</v>
      </c>
      <c r="C1034" s="107"/>
      <c r="D1034" s="107" t="s">
        <v>21</v>
      </c>
      <c r="E1034" s="107" t="s">
        <v>255</v>
      </c>
      <c r="F1034" s="109" t="s">
        <v>205</v>
      </c>
      <c r="G1034" s="107" t="s">
        <v>31</v>
      </c>
      <c r="H1034" s="108"/>
      <c r="I1034" s="108"/>
      <c r="J1034" s="108"/>
      <c r="K1034" s="108"/>
      <c r="L1034" s="108"/>
      <c r="M1034" s="108"/>
      <c r="N1034" s="108"/>
      <c r="O1034" s="108"/>
      <c r="P1034" s="108"/>
      <c r="Q1034" s="108"/>
      <c r="R1034" s="108"/>
      <c r="S1034" s="108"/>
      <c r="T1034" s="108"/>
      <c r="U1034" s="108"/>
      <c r="V1034" s="108"/>
      <c r="W1034" s="108"/>
      <c r="X1034" s="108"/>
      <c r="Y1034" s="108"/>
      <c r="Z1034" s="108"/>
      <c r="AA1034" s="108"/>
      <c r="AB1034" s="108"/>
      <c r="AC1034" s="108">
        <v>6942.0752901511451</v>
      </c>
      <c r="AD1034" s="108">
        <v>7111.1691194532068</v>
      </c>
      <c r="AF1034" s="222">
        <v>7111.1691194532068</v>
      </c>
      <c r="AG1034" s="106">
        <f t="shared" si="19"/>
        <v>0</v>
      </c>
    </row>
    <row r="1035" spans="2:33" x14ac:dyDescent="0.15">
      <c r="B1035" s="107" t="s">
        <v>261</v>
      </c>
      <c r="C1035" s="107"/>
      <c r="D1035" s="107" t="s">
        <v>21</v>
      </c>
      <c r="E1035" s="107" t="s">
        <v>255</v>
      </c>
      <c r="F1035" s="107" t="s">
        <v>206</v>
      </c>
      <c r="G1035" s="107" t="s">
        <v>31</v>
      </c>
      <c r="H1035" s="108"/>
      <c r="I1035" s="108"/>
      <c r="J1035" s="108"/>
      <c r="K1035" s="108"/>
      <c r="L1035" s="108"/>
      <c r="M1035" s="108"/>
      <c r="N1035" s="108"/>
      <c r="O1035" s="108"/>
      <c r="P1035" s="108"/>
      <c r="Q1035" s="108"/>
      <c r="R1035" s="108"/>
      <c r="S1035" s="108"/>
      <c r="T1035" s="108"/>
      <c r="U1035" s="108"/>
      <c r="V1035" s="108"/>
      <c r="W1035" s="108"/>
      <c r="X1035" s="108"/>
      <c r="Y1035" s="108"/>
      <c r="Z1035" s="108"/>
      <c r="AA1035" s="108"/>
      <c r="AB1035" s="108"/>
      <c r="AC1035" s="108">
        <v>-3822.6729631097933</v>
      </c>
      <c r="AD1035" s="108">
        <v>-3595.0338353760476</v>
      </c>
      <c r="AF1035" s="222">
        <v>-3595.0338353760476</v>
      </c>
      <c r="AG1035" s="106">
        <f t="shared" si="19"/>
        <v>0</v>
      </c>
    </row>
    <row r="1036" spans="2:33" x14ac:dyDescent="0.15">
      <c r="B1036" s="107" t="s">
        <v>261</v>
      </c>
      <c r="C1036" s="107"/>
      <c r="D1036" s="107" t="s">
        <v>21</v>
      </c>
      <c r="E1036" s="107" t="s">
        <v>255</v>
      </c>
      <c r="F1036" s="107" t="s">
        <v>207</v>
      </c>
      <c r="G1036" s="107" t="s">
        <v>31</v>
      </c>
      <c r="H1036" s="108"/>
      <c r="I1036" s="108"/>
      <c r="J1036" s="108"/>
      <c r="K1036" s="108"/>
      <c r="L1036" s="108"/>
      <c r="M1036" s="108"/>
      <c r="N1036" s="108"/>
      <c r="O1036" s="108"/>
      <c r="P1036" s="108"/>
      <c r="Q1036" s="108"/>
      <c r="R1036" s="108"/>
      <c r="S1036" s="108"/>
      <c r="T1036" s="108"/>
      <c r="U1036" s="108"/>
      <c r="V1036" s="108"/>
      <c r="W1036" s="108"/>
      <c r="X1036" s="108"/>
      <c r="Y1036" s="108"/>
      <c r="Z1036" s="108"/>
      <c r="AA1036" s="108"/>
      <c r="AB1036" s="108"/>
      <c r="AC1036" s="108">
        <v>-24174.380221127358</v>
      </c>
      <c r="AD1036" s="108">
        <v>-23887.796293420797</v>
      </c>
      <c r="AF1036" s="222">
        <v>-23887.796293420797</v>
      </c>
      <c r="AG1036" s="106">
        <f t="shared" si="19"/>
        <v>0</v>
      </c>
    </row>
    <row r="1037" spans="2:33" x14ac:dyDescent="0.15">
      <c r="B1037" s="107" t="s">
        <v>261</v>
      </c>
      <c r="C1037" s="107"/>
      <c r="D1037" s="107" t="s">
        <v>21</v>
      </c>
      <c r="E1037" s="107" t="s">
        <v>255</v>
      </c>
      <c r="F1037" s="107" t="s">
        <v>208</v>
      </c>
      <c r="G1037" s="107" t="s">
        <v>31</v>
      </c>
      <c r="H1037" s="108"/>
      <c r="I1037" s="108"/>
      <c r="J1037" s="108"/>
      <c r="K1037" s="108"/>
      <c r="L1037" s="108"/>
      <c r="M1037" s="108"/>
      <c r="N1037" s="108"/>
      <c r="O1037" s="108"/>
      <c r="P1037" s="108"/>
      <c r="Q1037" s="108"/>
      <c r="R1037" s="108"/>
      <c r="S1037" s="108"/>
      <c r="T1037" s="108"/>
      <c r="U1037" s="108"/>
      <c r="V1037" s="108"/>
      <c r="W1037" s="108"/>
      <c r="X1037" s="108"/>
      <c r="Y1037" s="108"/>
      <c r="Z1037" s="108"/>
      <c r="AA1037" s="108"/>
      <c r="AB1037" s="108"/>
      <c r="AC1037" s="108">
        <v>-137.87976009572327</v>
      </c>
      <c r="AD1037" s="108">
        <v>136.51841716021727</v>
      </c>
      <c r="AF1037" s="222">
        <v>136.51841716021727</v>
      </c>
      <c r="AG1037" s="106">
        <f t="shared" si="19"/>
        <v>0</v>
      </c>
    </row>
    <row r="1038" spans="2:33" x14ac:dyDescent="0.15">
      <c r="B1038" s="107" t="s">
        <v>261</v>
      </c>
      <c r="C1038" s="107"/>
      <c r="D1038" s="107" t="s">
        <v>21</v>
      </c>
      <c r="E1038" s="107" t="s">
        <v>82</v>
      </c>
      <c r="F1038" s="107" t="s">
        <v>209</v>
      </c>
      <c r="G1038" s="107" t="s">
        <v>31</v>
      </c>
      <c r="H1038" s="108"/>
      <c r="I1038" s="108"/>
      <c r="J1038" s="108"/>
      <c r="K1038" s="108"/>
      <c r="L1038" s="108"/>
      <c r="M1038" s="108"/>
      <c r="N1038" s="108"/>
      <c r="O1038" s="108"/>
      <c r="P1038" s="108"/>
      <c r="Q1038" s="108"/>
      <c r="R1038" s="108"/>
      <c r="S1038" s="108"/>
      <c r="T1038" s="108"/>
      <c r="U1038" s="108"/>
      <c r="V1038" s="108"/>
      <c r="W1038" s="108"/>
      <c r="X1038" s="108"/>
      <c r="Y1038" s="108"/>
      <c r="Z1038" s="108"/>
      <c r="AA1038" s="108"/>
      <c r="AB1038" s="108"/>
      <c r="AC1038" s="108">
        <v>179133.9397911781</v>
      </c>
      <c r="AD1038" s="108">
        <v>187681.01250791925</v>
      </c>
      <c r="AF1038" s="222">
        <v>187681.01250791925</v>
      </c>
      <c r="AG1038" s="106">
        <f t="shared" si="19"/>
        <v>0</v>
      </c>
    </row>
    <row r="1039" spans="2:33" x14ac:dyDescent="0.15">
      <c r="B1039" s="107" t="s">
        <v>261</v>
      </c>
      <c r="C1039" s="107"/>
      <c r="D1039" s="107" t="s">
        <v>21</v>
      </c>
      <c r="E1039" s="107" t="s">
        <v>82</v>
      </c>
      <c r="F1039" s="107" t="s">
        <v>210</v>
      </c>
      <c r="G1039" s="107" t="s">
        <v>31</v>
      </c>
      <c r="H1039" s="108"/>
      <c r="I1039" s="108"/>
      <c r="J1039" s="108"/>
      <c r="K1039" s="108"/>
      <c r="L1039" s="108"/>
      <c r="M1039" s="108"/>
      <c r="N1039" s="108"/>
      <c r="O1039" s="108"/>
      <c r="P1039" s="108"/>
      <c r="Q1039" s="108"/>
      <c r="R1039" s="108"/>
      <c r="S1039" s="108"/>
      <c r="T1039" s="108"/>
      <c r="U1039" s="108"/>
      <c r="V1039" s="108"/>
      <c r="W1039" s="108"/>
      <c r="X1039" s="108"/>
      <c r="Y1039" s="108"/>
      <c r="Z1039" s="108"/>
      <c r="AA1039" s="108"/>
      <c r="AB1039" s="108"/>
      <c r="AC1039" s="108">
        <v>0</v>
      </c>
      <c r="AD1039" s="108">
        <v>0</v>
      </c>
      <c r="AF1039" s="61">
        <v>0</v>
      </c>
      <c r="AG1039" s="106">
        <f t="shared" si="19"/>
        <v>0</v>
      </c>
    </row>
    <row r="1040" spans="2:33" x14ac:dyDescent="0.15">
      <c r="B1040" s="107" t="s">
        <v>261</v>
      </c>
      <c r="C1040" s="107"/>
      <c r="D1040" s="107" t="s">
        <v>21</v>
      </c>
      <c r="E1040" s="107" t="s">
        <v>82</v>
      </c>
      <c r="F1040" s="107" t="s">
        <v>211</v>
      </c>
      <c r="G1040" s="107" t="s">
        <v>31</v>
      </c>
      <c r="H1040" s="108"/>
      <c r="I1040" s="108"/>
      <c r="J1040" s="108"/>
      <c r="K1040" s="108"/>
      <c r="L1040" s="108"/>
      <c r="M1040" s="108"/>
      <c r="N1040" s="108"/>
      <c r="O1040" s="108"/>
      <c r="P1040" s="108"/>
      <c r="Q1040" s="108"/>
      <c r="R1040" s="108"/>
      <c r="S1040" s="108"/>
      <c r="T1040" s="108"/>
      <c r="U1040" s="108"/>
      <c r="V1040" s="108"/>
      <c r="W1040" s="108"/>
      <c r="X1040" s="108"/>
      <c r="Y1040" s="108"/>
      <c r="Z1040" s="108"/>
      <c r="AA1040" s="108"/>
      <c r="AB1040" s="108"/>
      <c r="AC1040" s="108">
        <v>179133.9397911781</v>
      </c>
      <c r="AD1040" s="108">
        <v>187681.01250791925</v>
      </c>
      <c r="AF1040" s="222">
        <v>187681.01250791925</v>
      </c>
      <c r="AG1040" s="106">
        <f t="shared" si="19"/>
        <v>0</v>
      </c>
    </row>
    <row r="1041" spans="2:33" x14ac:dyDescent="0.15">
      <c r="B1041" s="107" t="s">
        <v>261</v>
      </c>
      <c r="C1041" s="107"/>
      <c r="D1041" s="107" t="s">
        <v>21</v>
      </c>
      <c r="E1041" s="107" t="s">
        <v>82</v>
      </c>
      <c r="F1041" s="109" t="s">
        <v>74</v>
      </c>
      <c r="G1041" s="107" t="s">
        <v>31</v>
      </c>
      <c r="H1041" s="108"/>
      <c r="I1041" s="108"/>
      <c r="J1041" s="108"/>
      <c r="K1041" s="108"/>
      <c r="L1041" s="108"/>
      <c r="M1041" s="108"/>
      <c r="N1041" s="108"/>
      <c r="O1041" s="108"/>
      <c r="P1041" s="108"/>
      <c r="Q1041" s="108"/>
      <c r="R1041" s="108"/>
      <c r="S1041" s="108"/>
      <c r="T1041" s="108"/>
      <c r="U1041" s="108"/>
      <c r="V1041" s="108"/>
      <c r="W1041" s="108"/>
      <c r="X1041" s="108"/>
      <c r="Y1041" s="108"/>
      <c r="Z1041" s="108"/>
      <c r="AA1041" s="108"/>
      <c r="AB1041" s="108"/>
      <c r="AC1041" s="108">
        <v>38102.090488811918</v>
      </c>
      <c r="AD1041" s="108">
        <v>38164.212653400165</v>
      </c>
      <c r="AF1041" s="222">
        <v>38164.212653400165</v>
      </c>
      <c r="AG1041" s="106">
        <f t="shared" si="19"/>
        <v>0</v>
      </c>
    </row>
    <row r="1042" spans="2:33" x14ac:dyDescent="0.15">
      <c r="B1042" s="107" t="s">
        <v>261</v>
      </c>
      <c r="C1042" s="107"/>
      <c r="D1042" s="107" t="s">
        <v>21</v>
      </c>
      <c r="E1042" s="107" t="s">
        <v>82</v>
      </c>
      <c r="F1042" s="109" t="s">
        <v>75</v>
      </c>
      <c r="G1042" s="107" t="s">
        <v>31</v>
      </c>
      <c r="H1042" s="108"/>
      <c r="I1042" s="108"/>
      <c r="J1042" s="108"/>
      <c r="K1042" s="108"/>
      <c r="L1042" s="108"/>
      <c r="M1042" s="108"/>
      <c r="N1042" s="108"/>
      <c r="O1042" s="108"/>
      <c r="P1042" s="108"/>
      <c r="Q1042" s="108"/>
      <c r="R1042" s="108"/>
      <c r="S1042" s="108"/>
      <c r="T1042" s="108"/>
      <c r="U1042" s="108"/>
      <c r="V1042" s="108"/>
      <c r="W1042" s="108"/>
      <c r="X1042" s="108"/>
      <c r="Y1042" s="108"/>
      <c r="Z1042" s="108"/>
      <c r="AA1042" s="108"/>
      <c r="AB1042" s="108"/>
      <c r="AC1042" s="108">
        <v>24258.595387628877</v>
      </c>
      <c r="AD1042" s="108">
        <v>25726.575762292698</v>
      </c>
      <c r="AF1042" s="222">
        <v>25726.575762292698</v>
      </c>
      <c r="AG1042" s="106">
        <f t="shared" si="19"/>
        <v>0</v>
      </c>
    </row>
    <row r="1043" spans="2:33" x14ac:dyDescent="0.15">
      <c r="B1043" s="107" t="s">
        <v>261</v>
      </c>
      <c r="C1043" s="107"/>
      <c r="D1043" s="107" t="s">
        <v>21</v>
      </c>
      <c r="E1043" s="107" t="s">
        <v>82</v>
      </c>
      <c r="F1043" s="109" t="s">
        <v>76</v>
      </c>
      <c r="G1043" s="107" t="s">
        <v>31</v>
      </c>
      <c r="H1043" s="108"/>
      <c r="I1043" s="108"/>
      <c r="J1043" s="108"/>
      <c r="K1043" s="108"/>
      <c r="L1043" s="108"/>
      <c r="M1043" s="108"/>
      <c r="N1043" s="108"/>
      <c r="O1043" s="108"/>
      <c r="P1043" s="108"/>
      <c r="Q1043" s="108"/>
      <c r="R1043" s="108"/>
      <c r="S1043" s="108"/>
      <c r="T1043" s="108"/>
      <c r="U1043" s="108"/>
      <c r="V1043" s="108"/>
      <c r="W1043" s="108"/>
      <c r="X1043" s="108"/>
      <c r="Y1043" s="108"/>
      <c r="Z1043" s="108"/>
      <c r="AA1043" s="108"/>
      <c r="AB1043" s="108"/>
      <c r="AC1043" s="108">
        <v>6586.4260279650316</v>
      </c>
      <c r="AD1043" s="108">
        <v>7521.3208352420179</v>
      </c>
      <c r="AF1043" s="61">
        <v>7521.3208352420179</v>
      </c>
      <c r="AG1043" s="106">
        <f t="shared" si="19"/>
        <v>0</v>
      </c>
    </row>
    <row r="1044" spans="2:33" x14ac:dyDescent="0.15">
      <c r="B1044" s="107" t="s">
        <v>261</v>
      </c>
      <c r="C1044" s="107"/>
      <c r="D1044" s="107" t="s">
        <v>21</v>
      </c>
      <c r="E1044" s="107" t="s">
        <v>82</v>
      </c>
      <c r="F1044" s="109" t="s">
        <v>88</v>
      </c>
      <c r="G1044" s="107" t="s">
        <v>31</v>
      </c>
      <c r="H1044" s="108"/>
      <c r="I1044" s="108"/>
      <c r="J1044" s="108"/>
      <c r="K1044" s="108"/>
      <c r="L1044" s="108"/>
      <c r="M1044" s="108"/>
      <c r="N1044" s="108"/>
      <c r="O1044" s="108"/>
      <c r="P1044" s="108"/>
      <c r="Q1044" s="108"/>
      <c r="R1044" s="108"/>
      <c r="S1044" s="108"/>
      <c r="T1044" s="108"/>
      <c r="U1044" s="108"/>
      <c r="V1044" s="108"/>
      <c r="W1044" s="108"/>
      <c r="X1044" s="108"/>
      <c r="Y1044" s="108"/>
      <c r="Z1044" s="108"/>
      <c r="AA1044" s="108"/>
      <c r="AB1044" s="108"/>
      <c r="AC1044" s="108">
        <v>279.27460693196861</v>
      </c>
      <c r="AD1044" s="108">
        <v>289.00174606714404</v>
      </c>
      <c r="AF1044" s="61">
        <v>289.00174606714404</v>
      </c>
      <c r="AG1044" s="106">
        <f t="shared" si="19"/>
        <v>0</v>
      </c>
    </row>
    <row r="1045" spans="2:33" x14ac:dyDescent="0.15">
      <c r="B1045" s="107" t="s">
        <v>261</v>
      </c>
      <c r="C1045" s="107"/>
      <c r="D1045" s="107" t="s">
        <v>21</v>
      </c>
      <c r="E1045" s="107" t="s">
        <v>82</v>
      </c>
      <c r="F1045" s="109" t="s">
        <v>212</v>
      </c>
      <c r="G1045" s="107" t="s">
        <v>31</v>
      </c>
      <c r="H1045" s="108"/>
      <c r="I1045" s="108"/>
      <c r="J1045" s="108"/>
      <c r="K1045" s="108"/>
      <c r="L1045" s="108"/>
      <c r="M1045" s="108"/>
      <c r="N1045" s="108"/>
      <c r="O1045" s="108"/>
      <c r="P1045" s="108"/>
      <c r="Q1045" s="108"/>
      <c r="R1045" s="108"/>
      <c r="S1045" s="108"/>
      <c r="T1045" s="108"/>
      <c r="U1045" s="108"/>
      <c r="V1045" s="108"/>
      <c r="W1045" s="108"/>
      <c r="X1045" s="108"/>
      <c r="Y1045" s="108"/>
      <c r="Z1045" s="108"/>
      <c r="AA1045" s="108"/>
      <c r="AB1045" s="108"/>
      <c r="AC1045" s="108">
        <v>4970.0979283966881</v>
      </c>
      <c r="AD1045" s="108">
        <v>5144.4627102173772</v>
      </c>
      <c r="AF1045" s="61">
        <v>5144.4627102173772</v>
      </c>
      <c r="AG1045" s="106">
        <f t="shared" si="19"/>
        <v>0</v>
      </c>
    </row>
    <row r="1046" spans="2:33" x14ac:dyDescent="0.15">
      <c r="B1046" s="107" t="s">
        <v>261</v>
      </c>
      <c r="C1046" s="107"/>
      <c r="D1046" s="107" t="s">
        <v>21</v>
      </c>
      <c r="E1046" s="107" t="s">
        <v>82</v>
      </c>
      <c r="F1046" s="109" t="s">
        <v>79</v>
      </c>
      <c r="G1046" s="107" t="s">
        <v>31</v>
      </c>
      <c r="H1046" s="108"/>
      <c r="I1046" s="108"/>
      <c r="J1046" s="108"/>
      <c r="K1046" s="108"/>
      <c r="L1046" s="108"/>
      <c r="M1046" s="108"/>
      <c r="N1046" s="108"/>
      <c r="O1046" s="108"/>
      <c r="P1046" s="108"/>
      <c r="Q1046" s="108"/>
      <c r="R1046" s="108"/>
      <c r="S1046" s="108"/>
      <c r="T1046" s="108"/>
      <c r="U1046" s="108"/>
      <c r="V1046" s="108"/>
      <c r="W1046" s="108"/>
      <c r="X1046" s="108"/>
      <c r="Y1046" s="108"/>
      <c r="Z1046" s="108"/>
      <c r="AA1046" s="108"/>
      <c r="AB1046" s="108"/>
      <c r="AC1046" s="108">
        <v>824.98404005009104</v>
      </c>
      <c r="AD1046" s="108">
        <v>748.58884508779488</v>
      </c>
      <c r="AF1046" s="61">
        <v>748.58884508779488</v>
      </c>
      <c r="AG1046" s="106">
        <f t="shared" si="19"/>
        <v>0</v>
      </c>
    </row>
    <row r="1047" spans="2:33" x14ac:dyDescent="0.15">
      <c r="B1047" s="107" t="s">
        <v>261</v>
      </c>
      <c r="C1047" s="107"/>
      <c r="D1047" s="107" t="s">
        <v>21</v>
      </c>
      <c r="E1047" s="107" t="s">
        <v>82</v>
      </c>
      <c r="F1047" s="109" t="s">
        <v>80</v>
      </c>
      <c r="G1047" s="107" t="s">
        <v>31</v>
      </c>
      <c r="H1047" s="108"/>
      <c r="I1047" s="108"/>
      <c r="J1047" s="108"/>
      <c r="K1047" s="108"/>
      <c r="L1047" s="108"/>
      <c r="M1047" s="108"/>
      <c r="N1047" s="108"/>
      <c r="O1047" s="108"/>
      <c r="P1047" s="108"/>
      <c r="Q1047" s="108"/>
      <c r="R1047" s="108"/>
      <c r="S1047" s="108"/>
      <c r="T1047" s="108"/>
      <c r="U1047" s="108"/>
      <c r="V1047" s="108"/>
      <c r="W1047" s="108"/>
      <c r="X1047" s="108"/>
      <c r="Y1047" s="108"/>
      <c r="Z1047" s="108"/>
      <c r="AA1047" s="108"/>
      <c r="AB1047" s="108"/>
      <c r="AC1047" s="108">
        <v>59402.758006546297</v>
      </c>
      <c r="AD1047" s="108">
        <v>64255.493417332735</v>
      </c>
      <c r="AF1047" s="61">
        <v>64255.493417332735</v>
      </c>
      <c r="AG1047" s="106">
        <f t="shared" si="19"/>
        <v>0</v>
      </c>
    </row>
    <row r="1048" spans="2:33" x14ac:dyDescent="0.15">
      <c r="B1048" s="107" t="s">
        <v>261</v>
      </c>
      <c r="C1048" s="107"/>
      <c r="D1048" s="107" t="s">
        <v>21</v>
      </c>
      <c r="E1048" s="107" t="s">
        <v>82</v>
      </c>
      <c r="F1048" s="109" t="s">
        <v>81</v>
      </c>
      <c r="G1048" s="107" t="s">
        <v>31</v>
      </c>
      <c r="H1048" s="108"/>
      <c r="I1048" s="108"/>
      <c r="J1048" s="108"/>
      <c r="K1048" s="108"/>
      <c r="L1048" s="108"/>
      <c r="M1048" s="108"/>
      <c r="N1048" s="108"/>
      <c r="O1048" s="108"/>
      <c r="P1048" s="108"/>
      <c r="Q1048" s="108"/>
      <c r="R1048" s="108"/>
      <c r="S1048" s="108"/>
      <c r="T1048" s="108"/>
      <c r="U1048" s="108"/>
      <c r="V1048" s="108"/>
      <c r="W1048" s="108"/>
      <c r="X1048" s="108"/>
      <c r="Y1048" s="108"/>
      <c r="Z1048" s="108"/>
      <c r="AA1048" s="108"/>
      <c r="AB1048" s="108"/>
      <c r="AC1048" s="108">
        <v>44709.713304847246</v>
      </c>
      <c r="AD1048" s="108">
        <v>45831.356538279331</v>
      </c>
      <c r="AF1048" s="222">
        <v>45831.356538279331</v>
      </c>
      <c r="AG1048" s="106">
        <f t="shared" si="19"/>
        <v>0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J15"/>
  <sheetViews>
    <sheetView showGridLines="0" showRowColHeaders="0" view="pageBreakPreview" zoomScale="160" zoomScaleNormal="100" zoomScaleSheetLayoutView="160" workbookViewId="0">
      <selection activeCell="E20" sqref="E20"/>
    </sheetView>
  </sheetViews>
  <sheetFormatPr baseColWidth="10" defaultColWidth="11.42578125" defaultRowHeight="14.25" x14ac:dyDescent="0.2"/>
  <cols>
    <col min="1" max="1" width="1.7109375" style="2" customWidth="1"/>
    <col min="2" max="4" width="11.42578125" style="2"/>
    <col min="5" max="5" width="12.7109375" style="2" customWidth="1"/>
    <col min="6" max="8" width="11.140625" style="2" customWidth="1"/>
    <col min="9" max="9" width="12.7109375" style="2" customWidth="1"/>
    <col min="10" max="10" width="11.140625" style="2" customWidth="1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376</v>
      </c>
    </row>
    <row r="6" spans="2:10" x14ac:dyDescent="0.2">
      <c r="B6" s="12" t="s">
        <v>375</v>
      </c>
    </row>
    <row r="7" spans="2:10" ht="15" thickBot="1" x14ac:dyDescent="0.25"/>
    <row r="8" spans="2:10" ht="15" thickBot="1" x14ac:dyDescent="0.25">
      <c r="B8" s="232" t="s">
        <v>103</v>
      </c>
      <c r="C8" s="232"/>
      <c r="D8" s="232"/>
      <c r="E8" s="232" t="s">
        <v>10</v>
      </c>
      <c r="F8" s="232"/>
      <c r="G8" s="232" t="s">
        <v>38</v>
      </c>
      <c r="H8" s="232"/>
      <c r="I8" s="232" t="s">
        <v>26</v>
      </c>
      <c r="J8" s="232"/>
    </row>
    <row r="9" spans="2:10" ht="15" thickBot="1" x14ac:dyDescent="0.25">
      <c r="B9" s="232"/>
      <c r="C9" s="232"/>
      <c r="D9" s="232"/>
      <c r="E9" s="17" t="s">
        <v>104</v>
      </c>
      <c r="F9" s="17" t="s">
        <v>105</v>
      </c>
      <c r="G9" s="17" t="s">
        <v>104</v>
      </c>
      <c r="H9" s="17" t="s">
        <v>105</v>
      </c>
      <c r="I9" s="17" t="s">
        <v>104</v>
      </c>
      <c r="J9" s="17" t="s">
        <v>105</v>
      </c>
    </row>
    <row r="10" spans="2:10" x14ac:dyDescent="0.2">
      <c r="B10" s="23" t="s">
        <v>46</v>
      </c>
      <c r="C10" s="24"/>
      <c r="D10" s="25"/>
      <c r="E10" s="47">
        <f>+DATA!AD324</f>
        <v>5384.4110000000001</v>
      </c>
      <c r="F10" s="130">
        <f>+E10/$E$14</f>
        <v>0.37789376521478291</v>
      </c>
      <c r="G10" s="47">
        <f>+DATA!AD336</f>
        <v>129.90300000000002</v>
      </c>
      <c r="H10" s="130">
        <f>+G10/$G$14</f>
        <v>8.5970176516057997E-2</v>
      </c>
      <c r="I10" s="47">
        <f>+E10+G10</f>
        <v>5514.3140000000003</v>
      </c>
      <c r="J10" s="130">
        <f>+I10/$I$14</f>
        <v>0.34990407691816661</v>
      </c>
    </row>
    <row r="11" spans="2:10" x14ac:dyDescent="0.2">
      <c r="B11" s="26" t="s">
        <v>49</v>
      </c>
      <c r="C11" s="8"/>
      <c r="D11" s="27"/>
      <c r="E11" s="49">
        <f>+DATA!AD325</f>
        <v>538.99000000000024</v>
      </c>
      <c r="F11" s="131">
        <f t="shared" ref="F11:F14" si="0">+E11/$E$14</f>
        <v>3.7827899934294751E-2</v>
      </c>
      <c r="G11" s="49">
        <f>+DATA!AD337</f>
        <v>0</v>
      </c>
      <c r="H11" s="131">
        <f t="shared" ref="H11:H14" si="1">+G11/$G$14</f>
        <v>0</v>
      </c>
      <c r="I11" s="49">
        <f t="shared" ref="I11:I13" si="2">+E11+G11</f>
        <v>538.99000000000024</v>
      </c>
      <c r="J11" s="131">
        <f t="shared" ref="J11:J14" si="3">+I11/$I$14</f>
        <v>3.4200953811865387E-2</v>
      </c>
    </row>
    <row r="12" spans="2:10" x14ac:dyDescent="0.2">
      <c r="B12" s="26" t="s">
        <v>48</v>
      </c>
      <c r="C12" s="8"/>
      <c r="D12" s="27"/>
      <c r="E12" s="49">
        <f>+DATA!AD326</f>
        <v>286.51</v>
      </c>
      <c r="F12" s="131">
        <f t="shared" si="0"/>
        <v>2.0108112599815924E-2</v>
      </c>
      <c r="G12" s="49">
        <f>+DATA!AD338</f>
        <v>0</v>
      </c>
      <c r="H12" s="131">
        <f t="shared" si="1"/>
        <v>0</v>
      </c>
      <c r="I12" s="49">
        <f t="shared" si="2"/>
        <v>286.51</v>
      </c>
      <c r="J12" s="131">
        <f t="shared" si="3"/>
        <v>1.8180143001980644E-2</v>
      </c>
    </row>
    <row r="13" spans="2:10" ht="15" thickBot="1" x14ac:dyDescent="0.25">
      <c r="B13" s="28" t="s">
        <v>47</v>
      </c>
      <c r="C13" s="29"/>
      <c r="D13" s="30"/>
      <c r="E13" s="51">
        <f>+DATA!AD327</f>
        <v>8038.5670000000009</v>
      </c>
      <c r="F13" s="132">
        <f t="shared" si="0"/>
        <v>0.56417022225110647</v>
      </c>
      <c r="G13" s="51">
        <f>+DATA!AD339</f>
        <v>1381.1209999999999</v>
      </c>
      <c r="H13" s="132">
        <f t="shared" si="1"/>
        <v>0.91402982348394202</v>
      </c>
      <c r="I13" s="51">
        <f t="shared" si="2"/>
        <v>9419.6880000000001</v>
      </c>
      <c r="J13" s="132">
        <f t="shared" si="3"/>
        <v>0.59771482626798744</v>
      </c>
    </row>
    <row r="14" spans="2:10" x14ac:dyDescent="0.2">
      <c r="B14" s="31" t="s">
        <v>98</v>
      </c>
      <c r="C14" s="32"/>
      <c r="D14" s="32"/>
      <c r="E14" s="129">
        <f>SUM(E10:E13)</f>
        <v>14248.478000000001</v>
      </c>
      <c r="F14" s="133">
        <f t="shared" si="0"/>
        <v>1</v>
      </c>
      <c r="G14" s="129">
        <f>SUM(G10:G13)</f>
        <v>1511.0239999999999</v>
      </c>
      <c r="H14" s="133">
        <f t="shared" si="1"/>
        <v>1</v>
      </c>
      <c r="I14" s="129">
        <f>SUM(I10:I13)</f>
        <v>15759.502</v>
      </c>
      <c r="J14" s="135">
        <f t="shared" si="3"/>
        <v>1</v>
      </c>
    </row>
    <row r="15" spans="2:10" ht="15" thickBot="1" x14ac:dyDescent="0.25">
      <c r="B15" s="33"/>
      <c r="C15" s="34"/>
      <c r="D15" s="34"/>
      <c r="E15" s="134">
        <f>+E14/I14</f>
        <v>0.90411981292302257</v>
      </c>
      <c r="F15" s="34"/>
      <c r="G15" s="134">
        <f>+G14/I14</f>
        <v>9.5880187076977416E-2</v>
      </c>
      <c r="H15" s="34"/>
      <c r="I15" s="34"/>
      <c r="J15" s="35"/>
    </row>
  </sheetData>
  <mergeCells count="5">
    <mergeCell ref="B8:D9"/>
    <mergeCell ref="E8:F8"/>
    <mergeCell ref="G8:H8"/>
    <mergeCell ref="I8:J8"/>
    <mergeCell ref="B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F14 H14" formula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J14"/>
  <sheetViews>
    <sheetView showGridLines="0" showRowColHeaders="0" view="pageBreakPreview" zoomScale="145" zoomScaleNormal="100" zoomScaleSheetLayoutView="145" workbookViewId="0">
      <selection activeCell="E19" sqref="E19"/>
    </sheetView>
  </sheetViews>
  <sheetFormatPr baseColWidth="10" defaultColWidth="11.42578125" defaultRowHeight="14.25" x14ac:dyDescent="0.2"/>
  <cols>
    <col min="1" max="1" width="1.7109375" style="2" customWidth="1"/>
    <col min="2" max="3" width="12.7109375" style="2" customWidth="1"/>
    <col min="4" max="5" width="15.7109375" style="2" customWidth="1"/>
    <col min="6" max="6" width="12.7109375" style="2" customWidth="1"/>
    <col min="7" max="10" width="11.140625" style="2" customWidth="1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378</v>
      </c>
    </row>
    <row r="6" spans="2:10" x14ac:dyDescent="0.2">
      <c r="B6" s="12" t="s">
        <v>377</v>
      </c>
    </row>
    <row r="7" spans="2:10" ht="15" thickBot="1" x14ac:dyDescent="0.25"/>
    <row r="8" spans="2:10" ht="26.25" thickBot="1" x14ac:dyDescent="0.25">
      <c r="B8" s="17" t="s">
        <v>103</v>
      </c>
      <c r="C8" s="17" t="s">
        <v>8</v>
      </c>
      <c r="D8" s="36" t="s">
        <v>106</v>
      </c>
      <c r="E8" s="36" t="s">
        <v>38</v>
      </c>
      <c r="F8" s="17" t="s">
        <v>26</v>
      </c>
    </row>
    <row r="9" spans="2:10" x14ac:dyDescent="0.2">
      <c r="B9" s="19" t="s">
        <v>30</v>
      </c>
      <c r="C9" s="37" t="s">
        <v>218</v>
      </c>
      <c r="D9" s="136">
        <f>+DATA!AD195</f>
        <v>48.105470000000004</v>
      </c>
      <c r="E9" s="136">
        <f>+DATA!AD204</f>
        <v>92.498699999999999</v>
      </c>
      <c r="F9" s="136">
        <f>+D9+E9</f>
        <v>140.60417000000001</v>
      </c>
    </row>
    <row r="10" spans="2:10" x14ac:dyDescent="0.2">
      <c r="B10" s="19" t="s">
        <v>32</v>
      </c>
      <c r="C10" s="37" t="s">
        <v>37</v>
      </c>
      <c r="D10" s="136">
        <f>+DATA!AD196</f>
        <v>36455.434272425009</v>
      </c>
      <c r="E10" s="136">
        <f>+DATA!AD205</f>
        <v>724.32194466542296</v>
      </c>
      <c r="F10" s="136">
        <f t="shared" ref="F10:F14" si="0">+D10+E10</f>
        <v>37179.756217090435</v>
      </c>
    </row>
    <row r="11" spans="2:10" x14ac:dyDescent="0.2">
      <c r="B11" s="19" t="s">
        <v>33</v>
      </c>
      <c r="C11" s="37" t="s">
        <v>37</v>
      </c>
      <c r="D11" s="136">
        <f>+DATA!AD197</f>
        <v>1931.8692930000004</v>
      </c>
      <c r="E11" s="136">
        <f>+DATA!AD206</f>
        <v>0</v>
      </c>
      <c r="F11" s="136">
        <f t="shared" si="0"/>
        <v>1931.8692930000004</v>
      </c>
    </row>
    <row r="12" spans="2:10" x14ac:dyDescent="0.2">
      <c r="B12" s="19" t="s">
        <v>34</v>
      </c>
      <c r="C12" s="37" t="s">
        <v>37</v>
      </c>
      <c r="D12" s="136">
        <f>+DATA!AD198</f>
        <v>837.01601909999988</v>
      </c>
      <c r="E12" s="136">
        <f>+DATA!AD207</f>
        <v>78.174766043999995</v>
      </c>
      <c r="F12" s="136">
        <f t="shared" si="0"/>
        <v>915.19078514399985</v>
      </c>
    </row>
    <row r="13" spans="2:10" x14ac:dyDescent="0.2">
      <c r="B13" s="19" t="s">
        <v>18</v>
      </c>
      <c r="C13" s="37" t="s">
        <v>218</v>
      </c>
      <c r="D13" s="136">
        <f>+DATA!AD199</f>
        <v>1002.96957</v>
      </c>
      <c r="E13" s="136">
        <f>+DATA!AD208</f>
        <v>966.25427000000013</v>
      </c>
      <c r="F13" s="136">
        <f t="shared" si="0"/>
        <v>1969.2238400000001</v>
      </c>
    </row>
    <row r="14" spans="2:10" ht="15" thickBot="1" x14ac:dyDescent="0.25">
      <c r="B14" s="20" t="s">
        <v>35</v>
      </c>
      <c r="C14" s="38" t="s">
        <v>219</v>
      </c>
      <c r="D14" s="137">
        <f>+DATA!AD200</f>
        <v>1605.8963237387527</v>
      </c>
      <c r="E14" s="137">
        <f>+DATA!AD209</f>
        <v>0</v>
      </c>
      <c r="F14" s="137">
        <f t="shared" si="0"/>
        <v>1605.8963237387527</v>
      </c>
    </row>
  </sheetData>
  <mergeCells count="1">
    <mergeCell ref="B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J16"/>
  <sheetViews>
    <sheetView showGridLines="0" showRowColHeaders="0" view="pageBreakPreview" zoomScale="145" zoomScaleNormal="100" zoomScaleSheetLayoutView="145" workbookViewId="0">
      <selection activeCell="G13" sqref="G13"/>
    </sheetView>
  </sheetViews>
  <sheetFormatPr baseColWidth="10" defaultColWidth="11.42578125" defaultRowHeight="14.25" x14ac:dyDescent="0.2"/>
  <cols>
    <col min="1" max="1" width="1.7109375" style="2" customWidth="1"/>
    <col min="2" max="2" width="12.7109375" style="2" customWidth="1"/>
    <col min="3" max="3" width="13.7109375" style="2" customWidth="1"/>
    <col min="4" max="4" width="11.42578125" style="2"/>
    <col min="5" max="5" width="12.7109375" style="2" customWidth="1"/>
    <col min="6" max="6" width="11.42578125" style="2"/>
    <col min="7" max="7" width="13.7109375" style="2" customWidth="1"/>
    <col min="8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380</v>
      </c>
    </row>
    <row r="6" spans="2:10" x14ac:dyDescent="0.2">
      <c r="B6" s="12" t="s">
        <v>379</v>
      </c>
    </row>
    <row r="7" spans="2:10" ht="15" thickBot="1" x14ac:dyDescent="0.25"/>
    <row r="8" spans="2:10" ht="15" thickBot="1" x14ac:dyDescent="0.25">
      <c r="B8" s="233" t="s">
        <v>103</v>
      </c>
      <c r="C8" s="232" t="s">
        <v>10</v>
      </c>
      <c r="D8" s="232"/>
      <c r="E8" s="232" t="s">
        <v>38</v>
      </c>
      <c r="F8" s="232"/>
      <c r="G8" s="232" t="s">
        <v>26</v>
      </c>
      <c r="H8" s="232"/>
    </row>
    <row r="9" spans="2:10" ht="15" thickBot="1" x14ac:dyDescent="0.25">
      <c r="B9" s="234"/>
      <c r="C9" s="17" t="s">
        <v>104</v>
      </c>
      <c r="D9" s="17" t="s">
        <v>105</v>
      </c>
      <c r="E9" s="17" t="s">
        <v>104</v>
      </c>
      <c r="F9" s="17" t="s">
        <v>105</v>
      </c>
      <c r="G9" s="17" t="s">
        <v>104</v>
      </c>
      <c r="H9" s="17" t="s">
        <v>105</v>
      </c>
    </row>
    <row r="10" spans="2:10" x14ac:dyDescent="0.2">
      <c r="B10" s="39" t="s">
        <v>30</v>
      </c>
      <c r="C10" s="138">
        <f>+DATA!AD222</f>
        <v>1469.2952134614366</v>
      </c>
      <c r="D10" s="142">
        <f>+C10/$C$16</f>
        <v>9.8193074590581814E-3</v>
      </c>
      <c r="E10" s="138">
        <f>+DATA!AD233</f>
        <v>2825.2067210112564</v>
      </c>
      <c r="F10" s="142">
        <f>+E10/$E$16</f>
        <v>0.23989197313132557</v>
      </c>
      <c r="G10" s="138">
        <f>+C10+E10</f>
        <v>4294.5019344726934</v>
      </c>
      <c r="H10" s="142">
        <f>+G10/$G$16</f>
        <v>2.6606124259593921E-2</v>
      </c>
    </row>
    <row r="11" spans="2:10" x14ac:dyDescent="0.2">
      <c r="B11" s="40" t="s">
        <v>32</v>
      </c>
      <c r="C11" s="139">
        <f>+DATA!AD223</f>
        <v>131239.56327573836</v>
      </c>
      <c r="D11" s="143">
        <f t="shared" ref="D11:D16" si="0">+C11/$C$16</f>
        <v>0.87707467552491203</v>
      </c>
      <c r="E11" s="139">
        <f>+DATA!AD234</f>
        <v>2606.2845882431416</v>
      </c>
      <c r="F11" s="143">
        <f t="shared" ref="F11:F16" si="1">+E11/$E$16</f>
        <v>0.2213030104188686</v>
      </c>
      <c r="G11" s="139">
        <f t="shared" ref="G11:G16" si="2">+C11+E11</f>
        <v>133845.8478639815</v>
      </c>
      <c r="H11" s="143">
        <f t="shared" ref="H11:H16" si="3">+G11/$G$16</f>
        <v>0.82922753656578629</v>
      </c>
    </row>
    <row r="12" spans="2:10" x14ac:dyDescent="0.2">
      <c r="B12" s="40" t="s">
        <v>33</v>
      </c>
      <c r="C12" s="139">
        <f>+DATA!AD224</f>
        <v>6951.3304158854817</v>
      </c>
      <c r="D12" s="143">
        <f t="shared" si="0"/>
        <v>4.6455776877050187E-2</v>
      </c>
      <c r="E12" s="139">
        <v>0</v>
      </c>
      <c r="F12" s="143">
        <f t="shared" si="1"/>
        <v>0</v>
      </c>
      <c r="G12" s="139">
        <f t="shared" si="2"/>
        <v>6951.3304158854817</v>
      </c>
      <c r="H12" s="143">
        <f t="shared" si="3"/>
        <v>4.3066219002007022E-2</v>
      </c>
    </row>
    <row r="13" spans="2:10" x14ac:dyDescent="0.2">
      <c r="B13" s="40" t="s">
        <v>34</v>
      </c>
      <c r="C13" s="139">
        <f>+DATA!AD225</f>
        <v>3011.7849759482724</v>
      </c>
      <c r="D13" s="143">
        <f t="shared" si="0"/>
        <v>2.0127774465239848E-2</v>
      </c>
      <c r="E13" s="139">
        <f>+DATA!AD235</f>
        <v>281.29161270145443</v>
      </c>
      <c r="F13" s="143">
        <f t="shared" si="1"/>
        <v>2.3884836282737871E-2</v>
      </c>
      <c r="G13" s="139">
        <f t="shared" si="2"/>
        <v>3293.076588649727</v>
      </c>
      <c r="H13" s="143">
        <f t="shared" si="3"/>
        <v>2.0401901373164093E-2</v>
      </c>
    </row>
    <row r="14" spans="2:10" x14ac:dyDescent="0.2">
      <c r="B14" s="40" t="s">
        <v>18</v>
      </c>
      <c r="C14" s="139">
        <f>+DATA!AD226</f>
        <v>6294.6379730692615</v>
      </c>
      <c r="D14" s="143">
        <f t="shared" si="0"/>
        <v>4.2067097908402816E-2</v>
      </c>
      <c r="E14" s="139">
        <f>+DATA!AD236</f>
        <v>6064.2127154289637</v>
      </c>
      <c r="F14" s="143">
        <f t="shared" si="1"/>
        <v>0.51492018016706809</v>
      </c>
      <c r="G14" s="139">
        <f t="shared" si="2"/>
        <v>12358.850688498225</v>
      </c>
      <c r="H14" s="143">
        <f t="shared" si="3"/>
        <v>7.6567928514468461E-2</v>
      </c>
    </row>
    <row r="15" spans="2:10" ht="15" thickBot="1" x14ac:dyDescent="0.25">
      <c r="B15" s="41" t="s">
        <v>35</v>
      </c>
      <c r="C15" s="140">
        <f>+DATA!AD227</f>
        <v>666.67130641487847</v>
      </c>
      <c r="D15" s="144">
        <f t="shared" si="0"/>
        <v>4.4553677653367601E-3</v>
      </c>
      <c r="E15" s="140">
        <v>0</v>
      </c>
      <c r="F15" s="144">
        <f t="shared" si="1"/>
        <v>0</v>
      </c>
      <c r="G15" s="140">
        <f t="shared" si="2"/>
        <v>666.67130641487847</v>
      </c>
      <c r="H15" s="144">
        <f t="shared" si="3"/>
        <v>4.1302902849799277E-3</v>
      </c>
    </row>
    <row r="16" spans="2:10" ht="15" thickBot="1" x14ac:dyDescent="0.25">
      <c r="B16" s="42" t="s">
        <v>98</v>
      </c>
      <c r="C16" s="141">
        <f>SUM(C10:C15)</f>
        <v>149633.28316051772</v>
      </c>
      <c r="D16" s="145">
        <f t="shared" si="0"/>
        <v>1</v>
      </c>
      <c r="E16" s="141">
        <f>SUM(E10:E15)</f>
        <v>11776.995637384814</v>
      </c>
      <c r="F16" s="145">
        <f t="shared" si="1"/>
        <v>1</v>
      </c>
      <c r="G16" s="141">
        <f t="shared" si="2"/>
        <v>161410.27879790255</v>
      </c>
      <c r="H16" s="145">
        <f t="shared" si="3"/>
        <v>1</v>
      </c>
    </row>
  </sheetData>
  <mergeCells count="5">
    <mergeCell ref="B2:G2"/>
    <mergeCell ref="E8:F8"/>
    <mergeCell ref="G8:H8"/>
    <mergeCell ref="C8:D8"/>
    <mergeCell ref="B8:B9"/>
  </mergeCells>
  <pageMargins left="0.7" right="0.7" top="0.75" bottom="0.75" header="0.3" footer="0.3"/>
  <pageSetup paperSize="9" scale="77" orientation="portrait" r:id="rId1"/>
  <ignoredErrors>
    <ignoredError sqref="D16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I13"/>
  <sheetViews>
    <sheetView showGridLines="0" showRowColHeaders="0" view="pageBreakPreview" zoomScale="160" zoomScaleNormal="100" zoomScaleSheetLayoutView="160" workbookViewId="0">
      <selection activeCell="G12" sqref="G12"/>
    </sheetView>
  </sheetViews>
  <sheetFormatPr baseColWidth="10" defaultColWidth="11.42578125" defaultRowHeight="14.25" x14ac:dyDescent="0.2"/>
  <cols>
    <col min="1" max="1" width="1.7109375" style="2" customWidth="1"/>
    <col min="2" max="3" width="18.7109375" style="2" customWidth="1"/>
    <col min="4" max="4" width="12.7109375" style="2" customWidth="1"/>
    <col min="5" max="5" width="13.7109375" style="2" customWidth="1"/>
    <col min="6" max="6" width="11.7109375" style="2" customWidth="1"/>
    <col min="7" max="7" width="12.7109375" style="2" customWidth="1"/>
    <col min="8" max="8" width="11.7109375" style="2" customWidth="1"/>
    <col min="9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43"/>
      <c r="H2" s="11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2" t="s">
        <v>340</v>
      </c>
    </row>
    <row r="6" spans="2:9" ht="15" thickBot="1" x14ac:dyDescent="0.25"/>
    <row r="7" spans="2:9" ht="15" thickBot="1" x14ac:dyDescent="0.25">
      <c r="B7" s="240" t="s">
        <v>97</v>
      </c>
      <c r="C7" s="240" t="s">
        <v>57</v>
      </c>
      <c r="D7" s="240" t="s">
        <v>107</v>
      </c>
      <c r="E7" s="235" t="s">
        <v>108</v>
      </c>
      <c r="F7" s="236"/>
      <c r="G7" s="235" t="s">
        <v>40</v>
      </c>
      <c r="H7" s="236"/>
    </row>
    <row r="8" spans="2:9" ht="29.25" thickBot="1" x14ac:dyDescent="0.25">
      <c r="B8" s="241"/>
      <c r="C8" s="241"/>
      <c r="D8" s="241"/>
      <c r="E8" s="44" t="s">
        <v>109</v>
      </c>
      <c r="F8" s="45" t="s">
        <v>105</v>
      </c>
      <c r="G8" s="44" t="s">
        <v>110</v>
      </c>
      <c r="H8" s="45" t="s">
        <v>105</v>
      </c>
    </row>
    <row r="9" spans="2:9" ht="25.5" x14ac:dyDescent="0.2">
      <c r="B9" s="46" t="s">
        <v>111</v>
      </c>
      <c r="C9" s="18" t="s">
        <v>115</v>
      </c>
      <c r="D9" s="18" t="s">
        <v>119</v>
      </c>
      <c r="E9" s="47">
        <v>99012.59</v>
      </c>
      <c r="F9" s="130">
        <f>+E9/$E$13</f>
        <v>0.35825182602883804</v>
      </c>
      <c r="G9" s="47">
        <v>23.000000000000004</v>
      </c>
      <c r="H9" s="130">
        <f>+G9/$G$13</f>
        <v>0.23906038873297999</v>
      </c>
    </row>
    <row r="10" spans="2:9" x14ac:dyDescent="0.2">
      <c r="B10" s="48" t="s">
        <v>112</v>
      </c>
      <c r="C10" s="19" t="s">
        <v>116</v>
      </c>
      <c r="D10" s="19" t="s">
        <v>120</v>
      </c>
      <c r="E10" s="49">
        <v>62401.73</v>
      </c>
      <c r="F10" s="131">
        <f t="shared" ref="F10:F13" si="0">+E10/$E$13</f>
        <v>0.2257847584823155</v>
      </c>
      <c r="G10" s="49">
        <v>37.5</v>
      </c>
      <c r="H10" s="131">
        <f t="shared" ref="H10:H13" si="1">+G10/$G$13</f>
        <v>0.38977237293420647</v>
      </c>
    </row>
    <row r="11" spans="2:9" ht="25.5" x14ac:dyDescent="0.2">
      <c r="B11" s="48" t="s">
        <v>113</v>
      </c>
      <c r="C11" s="19" t="s">
        <v>117</v>
      </c>
      <c r="D11" s="19" t="s">
        <v>120</v>
      </c>
      <c r="E11" s="49">
        <v>67227.3</v>
      </c>
      <c r="F11" s="131">
        <f t="shared" si="0"/>
        <v>0.24324485385129815</v>
      </c>
      <c r="G11" s="49">
        <v>14.000000000000005</v>
      </c>
      <c r="H11" s="131">
        <f t="shared" si="1"/>
        <v>0.14551501922877047</v>
      </c>
    </row>
    <row r="12" spans="2:9" ht="39" thickBot="1" x14ac:dyDescent="0.25">
      <c r="B12" s="50" t="s">
        <v>114</v>
      </c>
      <c r="C12" s="20" t="s">
        <v>118</v>
      </c>
      <c r="D12" s="20" t="s">
        <v>121</v>
      </c>
      <c r="E12" s="51">
        <v>47735.45</v>
      </c>
      <c r="F12" s="132">
        <f t="shared" si="0"/>
        <v>0.17271856163754828</v>
      </c>
      <c r="G12" s="51">
        <v>21.709999999999997</v>
      </c>
      <c r="H12" s="132">
        <f t="shared" si="1"/>
        <v>0.22565221910404323</v>
      </c>
    </row>
    <row r="13" spans="2:9" ht="15" thickBot="1" x14ac:dyDescent="0.25">
      <c r="B13" s="237" t="s">
        <v>98</v>
      </c>
      <c r="C13" s="238"/>
      <c r="D13" s="239"/>
      <c r="E13" s="52">
        <f>SUM(E9:E12)</f>
        <v>276377.07</v>
      </c>
      <c r="F13" s="146">
        <f t="shared" si="0"/>
        <v>1</v>
      </c>
      <c r="G13" s="52">
        <f>SUM(G9:G12)</f>
        <v>96.21</v>
      </c>
      <c r="H13" s="146">
        <f t="shared" si="1"/>
        <v>1</v>
      </c>
    </row>
  </sheetData>
  <mergeCells count="7">
    <mergeCell ref="G7:H7"/>
    <mergeCell ref="B13:D13"/>
    <mergeCell ref="B2:F2"/>
    <mergeCell ref="B7:B8"/>
    <mergeCell ref="C7:C8"/>
    <mergeCell ref="D7:D8"/>
    <mergeCell ref="E7:F7"/>
  </mergeCells>
  <pageMargins left="0.7" right="0.7" top="0.75" bottom="0.75" header="0.3" footer="0.3"/>
  <pageSetup paperSize="9" scale="76" orientation="portrait" r:id="rId1"/>
  <ignoredErrors>
    <ignoredError sqref="F13" formula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1:I19"/>
  <sheetViews>
    <sheetView showGridLines="0" showRowColHeaders="0" view="pageBreakPreview" zoomScale="130" zoomScaleNormal="100" zoomScaleSheetLayoutView="130" workbookViewId="0">
      <selection activeCell="H18" sqref="H18:J19"/>
    </sheetView>
  </sheetViews>
  <sheetFormatPr baseColWidth="10" defaultColWidth="11.42578125" defaultRowHeight="14.25" x14ac:dyDescent="0.2"/>
  <cols>
    <col min="1" max="1" width="1.7109375" style="2" customWidth="1"/>
    <col min="2" max="3" width="18.7109375" style="2" customWidth="1"/>
    <col min="4" max="4" width="12.7109375" style="2" customWidth="1"/>
    <col min="5" max="5" width="13.7109375" style="2" customWidth="1"/>
    <col min="6" max="6" width="11.7109375" style="2" customWidth="1"/>
    <col min="7" max="7" width="12.7109375" style="2" customWidth="1"/>
    <col min="8" max="8" width="11.7109375" style="2" customWidth="1"/>
    <col min="9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43"/>
      <c r="H2" s="11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2" t="s">
        <v>341</v>
      </c>
    </row>
    <row r="6" spans="2:9" ht="15" thickBot="1" x14ac:dyDescent="0.25"/>
    <row r="7" spans="2:9" ht="15" thickBot="1" x14ac:dyDescent="0.25">
      <c r="B7" s="240" t="s">
        <v>97</v>
      </c>
      <c r="C7" s="240" t="s">
        <v>57</v>
      </c>
      <c r="D7" s="240" t="s">
        <v>107</v>
      </c>
      <c r="E7" s="235" t="s">
        <v>108</v>
      </c>
      <c r="F7" s="236"/>
      <c r="G7" s="235" t="s">
        <v>40</v>
      </c>
      <c r="H7" s="236"/>
    </row>
    <row r="8" spans="2:9" ht="29.25" thickBot="1" x14ac:dyDescent="0.25">
      <c r="B8" s="241"/>
      <c r="C8" s="241"/>
      <c r="D8" s="241"/>
      <c r="E8" s="44" t="s">
        <v>109</v>
      </c>
      <c r="F8" s="45" t="s">
        <v>105</v>
      </c>
      <c r="G8" s="44" t="s">
        <v>110</v>
      </c>
      <c r="H8" s="45" t="s">
        <v>105</v>
      </c>
    </row>
    <row r="9" spans="2:9" x14ac:dyDescent="0.2">
      <c r="B9" s="46" t="s">
        <v>123</v>
      </c>
      <c r="C9" s="46" t="s">
        <v>127</v>
      </c>
      <c r="D9" s="18" t="s">
        <v>122</v>
      </c>
      <c r="E9" s="47">
        <v>62792.160000000003</v>
      </c>
      <c r="F9" s="130">
        <f>+E9/$E$13</f>
        <v>0.4113783642733293</v>
      </c>
      <c r="G9" s="47">
        <v>9.8000000000000007</v>
      </c>
      <c r="H9" s="130">
        <f>+G9/$G$13</f>
        <v>0.12204234122042343</v>
      </c>
    </row>
    <row r="10" spans="2:9" x14ac:dyDescent="0.2">
      <c r="B10" s="48" t="s">
        <v>124</v>
      </c>
      <c r="C10" s="48" t="s">
        <v>128</v>
      </c>
      <c r="D10" s="19" t="s">
        <v>122</v>
      </c>
      <c r="E10" s="49">
        <v>60385.43</v>
      </c>
      <c r="F10" s="131">
        <f t="shared" ref="F10:F13" si="0">+E10/$E$13</f>
        <v>0.39561084408215336</v>
      </c>
      <c r="G10" s="49">
        <v>37</v>
      </c>
      <c r="H10" s="131">
        <f t="shared" ref="H10:H13" si="1">+G10/$G$13</f>
        <v>0.46077210460772106</v>
      </c>
    </row>
    <row r="11" spans="2:9" x14ac:dyDescent="0.2">
      <c r="B11" s="48" t="s">
        <v>125</v>
      </c>
      <c r="C11" s="48" t="s">
        <v>129</v>
      </c>
      <c r="D11" s="19" t="s">
        <v>122</v>
      </c>
      <c r="E11" s="49">
        <v>300.91000000000003</v>
      </c>
      <c r="F11" s="131">
        <f t="shared" si="0"/>
        <v>1.9713904346257164E-3</v>
      </c>
      <c r="G11" s="49">
        <v>15</v>
      </c>
      <c r="H11" s="131">
        <f t="shared" si="1"/>
        <v>0.18679950186799502</v>
      </c>
    </row>
    <row r="12" spans="2:9" ht="39" thickBot="1" x14ac:dyDescent="0.25">
      <c r="B12" s="50" t="s">
        <v>126</v>
      </c>
      <c r="C12" s="50" t="s">
        <v>130</v>
      </c>
      <c r="D12" s="20" t="s">
        <v>122</v>
      </c>
      <c r="E12" s="51">
        <v>29159.96</v>
      </c>
      <c r="F12" s="132">
        <f t="shared" si="0"/>
        <v>0.19103940120989166</v>
      </c>
      <c r="G12" s="51">
        <v>18.5</v>
      </c>
      <c r="H12" s="132">
        <f t="shared" si="1"/>
        <v>0.23038605230386053</v>
      </c>
    </row>
    <row r="13" spans="2:9" ht="15" thickBot="1" x14ac:dyDescent="0.25">
      <c r="B13" s="237" t="s">
        <v>98</v>
      </c>
      <c r="C13" s="238"/>
      <c r="D13" s="239"/>
      <c r="E13" s="52">
        <f>SUM(E9:E12)</f>
        <v>152638.46</v>
      </c>
      <c r="F13" s="146">
        <f t="shared" si="0"/>
        <v>1</v>
      </c>
      <c r="G13" s="52">
        <f>SUM(G9:G12)</f>
        <v>80.3</v>
      </c>
      <c r="H13" s="146">
        <f t="shared" si="1"/>
        <v>1</v>
      </c>
    </row>
    <row r="18" spans="8:9" x14ac:dyDescent="0.2">
      <c r="H18" s="202"/>
      <c r="I18" s="203"/>
    </row>
    <row r="19" spans="8:9" x14ac:dyDescent="0.2">
      <c r="I19" s="204"/>
    </row>
  </sheetData>
  <mergeCells count="7">
    <mergeCell ref="G7:H7"/>
    <mergeCell ref="B13:D13"/>
    <mergeCell ref="B2:F2"/>
    <mergeCell ref="B7:B8"/>
    <mergeCell ref="C7:C8"/>
    <mergeCell ref="D7:D8"/>
    <mergeCell ref="E7:F7"/>
  </mergeCells>
  <pageMargins left="0.7" right="0.7" top="0.75" bottom="0.75" header="0.3" footer="0.3"/>
  <pageSetup paperSize="9" scale="76" orientation="portrait" r:id="rId1"/>
  <ignoredErrors>
    <ignoredError sqref="F13" formula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1:I13"/>
  <sheetViews>
    <sheetView showGridLines="0" showRowColHeaders="0" view="pageBreakPreview" zoomScale="175" zoomScaleNormal="100" zoomScaleSheetLayoutView="175" workbookViewId="0">
      <selection activeCell="E10" sqref="E10"/>
    </sheetView>
  </sheetViews>
  <sheetFormatPr baseColWidth="10" defaultColWidth="11.42578125" defaultRowHeight="14.25" x14ac:dyDescent="0.2"/>
  <cols>
    <col min="1" max="1" width="1.7109375" style="2" customWidth="1"/>
    <col min="2" max="2" width="18.7109375" style="2" customWidth="1"/>
    <col min="3" max="3" width="20.7109375" style="2" customWidth="1"/>
    <col min="4" max="4" width="11.7109375" style="2" customWidth="1"/>
    <col min="5" max="5" width="12.7109375" style="2" customWidth="1"/>
    <col min="6" max="8" width="11.7109375" style="2" customWidth="1"/>
    <col min="9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43"/>
      <c r="H2" s="11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2" t="s">
        <v>342</v>
      </c>
    </row>
    <row r="6" spans="2:9" ht="15" thickBot="1" x14ac:dyDescent="0.25"/>
    <row r="7" spans="2:9" ht="15" thickBot="1" x14ac:dyDescent="0.25">
      <c r="B7" s="240" t="s">
        <v>97</v>
      </c>
      <c r="C7" s="240" t="s">
        <v>57</v>
      </c>
      <c r="D7" s="240" t="s">
        <v>107</v>
      </c>
      <c r="E7" s="235" t="s">
        <v>108</v>
      </c>
      <c r="F7" s="236"/>
      <c r="G7" s="235" t="s">
        <v>40</v>
      </c>
      <c r="H7" s="236"/>
    </row>
    <row r="8" spans="2:9" ht="29.25" thickBot="1" x14ac:dyDescent="0.25">
      <c r="B8" s="241"/>
      <c r="C8" s="241"/>
      <c r="D8" s="241"/>
      <c r="E8" s="44" t="s">
        <v>109</v>
      </c>
      <c r="F8" s="45" t="s">
        <v>105</v>
      </c>
      <c r="G8" s="44" t="s">
        <v>110</v>
      </c>
      <c r="H8" s="45" t="s">
        <v>105</v>
      </c>
    </row>
    <row r="9" spans="2:9" x14ac:dyDescent="0.2">
      <c r="B9" s="242" t="s">
        <v>135</v>
      </c>
      <c r="C9" s="46" t="s">
        <v>131</v>
      </c>
      <c r="D9" s="18" t="s">
        <v>119</v>
      </c>
      <c r="E9" s="47">
        <v>19237.41</v>
      </c>
      <c r="F9" s="130">
        <f>+E9/$E$13</f>
        <v>0.24447493591200159</v>
      </c>
      <c r="G9" s="47">
        <v>3.2</v>
      </c>
      <c r="H9" s="130">
        <f>+G9/$G$13</f>
        <v>0.25000000000000006</v>
      </c>
    </row>
    <row r="10" spans="2:9" x14ac:dyDescent="0.2">
      <c r="B10" s="243"/>
      <c r="C10" s="48" t="s">
        <v>132</v>
      </c>
      <c r="D10" s="19" t="s">
        <v>119</v>
      </c>
      <c r="E10" s="49">
        <v>15322.78</v>
      </c>
      <c r="F10" s="131">
        <f t="shared" ref="F10:F13" si="0">+E10/$E$13</f>
        <v>0.19472661124827614</v>
      </c>
      <c r="G10" s="49">
        <v>2.4</v>
      </c>
      <c r="H10" s="131">
        <f t="shared" ref="H10:H13" si="1">+G10/$G$13</f>
        <v>0.1875</v>
      </c>
    </row>
    <row r="11" spans="2:9" x14ac:dyDescent="0.2">
      <c r="B11" s="243"/>
      <c r="C11" s="48" t="s">
        <v>133</v>
      </c>
      <c r="D11" s="19" t="s">
        <v>119</v>
      </c>
      <c r="E11" s="49">
        <v>29456.6</v>
      </c>
      <c r="F11" s="131">
        <f t="shared" si="0"/>
        <v>0.37434355233815081</v>
      </c>
      <c r="G11" s="49">
        <v>4.8</v>
      </c>
      <c r="H11" s="131">
        <f t="shared" si="1"/>
        <v>0.375</v>
      </c>
    </row>
    <row r="12" spans="2:9" ht="15" thickBot="1" x14ac:dyDescent="0.25">
      <c r="B12" s="244"/>
      <c r="C12" s="50" t="s">
        <v>134</v>
      </c>
      <c r="D12" s="20" t="s">
        <v>119</v>
      </c>
      <c r="E12" s="51">
        <v>14671.89</v>
      </c>
      <c r="F12" s="132">
        <f t="shared" si="0"/>
        <v>0.18645490050157151</v>
      </c>
      <c r="G12" s="51">
        <v>2.4</v>
      </c>
      <c r="H12" s="132">
        <f t="shared" si="1"/>
        <v>0.1875</v>
      </c>
    </row>
    <row r="13" spans="2:9" ht="15" thickBot="1" x14ac:dyDescent="0.25">
      <c r="B13" s="237" t="s">
        <v>98</v>
      </c>
      <c r="C13" s="238"/>
      <c r="D13" s="239"/>
      <c r="E13" s="52">
        <f>SUM(E9:E12)</f>
        <v>78688.679999999993</v>
      </c>
      <c r="F13" s="146">
        <f t="shared" si="0"/>
        <v>1</v>
      </c>
      <c r="G13" s="52">
        <f>SUM(G9:G12)</f>
        <v>12.799999999999999</v>
      </c>
      <c r="H13" s="146">
        <f t="shared" si="1"/>
        <v>1</v>
      </c>
    </row>
  </sheetData>
  <mergeCells count="8">
    <mergeCell ref="G7:H7"/>
    <mergeCell ref="B13:D13"/>
    <mergeCell ref="B9:B12"/>
    <mergeCell ref="B2:F2"/>
    <mergeCell ref="B7:B8"/>
    <mergeCell ref="C7:C8"/>
    <mergeCell ref="D7:D8"/>
    <mergeCell ref="E7:F7"/>
  </mergeCells>
  <pageMargins left="0.7" right="0.7" top="0.75" bottom="0.75" header="0.3" footer="0.3"/>
  <pageSetup paperSize="9" scale="76" orientation="portrait" r:id="rId1"/>
  <ignoredErrors>
    <ignoredError sqref="F13" formula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1:I18"/>
  <sheetViews>
    <sheetView showGridLines="0" view="pageBreakPreview" zoomScale="115" zoomScaleNormal="100" zoomScaleSheetLayoutView="115" workbookViewId="0">
      <selection activeCell="E22" sqref="E22:E23"/>
    </sheetView>
  </sheetViews>
  <sheetFormatPr baseColWidth="10" defaultColWidth="11.42578125" defaultRowHeight="14.25" x14ac:dyDescent="0.2"/>
  <cols>
    <col min="1" max="1" width="1.7109375" style="2" customWidth="1"/>
    <col min="2" max="2" width="18.7109375" style="2" customWidth="1"/>
    <col min="3" max="3" width="12.7109375" style="2" customWidth="1"/>
    <col min="4" max="4" width="15.7109375" style="2" customWidth="1"/>
    <col min="5" max="5" width="11.42578125" style="2"/>
    <col min="6" max="6" width="12.7109375" style="2" customWidth="1"/>
    <col min="7" max="7" width="11.42578125" style="2"/>
    <col min="8" max="8" width="18.7109375" style="2" customWidth="1"/>
    <col min="9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11"/>
      <c r="H2" s="11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2" t="s">
        <v>343</v>
      </c>
    </row>
    <row r="6" spans="2:9" ht="15" thickBot="1" x14ac:dyDescent="0.25"/>
    <row r="7" spans="2:9" ht="15" thickBot="1" x14ac:dyDescent="0.25">
      <c r="B7" s="232" t="s">
        <v>57</v>
      </c>
      <c r="C7" s="232" t="s">
        <v>107</v>
      </c>
      <c r="D7" s="232" t="s">
        <v>108</v>
      </c>
      <c r="E7" s="232"/>
      <c r="F7" s="232" t="s">
        <v>40</v>
      </c>
      <c r="G7" s="232"/>
      <c r="H7" s="232" t="s">
        <v>102</v>
      </c>
      <c r="I7" s="8"/>
    </row>
    <row r="8" spans="2:9" ht="26.25" thickBot="1" x14ac:dyDescent="0.25">
      <c r="B8" s="232"/>
      <c r="C8" s="232"/>
      <c r="D8" s="36" t="s">
        <v>109</v>
      </c>
      <c r="E8" s="17" t="s">
        <v>105</v>
      </c>
      <c r="F8" s="36" t="s">
        <v>150</v>
      </c>
      <c r="G8" s="17" t="s">
        <v>105</v>
      </c>
      <c r="H8" s="232"/>
      <c r="I8" s="8"/>
    </row>
    <row r="9" spans="2:9" x14ac:dyDescent="0.2">
      <c r="B9" s="46" t="s">
        <v>136</v>
      </c>
      <c r="C9" s="53" t="s">
        <v>137</v>
      </c>
      <c r="D9" s="47">
        <v>452837.37200000009</v>
      </c>
      <c r="E9" s="130">
        <f>+D9/$D$18</f>
        <v>0.55175760484430414</v>
      </c>
      <c r="F9" s="47">
        <v>144.48400000000001</v>
      </c>
      <c r="G9" s="130">
        <f>+F9/$F$18</f>
        <v>0.50479168486330694</v>
      </c>
      <c r="H9" s="46" t="s">
        <v>148</v>
      </c>
      <c r="I9" s="8"/>
    </row>
    <row r="10" spans="2:9" x14ac:dyDescent="0.2">
      <c r="B10" s="48" t="s">
        <v>138</v>
      </c>
      <c r="C10" s="54" t="s">
        <v>137</v>
      </c>
      <c r="D10" s="49">
        <v>112083.14499999996</v>
      </c>
      <c r="E10" s="131">
        <f t="shared" ref="E10:E18" si="0">+D10/$D$18</f>
        <v>0.13656719045842533</v>
      </c>
      <c r="F10" s="49">
        <v>44.540999999999997</v>
      </c>
      <c r="G10" s="131">
        <f t="shared" ref="G10:G18" si="1">+F10/$F$18</f>
        <v>0.15561533758406848</v>
      </c>
      <c r="H10" s="48" t="s">
        <v>148</v>
      </c>
      <c r="I10" s="8"/>
    </row>
    <row r="11" spans="2:9" x14ac:dyDescent="0.2">
      <c r="B11" s="48" t="s">
        <v>139</v>
      </c>
      <c r="C11" s="54" t="s">
        <v>140</v>
      </c>
      <c r="D11" s="49">
        <v>45818.671999999999</v>
      </c>
      <c r="E11" s="131">
        <f t="shared" si="0"/>
        <v>5.5827549321319656E-2</v>
      </c>
      <c r="F11" s="49">
        <v>20</v>
      </c>
      <c r="G11" s="131">
        <f t="shared" si="1"/>
        <v>6.9875098261856936E-2</v>
      </c>
      <c r="H11" s="48" t="s">
        <v>149</v>
      </c>
      <c r="I11" s="8"/>
    </row>
    <row r="12" spans="2:9" x14ac:dyDescent="0.2">
      <c r="B12" s="48" t="s">
        <v>141</v>
      </c>
      <c r="C12" s="54" t="s">
        <v>140</v>
      </c>
      <c r="D12" s="49">
        <v>44089.772000000004</v>
      </c>
      <c r="E12" s="131">
        <f t="shared" si="0"/>
        <v>5.3720979099868685E-2</v>
      </c>
      <c r="F12" s="49">
        <v>20</v>
      </c>
      <c r="G12" s="131">
        <f t="shared" si="1"/>
        <v>6.9875098261856936E-2</v>
      </c>
      <c r="H12" s="48" t="s">
        <v>149</v>
      </c>
      <c r="I12" s="8"/>
    </row>
    <row r="13" spans="2:9" x14ac:dyDescent="0.2">
      <c r="B13" s="48" t="s">
        <v>142</v>
      </c>
      <c r="C13" s="54" t="s">
        <v>137</v>
      </c>
      <c r="D13" s="49">
        <v>48784.205000000002</v>
      </c>
      <c r="E13" s="131">
        <f t="shared" si="0"/>
        <v>5.9440889311215064E-2</v>
      </c>
      <c r="F13" s="49">
        <v>16</v>
      </c>
      <c r="G13" s="131">
        <f t="shared" si="1"/>
        <v>5.5900078609485551E-2</v>
      </c>
      <c r="H13" s="48" t="s">
        <v>148</v>
      </c>
      <c r="I13" s="8"/>
    </row>
    <row r="14" spans="2:9" ht="25.5" x14ac:dyDescent="0.2">
      <c r="B14" s="48" t="s">
        <v>143</v>
      </c>
      <c r="C14" s="54" t="s">
        <v>137</v>
      </c>
      <c r="D14" s="49">
        <v>58946.896000000001</v>
      </c>
      <c r="E14" s="131">
        <f t="shared" si="0"/>
        <v>7.1823573231862781E-2</v>
      </c>
      <c r="F14" s="49">
        <v>20</v>
      </c>
      <c r="G14" s="131">
        <f t="shared" si="1"/>
        <v>6.9875098261856936E-2</v>
      </c>
      <c r="H14" s="48" t="s">
        <v>148</v>
      </c>
      <c r="I14" s="8"/>
    </row>
    <row r="15" spans="2:9" x14ac:dyDescent="0.2">
      <c r="B15" s="48" t="s">
        <v>144</v>
      </c>
      <c r="C15" s="54" t="s">
        <v>145</v>
      </c>
      <c r="D15" s="49">
        <v>56039.310999999994</v>
      </c>
      <c r="E15" s="131">
        <f t="shared" si="0"/>
        <v>6.8280839714980626E-2</v>
      </c>
      <c r="F15" s="49">
        <v>20</v>
      </c>
      <c r="G15" s="131">
        <f t="shared" si="1"/>
        <v>6.9875098261856936E-2</v>
      </c>
      <c r="H15" s="48" t="s">
        <v>148</v>
      </c>
      <c r="I15" s="8"/>
    </row>
    <row r="16" spans="2:9" ht="26.25" thickBot="1" x14ac:dyDescent="0.25">
      <c r="B16" s="50" t="s">
        <v>146</v>
      </c>
      <c r="C16" s="55" t="s">
        <v>147</v>
      </c>
      <c r="D16" s="51">
        <v>2118.58</v>
      </c>
      <c r="E16" s="132">
        <f t="shared" si="0"/>
        <v>2.5813740180239486E-3</v>
      </c>
      <c r="F16" s="51">
        <v>1.2</v>
      </c>
      <c r="G16" s="132">
        <f t="shared" si="1"/>
        <v>4.1925058957114165E-3</v>
      </c>
      <c r="H16" s="50" t="s">
        <v>151</v>
      </c>
      <c r="I16" s="8"/>
    </row>
    <row r="17" spans="2:9" ht="15" thickBot="1" x14ac:dyDescent="0.25">
      <c r="B17" s="50"/>
      <c r="C17" s="55"/>
      <c r="D17" s="51"/>
      <c r="E17" s="132"/>
      <c r="F17" s="51"/>
      <c r="G17" s="132"/>
      <c r="H17" s="50"/>
      <c r="I17" s="8"/>
    </row>
    <row r="18" spans="2:9" ht="15" thickBot="1" x14ac:dyDescent="0.25">
      <c r="B18" s="56" t="s">
        <v>98</v>
      </c>
      <c r="C18" s="42"/>
      <c r="D18" s="57">
        <f>SUM(D9:D16)</f>
        <v>820717.95299999986</v>
      </c>
      <c r="E18" s="145">
        <f t="shared" si="0"/>
        <v>1</v>
      </c>
      <c r="F18" s="57">
        <f>SUM(F9:F16)</f>
        <v>286.22499999999997</v>
      </c>
      <c r="G18" s="145">
        <f t="shared" si="1"/>
        <v>1</v>
      </c>
      <c r="H18" s="42"/>
    </row>
  </sheetData>
  <mergeCells count="6">
    <mergeCell ref="H7:H8"/>
    <mergeCell ref="B2:F2"/>
    <mergeCell ref="B7:B8"/>
    <mergeCell ref="C7:C8"/>
    <mergeCell ref="D7:E7"/>
    <mergeCell ref="F7:G7"/>
  </mergeCells>
  <pageMargins left="0.7" right="0.7" top="0.75" bottom="0.75" header="0.3" footer="0.3"/>
  <pageSetup paperSize="9" scale="75" orientation="portrait" r:id="rId1"/>
  <ignoredErrors>
    <ignoredError sqref="E1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5"/>
  <sheetViews>
    <sheetView showGridLines="0" showRowColHeaders="0" view="pageBreakPreview" zoomScale="130" zoomScaleNormal="100" zoomScaleSheetLayoutView="130" workbookViewId="0"/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337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I17"/>
  <sheetViews>
    <sheetView showGridLines="0" showRowColHeaders="0" view="pageBreakPreview" zoomScale="115" zoomScaleNormal="100" zoomScaleSheetLayoutView="115" workbookViewId="0">
      <selection activeCell="L41" sqref="L41"/>
    </sheetView>
  </sheetViews>
  <sheetFormatPr baseColWidth="10" defaultColWidth="11.42578125" defaultRowHeight="14.25" x14ac:dyDescent="0.2"/>
  <cols>
    <col min="1" max="1" width="1.7109375" style="2" customWidth="1"/>
    <col min="2" max="2" width="24.7109375" style="2" customWidth="1"/>
    <col min="3" max="3" width="16.7109375" style="2" customWidth="1"/>
    <col min="4" max="4" width="12.7109375" style="2" customWidth="1"/>
    <col min="5" max="5" width="15.7109375" style="2" customWidth="1"/>
    <col min="6" max="6" width="11.7109375" style="2" customWidth="1"/>
    <col min="7" max="7" width="15.7109375" style="2" customWidth="1"/>
    <col min="8" max="8" width="11.7109375" style="2" customWidth="1"/>
    <col min="9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11"/>
      <c r="H2" s="11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2" t="s">
        <v>344</v>
      </c>
    </row>
    <row r="6" spans="2:9" ht="15" thickBot="1" x14ac:dyDescent="0.25"/>
    <row r="7" spans="2:9" ht="15" thickBot="1" x14ac:dyDescent="0.25">
      <c r="B7" s="240" t="s">
        <v>97</v>
      </c>
      <c r="C7" s="240" t="s">
        <v>57</v>
      </c>
      <c r="D7" s="240" t="s">
        <v>107</v>
      </c>
      <c r="E7" s="235" t="s">
        <v>108</v>
      </c>
      <c r="F7" s="236"/>
      <c r="G7" s="235" t="s">
        <v>40</v>
      </c>
      <c r="H7" s="236"/>
    </row>
    <row r="8" spans="2:9" ht="29.25" thickBot="1" x14ac:dyDescent="0.25">
      <c r="B8" s="241"/>
      <c r="C8" s="241"/>
      <c r="D8" s="241"/>
      <c r="E8" s="44" t="s">
        <v>109</v>
      </c>
      <c r="F8" s="45" t="s">
        <v>105</v>
      </c>
      <c r="G8" s="44" t="s">
        <v>110</v>
      </c>
      <c r="H8" s="45" t="s">
        <v>105</v>
      </c>
    </row>
    <row r="9" spans="2:9" ht="25.5" x14ac:dyDescent="0.2">
      <c r="B9" s="46" t="s">
        <v>166</v>
      </c>
      <c r="C9" s="18" t="s">
        <v>152</v>
      </c>
      <c r="D9" s="18" t="s">
        <v>153</v>
      </c>
      <c r="E9" s="47">
        <v>180888.21800000005</v>
      </c>
      <c r="F9" s="130">
        <f t="shared" ref="F9:F17" si="0">+E9/$E$17</f>
        <v>9.3693255576084419E-2</v>
      </c>
      <c r="G9" s="47">
        <v>32.1</v>
      </c>
      <c r="H9" s="130">
        <f t="shared" ref="H9:H17" si="1">+G9/$G$17</f>
        <v>5.9629959875167199E-2</v>
      </c>
    </row>
    <row r="10" spans="2:9" x14ac:dyDescent="0.2">
      <c r="B10" s="48" t="s">
        <v>154</v>
      </c>
      <c r="C10" s="19" t="s">
        <v>155</v>
      </c>
      <c r="D10" s="19" t="s">
        <v>122</v>
      </c>
      <c r="E10" s="49">
        <v>341354.84</v>
      </c>
      <c r="F10" s="131">
        <f t="shared" si="0"/>
        <v>0.17680889678648612</v>
      </c>
      <c r="G10" s="49">
        <v>80</v>
      </c>
      <c r="H10" s="131">
        <f t="shared" si="1"/>
        <v>0.1486104919007282</v>
      </c>
    </row>
    <row r="11" spans="2:9" x14ac:dyDescent="0.2">
      <c r="B11" s="48" t="s">
        <v>154</v>
      </c>
      <c r="C11" s="19" t="s">
        <v>156</v>
      </c>
      <c r="D11" s="19" t="s">
        <v>120</v>
      </c>
      <c r="E11" s="49">
        <v>139204.54999999999</v>
      </c>
      <c r="F11" s="131">
        <f t="shared" si="0"/>
        <v>7.2102692064243884E-2</v>
      </c>
      <c r="G11" s="49">
        <v>30</v>
      </c>
      <c r="H11" s="131">
        <f t="shared" si="1"/>
        <v>5.5728934462773078E-2</v>
      </c>
    </row>
    <row r="12" spans="2:9" ht="25.5" x14ac:dyDescent="0.2">
      <c r="B12" s="48" t="s">
        <v>157</v>
      </c>
      <c r="C12" s="19" t="s">
        <v>158</v>
      </c>
      <c r="D12" s="19" t="s">
        <v>153</v>
      </c>
      <c r="E12" s="49">
        <v>531547.304</v>
      </c>
      <c r="F12" s="131">
        <f t="shared" si="0"/>
        <v>0.27532139989598786</v>
      </c>
      <c r="G12" s="49">
        <v>97.15</v>
      </c>
      <c r="H12" s="131">
        <f t="shared" si="1"/>
        <v>0.18046886610194682</v>
      </c>
    </row>
    <row r="13" spans="2:9" ht="25.5" x14ac:dyDescent="0.2">
      <c r="B13" s="48" t="s">
        <v>159</v>
      </c>
      <c r="C13" s="19" t="s">
        <v>160</v>
      </c>
      <c r="D13" s="19" t="s">
        <v>153</v>
      </c>
      <c r="E13" s="49">
        <v>620542.49900000042</v>
      </c>
      <c r="F13" s="131">
        <f t="shared" si="0"/>
        <v>0.3214175450312034</v>
      </c>
      <c r="G13" s="49">
        <v>132.29999999999998</v>
      </c>
      <c r="H13" s="131">
        <f t="shared" si="1"/>
        <v>0.24576460098082925</v>
      </c>
    </row>
    <row r="14" spans="2:9" x14ac:dyDescent="0.2">
      <c r="B14" s="48" t="s">
        <v>161</v>
      </c>
      <c r="C14" s="19" t="s">
        <v>162</v>
      </c>
      <c r="D14" s="19" t="s">
        <v>163</v>
      </c>
      <c r="E14" s="49">
        <v>51260.619999999995</v>
      </c>
      <c r="F14" s="131">
        <f t="shared" si="0"/>
        <v>2.6551062439282493E-2</v>
      </c>
      <c r="G14" s="49">
        <v>18.37</v>
      </c>
      <c r="H14" s="131">
        <f t="shared" si="1"/>
        <v>3.4124684202704716E-2</v>
      </c>
    </row>
    <row r="15" spans="2:9" x14ac:dyDescent="0.2">
      <c r="B15" s="48" t="s">
        <v>164</v>
      </c>
      <c r="C15" s="19" t="s">
        <v>165</v>
      </c>
      <c r="D15" s="19" t="s">
        <v>163</v>
      </c>
      <c r="E15" s="49">
        <v>65732.051999999996</v>
      </c>
      <c r="F15" s="131">
        <f t="shared" si="0"/>
        <v>3.4046716893283063E-2</v>
      </c>
      <c r="G15" s="49">
        <v>18.399999999999999</v>
      </c>
      <c r="H15" s="131">
        <f t="shared" si="1"/>
        <v>3.4180413137167485E-2</v>
      </c>
    </row>
    <row r="16" spans="2:9" ht="15" thickBot="1" x14ac:dyDescent="0.25">
      <c r="B16" s="50" t="s">
        <v>373</v>
      </c>
      <c r="C16" s="20" t="s">
        <v>374</v>
      </c>
      <c r="D16" s="20" t="s">
        <v>153</v>
      </c>
      <c r="E16" s="51">
        <v>112.81</v>
      </c>
      <c r="F16" s="131">
        <f t="shared" si="0"/>
        <v>5.8431313428816467E-5</v>
      </c>
      <c r="G16" s="51">
        <v>130</v>
      </c>
      <c r="H16" s="131">
        <f t="shared" si="1"/>
        <v>0.24149204933868335</v>
      </c>
    </row>
    <row r="17" spans="2:8" ht="15" thickBot="1" x14ac:dyDescent="0.25">
      <c r="B17" s="237" t="s">
        <v>98</v>
      </c>
      <c r="C17" s="238"/>
      <c r="D17" s="239"/>
      <c r="E17" s="52">
        <f>SUM(E9:E16)</f>
        <v>1930642.8930000004</v>
      </c>
      <c r="F17" s="146">
        <f t="shared" si="0"/>
        <v>1</v>
      </c>
      <c r="G17" s="147">
        <f>SUM(G9:G16)</f>
        <v>538.31999999999994</v>
      </c>
      <c r="H17" s="146">
        <f t="shared" si="1"/>
        <v>1</v>
      </c>
    </row>
  </sheetData>
  <mergeCells count="7">
    <mergeCell ref="G7:H7"/>
    <mergeCell ref="B17:D17"/>
    <mergeCell ref="B2:F2"/>
    <mergeCell ref="B7:B8"/>
    <mergeCell ref="C7:C8"/>
    <mergeCell ref="D7:D8"/>
    <mergeCell ref="E7:F7"/>
  </mergeCells>
  <pageMargins left="0.7" right="0.7" top="0.75" bottom="0.75" header="0.3" footer="0.3"/>
  <pageSetup paperSize="9" scale="70" orientation="portrait" r:id="rId1"/>
  <ignoredErrors>
    <ignoredError sqref="F17" 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1:I12"/>
  <sheetViews>
    <sheetView showGridLines="0" showRowColHeaders="0" view="pageBreakPreview" zoomScale="115" zoomScaleNormal="100" zoomScaleSheetLayoutView="115" workbookViewId="0">
      <selection activeCell="B15" sqref="B15"/>
    </sheetView>
  </sheetViews>
  <sheetFormatPr baseColWidth="10" defaultColWidth="11.42578125" defaultRowHeight="14.25" x14ac:dyDescent="0.2"/>
  <cols>
    <col min="1" max="1" width="1.7109375" style="2" customWidth="1"/>
    <col min="2" max="2" width="24.7109375" style="2" customWidth="1"/>
    <col min="3" max="3" width="15.7109375" style="2" customWidth="1"/>
    <col min="4" max="6" width="13.7109375" style="2" customWidth="1"/>
    <col min="7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11"/>
      <c r="H2" s="11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2" t="s">
        <v>345</v>
      </c>
    </row>
    <row r="6" spans="2:9" x14ac:dyDescent="0.2">
      <c r="B6" s="12" t="s">
        <v>377</v>
      </c>
    </row>
    <row r="7" spans="2:9" ht="15" thickBot="1" x14ac:dyDescent="0.25"/>
    <row r="8" spans="2:9" ht="26.25" thickBot="1" x14ac:dyDescent="0.25">
      <c r="B8" s="17" t="s">
        <v>103</v>
      </c>
      <c r="C8" s="17" t="s">
        <v>8</v>
      </c>
      <c r="D8" s="36" t="s">
        <v>106</v>
      </c>
      <c r="E8" s="17" t="s">
        <v>38</v>
      </c>
      <c r="F8" s="17" t="s">
        <v>26</v>
      </c>
    </row>
    <row r="9" spans="2:9" x14ac:dyDescent="0.2">
      <c r="B9" s="39" t="s">
        <v>167</v>
      </c>
      <c r="C9" s="58" t="s">
        <v>220</v>
      </c>
      <c r="D9" s="148">
        <f>+DATA!AD201</f>
        <v>26837.373399999997</v>
      </c>
      <c r="E9" s="148">
        <f>+DATA!AD210</f>
        <v>3878.3793153278179</v>
      </c>
      <c r="F9" s="148">
        <f>+D9+E9</f>
        <v>30715.752715327813</v>
      </c>
    </row>
    <row r="10" spans="2:9" x14ac:dyDescent="0.2">
      <c r="B10" s="40" t="s">
        <v>39</v>
      </c>
      <c r="C10" s="59" t="s">
        <v>220</v>
      </c>
      <c r="D10" s="149">
        <f>+DATA!AD202</f>
        <v>23018.640919999998</v>
      </c>
      <c r="E10" s="149">
        <f>+DATA!AD211</f>
        <v>0</v>
      </c>
      <c r="F10" s="149">
        <f t="shared" ref="F10:F11" si="0">+D10+E10</f>
        <v>23018.640919999998</v>
      </c>
    </row>
    <row r="11" spans="2:9" ht="15" thickBot="1" x14ac:dyDescent="0.25">
      <c r="B11" s="41" t="s">
        <v>22</v>
      </c>
      <c r="C11" s="60" t="s">
        <v>221</v>
      </c>
      <c r="D11" s="150">
        <f>+DATA!AD203*1000</f>
        <v>4886584.7578279991</v>
      </c>
      <c r="E11" s="150">
        <f>+DATA!AD212*1000</f>
        <v>266402.27286000003</v>
      </c>
      <c r="F11" s="150">
        <f t="shared" si="0"/>
        <v>5152987.030687999</v>
      </c>
    </row>
    <row r="12" spans="2:9" x14ac:dyDescent="0.2">
      <c r="B12" s="61" t="s">
        <v>168</v>
      </c>
    </row>
  </sheetData>
  <mergeCells count="1">
    <mergeCell ref="B2:F2"/>
  </mergeCells>
  <pageMargins left="0.7" right="0.7" top="0.75" bottom="0.75" header="0.3" footer="0.3"/>
  <pageSetup paperSize="9" scale="73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I11"/>
  <sheetViews>
    <sheetView showGridLines="0" showRowColHeaders="0" view="pageBreakPreview" zoomScaleNormal="100" zoomScaleSheetLayoutView="100" workbookViewId="0">
      <selection activeCell="C9" sqref="C9"/>
    </sheetView>
  </sheetViews>
  <sheetFormatPr baseColWidth="10" defaultColWidth="11.42578125" defaultRowHeight="14.25" x14ac:dyDescent="0.2"/>
  <cols>
    <col min="1" max="1" width="1.7109375" style="2" customWidth="1"/>
    <col min="2" max="2" width="20.7109375" style="2" customWidth="1"/>
    <col min="3" max="3" width="16.7109375" style="62" customWidth="1"/>
    <col min="4" max="4" width="18.7109375" style="2" customWidth="1"/>
    <col min="5" max="5" width="16.7109375" style="2" customWidth="1"/>
    <col min="6" max="6" width="12.7109375" style="2" customWidth="1"/>
    <col min="7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11"/>
      <c r="H2" s="11"/>
    </row>
    <row r="3" spans="2:9" ht="5.0999999999999996" customHeight="1" thickBot="1" x14ac:dyDescent="0.25">
      <c r="B3" s="3"/>
      <c r="C3" s="6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2" t="s">
        <v>346</v>
      </c>
    </row>
    <row r="6" spans="2:9" x14ac:dyDescent="0.2">
      <c r="B6" s="12" t="s">
        <v>379</v>
      </c>
    </row>
    <row r="7" spans="2:9" ht="15" thickBot="1" x14ac:dyDescent="0.25"/>
    <row r="8" spans="2:9" ht="26.25" thickBot="1" x14ac:dyDescent="0.25">
      <c r="B8" s="17" t="s">
        <v>51</v>
      </c>
      <c r="C8" s="36" t="s">
        <v>50</v>
      </c>
      <c r="D8" s="36" t="s">
        <v>52</v>
      </c>
      <c r="E8" s="36" t="s">
        <v>172</v>
      </c>
      <c r="F8" s="17" t="s">
        <v>54</v>
      </c>
    </row>
    <row r="9" spans="2:9" x14ac:dyDescent="0.2">
      <c r="B9" s="39" t="s">
        <v>10</v>
      </c>
      <c r="C9" s="151">
        <f>+DATA!AD262</f>
        <v>354183.76970373036</v>
      </c>
      <c r="D9" s="148">
        <f>+DATA!AD265</f>
        <v>208087.99905801247</v>
      </c>
      <c r="E9" s="148">
        <f>+C9-D9</f>
        <v>146095.77064571789</v>
      </c>
      <c r="F9" s="154">
        <f>+D9/C9</f>
        <v>0.58751421396885317</v>
      </c>
    </row>
    <row r="10" spans="2:9" ht="15" thickBot="1" x14ac:dyDescent="0.25">
      <c r="B10" s="41" t="s">
        <v>38</v>
      </c>
      <c r="C10" s="152">
        <f>+DATA!AD263</f>
        <v>23078.886363363141</v>
      </c>
      <c r="D10" s="150">
        <f>+DATA!AD266</f>
        <v>7111.1691194532068</v>
      </c>
      <c r="E10" s="150">
        <f>+C10-D10</f>
        <v>15967.717243909934</v>
      </c>
      <c r="F10" s="155">
        <f>+D10/C10</f>
        <v>0.30812444792578547</v>
      </c>
    </row>
    <row r="11" spans="2:9" ht="15" thickBot="1" x14ac:dyDescent="0.25">
      <c r="B11" s="42" t="s">
        <v>98</v>
      </c>
      <c r="C11" s="153">
        <f>SUM(C9:C10)</f>
        <v>377262.65606709349</v>
      </c>
      <c r="D11" s="153">
        <f t="shared" ref="D11:E11" si="0">SUM(D9:D10)</f>
        <v>215199.16817746568</v>
      </c>
      <c r="E11" s="153">
        <f t="shared" si="0"/>
        <v>162063.48788962781</v>
      </c>
      <c r="F11" s="145">
        <f>+D11/C11</f>
        <v>0.57042266102053318</v>
      </c>
    </row>
  </sheetData>
  <mergeCells count="1">
    <mergeCell ref="B2:F2"/>
  </mergeCells>
  <pageMargins left="0.7" right="0.7" top="0.75" bottom="0.75" header="0.3" footer="0.3"/>
  <pageSetup paperSize="9" scale="7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1:J20"/>
  <sheetViews>
    <sheetView showGridLines="0" showRowColHeaders="0" view="pageBreakPreview" zoomScale="145" zoomScaleNormal="100" zoomScaleSheetLayoutView="145" workbookViewId="0">
      <selection activeCell="C10" sqref="C10"/>
    </sheetView>
  </sheetViews>
  <sheetFormatPr baseColWidth="10" defaultColWidth="11.42578125" defaultRowHeight="14.25" x14ac:dyDescent="0.2"/>
  <cols>
    <col min="1" max="1" width="1.7109375" style="2" customWidth="1"/>
    <col min="2" max="2" width="25.7109375" style="2" customWidth="1"/>
    <col min="3" max="3" width="12.7109375" style="2" customWidth="1"/>
    <col min="4" max="6" width="11.42578125" style="2"/>
    <col min="7" max="7" width="12.7109375" style="2" customWidth="1"/>
    <col min="8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347</v>
      </c>
    </row>
    <row r="6" spans="2:10" x14ac:dyDescent="0.2">
      <c r="B6" s="12" t="s">
        <v>381</v>
      </c>
    </row>
    <row r="7" spans="2:10" ht="15" thickBot="1" x14ac:dyDescent="0.25"/>
    <row r="8" spans="2:10" ht="15" thickBot="1" x14ac:dyDescent="0.25">
      <c r="B8" s="233" t="s">
        <v>56</v>
      </c>
      <c r="C8" s="232" t="s">
        <v>10</v>
      </c>
      <c r="D8" s="232"/>
      <c r="E8" s="232" t="s">
        <v>38</v>
      </c>
      <c r="F8" s="232"/>
      <c r="G8" s="232" t="s">
        <v>26</v>
      </c>
      <c r="H8" s="232"/>
    </row>
    <row r="9" spans="2:10" ht="15" thickBot="1" x14ac:dyDescent="0.25">
      <c r="B9" s="234"/>
      <c r="C9" s="17" t="s">
        <v>104</v>
      </c>
      <c r="D9" s="17" t="s">
        <v>105</v>
      </c>
      <c r="E9" s="17" t="s">
        <v>104</v>
      </c>
      <c r="F9" s="17" t="s">
        <v>105</v>
      </c>
      <c r="G9" s="17" t="s">
        <v>104</v>
      </c>
      <c r="H9" s="17" t="s">
        <v>105</v>
      </c>
    </row>
    <row r="10" spans="2:10" x14ac:dyDescent="0.2">
      <c r="B10" s="18" t="s">
        <v>46</v>
      </c>
      <c r="C10" s="156">
        <f>+DATA!AD62/1000</f>
        <v>29164.347417940011</v>
      </c>
      <c r="D10" s="130">
        <f>+C10/$C$14</f>
        <v>0.50430749395648633</v>
      </c>
      <c r="E10" s="156">
        <f>+DATA!AD75/1000</f>
        <v>579.45755573233851</v>
      </c>
      <c r="F10" s="130">
        <f>+E10/$E$14</f>
        <v>0.29320462438317541</v>
      </c>
      <c r="G10" s="156">
        <f>+C10+E10</f>
        <v>29743.804973672348</v>
      </c>
      <c r="H10" s="130">
        <f>+G10/$G$14</f>
        <v>0.49733168536042277</v>
      </c>
    </row>
    <row r="11" spans="2:10" x14ac:dyDescent="0.2">
      <c r="B11" s="19" t="s">
        <v>47</v>
      </c>
      <c r="C11" s="157">
        <f>+DATA!AD65/1000</f>
        <v>25897.253168819992</v>
      </c>
      <c r="D11" s="131">
        <f t="shared" ref="D11:D13" si="0">+C11/$C$14</f>
        <v>0.44781316923589076</v>
      </c>
      <c r="E11" s="157">
        <f>+DATA!AD78/1000</f>
        <v>1318.6583214949374</v>
      </c>
      <c r="F11" s="131">
        <f t="shared" ref="F11:F13" si="1">+E11/$E$14</f>
        <v>0.66723906525824273</v>
      </c>
      <c r="G11" s="49">
        <f t="shared" ref="G11:G13" si="2">+C11+E11</f>
        <v>27215.911490314931</v>
      </c>
      <c r="H11" s="131">
        <f t="shared" ref="H11:H13" si="3">+G11/$G$14</f>
        <v>0.45506400886097753</v>
      </c>
    </row>
    <row r="12" spans="2:10" x14ac:dyDescent="0.2">
      <c r="B12" s="19" t="s">
        <v>48</v>
      </c>
      <c r="C12" s="157">
        <f>+DATA!AD64/1000</f>
        <v>837.01601909999988</v>
      </c>
      <c r="D12" s="131">
        <f t="shared" si="0"/>
        <v>1.4473612076576027E-2</v>
      </c>
      <c r="E12" s="157">
        <f>+DATA!AD77/1000</f>
        <v>78.174766043999995</v>
      </c>
      <c r="F12" s="131">
        <f t="shared" si="1"/>
        <v>3.955631035858187E-2</v>
      </c>
      <c r="G12" s="49">
        <f t="shared" si="2"/>
        <v>915.19078514399985</v>
      </c>
      <c r="H12" s="131">
        <f t="shared" si="3"/>
        <v>1.5302459655207929E-2</v>
      </c>
    </row>
    <row r="13" spans="2:10" ht="15" thickBot="1" x14ac:dyDescent="0.25">
      <c r="B13" s="20" t="s">
        <v>49</v>
      </c>
      <c r="C13" s="158">
        <f>+DATA!AD63/1000</f>
        <v>1931.8692930000004</v>
      </c>
      <c r="D13" s="132">
        <f t="shared" si="0"/>
        <v>3.340572473104679E-2</v>
      </c>
      <c r="E13" s="158">
        <f>+DATA!AD76/1000</f>
        <v>0</v>
      </c>
      <c r="F13" s="132">
        <f t="shared" si="1"/>
        <v>0</v>
      </c>
      <c r="G13" s="51">
        <f t="shared" si="2"/>
        <v>1931.8692930000004</v>
      </c>
      <c r="H13" s="132">
        <f t="shared" si="3"/>
        <v>3.2301846123391757E-2</v>
      </c>
    </row>
    <row r="14" spans="2:10" ht="15" thickBot="1" x14ac:dyDescent="0.25">
      <c r="B14" s="64" t="s">
        <v>98</v>
      </c>
      <c r="C14" s="52">
        <f t="shared" ref="C14:H14" si="4">SUM(C10:C13)</f>
        <v>57830.48589886001</v>
      </c>
      <c r="D14" s="159">
        <f t="shared" si="4"/>
        <v>0.99999999999999989</v>
      </c>
      <c r="E14" s="52">
        <f t="shared" si="4"/>
        <v>1976.2906432712759</v>
      </c>
      <c r="F14" s="159">
        <f t="shared" si="4"/>
        <v>1</v>
      </c>
      <c r="G14" s="52">
        <f t="shared" si="4"/>
        <v>59806.77654213128</v>
      </c>
      <c r="H14" s="159">
        <f t="shared" si="4"/>
        <v>0.99999999999999989</v>
      </c>
    </row>
    <row r="19" spans="5:10" x14ac:dyDescent="0.2">
      <c r="E19" s="203"/>
    </row>
    <row r="20" spans="5:10" x14ac:dyDescent="0.2">
      <c r="J20" s="203"/>
    </row>
  </sheetData>
  <mergeCells count="5">
    <mergeCell ref="B2:G2"/>
    <mergeCell ref="B8:B9"/>
    <mergeCell ref="C8:D8"/>
    <mergeCell ref="E8:F8"/>
    <mergeCell ref="G8:H8"/>
  </mergeCells>
  <pageMargins left="0.7" right="0.7" top="0.75" bottom="0.75" header="0.3" footer="0.3"/>
  <pageSetup paperSize="9" scale="71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I17"/>
  <sheetViews>
    <sheetView showGridLines="0" showRowColHeaders="0" view="pageBreakPreview" zoomScale="130" zoomScaleNormal="100" zoomScaleSheetLayoutView="130" workbookViewId="0">
      <selection activeCell="C9" sqref="C9"/>
    </sheetView>
  </sheetViews>
  <sheetFormatPr baseColWidth="10" defaultColWidth="11.42578125" defaultRowHeight="14.25" x14ac:dyDescent="0.2"/>
  <cols>
    <col min="1" max="1" width="1.7109375" style="2" customWidth="1"/>
    <col min="2" max="2" width="25.7109375" style="2" customWidth="1"/>
    <col min="3" max="3" width="12.7109375" style="2" customWidth="1"/>
    <col min="4" max="4" width="15.7109375" style="2" customWidth="1"/>
    <col min="5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11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2" t="s">
        <v>348</v>
      </c>
    </row>
    <row r="6" spans="2:9" x14ac:dyDescent="0.2">
      <c r="B6" s="12" t="s">
        <v>382</v>
      </c>
    </row>
    <row r="8" spans="2:9" x14ac:dyDescent="0.2">
      <c r="B8" s="65" t="s">
        <v>73</v>
      </c>
      <c r="C8" s="66" t="s">
        <v>174</v>
      </c>
      <c r="D8" s="66" t="s">
        <v>175</v>
      </c>
    </row>
    <row r="9" spans="2:9" x14ac:dyDescent="0.2">
      <c r="B9" s="8" t="s">
        <v>74</v>
      </c>
      <c r="C9" s="160">
        <f>+DATA!AD164</f>
        <v>10606.353907179957</v>
      </c>
      <c r="D9" s="161">
        <f>+C9/$C$17</f>
        <v>0.20334615709615173</v>
      </c>
    </row>
    <row r="10" spans="2:9" x14ac:dyDescent="0.2">
      <c r="B10" s="8" t="s">
        <v>75</v>
      </c>
      <c r="C10" s="160">
        <f>+DATA!AD165</f>
        <v>7149.7654054299983</v>
      </c>
      <c r="D10" s="161">
        <f t="shared" ref="D10:D16" si="0">+C10/$C$17</f>
        <v>0.1370760708210009</v>
      </c>
    </row>
    <row r="11" spans="2:9" x14ac:dyDescent="0.2">
      <c r="B11" s="8" t="s">
        <v>76</v>
      </c>
      <c r="C11" s="160">
        <f>+DATA!AD166</f>
        <v>2090.2773850600033</v>
      </c>
      <c r="D11" s="161">
        <f t="shared" si="0"/>
        <v>4.0075022692690629E-2</v>
      </c>
    </row>
    <row r="12" spans="2:9" x14ac:dyDescent="0.2">
      <c r="B12" s="8" t="s">
        <v>88</v>
      </c>
      <c r="C12" s="160">
        <f>+DATA!AD167</f>
        <v>80.317516999999995</v>
      </c>
      <c r="D12" s="161">
        <f t="shared" si="0"/>
        <v>1.5398560685777924E-3</v>
      </c>
    </row>
    <row r="13" spans="2:9" x14ac:dyDescent="0.2">
      <c r="B13" s="8" t="s">
        <v>177</v>
      </c>
      <c r="C13" s="160">
        <f>+DATA!AD168</f>
        <v>1429.7161757900014</v>
      </c>
      <c r="D13" s="161">
        <f t="shared" si="0"/>
        <v>2.7410672190402347E-2</v>
      </c>
    </row>
    <row r="14" spans="2:9" x14ac:dyDescent="0.2">
      <c r="B14" s="8" t="s">
        <v>176</v>
      </c>
      <c r="C14" s="160">
        <f>+DATA!AD169</f>
        <v>208.04302433999993</v>
      </c>
      <c r="D14" s="161">
        <f t="shared" si="0"/>
        <v>3.9886232234398666E-3</v>
      </c>
    </row>
    <row r="15" spans="2:9" x14ac:dyDescent="0.2">
      <c r="B15" s="8" t="s">
        <v>80</v>
      </c>
      <c r="C15" s="160">
        <f>+DATA!AD170</f>
        <v>17857.47579425</v>
      </c>
      <c r="D15" s="161">
        <f t="shared" si="0"/>
        <v>0.34236544527711055</v>
      </c>
    </row>
    <row r="16" spans="2:9" ht="15" thickBot="1" x14ac:dyDescent="0.25">
      <c r="B16" s="8" t="s">
        <v>81</v>
      </c>
      <c r="C16" s="160">
        <f>+DATA!AD171</f>
        <v>12737.157501605845</v>
      </c>
      <c r="D16" s="161">
        <f t="shared" si="0"/>
        <v>0.24419815263062619</v>
      </c>
    </row>
    <row r="17" spans="2:4" ht="15" thickBot="1" x14ac:dyDescent="0.25">
      <c r="B17" s="67" t="s">
        <v>98</v>
      </c>
      <c r="C17" s="147">
        <f>SUM(C9:C16)</f>
        <v>52159.106710655804</v>
      </c>
      <c r="D17" s="146">
        <f>SUM(D9:D16)</f>
        <v>0.99999999999999989</v>
      </c>
    </row>
  </sheetData>
  <mergeCells count="1">
    <mergeCell ref="B2:F2"/>
  </mergeCells>
  <pageMargins left="0.7" right="0.7" top="0.75" bottom="0.75" header="0.3" footer="0.3"/>
  <pageSetup paperSize="9" scale="76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O40"/>
  <sheetViews>
    <sheetView showGridLines="0" showRowColHeaders="0" view="pageBreakPreview" zoomScaleNormal="100" zoomScaleSheetLayoutView="100" workbookViewId="0">
      <selection activeCell="H6" sqref="H6"/>
    </sheetView>
  </sheetViews>
  <sheetFormatPr baseColWidth="10" defaultColWidth="11.42578125" defaultRowHeight="14.25" x14ac:dyDescent="0.2"/>
  <cols>
    <col min="1" max="1" width="1.7109375" style="2" customWidth="1"/>
    <col min="2" max="2" width="3.28515625" style="2" customWidth="1"/>
    <col min="3" max="3" width="30.7109375" style="2" customWidth="1"/>
    <col min="4" max="15" width="10.7109375" style="2" customWidth="1"/>
    <col min="16" max="16" width="1.7109375" style="2" customWidth="1"/>
    <col min="17" max="16384" width="11.42578125" style="2"/>
  </cols>
  <sheetData>
    <row r="1" spans="2:15" ht="5.0999999999999996" customHeight="1" x14ac:dyDescent="0.2"/>
    <row r="2" spans="2:15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2:15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15" thickTop="1" x14ac:dyDescent="0.2"/>
    <row r="5" spans="2:15" x14ac:dyDescent="0.2">
      <c r="B5" s="12" t="s">
        <v>383</v>
      </c>
    </row>
    <row r="6" spans="2:15" x14ac:dyDescent="0.2">
      <c r="B6" s="12" t="s">
        <v>377</v>
      </c>
    </row>
    <row r="8" spans="2:15" ht="15" customHeight="1" x14ac:dyDescent="0.2">
      <c r="B8" s="247" t="s">
        <v>178</v>
      </c>
      <c r="C8" s="248"/>
      <c r="D8" s="248" t="s">
        <v>179</v>
      </c>
      <c r="E8" s="248"/>
      <c r="F8" s="248"/>
      <c r="G8" s="248"/>
      <c r="H8" s="248"/>
      <c r="I8" s="248"/>
      <c r="J8" s="248"/>
      <c r="K8" s="248" t="s">
        <v>180</v>
      </c>
      <c r="L8" s="248"/>
      <c r="M8" s="248"/>
      <c r="N8" s="248"/>
      <c r="O8" s="248"/>
    </row>
    <row r="9" spans="2:15" ht="12" customHeight="1" x14ac:dyDescent="0.2">
      <c r="B9" s="248"/>
      <c r="C9" s="248"/>
      <c r="D9" s="245" t="s">
        <v>181</v>
      </c>
      <c r="E9" s="249" t="s">
        <v>18</v>
      </c>
      <c r="F9" s="245" t="s">
        <v>182</v>
      </c>
      <c r="G9" s="249" t="s">
        <v>34</v>
      </c>
      <c r="H9" s="249" t="s">
        <v>43</v>
      </c>
      <c r="I9" s="249" t="s">
        <v>17</v>
      </c>
      <c r="J9" s="249" t="s">
        <v>183</v>
      </c>
      <c r="K9" s="245" t="s">
        <v>184</v>
      </c>
      <c r="L9" s="245" t="s">
        <v>185</v>
      </c>
      <c r="M9" s="245" t="s">
        <v>186</v>
      </c>
      <c r="N9" s="245" t="s">
        <v>187</v>
      </c>
      <c r="O9" s="245" t="s">
        <v>188</v>
      </c>
    </row>
    <row r="10" spans="2:15" ht="12" customHeight="1" x14ac:dyDescent="0.2">
      <c r="B10" s="248"/>
      <c r="C10" s="248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</row>
    <row r="11" spans="2:15" ht="12" customHeight="1" x14ac:dyDescent="0.2">
      <c r="B11" s="248"/>
      <c r="C11" s="248"/>
      <c r="D11" s="68" t="s">
        <v>222</v>
      </c>
      <c r="E11" s="68" t="s">
        <v>222</v>
      </c>
      <c r="F11" s="68" t="s">
        <v>37</v>
      </c>
      <c r="G11" s="68" t="s">
        <v>37</v>
      </c>
      <c r="H11" s="68" t="s">
        <v>37</v>
      </c>
      <c r="I11" s="68" t="s">
        <v>223</v>
      </c>
      <c r="J11" s="68" t="s">
        <v>37</v>
      </c>
      <c r="K11" s="68" t="s">
        <v>224</v>
      </c>
      <c r="L11" s="68" t="s">
        <v>224</v>
      </c>
      <c r="M11" s="68" t="s">
        <v>224</v>
      </c>
      <c r="N11" s="68" t="s">
        <v>223</v>
      </c>
      <c r="O11" s="68" t="s">
        <v>37</v>
      </c>
    </row>
    <row r="12" spans="2:15" ht="15" customHeight="1" x14ac:dyDescent="0.2">
      <c r="B12" s="250" t="s">
        <v>189</v>
      </c>
      <c r="C12" s="69" t="s">
        <v>190</v>
      </c>
      <c r="D12" s="162">
        <f>+DATA!AD405</f>
        <v>0</v>
      </c>
      <c r="E12" s="162">
        <f>+DATA!AD434</f>
        <v>1969.2238400000001</v>
      </c>
      <c r="F12" s="162">
        <f>+DATA!AD463</f>
        <v>37179.756217090435</v>
      </c>
      <c r="G12" s="162">
        <f>+DATA!AD492</f>
        <v>0</v>
      </c>
      <c r="H12" s="162">
        <f>+DATA!AD521</f>
        <v>1931.8692930000004</v>
      </c>
      <c r="I12" s="162">
        <f>+DATA!AD550</f>
        <v>2294.1376053410754</v>
      </c>
      <c r="J12" s="162">
        <v>0</v>
      </c>
      <c r="K12" s="162">
        <f>+DATA!AD579</f>
        <v>0</v>
      </c>
      <c r="L12" s="162">
        <f>+DATA!AD608</f>
        <v>0</v>
      </c>
      <c r="M12" s="162">
        <f>+DATA!AD637</f>
        <v>0</v>
      </c>
      <c r="N12" s="162">
        <f>+DATA!AD666</f>
        <v>0</v>
      </c>
      <c r="O12" s="163">
        <f>+DATA!AD695</f>
        <v>0</v>
      </c>
    </row>
    <row r="13" spans="2:15" x14ac:dyDescent="0.2">
      <c r="B13" s="250"/>
      <c r="C13" s="69" t="s">
        <v>191</v>
      </c>
      <c r="D13" s="162">
        <f>+DATA!AD406</f>
        <v>140.60417000000001</v>
      </c>
      <c r="E13" s="162">
        <f>+DATA!AD435</f>
        <v>0</v>
      </c>
      <c r="F13" s="162">
        <f>+DATA!AD464</f>
        <v>0</v>
      </c>
      <c r="G13" s="162">
        <f>+DATA!AD493</f>
        <v>0</v>
      </c>
      <c r="H13" s="162">
        <f>+DATA!AD522</f>
        <v>0</v>
      </c>
      <c r="I13" s="162">
        <f>+DATA!AD551</f>
        <v>0</v>
      </c>
      <c r="J13" s="162">
        <v>0</v>
      </c>
      <c r="K13" s="162">
        <f>+DATA!AD580</f>
        <v>0</v>
      </c>
      <c r="L13" s="162">
        <f>+DATA!AD609</f>
        <v>0</v>
      </c>
      <c r="M13" s="162">
        <f>+DATA!AD638</f>
        <v>0</v>
      </c>
      <c r="N13" s="162">
        <f>+DATA!AD667</f>
        <v>0</v>
      </c>
      <c r="O13" s="163">
        <f>+DATA!AD696</f>
        <v>32.104154448293002</v>
      </c>
    </row>
    <row r="14" spans="2:15" x14ac:dyDescent="0.2">
      <c r="B14" s="250"/>
      <c r="C14" s="69" t="s">
        <v>192</v>
      </c>
      <c r="D14" s="162">
        <f>+DATA!AD407</f>
        <v>0</v>
      </c>
      <c r="E14" s="162">
        <f>+DATA!AD436</f>
        <v>0</v>
      </c>
      <c r="F14" s="162">
        <f>+DATA!AD465</f>
        <v>0</v>
      </c>
      <c r="G14" s="162">
        <f>+DATA!AD494</f>
        <v>0</v>
      </c>
      <c r="H14" s="162">
        <f>+DATA!AD523</f>
        <v>0</v>
      </c>
      <c r="I14" s="162">
        <f>+DATA!AD552</f>
        <v>0</v>
      </c>
      <c r="J14" s="162">
        <v>0</v>
      </c>
      <c r="K14" s="162">
        <f>+DATA!AD581</f>
        <v>0</v>
      </c>
      <c r="L14" s="162">
        <f>+DATA!AD610</f>
        <v>0</v>
      </c>
      <c r="M14" s="162">
        <f>+DATA!AD639</f>
        <v>0</v>
      </c>
      <c r="N14" s="162">
        <f>+DATA!AD668</f>
        <v>0</v>
      </c>
      <c r="O14" s="163">
        <f>+DATA!AD697</f>
        <v>0</v>
      </c>
    </row>
    <row r="15" spans="2:15" x14ac:dyDescent="0.2">
      <c r="B15" s="250"/>
      <c r="C15" s="70" t="s">
        <v>193</v>
      </c>
      <c r="D15" s="164">
        <f>+DATA!AD408</f>
        <v>140.60417000000001</v>
      </c>
      <c r="E15" s="164">
        <f>+DATA!AD437</f>
        <v>1969.2238400000001</v>
      </c>
      <c r="F15" s="164">
        <f>+DATA!AD466</f>
        <v>37179.756217090435</v>
      </c>
      <c r="G15" s="164">
        <f>+DATA!AD495</f>
        <v>0</v>
      </c>
      <c r="H15" s="164">
        <f>+DATA!AD524</f>
        <v>1931.8692930000004</v>
      </c>
      <c r="I15" s="164">
        <f>+DATA!AD553</f>
        <v>2294.1376053410754</v>
      </c>
      <c r="J15" s="164">
        <v>0</v>
      </c>
      <c r="K15" s="164">
        <f>+DATA!AD582</f>
        <v>0</v>
      </c>
      <c r="L15" s="164">
        <f>+DATA!AD611</f>
        <v>0</v>
      </c>
      <c r="M15" s="164">
        <f>+DATA!AD640</f>
        <v>0</v>
      </c>
      <c r="N15" s="164">
        <f>+DATA!AD669</f>
        <v>0</v>
      </c>
      <c r="O15" s="165">
        <f>+DATA!AD698</f>
        <v>32.104154448293002</v>
      </c>
    </row>
    <row r="16" spans="2:15" x14ac:dyDescent="0.2">
      <c r="B16" s="250"/>
      <c r="C16" s="69" t="s">
        <v>194</v>
      </c>
      <c r="D16" s="162">
        <f>+DATA!AD409</f>
        <v>0</v>
      </c>
      <c r="E16" s="162">
        <f>+DATA!AD438</f>
        <v>0</v>
      </c>
      <c r="F16" s="162">
        <f>+DATA!AD467</f>
        <v>0</v>
      </c>
      <c r="G16" s="162">
        <f>+DATA!AD496</f>
        <v>0</v>
      </c>
      <c r="H16" s="162">
        <f>+DATA!AD525</f>
        <v>0</v>
      </c>
      <c r="I16" s="162">
        <f>+DATA!AD554</f>
        <v>0</v>
      </c>
      <c r="J16" s="162">
        <v>0</v>
      </c>
      <c r="K16" s="162">
        <f>+DATA!AD583</f>
        <v>0</v>
      </c>
      <c r="L16" s="162">
        <f>+DATA!AD612</f>
        <v>0</v>
      </c>
      <c r="M16" s="162">
        <f>+DATA!AD641</f>
        <v>0</v>
      </c>
      <c r="N16" s="162">
        <f>+DATA!AD670</f>
        <v>0</v>
      </c>
      <c r="O16" s="163">
        <f>+DATA!AD699</f>
        <v>-3.9812734000000001</v>
      </c>
    </row>
    <row r="17" spans="2:15" x14ac:dyDescent="0.2">
      <c r="B17" s="250"/>
      <c r="C17" s="69" t="s">
        <v>195</v>
      </c>
      <c r="D17" s="162">
        <f>+DATA!AD410</f>
        <v>0</v>
      </c>
      <c r="E17" s="162">
        <f>+DATA!AD439</f>
        <v>0</v>
      </c>
      <c r="F17" s="162">
        <f>+DATA!AD468</f>
        <v>0</v>
      </c>
      <c r="G17" s="162">
        <f>+DATA!AD497</f>
        <v>0</v>
      </c>
      <c r="H17" s="162">
        <f>+DATA!AD526</f>
        <v>0</v>
      </c>
      <c r="I17" s="162">
        <f>+DATA!AD555</f>
        <v>-688.24128160232272</v>
      </c>
      <c r="J17" s="162">
        <v>0</v>
      </c>
      <c r="K17" s="162">
        <f>+DATA!AD584</f>
        <v>0</v>
      </c>
      <c r="L17" s="162">
        <f>+DATA!AD613</f>
        <v>0</v>
      </c>
      <c r="M17" s="162">
        <f>+DATA!AD642</f>
        <v>0</v>
      </c>
      <c r="N17" s="162">
        <f>+DATA!AD671</f>
        <v>0</v>
      </c>
      <c r="O17" s="163">
        <f>+DATA!AD700</f>
        <v>0</v>
      </c>
    </row>
    <row r="18" spans="2:15" x14ac:dyDescent="0.2">
      <c r="B18" s="250"/>
      <c r="C18" s="69" t="s">
        <v>196</v>
      </c>
      <c r="D18" s="162">
        <f>+DATA!AD411</f>
        <v>0</v>
      </c>
      <c r="E18" s="162">
        <f>+DATA!AD440</f>
        <v>0</v>
      </c>
      <c r="F18" s="162">
        <f>+DATA!AD469</f>
        <v>0</v>
      </c>
      <c r="G18" s="162">
        <f>+DATA!AD498</f>
        <v>0</v>
      </c>
      <c r="H18" s="162">
        <f>+DATA!AD527</f>
        <v>0</v>
      </c>
      <c r="I18" s="162">
        <f>+DATA!AD556</f>
        <v>0</v>
      </c>
      <c r="J18" s="162">
        <v>0</v>
      </c>
      <c r="K18" s="162">
        <f>+DATA!AD585</f>
        <v>0</v>
      </c>
      <c r="L18" s="162">
        <f>+DATA!AD614</f>
        <v>0</v>
      </c>
      <c r="M18" s="162">
        <f>+DATA!AD643</f>
        <v>0</v>
      </c>
      <c r="N18" s="162">
        <f>+DATA!AD672</f>
        <v>0</v>
      </c>
      <c r="O18" s="163">
        <f>+DATA!AD701</f>
        <v>0</v>
      </c>
    </row>
    <row r="19" spans="2:15" x14ac:dyDescent="0.2">
      <c r="B19" s="251"/>
      <c r="C19" s="71" t="s">
        <v>197</v>
      </c>
      <c r="D19" s="166">
        <f>+DATA!AD412</f>
        <v>140.60417000000001</v>
      </c>
      <c r="E19" s="166">
        <f>+DATA!AD441</f>
        <v>1969.2238400000001</v>
      </c>
      <c r="F19" s="166">
        <f>+DATA!AD470</f>
        <v>37179.756217090435</v>
      </c>
      <c r="G19" s="166">
        <f>+DATA!AD499</f>
        <v>0</v>
      </c>
      <c r="H19" s="166">
        <f>+DATA!AD528</f>
        <v>1931.8692930000004</v>
      </c>
      <c r="I19" s="166">
        <f>+DATA!AD557</f>
        <v>1605.8963237387527</v>
      </c>
      <c r="J19" s="166">
        <v>0</v>
      </c>
      <c r="K19" s="166">
        <f>+DATA!AD586</f>
        <v>0</v>
      </c>
      <c r="L19" s="166">
        <f>+DATA!AD615</f>
        <v>0</v>
      </c>
      <c r="M19" s="166">
        <f>+DATA!AD644</f>
        <v>0</v>
      </c>
      <c r="N19" s="166">
        <f>+DATA!AD673</f>
        <v>0</v>
      </c>
      <c r="O19" s="167">
        <f>+DATA!AD702</f>
        <v>28.122881048293003</v>
      </c>
    </row>
    <row r="20" spans="2:15" ht="15" customHeight="1" x14ac:dyDescent="0.2">
      <c r="B20" s="252" t="s">
        <v>198</v>
      </c>
      <c r="C20" s="69" t="s">
        <v>199</v>
      </c>
      <c r="D20" s="162">
        <f>+DATA!AD413</f>
        <v>-140.60417000000001</v>
      </c>
      <c r="E20" s="162">
        <f>+DATA!AD442</f>
        <v>-1969.2238400000001</v>
      </c>
      <c r="F20" s="162">
        <f>+DATA!AD471</f>
        <v>-37179.756217090435</v>
      </c>
      <c r="G20" s="162">
        <f>+DATA!AD500</f>
        <v>-915.19078914399995</v>
      </c>
      <c r="H20" s="162">
        <f>+DATA!AD529</f>
        <v>-1931.8692930000004</v>
      </c>
      <c r="I20" s="162">
        <f>+DATA!AD558</f>
        <v>-1605.8963237387527</v>
      </c>
      <c r="J20" s="162">
        <v>0</v>
      </c>
      <c r="K20" s="162">
        <f>+DATA!AD587</f>
        <v>-731.32744560304332</v>
      </c>
      <c r="L20" s="162">
        <f>+DATA!AD616</f>
        <v>0</v>
      </c>
      <c r="M20" s="162">
        <f>+DATA!AD645</f>
        <v>-548.06287904761905</v>
      </c>
      <c r="N20" s="162">
        <f>+DATA!AD674</f>
        <v>-181976.19109263748</v>
      </c>
      <c r="O20" s="168">
        <f>+DATA!AD703</f>
        <v>59806.776542131287</v>
      </c>
    </row>
    <row r="21" spans="2:15" x14ac:dyDescent="0.2">
      <c r="B21" s="250"/>
      <c r="C21" s="72" t="s">
        <v>200</v>
      </c>
      <c r="D21" s="162">
        <f>+DATA!AD414</f>
        <v>0</v>
      </c>
      <c r="E21" s="162">
        <f>+DATA!AD443</f>
        <v>0</v>
      </c>
      <c r="F21" s="162">
        <f>+DATA!AD472</f>
        <v>0</v>
      </c>
      <c r="G21" s="162">
        <f>+DATA!AD501</f>
        <v>0</v>
      </c>
      <c r="H21" s="162">
        <f>+DATA!AD530</f>
        <v>0</v>
      </c>
      <c r="I21" s="162">
        <f>+DATA!AD559</f>
        <v>0</v>
      </c>
      <c r="J21" s="162">
        <v>0</v>
      </c>
      <c r="K21" s="162">
        <f>+DATA!AD588</f>
        <v>0</v>
      </c>
      <c r="L21" s="162">
        <f>+DATA!AD617</f>
        <v>0</v>
      </c>
      <c r="M21" s="162">
        <f>+DATA!AD646</f>
        <v>0</v>
      </c>
      <c r="N21" s="162">
        <f>+DATA!AD675</f>
        <v>0</v>
      </c>
      <c r="O21" s="163">
        <f>+DATA!AD704</f>
        <v>0</v>
      </c>
    </row>
    <row r="22" spans="2:15" x14ac:dyDescent="0.2">
      <c r="B22" s="250"/>
      <c r="C22" s="72" t="s">
        <v>201</v>
      </c>
      <c r="D22" s="162">
        <f>+DATA!AD415</f>
        <v>0</v>
      </c>
      <c r="E22" s="162">
        <f>+DATA!AD444</f>
        <v>0</v>
      </c>
      <c r="F22" s="162">
        <f>+DATA!AD473</f>
        <v>0</v>
      </c>
      <c r="G22" s="162">
        <f>+DATA!AD502</f>
        <v>0</v>
      </c>
      <c r="H22" s="162">
        <f>+DATA!AD531</f>
        <v>0</v>
      </c>
      <c r="I22" s="162">
        <f>+DATA!AD560</f>
        <v>0</v>
      </c>
      <c r="J22" s="162">
        <v>0</v>
      </c>
      <c r="K22" s="162">
        <f>+DATA!AD589</f>
        <v>0</v>
      </c>
      <c r="L22" s="162">
        <f>+DATA!AD618</f>
        <v>0</v>
      </c>
      <c r="M22" s="162">
        <f>+DATA!AD647</f>
        <v>0</v>
      </c>
      <c r="N22" s="162">
        <f>+DATA!AD676</f>
        <v>0</v>
      </c>
      <c r="O22" s="163">
        <f>+DATA!AD705</f>
        <v>0</v>
      </c>
    </row>
    <row r="23" spans="2:15" x14ac:dyDescent="0.2">
      <c r="B23" s="250"/>
      <c r="C23" s="72" t="s">
        <v>202</v>
      </c>
      <c r="D23" s="162">
        <f>+DATA!AD416</f>
        <v>0</v>
      </c>
      <c r="E23" s="162">
        <f>+DATA!AD445</f>
        <v>0</v>
      </c>
      <c r="F23" s="162">
        <f>+DATA!AD474</f>
        <v>0</v>
      </c>
      <c r="G23" s="162">
        <f>+DATA!AD503</f>
        <v>0</v>
      </c>
      <c r="H23" s="162">
        <f>+DATA!AD532</f>
        <v>0</v>
      </c>
      <c r="I23" s="162">
        <f>+DATA!AD561</f>
        <v>0</v>
      </c>
      <c r="J23" s="162">
        <v>0</v>
      </c>
      <c r="K23" s="162">
        <f>+DATA!AD590</f>
        <v>0</v>
      </c>
      <c r="L23" s="162">
        <f>+DATA!AD619</f>
        <v>0</v>
      </c>
      <c r="M23" s="162">
        <f>+DATA!AD648</f>
        <v>0</v>
      </c>
      <c r="N23" s="162">
        <f>+DATA!AD677</f>
        <v>0</v>
      </c>
      <c r="O23" s="163">
        <f>+DATA!AD706</f>
        <v>0</v>
      </c>
    </row>
    <row r="24" spans="2:15" x14ac:dyDescent="0.2">
      <c r="B24" s="250"/>
      <c r="C24" s="72" t="s">
        <v>203</v>
      </c>
      <c r="D24" s="162">
        <f>+DATA!AD417</f>
        <v>0</v>
      </c>
      <c r="E24" s="162">
        <f>+DATA!AD446</f>
        <v>0</v>
      </c>
      <c r="F24" s="162">
        <f>+DATA!AD475</f>
        <v>0</v>
      </c>
      <c r="G24" s="162">
        <f>+DATA!AD504</f>
        <v>0</v>
      </c>
      <c r="H24" s="162">
        <f>+DATA!AD533</f>
        <v>0</v>
      </c>
      <c r="I24" s="162">
        <f>+DATA!AD562</f>
        <v>0</v>
      </c>
      <c r="J24" s="162">
        <v>0</v>
      </c>
      <c r="K24" s="162">
        <f>+DATA!AD591</f>
        <v>0</v>
      </c>
      <c r="L24" s="162">
        <f>+DATA!AD620</f>
        <v>0</v>
      </c>
      <c r="M24" s="162">
        <f>+DATA!AD649</f>
        <v>0</v>
      </c>
      <c r="N24" s="162">
        <f>+DATA!AD678</f>
        <v>0</v>
      </c>
      <c r="O24" s="163">
        <f>+DATA!AD707</f>
        <v>0</v>
      </c>
    </row>
    <row r="25" spans="2:15" x14ac:dyDescent="0.2">
      <c r="B25" s="250"/>
      <c r="C25" s="72" t="s">
        <v>204</v>
      </c>
      <c r="D25" s="162">
        <f>+DATA!AD418</f>
        <v>-48.105470000000004</v>
      </c>
      <c r="E25" s="162">
        <f>+DATA!AD447</f>
        <v>-1002.96957</v>
      </c>
      <c r="F25" s="162">
        <f>+DATA!AD476</f>
        <v>-36455.434272425009</v>
      </c>
      <c r="G25" s="162">
        <f>+DATA!AD505</f>
        <v>-837.01602309999998</v>
      </c>
      <c r="H25" s="162">
        <f>+DATA!AD534</f>
        <v>-1931.8692930000004</v>
      </c>
      <c r="I25" s="162">
        <f>+DATA!AD563</f>
        <v>-1605.8963237387527</v>
      </c>
      <c r="J25" s="162">
        <v>0</v>
      </c>
      <c r="K25" s="162">
        <f>+DATA!AD592</f>
        <v>-638.98508095238094</v>
      </c>
      <c r="L25" s="162">
        <f>+DATA!AD621</f>
        <v>0</v>
      </c>
      <c r="M25" s="162">
        <f>+DATA!AD650</f>
        <v>-548.06287904761905</v>
      </c>
      <c r="N25" s="162">
        <f>+DATA!AD679</f>
        <v>-172568.27474726844</v>
      </c>
      <c r="O25" s="163">
        <f>+DATA!AD708</f>
        <v>57830.48589886001</v>
      </c>
    </row>
    <row r="26" spans="2:15" x14ac:dyDescent="0.2">
      <c r="B26" s="250"/>
      <c r="C26" s="72" t="s">
        <v>205</v>
      </c>
      <c r="D26" s="162">
        <f>+DATA!AD419</f>
        <v>-92.498699999999999</v>
      </c>
      <c r="E26" s="162">
        <f>+DATA!AD448</f>
        <v>-966.25427000000013</v>
      </c>
      <c r="F26" s="162">
        <f>+DATA!AD477</f>
        <v>-724.32194466542296</v>
      </c>
      <c r="G26" s="162">
        <f>+DATA!AD506</f>
        <v>-78.174766043999995</v>
      </c>
      <c r="H26" s="162">
        <f>+DATA!AD535</f>
        <v>0</v>
      </c>
      <c r="I26" s="162">
        <f>+DATA!AD564</f>
        <v>0</v>
      </c>
      <c r="J26" s="162">
        <v>0</v>
      </c>
      <c r="K26" s="162">
        <f>+DATA!AD593</f>
        <v>-92.342364650662333</v>
      </c>
      <c r="L26" s="162">
        <f>+DATA!AD622</f>
        <v>0</v>
      </c>
      <c r="M26" s="162">
        <f>+DATA!AD651</f>
        <v>0</v>
      </c>
      <c r="N26" s="162">
        <f>+DATA!AD680</f>
        <v>-9407.9163453690435</v>
      </c>
      <c r="O26" s="163">
        <f>+DATA!AD709</f>
        <v>1976.2906432712757</v>
      </c>
    </row>
    <row r="27" spans="2:15" x14ac:dyDescent="0.2">
      <c r="B27" s="250"/>
      <c r="C27" s="69" t="s">
        <v>206</v>
      </c>
      <c r="D27" s="162">
        <f>+DATA!AD420</f>
        <v>0</v>
      </c>
      <c r="E27" s="162">
        <f>+DATA!AD449</f>
        <v>0</v>
      </c>
      <c r="F27" s="162">
        <f>+DATA!AD478</f>
        <v>0</v>
      </c>
      <c r="G27" s="162">
        <f>+DATA!AD507</f>
        <v>0</v>
      </c>
      <c r="H27" s="162">
        <f>+DATA!AD536</f>
        <v>0</v>
      </c>
      <c r="I27" s="162">
        <f>+DATA!AD565</f>
        <v>0</v>
      </c>
      <c r="J27" s="162">
        <v>0</v>
      </c>
      <c r="K27" s="162">
        <f>+DATA!AD594</f>
        <v>0</v>
      </c>
      <c r="L27" s="162">
        <f>+DATA!AD623</f>
        <v>0</v>
      </c>
      <c r="M27" s="162">
        <f>+DATA!AD652</f>
        <v>0</v>
      </c>
      <c r="N27" s="162">
        <f>+DATA!AD681</f>
        <v>0</v>
      </c>
      <c r="O27" s="163">
        <f>+DATA!AD710</f>
        <v>-999.10881203225222</v>
      </c>
    </row>
    <row r="28" spans="2:15" x14ac:dyDescent="0.2">
      <c r="B28" s="250"/>
      <c r="C28" s="69" t="s">
        <v>207</v>
      </c>
      <c r="D28" s="162">
        <f>+DATA!AD421</f>
        <v>0</v>
      </c>
      <c r="E28" s="162">
        <f>+DATA!AD450</f>
        <v>0</v>
      </c>
      <c r="F28" s="162">
        <f>+DATA!AD479</f>
        <v>0</v>
      </c>
      <c r="G28" s="162">
        <f>+DATA!AD508</f>
        <v>0</v>
      </c>
      <c r="H28" s="162">
        <f>+DATA!AD537</f>
        <v>0</v>
      </c>
      <c r="I28" s="162">
        <f>+DATA!AD566</f>
        <v>0</v>
      </c>
      <c r="J28" s="162"/>
      <c r="K28" s="162">
        <f>+DATA!AD595</f>
        <v>0</v>
      </c>
      <c r="L28" s="162">
        <f>+DATA!AD624</f>
        <v>0</v>
      </c>
      <c r="M28" s="162">
        <f>+DATA!AD653</f>
        <v>0</v>
      </c>
      <c r="N28" s="162">
        <f>+DATA!AD682</f>
        <v>0</v>
      </c>
      <c r="O28" s="163">
        <f>+DATA!AD711</f>
        <v>-6638.7435750772584</v>
      </c>
    </row>
    <row r="29" spans="2:15" x14ac:dyDescent="0.2">
      <c r="B29" s="250"/>
      <c r="C29" s="69" t="s">
        <v>208</v>
      </c>
      <c r="D29" s="162">
        <f>+DATA!AD422</f>
        <v>0</v>
      </c>
      <c r="E29" s="162">
        <f>+DATA!AD451</f>
        <v>0</v>
      </c>
      <c r="F29" s="162">
        <f>+DATA!AD480</f>
        <v>0</v>
      </c>
      <c r="G29" s="162">
        <f>+DATA!AD509</f>
        <v>0</v>
      </c>
      <c r="H29" s="162">
        <f>+DATA!AD538</f>
        <v>0</v>
      </c>
      <c r="I29" s="162">
        <f>+DATA!AD567</f>
        <v>0</v>
      </c>
      <c r="J29" s="162">
        <v>0</v>
      </c>
      <c r="K29" s="162">
        <f>+DATA!AD596</f>
        <v>0</v>
      </c>
      <c r="L29" s="162">
        <f>+DATA!AD625</f>
        <v>0</v>
      </c>
      <c r="M29" s="162">
        <f>+DATA!AD654</f>
        <v>0</v>
      </c>
      <c r="N29" s="162">
        <f>+DATA!AD683</f>
        <v>0</v>
      </c>
      <c r="O29" s="163">
        <f>+DATA!AD712</f>
        <v>37.940325414267136</v>
      </c>
    </row>
    <row r="30" spans="2:15" x14ac:dyDescent="0.2">
      <c r="B30" s="251"/>
      <c r="C30" s="71" t="s">
        <v>209</v>
      </c>
      <c r="D30" s="166">
        <f>+DATA!AD423</f>
        <v>0</v>
      </c>
      <c r="E30" s="166">
        <f>+DATA!AD452</f>
        <v>0</v>
      </c>
      <c r="F30" s="166">
        <f>+DATA!AD481</f>
        <v>0</v>
      </c>
      <c r="G30" s="166">
        <f>+DATA!AD510</f>
        <v>0</v>
      </c>
      <c r="H30" s="166">
        <f>+DATA!AD539</f>
        <v>0</v>
      </c>
      <c r="I30" s="166">
        <f>+DATA!AD568</f>
        <v>0</v>
      </c>
      <c r="J30" s="166">
        <v>0</v>
      </c>
      <c r="K30" s="166">
        <f>+DATA!AD597</f>
        <v>0</v>
      </c>
      <c r="L30" s="166">
        <f>+DATA!AD626</f>
        <v>0</v>
      </c>
      <c r="M30" s="166">
        <f>+DATA!AD655</f>
        <v>0</v>
      </c>
      <c r="N30" s="166">
        <f>+DATA!AD684</f>
        <v>0</v>
      </c>
      <c r="O30" s="167">
        <f>+DATA!AD713</f>
        <v>52159.106710655804</v>
      </c>
    </row>
    <row r="31" spans="2:15" ht="15" customHeight="1" x14ac:dyDescent="0.2">
      <c r="B31" s="252" t="s">
        <v>71</v>
      </c>
      <c r="C31" s="69" t="s">
        <v>210</v>
      </c>
      <c r="D31" s="162">
        <f>+DATA!AD424</f>
        <v>0</v>
      </c>
      <c r="E31" s="162">
        <f>+DATA!AD453</f>
        <v>0</v>
      </c>
      <c r="F31" s="162">
        <f>+DATA!AD482</f>
        <v>0</v>
      </c>
      <c r="G31" s="162">
        <f>+DATA!AD511</f>
        <v>0</v>
      </c>
      <c r="H31" s="162">
        <f>+DATA!AD540</f>
        <v>0</v>
      </c>
      <c r="I31" s="162">
        <f>+DATA!AD569</f>
        <v>0</v>
      </c>
      <c r="J31" s="162">
        <v>0</v>
      </c>
      <c r="K31" s="162">
        <f>+DATA!AD598</f>
        <v>0</v>
      </c>
      <c r="L31" s="162">
        <f>+DATA!AD627</f>
        <v>0</v>
      </c>
      <c r="M31" s="162">
        <f>+DATA!AD656</f>
        <v>0</v>
      </c>
      <c r="N31" s="162">
        <f>+DATA!AD685</f>
        <v>0</v>
      </c>
      <c r="O31" s="168">
        <f>+DATA!AD714</f>
        <v>0</v>
      </c>
    </row>
    <row r="32" spans="2:15" x14ac:dyDescent="0.2">
      <c r="B32" s="250"/>
      <c r="C32" s="69" t="s">
        <v>211</v>
      </c>
      <c r="D32" s="162">
        <f>+DATA!AD425</f>
        <v>0</v>
      </c>
      <c r="E32" s="162">
        <f>+DATA!AD454</f>
        <v>0</v>
      </c>
      <c r="F32" s="162">
        <f>+DATA!AD483</f>
        <v>0</v>
      </c>
      <c r="G32" s="162">
        <f>+DATA!AD512</f>
        <v>0</v>
      </c>
      <c r="H32" s="162">
        <f>+DATA!AD541</f>
        <v>0</v>
      </c>
      <c r="I32" s="162">
        <f>+DATA!AD570</f>
        <v>0</v>
      </c>
      <c r="J32" s="162">
        <v>0</v>
      </c>
      <c r="K32" s="162">
        <f>+DATA!AD599</f>
        <v>0</v>
      </c>
      <c r="L32" s="162">
        <f>+DATA!AD628</f>
        <v>0</v>
      </c>
      <c r="M32" s="162">
        <f>+DATA!AD657</f>
        <v>0</v>
      </c>
      <c r="N32" s="162">
        <f>+DATA!AD686</f>
        <v>0</v>
      </c>
      <c r="O32" s="163">
        <f>+DATA!AD715</f>
        <v>52159.106710655804</v>
      </c>
    </row>
    <row r="33" spans="2:15" x14ac:dyDescent="0.2">
      <c r="B33" s="250"/>
      <c r="C33" s="72" t="s">
        <v>74</v>
      </c>
      <c r="D33" s="162">
        <f>+DATA!AD426</f>
        <v>0</v>
      </c>
      <c r="E33" s="162">
        <f>+DATA!AD455</f>
        <v>0</v>
      </c>
      <c r="F33" s="162">
        <f>+DATA!AD484</f>
        <v>0</v>
      </c>
      <c r="G33" s="162">
        <f>+DATA!AD513</f>
        <v>0</v>
      </c>
      <c r="H33" s="162">
        <f>+DATA!AD542</f>
        <v>0</v>
      </c>
      <c r="I33" s="162">
        <f>+DATA!AD571</f>
        <v>0</v>
      </c>
      <c r="J33" s="162">
        <v>0</v>
      </c>
      <c r="K33" s="162">
        <f>+DATA!AD600</f>
        <v>0</v>
      </c>
      <c r="L33" s="162">
        <f>+DATA!AD629</f>
        <v>0</v>
      </c>
      <c r="M33" s="162">
        <f>+DATA!AD658</f>
        <v>0</v>
      </c>
      <c r="N33" s="162">
        <f>+DATA!AD687</f>
        <v>0</v>
      </c>
      <c r="O33" s="163">
        <f>+DATA!AD716</f>
        <v>10606.353907179957</v>
      </c>
    </row>
    <row r="34" spans="2:15" x14ac:dyDescent="0.2">
      <c r="B34" s="250"/>
      <c r="C34" s="72" t="s">
        <v>75</v>
      </c>
      <c r="D34" s="162">
        <f>+DATA!AD427</f>
        <v>0</v>
      </c>
      <c r="E34" s="162">
        <f>+DATA!AD456</f>
        <v>0</v>
      </c>
      <c r="F34" s="162">
        <f>+DATA!AD485</f>
        <v>0</v>
      </c>
      <c r="G34" s="162">
        <f>+DATA!AD514</f>
        <v>0</v>
      </c>
      <c r="H34" s="162">
        <f>+DATA!AD543</f>
        <v>0</v>
      </c>
      <c r="I34" s="162">
        <f>+DATA!AD572</f>
        <v>0</v>
      </c>
      <c r="J34" s="162">
        <v>0</v>
      </c>
      <c r="K34" s="162">
        <f>+DATA!AD601</f>
        <v>0</v>
      </c>
      <c r="L34" s="162">
        <f>+DATA!AD630</f>
        <v>0</v>
      </c>
      <c r="M34" s="162">
        <f>+DATA!AD659</f>
        <v>0</v>
      </c>
      <c r="N34" s="162">
        <f>+DATA!AD688</f>
        <v>0</v>
      </c>
      <c r="O34" s="163">
        <f>+DATA!AD717</f>
        <v>7149.7654054299983</v>
      </c>
    </row>
    <row r="35" spans="2:15" x14ac:dyDescent="0.2">
      <c r="B35" s="250"/>
      <c r="C35" s="72" t="s">
        <v>76</v>
      </c>
      <c r="D35" s="162">
        <f>+DATA!AD428</f>
        <v>0</v>
      </c>
      <c r="E35" s="162">
        <f>+DATA!AD457</f>
        <v>0</v>
      </c>
      <c r="F35" s="162">
        <f>+DATA!AD486</f>
        <v>0</v>
      </c>
      <c r="G35" s="162">
        <f>+DATA!AD515</f>
        <v>0</v>
      </c>
      <c r="H35" s="162">
        <f>+DATA!AD544</f>
        <v>0</v>
      </c>
      <c r="I35" s="162">
        <f>+DATA!AD573</f>
        <v>0</v>
      </c>
      <c r="J35" s="162">
        <v>0</v>
      </c>
      <c r="K35" s="162">
        <f>+DATA!AD602</f>
        <v>0</v>
      </c>
      <c r="L35" s="162">
        <f>+DATA!AD631</f>
        <v>0</v>
      </c>
      <c r="M35" s="162">
        <f>+DATA!AD660</f>
        <v>0</v>
      </c>
      <c r="N35" s="162">
        <f>+DATA!AD689</f>
        <v>0</v>
      </c>
      <c r="O35" s="163">
        <f>+DATA!AD718</f>
        <v>2090.2773850600033</v>
      </c>
    </row>
    <row r="36" spans="2:15" x14ac:dyDescent="0.2">
      <c r="B36" s="250"/>
      <c r="C36" s="72" t="s">
        <v>88</v>
      </c>
      <c r="D36" s="162">
        <f>+DATA!AD429</f>
        <v>0</v>
      </c>
      <c r="E36" s="162">
        <f>+DATA!AD458</f>
        <v>0</v>
      </c>
      <c r="F36" s="162">
        <f>+DATA!AD487</f>
        <v>0</v>
      </c>
      <c r="G36" s="162">
        <f>+DATA!AD516</f>
        <v>0</v>
      </c>
      <c r="H36" s="162">
        <f>+DATA!AD545</f>
        <v>0</v>
      </c>
      <c r="I36" s="162">
        <f>+DATA!AD574</f>
        <v>0</v>
      </c>
      <c r="J36" s="162">
        <v>0</v>
      </c>
      <c r="K36" s="162">
        <f>+DATA!AD603</f>
        <v>0</v>
      </c>
      <c r="L36" s="162">
        <f>+DATA!AD632</f>
        <v>0</v>
      </c>
      <c r="M36" s="162">
        <f>+DATA!AD661</f>
        <v>0</v>
      </c>
      <c r="N36" s="162">
        <f>+DATA!AD690</f>
        <v>0</v>
      </c>
      <c r="O36" s="163">
        <f>+DATA!AD719</f>
        <v>80.317516999999995</v>
      </c>
    </row>
    <row r="37" spans="2:15" x14ac:dyDescent="0.2">
      <c r="B37" s="250"/>
      <c r="C37" s="72" t="s">
        <v>212</v>
      </c>
      <c r="D37" s="162">
        <f>+DATA!AD430</f>
        <v>0</v>
      </c>
      <c r="E37" s="162">
        <f>+DATA!AD459</f>
        <v>0</v>
      </c>
      <c r="F37" s="162">
        <f>+DATA!AD488</f>
        <v>0</v>
      </c>
      <c r="G37" s="162">
        <f>+DATA!AD517</f>
        <v>0</v>
      </c>
      <c r="H37" s="162">
        <f>+DATA!AD546</f>
        <v>0</v>
      </c>
      <c r="I37" s="162">
        <f>+DATA!AD575</f>
        <v>0</v>
      </c>
      <c r="J37" s="162">
        <v>0</v>
      </c>
      <c r="K37" s="162">
        <f>+DATA!AD604</f>
        <v>0</v>
      </c>
      <c r="L37" s="162">
        <f>+DATA!AD633</f>
        <v>0</v>
      </c>
      <c r="M37" s="162">
        <f>+DATA!AD662</f>
        <v>0</v>
      </c>
      <c r="N37" s="162">
        <f>+DATA!AD691</f>
        <v>0</v>
      </c>
      <c r="O37" s="163">
        <f>+DATA!AD720</f>
        <v>1429.7161757900014</v>
      </c>
    </row>
    <row r="38" spans="2:15" x14ac:dyDescent="0.2">
      <c r="B38" s="250"/>
      <c r="C38" s="72" t="s">
        <v>79</v>
      </c>
      <c r="D38" s="162">
        <f>+DATA!AD431</f>
        <v>0</v>
      </c>
      <c r="E38" s="162">
        <f>+DATA!AD460</f>
        <v>0</v>
      </c>
      <c r="F38" s="162">
        <f>+DATA!AD489</f>
        <v>0</v>
      </c>
      <c r="G38" s="162">
        <f>+DATA!AD518</f>
        <v>0</v>
      </c>
      <c r="H38" s="162">
        <f>+DATA!AD547</f>
        <v>0</v>
      </c>
      <c r="I38" s="162">
        <f>+DATA!AD576</f>
        <v>0</v>
      </c>
      <c r="J38" s="162">
        <v>0</v>
      </c>
      <c r="K38" s="162">
        <f>+DATA!AD605</f>
        <v>0</v>
      </c>
      <c r="L38" s="162">
        <f>+DATA!AD634</f>
        <v>0</v>
      </c>
      <c r="M38" s="162">
        <f>+DATA!AD663</f>
        <v>0</v>
      </c>
      <c r="N38" s="162">
        <f>+DATA!AD692</f>
        <v>0</v>
      </c>
      <c r="O38" s="163">
        <f>+DATA!AD721</f>
        <v>208.04302433999993</v>
      </c>
    </row>
    <row r="39" spans="2:15" x14ac:dyDescent="0.2">
      <c r="B39" s="250"/>
      <c r="C39" s="72" t="s">
        <v>80</v>
      </c>
      <c r="D39" s="162">
        <f>+DATA!AD432</f>
        <v>0</v>
      </c>
      <c r="E39" s="162">
        <f>+DATA!AD461</f>
        <v>0</v>
      </c>
      <c r="F39" s="162">
        <f>+DATA!AD490</f>
        <v>0</v>
      </c>
      <c r="G39" s="162">
        <f>+DATA!AD519</f>
        <v>0</v>
      </c>
      <c r="H39" s="162">
        <f>+DATA!AD548</f>
        <v>0</v>
      </c>
      <c r="I39" s="162">
        <f>+DATA!AD577</f>
        <v>0</v>
      </c>
      <c r="J39" s="162">
        <v>0</v>
      </c>
      <c r="K39" s="162">
        <f>+DATA!AD606</f>
        <v>0</v>
      </c>
      <c r="L39" s="162">
        <f>+DATA!AD635</f>
        <v>0</v>
      </c>
      <c r="M39" s="162">
        <f>+DATA!AD664</f>
        <v>0</v>
      </c>
      <c r="N39" s="162">
        <f>+DATA!AD693</f>
        <v>0</v>
      </c>
      <c r="O39" s="163">
        <f>+DATA!AD722</f>
        <v>17857.47579425</v>
      </c>
    </row>
    <row r="40" spans="2:15" x14ac:dyDescent="0.2">
      <c r="B40" s="250"/>
      <c r="C40" s="72" t="s">
        <v>81</v>
      </c>
      <c r="D40" s="162">
        <f>+DATA!AD433</f>
        <v>0</v>
      </c>
      <c r="E40" s="162">
        <f>+DATA!AD462</f>
        <v>0</v>
      </c>
      <c r="F40" s="162">
        <f>+DATA!AD491</f>
        <v>0</v>
      </c>
      <c r="G40" s="162">
        <f>+DATA!AD520</f>
        <v>0</v>
      </c>
      <c r="H40" s="162">
        <f>+DATA!AD549</f>
        <v>0</v>
      </c>
      <c r="I40" s="162">
        <f>+DATA!AD578</f>
        <v>0</v>
      </c>
      <c r="J40" s="162">
        <v>0</v>
      </c>
      <c r="K40" s="162">
        <f>+DATA!AD607</f>
        <v>0</v>
      </c>
      <c r="L40" s="162">
        <f>+DATA!AD636</f>
        <v>0</v>
      </c>
      <c r="M40" s="162">
        <f>+DATA!AD665</f>
        <v>0</v>
      </c>
      <c r="N40" s="162">
        <f>+DATA!AD694</f>
        <v>0</v>
      </c>
      <c r="O40" s="163">
        <f>+DATA!AD723</f>
        <v>12737.157501605845</v>
      </c>
    </row>
  </sheetData>
  <mergeCells count="19">
    <mergeCell ref="B12:B19"/>
    <mergeCell ref="B20:B30"/>
    <mergeCell ref="B31:B40"/>
    <mergeCell ref="B2:L2"/>
    <mergeCell ref="J9:J10"/>
    <mergeCell ref="K9:K10"/>
    <mergeCell ref="L9:L10"/>
    <mergeCell ref="M9:M10"/>
    <mergeCell ref="N9:N10"/>
    <mergeCell ref="O9:O10"/>
    <mergeCell ref="B8:C11"/>
    <mergeCell ref="D8:J8"/>
    <mergeCell ref="K8:O8"/>
    <mergeCell ref="D9:D10"/>
    <mergeCell ref="E9:E10"/>
    <mergeCell ref="F9:F10"/>
    <mergeCell ref="G9:G10"/>
    <mergeCell ref="H9:H10"/>
    <mergeCell ref="I9:I10"/>
  </mergeCells>
  <pageMargins left="0.7" right="0.7" top="0.75" bottom="0.75" header="0.3" footer="0.3"/>
  <pageSetup paperSize="9" scale="52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1:S39"/>
  <sheetViews>
    <sheetView showGridLines="0" showRowColHeaders="0" view="pageBreakPreview" topLeftCell="A4" zoomScaleNormal="100" zoomScaleSheetLayoutView="100" workbookViewId="0">
      <selection activeCell="Q31" sqref="Q31"/>
    </sheetView>
  </sheetViews>
  <sheetFormatPr baseColWidth="10" defaultColWidth="11.42578125" defaultRowHeight="14.25" x14ac:dyDescent="0.2"/>
  <cols>
    <col min="1" max="1" width="1.7109375" style="2" customWidth="1"/>
    <col min="2" max="2" width="3.28515625" style="2" customWidth="1"/>
    <col min="3" max="3" width="30.7109375" style="2" customWidth="1"/>
    <col min="4" max="10" width="10.7109375" style="2" customWidth="1"/>
    <col min="11" max="11" width="12.7109375" style="2" customWidth="1"/>
    <col min="12" max="16" width="10.7109375" style="2" customWidth="1"/>
    <col min="17" max="17" width="12.7109375" style="2" customWidth="1"/>
    <col min="18" max="18" width="10.7109375" style="2" customWidth="1"/>
    <col min="19" max="19" width="3.28515625" style="2" customWidth="1"/>
    <col min="20" max="20" width="1.7109375" style="2" customWidth="1"/>
    <col min="21" max="16384" width="11.42578125" style="2"/>
  </cols>
  <sheetData>
    <row r="1" spans="2:19" ht="5.0999999999999996" customHeight="1" x14ac:dyDescent="0.2"/>
    <row r="2" spans="2:19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2:19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5" thickTop="1" x14ac:dyDescent="0.2"/>
    <row r="5" spans="2:19" x14ac:dyDescent="0.2">
      <c r="B5" s="12" t="s">
        <v>384</v>
      </c>
    </row>
    <row r="6" spans="2:19" x14ac:dyDescent="0.2">
      <c r="B6" s="12" t="s">
        <v>379</v>
      </c>
    </row>
    <row r="8" spans="2:19" x14ac:dyDescent="0.2">
      <c r="B8" s="247" t="s">
        <v>178</v>
      </c>
      <c r="C8" s="248"/>
      <c r="D8" s="248" t="s">
        <v>179</v>
      </c>
      <c r="E8" s="248"/>
      <c r="F8" s="248"/>
      <c r="G8" s="248"/>
      <c r="H8" s="248"/>
      <c r="I8" s="248"/>
      <c r="J8" s="248"/>
      <c r="K8" s="248"/>
      <c r="L8" s="248" t="s">
        <v>180</v>
      </c>
      <c r="M8" s="248"/>
      <c r="N8" s="248"/>
      <c r="O8" s="248"/>
      <c r="P8" s="248"/>
      <c r="Q8" s="248"/>
      <c r="R8" s="247" t="s">
        <v>213</v>
      </c>
      <c r="S8" s="247"/>
    </row>
    <row r="9" spans="2:19" x14ac:dyDescent="0.2">
      <c r="B9" s="248"/>
      <c r="C9" s="248"/>
      <c r="D9" s="245" t="s">
        <v>181</v>
      </c>
      <c r="E9" s="249" t="s">
        <v>18</v>
      </c>
      <c r="F9" s="245" t="s">
        <v>182</v>
      </c>
      <c r="G9" s="249" t="s">
        <v>34</v>
      </c>
      <c r="H9" s="249" t="s">
        <v>43</v>
      </c>
      <c r="I9" s="249" t="s">
        <v>17</v>
      </c>
      <c r="J9" s="249" t="s">
        <v>183</v>
      </c>
      <c r="K9" s="255" t="s">
        <v>214</v>
      </c>
      <c r="L9" s="245" t="s">
        <v>184</v>
      </c>
      <c r="M9" s="245" t="s">
        <v>185</v>
      </c>
      <c r="N9" s="245" t="s">
        <v>186</v>
      </c>
      <c r="O9" s="245" t="s">
        <v>187</v>
      </c>
      <c r="P9" s="245" t="s">
        <v>188</v>
      </c>
      <c r="Q9" s="255" t="s">
        <v>215</v>
      </c>
      <c r="R9" s="247"/>
      <c r="S9" s="247"/>
    </row>
    <row r="10" spans="2:19" x14ac:dyDescent="0.2">
      <c r="B10" s="248"/>
      <c r="C10" s="248"/>
      <c r="D10" s="245"/>
      <c r="E10" s="249"/>
      <c r="F10" s="249"/>
      <c r="G10" s="249"/>
      <c r="H10" s="249"/>
      <c r="I10" s="249"/>
      <c r="J10" s="249"/>
      <c r="K10" s="256"/>
      <c r="L10" s="249"/>
      <c r="M10" s="249"/>
      <c r="N10" s="249"/>
      <c r="O10" s="249"/>
      <c r="P10" s="249"/>
      <c r="Q10" s="256"/>
      <c r="R10" s="247"/>
      <c r="S10" s="247"/>
    </row>
    <row r="11" spans="2:19" x14ac:dyDescent="0.2">
      <c r="B11" s="252" t="s">
        <v>189</v>
      </c>
      <c r="C11" s="69" t="s">
        <v>190</v>
      </c>
      <c r="D11" s="169">
        <f>+DATA!AD730</f>
        <v>0</v>
      </c>
      <c r="E11" s="169">
        <f>+DATA!AD759</f>
        <v>12358.850688498225</v>
      </c>
      <c r="F11" s="169">
        <f>+DATA!AD788</f>
        <v>133781.70623837749</v>
      </c>
      <c r="G11" s="169">
        <f>+DATA!AD817</f>
        <v>0</v>
      </c>
      <c r="H11" s="169">
        <f>+DATA!AD846</f>
        <v>6951.3304158854817</v>
      </c>
      <c r="I11" s="169">
        <f>+DATA!AD875</f>
        <v>952.38758059268355</v>
      </c>
      <c r="J11" s="169"/>
      <c r="K11" s="170">
        <f>SUM(D11:J11)</f>
        <v>154044.27492335389</v>
      </c>
      <c r="L11" s="169">
        <f>+DATA!AD904</f>
        <v>0</v>
      </c>
      <c r="M11" s="169">
        <f>+DATA!AD933</f>
        <v>0</v>
      </c>
      <c r="N11" s="169">
        <f>+DATA!AD962</f>
        <v>0</v>
      </c>
      <c r="O11" s="169">
        <f>+DATA!AD991</f>
        <v>0</v>
      </c>
      <c r="P11" s="169">
        <f>+DATA!AD1020</f>
        <v>0</v>
      </c>
      <c r="Q11" s="170">
        <f>SUM(L11:P11)</f>
        <v>0</v>
      </c>
      <c r="R11" s="171"/>
      <c r="S11" s="73"/>
    </row>
    <row r="12" spans="2:19" x14ac:dyDescent="0.2">
      <c r="B12" s="250"/>
      <c r="C12" s="69" t="s">
        <v>191</v>
      </c>
      <c r="D12" s="162">
        <f>+DATA!AD731</f>
        <v>4294.5019344726934</v>
      </c>
      <c r="E12" s="162">
        <f>+DATA!AD760</f>
        <v>0</v>
      </c>
      <c r="F12" s="162">
        <f>+DATA!AD789</f>
        <v>0</v>
      </c>
      <c r="G12" s="162">
        <f>+DATA!AD818</f>
        <v>0</v>
      </c>
      <c r="H12" s="162">
        <f>+DATA!AD847</f>
        <v>0</v>
      </c>
      <c r="I12" s="162">
        <f>+DATA!AD876</f>
        <v>0</v>
      </c>
      <c r="J12" s="162"/>
      <c r="K12" s="172">
        <f t="shared" ref="K12:K39" si="0">SUM(D12:J12)</f>
        <v>4294.5019344726934</v>
      </c>
      <c r="L12" s="162">
        <f>+DATA!AD905</f>
        <v>0</v>
      </c>
      <c r="M12" s="162">
        <f>+DATA!AD934</f>
        <v>0</v>
      </c>
      <c r="N12" s="162">
        <f>+DATA!AD963</f>
        <v>0</v>
      </c>
      <c r="O12" s="162">
        <f>+DATA!AD992</f>
        <v>0</v>
      </c>
      <c r="P12" s="162">
        <f>+DATA!AD1021</f>
        <v>115.51847016841852</v>
      </c>
      <c r="Q12" s="172">
        <f t="shared" ref="Q12:Q39" si="1">SUM(L12:P12)</f>
        <v>115.51847016841852</v>
      </c>
      <c r="R12" s="171"/>
      <c r="S12" s="73"/>
    </row>
    <row r="13" spans="2:19" x14ac:dyDescent="0.2">
      <c r="B13" s="250"/>
      <c r="C13" s="69" t="s">
        <v>192</v>
      </c>
      <c r="D13" s="162">
        <f>+DATA!AD732</f>
        <v>0</v>
      </c>
      <c r="E13" s="162">
        <f>+DATA!AD761</f>
        <v>0</v>
      </c>
      <c r="F13" s="162">
        <f>+DATA!AD790</f>
        <v>0</v>
      </c>
      <c r="G13" s="162">
        <f>+DATA!AD819</f>
        <v>0</v>
      </c>
      <c r="H13" s="162">
        <f>+DATA!AD848</f>
        <v>0</v>
      </c>
      <c r="I13" s="162">
        <f>+DATA!AD877</f>
        <v>0</v>
      </c>
      <c r="J13" s="162"/>
      <c r="K13" s="172">
        <f t="shared" si="0"/>
        <v>0</v>
      </c>
      <c r="L13" s="162">
        <f>+DATA!AD906</f>
        <v>0</v>
      </c>
      <c r="M13" s="162">
        <f>+DATA!AD935</f>
        <v>0</v>
      </c>
      <c r="N13" s="162">
        <f>+DATA!AD964</f>
        <v>0</v>
      </c>
      <c r="O13" s="162">
        <f>+DATA!AD993</f>
        <v>0</v>
      </c>
      <c r="P13" s="162">
        <f>+DATA!AD1022</f>
        <v>0</v>
      </c>
      <c r="Q13" s="172">
        <f t="shared" si="1"/>
        <v>0</v>
      </c>
      <c r="R13" s="171"/>
      <c r="S13" s="73"/>
    </row>
    <row r="14" spans="2:19" x14ac:dyDescent="0.2">
      <c r="B14" s="250"/>
      <c r="C14" s="70" t="s">
        <v>193</v>
      </c>
      <c r="D14" s="173">
        <f>+DATA!AD733</f>
        <v>4294.5019344726934</v>
      </c>
      <c r="E14" s="173">
        <f>+DATA!AD762</f>
        <v>12358.850688498225</v>
      </c>
      <c r="F14" s="173">
        <f>+DATA!AD791</f>
        <v>133781.70623837749</v>
      </c>
      <c r="G14" s="173">
        <f>+DATA!AD820</f>
        <v>0</v>
      </c>
      <c r="H14" s="173">
        <f>+DATA!AD849</f>
        <v>6951.3304158854817</v>
      </c>
      <c r="I14" s="173">
        <f>+DATA!AD878</f>
        <v>952.38758059268355</v>
      </c>
      <c r="J14" s="173"/>
      <c r="K14" s="164">
        <f t="shared" si="0"/>
        <v>158338.77685782657</v>
      </c>
      <c r="L14" s="173">
        <f>+DATA!AD907</f>
        <v>0</v>
      </c>
      <c r="M14" s="173">
        <f>+DATA!AD936</f>
        <v>0</v>
      </c>
      <c r="N14" s="173">
        <f>+DATA!AD965</f>
        <v>0</v>
      </c>
      <c r="O14" s="173">
        <f>+DATA!AD994</f>
        <v>0</v>
      </c>
      <c r="P14" s="173">
        <f>+DATA!AD1023</f>
        <v>115.51847016841852</v>
      </c>
      <c r="Q14" s="164">
        <f t="shared" si="1"/>
        <v>115.51847016841852</v>
      </c>
      <c r="R14" s="174"/>
      <c r="S14" s="74"/>
    </row>
    <row r="15" spans="2:19" x14ac:dyDescent="0.2">
      <c r="B15" s="250"/>
      <c r="C15" s="69" t="s">
        <v>194</v>
      </c>
      <c r="D15" s="162">
        <f>+DATA!AD734</f>
        <v>0</v>
      </c>
      <c r="E15" s="162">
        <f>+DATA!AD763</f>
        <v>0</v>
      </c>
      <c r="F15" s="162">
        <f>+DATA!AD792</f>
        <v>0</v>
      </c>
      <c r="G15" s="162">
        <f>+DATA!AD821</f>
        <v>0</v>
      </c>
      <c r="H15" s="162">
        <f>+DATA!AD850</f>
        <v>0</v>
      </c>
      <c r="I15" s="162">
        <f>+DATA!AD879</f>
        <v>0</v>
      </c>
      <c r="J15" s="162"/>
      <c r="K15" s="172">
        <f t="shared" si="0"/>
        <v>0</v>
      </c>
      <c r="L15" s="162">
        <f>+DATA!AD908</f>
        <v>0</v>
      </c>
      <c r="M15" s="162">
        <f>+DATA!AD937</f>
        <v>0</v>
      </c>
      <c r="N15" s="162">
        <f>+DATA!AD966</f>
        <v>0</v>
      </c>
      <c r="O15" s="162">
        <f>+DATA!AD995</f>
        <v>0</v>
      </c>
      <c r="P15" s="162">
        <f>+DATA!AD1024</f>
        <v>-14.325579364843602</v>
      </c>
      <c r="Q15" s="172">
        <f t="shared" si="1"/>
        <v>-14.325579364843602</v>
      </c>
      <c r="R15" s="171"/>
      <c r="S15" s="73"/>
    </row>
    <row r="16" spans="2:19" x14ac:dyDescent="0.2">
      <c r="B16" s="250"/>
      <c r="C16" s="69" t="s">
        <v>195</v>
      </c>
      <c r="D16" s="162">
        <f>+DATA!AD735</f>
        <v>0</v>
      </c>
      <c r="E16" s="162">
        <f>+DATA!AD764</f>
        <v>0</v>
      </c>
      <c r="F16" s="162">
        <f>+DATA!AD793</f>
        <v>0</v>
      </c>
      <c r="G16" s="162">
        <f>+DATA!AD822</f>
        <v>0</v>
      </c>
      <c r="H16" s="162">
        <f>+DATA!AD851</f>
        <v>0</v>
      </c>
      <c r="I16" s="162">
        <f>+DATA!AD880</f>
        <v>-285.71627417780513</v>
      </c>
      <c r="J16" s="162"/>
      <c r="K16" s="172">
        <f t="shared" si="0"/>
        <v>-285.71627417780513</v>
      </c>
      <c r="L16" s="162">
        <f>+DATA!AD909</f>
        <v>0</v>
      </c>
      <c r="M16" s="162">
        <f>+DATA!AD938</f>
        <v>0</v>
      </c>
      <c r="N16" s="162">
        <f>+DATA!AD967</f>
        <v>0</v>
      </c>
      <c r="O16" s="162">
        <f>+DATA!AD996</f>
        <v>0</v>
      </c>
      <c r="P16" s="162">
        <f>+DATA!AD1025</f>
        <v>0</v>
      </c>
      <c r="Q16" s="172">
        <f t="shared" si="1"/>
        <v>0</v>
      </c>
      <c r="R16" s="171"/>
      <c r="S16" s="73"/>
    </row>
    <row r="17" spans="2:19" x14ac:dyDescent="0.2">
      <c r="B17" s="250"/>
      <c r="C17" s="69" t="s">
        <v>196</v>
      </c>
      <c r="D17" s="162">
        <f>+DATA!AD736</f>
        <v>0</v>
      </c>
      <c r="E17" s="162">
        <f>+DATA!AD765</f>
        <v>0</v>
      </c>
      <c r="F17" s="162">
        <f>+DATA!AD794</f>
        <v>0</v>
      </c>
      <c r="G17" s="162">
        <f>+DATA!AD823</f>
        <v>0</v>
      </c>
      <c r="H17" s="162">
        <f>+DATA!AD852</f>
        <v>0</v>
      </c>
      <c r="I17" s="162">
        <f>+DATA!AD881</f>
        <v>0</v>
      </c>
      <c r="J17" s="162"/>
      <c r="K17" s="172">
        <f t="shared" si="0"/>
        <v>0</v>
      </c>
      <c r="L17" s="162">
        <f>+DATA!AD910</f>
        <v>0</v>
      </c>
      <c r="M17" s="162">
        <f>+DATA!AD939</f>
        <v>0</v>
      </c>
      <c r="N17" s="162">
        <f>+DATA!AD968</f>
        <v>0</v>
      </c>
      <c r="O17" s="162">
        <f>+DATA!AD997</f>
        <v>0</v>
      </c>
      <c r="P17" s="162">
        <f>+DATA!AD1026</f>
        <v>0</v>
      </c>
      <c r="Q17" s="172">
        <f t="shared" si="1"/>
        <v>0</v>
      </c>
      <c r="R17" s="171"/>
      <c r="S17" s="73"/>
    </row>
    <row r="18" spans="2:19" x14ac:dyDescent="0.2">
      <c r="B18" s="251"/>
      <c r="C18" s="71" t="s">
        <v>197</v>
      </c>
      <c r="D18" s="175">
        <f>+DATA!AD737</f>
        <v>4294.5019344726934</v>
      </c>
      <c r="E18" s="175">
        <f>+DATA!AD766</f>
        <v>12358.850688498225</v>
      </c>
      <c r="F18" s="175">
        <f>+DATA!AD795</f>
        <v>133781.70623837749</v>
      </c>
      <c r="G18" s="175">
        <f>+DATA!AD824</f>
        <v>0</v>
      </c>
      <c r="H18" s="175">
        <f>+DATA!AD853</f>
        <v>6951.3304158854817</v>
      </c>
      <c r="I18" s="175">
        <f>+DATA!AD882</f>
        <v>666.67130641487836</v>
      </c>
      <c r="J18" s="175"/>
      <c r="K18" s="166">
        <f t="shared" si="0"/>
        <v>158053.06058364877</v>
      </c>
      <c r="L18" s="175">
        <f>+DATA!AD911</f>
        <v>0</v>
      </c>
      <c r="M18" s="175">
        <f>+DATA!AD940</f>
        <v>0</v>
      </c>
      <c r="N18" s="175">
        <f>+DATA!AD969</f>
        <v>0</v>
      </c>
      <c r="O18" s="175">
        <f>+DATA!AD998</f>
        <v>0</v>
      </c>
      <c r="P18" s="175">
        <f>+DATA!AD1027</f>
        <v>101.19289080357493</v>
      </c>
      <c r="Q18" s="166">
        <f t="shared" si="1"/>
        <v>101.19289080357493</v>
      </c>
      <c r="R18" s="176"/>
      <c r="S18" s="75"/>
    </row>
    <row r="19" spans="2:19" x14ac:dyDescent="0.2">
      <c r="B19" s="252" t="s">
        <v>198</v>
      </c>
      <c r="C19" s="69" t="s">
        <v>199</v>
      </c>
      <c r="D19" s="162">
        <f>+DATA!AD738</f>
        <v>-4294.5019344726934</v>
      </c>
      <c r="E19" s="162">
        <f>+DATA!AD767</f>
        <v>-12358.850688498225</v>
      </c>
      <c r="F19" s="162">
        <f>+DATA!AD796</f>
        <v>-133781.70623837749</v>
      </c>
      <c r="G19" s="162">
        <f>+DATA!AD825</f>
        <v>-3293.0766030426894</v>
      </c>
      <c r="H19" s="162">
        <f>+DATA!AD854</f>
        <v>-6951.3304158854817</v>
      </c>
      <c r="I19" s="162">
        <f>+DATA!AD883</f>
        <v>-666.67130641487847</v>
      </c>
      <c r="J19" s="162"/>
      <c r="K19" s="172">
        <f t="shared" si="0"/>
        <v>-161346.13718669146</v>
      </c>
      <c r="L19" s="162">
        <f>+DATA!AD912</f>
        <v>-4205.2103121647742</v>
      </c>
      <c r="M19" s="162">
        <f>+DATA!AD941</f>
        <v>0</v>
      </c>
      <c r="N19" s="162">
        <f>+DATA!AD970</f>
        <v>-3370.8502859973637</v>
      </c>
      <c r="O19" s="162">
        <f>+DATA!AD999</f>
        <v>-208340.45828223988</v>
      </c>
      <c r="P19" s="162">
        <f>+DATA!AD1028</f>
        <v>215199.16816307275</v>
      </c>
      <c r="Q19" s="172">
        <f t="shared" si="1"/>
        <v>-717.35071732927463</v>
      </c>
      <c r="R19" s="162">
        <f>+K19+Q19</f>
        <v>-162063.48790402073</v>
      </c>
      <c r="S19" s="253" t="s">
        <v>216</v>
      </c>
    </row>
    <row r="20" spans="2:19" x14ac:dyDescent="0.2">
      <c r="B20" s="250"/>
      <c r="C20" s="76" t="s">
        <v>200</v>
      </c>
      <c r="D20" s="162">
        <f>+DATA!AD739</f>
        <v>0</v>
      </c>
      <c r="E20" s="162">
        <f>+DATA!AD768</f>
        <v>0</v>
      </c>
      <c r="F20" s="162">
        <f>+DATA!AD797</f>
        <v>0</v>
      </c>
      <c r="G20" s="162">
        <f>+DATA!AD826</f>
        <v>0</v>
      </c>
      <c r="H20" s="162">
        <f>+DATA!AD855</f>
        <v>0</v>
      </c>
      <c r="I20" s="162">
        <f>+DATA!AD884</f>
        <v>0</v>
      </c>
      <c r="J20" s="162"/>
      <c r="K20" s="172">
        <f t="shared" si="0"/>
        <v>0</v>
      </c>
      <c r="L20" s="162">
        <f>+DATA!AD913</f>
        <v>0</v>
      </c>
      <c r="M20" s="162">
        <f>+DATA!AD942</f>
        <v>0</v>
      </c>
      <c r="N20" s="162">
        <f>+DATA!AD971</f>
        <v>0</v>
      </c>
      <c r="O20" s="162">
        <f>+DATA!AD1000</f>
        <v>0</v>
      </c>
      <c r="P20" s="162">
        <f>+DATA!AD1029</f>
        <v>0</v>
      </c>
      <c r="Q20" s="172">
        <f t="shared" si="1"/>
        <v>0</v>
      </c>
      <c r="R20" s="162"/>
      <c r="S20" s="254"/>
    </row>
    <row r="21" spans="2:19" x14ac:dyDescent="0.2">
      <c r="B21" s="250"/>
      <c r="C21" s="76" t="s">
        <v>201</v>
      </c>
      <c r="D21" s="162">
        <f>+DATA!AD740</f>
        <v>0</v>
      </c>
      <c r="E21" s="162">
        <f>+DATA!AD769</f>
        <v>0</v>
      </c>
      <c r="F21" s="162">
        <f>+DATA!AD798</f>
        <v>0</v>
      </c>
      <c r="G21" s="162">
        <f>+DATA!AD827</f>
        <v>0</v>
      </c>
      <c r="H21" s="162">
        <f>+DATA!AD856</f>
        <v>0</v>
      </c>
      <c r="I21" s="162">
        <f>+DATA!AD885</f>
        <v>0</v>
      </c>
      <c r="J21" s="162"/>
      <c r="K21" s="172">
        <f t="shared" si="0"/>
        <v>0</v>
      </c>
      <c r="L21" s="162">
        <f>+DATA!AD914</f>
        <v>0</v>
      </c>
      <c r="M21" s="162">
        <f>+DATA!AD943</f>
        <v>0</v>
      </c>
      <c r="N21" s="162">
        <f>+DATA!AD972</f>
        <v>0</v>
      </c>
      <c r="O21" s="162">
        <f>+DATA!AD1001</f>
        <v>0</v>
      </c>
      <c r="P21" s="162">
        <f>+DATA!AD1030</f>
        <v>0</v>
      </c>
      <c r="Q21" s="172">
        <f t="shared" si="1"/>
        <v>0</v>
      </c>
      <c r="R21" s="162"/>
      <c r="S21" s="254"/>
    </row>
    <row r="22" spans="2:19" x14ac:dyDescent="0.2">
      <c r="B22" s="250"/>
      <c r="C22" s="76" t="s">
        <v>202</v>
      </c>
      <c r="D22" s="162">
        <f>+DATA!AD741</f>
        <v>0</v>
      </c>
      <c r="E22" s="162">
        <f>+DATA!AD770</f>
        <v>0</v>
      </c>
      <c r="F22" s="162">
        <f>+DATA!AD799</f>
        <v>0</v>
      </c>
      <c r="G22" s="162">
        <f>+DATA!AD828</f>
        <v>0</v>
      </c>
      <c r="H22" s="162">
        <f>+DATA!AD857</f>
        <v>0</v>
      </c>
      <c r="I22" s="162">
        <f>+DATA!AD886</f>
        <v>0</v>
      </c>
      <c r="J22" s="162"/>
      <c r="K22" s="172">
        <f t="shared" si="0"/>
        <v>0</v>
      </c>
      <c r="L22" s="162">
        <f>+DATA!AD915</f>
        <v>0</v>
      </c>
      <c r="M22" s="162">
        <f>+DATA!AD944</f>
        <v>0</v>
      </c>
      <c r="N22" s="162">
        <f>+DATA!AD973</f>
        <v>0</v>
      </c>
      <c r="O22" s="162">
        <f>+DATA!AD1002</f>
        <v>0</v>
      </c>
      <c r="P22" s="162">
        <f>+DATA!AD1031</f>
        <v>0</v>
      </c>
      <c r="Q22" s="172">
        <f t="shared" si="1"/>
        <v>0</v>
      </c>
      <c r="R22" s="162"/>
      <c r="S22" s="254"/>
    </row>
    <row r="23" spans="2:19" x14ac:dyDescent="0.2">
      <c r="B23" s="250"/>
      <c r="C23" s="76" t="s">
        <v>203</v>
      </c>
      <c r="D23" s="162">
        <f>+DATA!AD742</f>
        <v>0</v>
      </c>
      <c r="E23" s="162">
        <f>+DATA!AD771</f>
        <v>0</v>
      </c>
      <c r="F23" s="162">
        <f>+DATA!AD800</f>
        <v>0</v>
      </c>
      <c r="G23" s="162">
        <f>+DATA!AD829</f>
        <v>0</v>
      </c>
      <c r="H23" s="162">
        <f>+DATA!AD858</f>
        <v>0</v>
      </c>
      <c r="I23" s="162">
        <f>+DATA!AD887</f>
        <v>0</v>
      </c>
      <c r="J23" s="162"/>
      <c r="K23" s="172">
        <f t="shared" si="0"/>
        <v>0</v>
      </c>
      <c r="L23" s="162">
        <f>+DATA!AD916</f>
        <v>0</v>
      </c>
      <c r="M23" s="162">
        <f>+DATA!AD945</f>
        <v>0</v>
      </c>
      <c r="N23" s="162">
        <f>+DATA!AD974</f>
        <v>0</v>
      </c>
      <c r="O23" s="162">
        <f>+DATA!AD1003</f>
        <v>0</v>
      </c>
      <c r="P23" s="162">
        <f>+DATA!AD1032</f>
        <v>0</v>
      </c>
      <c r="Q23" s="172">
        <f t="shared" si="1"/>
        <v>0</v>
      </c>
      <c r="R23" s="162"/>
      <c r="S23" s="254"/>
    </row>
    <row r="24" spans="2:19" x14ac:dyDescent="0.2">
      <c r="B24" s="250"/>
      <c r="C24" s="76" t="s">
        <v>204</v>
      </c>
      <c r="D24" s="162">
        <f>+DATA!AD743</f>
        <v>-1469.2952134614366</v>
      </c>
      <c r="E24" s="162">
        <f>+DATA!AD772</f>
        <v>-6294.6379730692615</v>
      </c>
      <c r="F24" s="162">
        <f>+DATA!AD801</f>
        <v>-131175.42165013435</v>
      </c>
      <c r="G24" s="162">
        <f>+DATA!AD830</f>
        <v>-3011.7849903412348</v>
      </c>
      <c r="H24" s="162">
        <f>+DATA!AD859</f>
        <v>-6951.3304158854817</v>
      </c>
      <c r="I24" s="162">
        <f>+DATA!AD888</f>
        <v>-666.67130641487847</v>
      </c>
      <c r="J24" s="162"/>
      <c r="K24" s="172">
        <f t="shared" si="0"/>
        <v>-149569.14154930663</v>
      </c>
      <c r="L24" s="162">
        <f>+DATA!AD917</f>
        <v>-3674.231929754359</v>
      </c>
      <c r="M24" s="162">
        <f>+DATA!AD946</f>
        <v>0</v>
      </c>
      <c r="N24" s="162">
        <f>+DATA!AD975</f>
        <v>-3370.8502859973637</v>
      </c>
      <c r="O24" s="162">
        <f>+DATA!AD1004</f>
        <v>-197569.54593867197</v>
      </c>
      <c r="P24" s="162">
        <f>+DATA!AD1033</f>
        <v>208087.99904361952</v>
      </c>
      <c r="Q24" s="172">
        <f t="shared" si="1"/>
        <v>3473.3708891958231</v>
      </c>
      <c r="R24" s="162">
        <f t="shared" ref="R24:R25" si="2">+K24+Q24</f>
        <v>-146095.77066011081</v>
      </c>
      <c r="S24" s="254"/>
    </row>
    <row r="25" spans="2:19" x14ac:dyDescent="0.2">
      <c r="B25" s="250"/>
      <c r="C25" s="76" t="s">
        <v>205</v>
      </c>
      <c r="D25" s="162">
        <f>+DATA!AD744</f>
        <v>-2825.2067210112564</v>
      </c>
      <c r="E25" s="162">
        <f>+DATA!AD773</f>
        <v>-6064.2127154289637</v>
      </c>
      <c r="F25" s="162">
        <f>+DATA!AD802</f>
        <v>-2606.2845882431416</v>
      </c>
      <c r="G25" s="162">
        <f>+DATA!AD831</f>
        <v>-281.29161270145443</v>
      </c>
      <c r="H25" s="162">
        <f>+DATA!AD860</f>
        <v>0</v>
      </c>
      <c r="I25" s="162">
        <f>+DATA!AD889</f>
        <v>0</v>
      </c>
      <c r="J25" s="162"/>
      <c r="K25" s="172">
        <f t="shared" si="0"/>
        <v>-11776.995637384816</v>
      </c>
      <c r="L25" s="162">
        <f>+DATA!AD918</f>
        <v>-530.97838241041575</v>
      </c>
      <c r="M25" s="162">
        <f>+DATA!AD947</f>
        <v>0</v>
      </c>
      <c r="N25" s="162">
        <f>+DATA!AD976</f>
        <v>0</v>
      </c>
      <c r="O25" s="162">
        <f>+DATA!AD1005</f>
        <v>-10770.91234356791</v>
      </c>
      <c r="P25" s="162">
        <f>+DATA!AD1034</f>
        <v>7111.1691194532068</v>
      </c>
      <c r="Q25" s="172">
        <f t="shared" si="1"/>
        <v>-4190.7216065251196</v>
      </c>
      <c r="R25" s="162">
        <f t="shared" si="2"/>
        <v>-15967.717243909936</v>
      </c>
      <c r="S25" s="254"/>
    </row>
    <row r="26" spans="2:19" x14ac:dyDescent="0.2">
      <c r="B26" s="250"/>
      <c r="C26" s="69" t="s">
        <v>206</v>
      </c>
      <c r="D26" s="162">
        <f>+DATA!AD745</f>
        <v>0</v>
      </c>
      <c r="E26" s="162">
        <f>+DATA!AD774</f>
        <v>0</v>
      </c>
      <c r="F26" s="162">
        <f>+DATA!AD803</f>
        <v>0</v>
      </c>
      <c r="G26" s="162">
        <f>+DATA!AD832</f>
        <v>0</v>
      </c>
      <c r="H26" s="162">
        <f>+DATA!AD861</f>
        <v>0</v>
      </c>
      <c r="I26" s="162">
        <f>+DATA!AD890</f>
        <v>0</v>
      </c>
      <c r="J26" s="162"/>
      <c r="K26" s="172">
        <f t="shared" si="0"/>
        <v>0</v>
      </c>
      <c r="L26" s="162">
        <f>+DATA!AD919</f>
        <v>0</v>
      </c>
      <c r="M26" s="162">
        <f>+DATA!AD948</f>
        <v>0</v>
      </c>
      <c r="N26" s="162">
        <f>+DATA!AD977</f>
        <v>0</v>
      </c>
      <c r="O26" s="162">
        <f>+DATA!AD1006</f>
        <v>0</v>
      </c>
      <c r="P26" s="162">
        <f>+DATA!AD1035</f>
        <v>-3595.0338353760476</v>
      </c>
      <c r="Q26" s="172">
        <f t="shared" si="1"/>
        <v>-3595.0338353760476</v>
      </c>
      <c r="R26" s="162"/>
      <c r="S26" s="254"/>
    </row>
    <row r="27" spans="2:19" x14ac:dyDescent="0.2">
      <c r="B27" s="250"/>
      <c r="C27" s="69" t="s">
        <v>207</v>
      </c>
      <c r="D27" s="162">
        <f>+DATA!AD746</f>
        <v>0</v>
      </c>
      <c r="E27" s="162">
        <f>+DATA!AD775</f>
        <v>0</v>
      </c>
      <c r="F27" s="162">
        <f>+DATA!AD804</f>
        <v>0</v>
      </c>
      <c r="G27" s="162">
        <f>+DATA!AD833</f>
        <v>0</v>
      </c>
      <c r="H27" s="162">
        <f>+DATA!AD862</f>
        <v>0</v>
      </c>
      <c r="I27" s="162">
        <f>+DATA!AD891</f>
        <v>0</v>
      </c>
      <c r="J27" s="162"/>
      <c r="K27" s="172">
        <f t="shared" si="0"/>
        <v>0</v>
      </c>
      <c r="L27" s="162">
        <f>+DATA!AD920</f>
        <v>0</v>
      </c>
      <c r="M27" s="162">
        <f>+DATA!AD949</f>
        <v>0</v>
      </c>
      <c r="N27" s="162">
        <f>+DATA!AD978</f>
        <v>0</v>
      </c>
      <c r="O27" s="162">
        <f>+DATA!AD1007</f>
        <v>0</v>
      </c>
      <c r="P27" s="162">
        <f>+DATA!AD1036</f>
        <v>-23887.796293420797</v>
      </c>
      <c r="Q27" s="172">
        <f t="shared" si="1"/>
        <v>-23887.796293420797</v>
      </c>
      <c r="R27" s="162"/>
      <c r="S27" s="254"/>
    </row>
    <row r="28" spans="2:19" x14ac:dyDescent="0.2">
      <c r="B28" s="250"/>
      <c r="C28" s="69" t="s">
        <v>208</v>
      </c>
      <c r="D28" s="162">
        <f>+DATA!AD747</f>
        <v>0</v>
      </c>
      <c r="E28" s="162">
        <f>+DATA!AD776</f>
        <v>0</v>
      </c>
      <c r="F28" s="162">
        <f>+DATA!AD805</f>
        <v>0</v>
      </c>
      <c r="G28" s="162">
        <f>+DATA!AD834</f>
        <v>0</v>
      </c>
      <c r="H28" s="162">
        <f>+DATA!AD863</f>
        <v>0</v>
      </c>
      <c r="I28" s="162">
        <f>+DATA!AD892</f>
        <v>0</v>
      </c>
      <c r="J28" s="162"/>
      <c r="K28" s="172">
        <f t="shared" si="0"/>
        <v>0</v>
      </c>
      <c r="L28" s="162">
        <f>+DATA!AD921</f>
        <v>0</v>
      </c>
      <c r="M28" s="162">
        <f>+DATA!AD950</f>
        <v>0</v>
      </c>
      <c r="N28" s="162">
        <f>+DATA!AD979</f>
        <v>0</v>
      </c>
      <c r="O28" s="162">
        <f>+DATA!AD1008</f>
        <v>0</v>
      </c>
      <c r="P28" s="162">
        <f>+DATA!AD1037</f>
        <v>136.51841716021727</v>
      </c>
      <c r="Q28" s="172">
        <f t="shared" si="1"/>
        <v>136.51841716021727</v>
      </c>
      <c r="R28" s="162"/>
      <c r="S28" s="254"/>
    </row>
    <row r="29" spans="2:19" x14ac:dyDescent="0.2">
      <c r="B29" s="251"/>
      <c r="C29" s="71" t="s">
        <v>209</v>
      </c>
      <c r="D29" s="175">
        <f>+DATA!AD748</f>
        <v>0</v>
      </c>
      <c r="E29" s="175">
        <f>+DATA!AD777</f>
        <v>0</v>
      </c>
      <c r="F29" s="175">
        <f>+DATA!AD806</f>
        <v>0</v>
      </c>
      <c r="G29" s="175">
        <f>+DATA!AD835</f>
        <v>0</v>
      </c>
      <c r="H29" s="175">
        <f>+DATA!AD864</f>
        <v>0</v>
      </c>
      <c r="I29" s="175">
        <f>+DATA!AD893</f>
        <v>0</v>
      </c>
      <c r="J29" s="175"/>
      <c r="K29" s="166">
        <f t="shared" si="0"/>
        <v>0</v>
      </c>
      <c r="L29" s="175">
        <f>+DATA!AD922</f>
        <v>0</v>
      </c>
      <c r="M29" s="175">
        <f>+DATA!AD951</f>
        <v>0</v>
      </c>
      <c r="N29" s="175">
        <f>+DATA!AD980</f>
        <v>0</v>
      </c>
      <c r="O29" s="175">
        <f>+DATA!AD1009</f>
        <v>0</v>
      </c>
      <c r="P29" s="175">
        <f>+DATA!AD1038</f>
        <v>187681.01250791925</v>
      </c>
      <c r="Q29" s="166">
        <f t="shared" si="1"/>
        <v>187681.01250791925</v>
      </c>
      <c r="R29" s="176"/>
      <c r="S29" s="75"/>
    </row>
    <row r="30" spans="2:19" x14ac:dyDescent="0.2">
      <c r="B30" s="252" t="s">
        <v>71</v>
      </c>
      <c r="C30" s="69" t="s">
        <v>210</v>
      </c>
      <c r="D30" s="162">
        <f>+DATA!AD749</f>
        <v>0</v>
      </c>
      <c r="E30" s="162">
        <f>+DATA!AD778</f>
        <v>0</v>
      </c>
      <c r="F30" s="162">
        <f>+DATA!AD807</f>
        <v>0</v>
      </c>
      <c r="G30" s="162">
        <f>+DATA!AD836</f>
        <v>0</v>
      </c>
      <c r="H30" s="162">
        <f>+DATA!AD865</f>
        <v>0</v>
      </c>
      <c r="I30" s="162">
        <f>+DATA!AD894</f>
        <v>0</v>
      </c>
      <c r="J30" s="162"/>
      <c r="K30" s="172">
        <f t="shared" si="0"/>
        <v>0</v>
      </c>
      <c r="L30" s="162">
        <f>+DATA!AD923</f>
        <v>0</v>
      </c>
      <c r="M30" s="162">
        <f>+DATA!AD952</f>
        <v>0</v>
      </c>
      <c r="N30" s="162">
        <f>+DATA!AD981</f>
        <v>0</v>
      </c>
      <c r="O30" s="162">
        <f>+DATA!AD1010</f>
        <v>0</v>
      </c>
      <c r="P30" s="162">
        <f>+DATA!AD1039</f>
        <v>0</v>
      </c>
      <c r="Q30" s="172">
        <f t="shared" si="1"/>
        <v>0</v>
      </c>
      <c r="R30" s="171"/>
      <c r="S30" s="73"/>
    </row>
    <row r="31" spans="2:19" x14ac:dyDescent="0.2">
      <c r="B31" s="250"/>
      <c r="C31" s="69" t="s">
        <v>211</v>
      </c>
      <c r="D31" s="162">
        <f>+DATA!AD750</f>
        <v>0</v>
      </c>
      <c r="E31" s="162">
        <f>+DATA!AD779</f>
        <v>0</v>
      </c>
      <c r="F31" s="162">
        <f>+DATA!AD808</f>
        <v>0</v>
      </c>
      <c r="G31" s="162">
        <f>+DATA!AD837</f>
        <v>0</v>
      </c>
      <c r="H31" s="162">
        <f>+DATA!AD866</f>
        <v>0</v>
      </c>
      <c r="I31" s="162">
        <f>+DATA!AD895</f>
        <v>0</v>
      </c>
      <c r="J31" s="162"/>
      <c r="K31" s="172">
        <f t="shared" si="0"/>
        <v>0</v>
      </c>
      <c r="L31" s="162">
        <f>+DATA!AD924</f>
        <v>0</v>
      </c>
      <c r="M31" s="162">
        <f>+DATA!AD953</f>
        <v>0</v>
      </c>
      <c r="N31" s="162">
        <f>+DATA!AD982</f>
        <v>0</v>
      </c>
      <c r="O31" s="162">
        <f>+DATA!AD1011</f>
        <v>0</v>
      </c>
      <c r="P31" s="162">
        <f>+DATA!AD1040</f>
        <v>187681.01250791925</v>
      </c>
      <c r="Q31" s="172">
        <f t="shared" si="1"/>
        <v>187681.01250791925</v>
      </c>
      <c r="R31" s="171"/>
      <c r="S31" s="73"/>
    </row>
    <row r="32" spans="2:19" x14ac:dyDescent="0.2">
      <c r="B32" s="250"/>
      <c r="C32" s="76" t="s">
        <v>74</v>
      </c>
      <c r="D32" s="162">
        <f>+DATA!AD751</f>
        <v>0</v>
      </c>
      <c r="E32" s="162">
        <f>+DATA!AD780</f>
        <v>0</v>
      </c>
      <c r="F32" s="162">
        <f>+DATA!AD809</f>
        <v>0</v>
      </c>
      <c r="G32" s="162">
        <f>+DATA!AD838</f>
        <v>0</v>
      </c>
      <c r="H32" s="162">
        <f>+DATA!AD867</f>
        <v>0</v>
      </c>
      <c r="I32" s="162">
        <f>+DATA!AD896</f>
        <v>0</v>
      </c>
      <c r="J32" s="162"/>
      <c r="K32" s="172">
        <f t="shared" si="0"/>
        <v>0</v>
      </c>
      <c r="L32" s="162">
        <f>+DATA!AD925</f>
        <v>0</v>
      </c>
      <c r="M32" s="162">
        <f>+DATA!AD954</f>
        <v>0</v>
      </c>
      <c r="N32" s="162">
        <f>+DATA!AD983</f>
        <v>0</v>
      </c>
      <c r="O32" s="162">
        <f>+DATA!AD1012</f>
        <v>0</v>
      </c>
      <c r="P32" s="162">
        <f>+DATA!AD1041</f>
        <v>38164.212653400165</v>
      </c>
      <c r="Q32" s="172">
        <f t="shared" si="1"/>
        <v>38164.212653400165</v>
      </c>
      <c r="R32" s="171"/>
      <c r="S32" s="73"/>
    </row>
    <row r="33" spans="2:19" x14ac:dyDescent="0.2">
      <c r="B33" s="250"/>
      <c r="C33" s="76" t="s">
        <v>75</v>
      </c>
      <c r="D33" s="162">
        <f>+DATA!AD752</f>
        <v>0</v>
      </c>
      <c r="E33" s="162">
        <f>+DATA!AD781</f>
        <v>0</v>
      </c>
      <c r="F33" s="162">
        <f>+DATA!AD810</f>
        <v>0</v>
      </c>
      <c r="G33" s="162">
        <f>+DATA!AD839</f>
        <v>0</v>
      </c>
      <c r="H33" s="162">
        <f>+DATA!AD868</f>
        <v>0</v>
      </c>
      <c r="I33" s="162">
        <f>+DATA!AD897</f>
        <v>0</v>
      </c>
      <c r="J33" s="162"/>
      <c r="K33" s="172">
        <f t="shared" si="0"/>
        <v>0</v>
      </c>
      <c r="L33" s="162">
        <f>+DATA!AD926</f>
        <v>0</v>
      </c>
      <c r="M33" s="162">
        <f>+DATA!AD955</f>
        <v>0</v>
      </c>
      <c r="N33" s="162">
        <f>+DATA!AD984</f>
        <v>0</v>
      </c>
      <c r="O33" s="162">
        <f>+DATA!AD1013</f>
        <v>0</v>
      </c>
      <c r="P33" s="162">
        <f>+DATA!AD1042</f>
        <v>25726.575762292698</v>
      </c>
      <c r="Q33" s="172">
        <f t="shared" si="1"/>
        <v>25726.575762292698</v>
      </c>
      <c r="R33" s="171"/>
      <c r="S33" s="73"/>
    </row>
    <row r="34" spans="2:19" x14ac:dyDescent="0.2">
      <c r="B34" s="250"/>
      <c r="C34" s="76" t="s">
        <v>76</v>
      </c>
      <c r="D34" s="162">
        <f>+DATA!AD753</f>
        <v>0</v>
      </c>
      <c r="E34" s="162">
        <f>+DATA!AD782</f>
        <v>0</v>
      </c>
      <c r="F34" s="162">
        <f>+DATA!AD811</f>
        <v>0</v>
      </c>
      <c r="G34" s="162">
        <f>+DATA!AD840</f>
        <v>0</v>
      </c>
      <c r="H34" s="162">
        <f>+DATA!AD869</f>
        <v>0</v>
      </c>
      <c r="I34" s="162">
        <f>+DATA!AD898</f>
        <v>0</v>
      </c>
      <c r="J34" s="162"/>
      <c r="K34" s="172">
        <f t="shared" si="0"/>
        <v>0</v>
      </c>
      <c r="L34" s="162">
        <f>+DATA!AD927</f>
        <v>0</v>
      </c>
      <c r="M34" s="162">
        <f>+DATA!AD956</f>
        <v>0</v>
      </c>
      <c r="N34" s="162">
        <f>+DATA!AD985</f>
        <v>0</v>
      </c>
      <c r="O34" s="162">
        <f>+DATA!AD1014</f>
        <v>0</v>
      </c>
      <c r="P34" s="162">
        <f>+DATA!AD1043</f>
        <v>7521.3208352420179</v>
      </c>
      <c r="Q34" s="172">
        <f t="shared" si="1"/>
        <v>7521.3208352420179</v>
      </c>
      <c r="R34" s="171"/>
      <c r="S34" s="73"/>
    </row>
    <row r="35" spans="2:19" x14ac:dyDescent="0.2">
      <c r="B35" s="250"/>
      <c r="C35" s="76" t="s">
        <v>88</v>
      </c>
      <c r="D35" s="162">
        <f>+DATA!AD754</f>
        <v>0</v>
      </c>
      <c r="E35" s="162">
        <f>+DATA!AD783</f>
        <v>0</v>
      </c>
      <c r="F35" s="162">
        <f>+DATA!AD812</f>
        <v>0</v>
      </c>
      <c r="G35" s="162">
        <f>+DATA!AD841</f>
        <v>0</v>
      </c>
      <c r="H35" s="162">
        <f>+DATA!AD870</f>
        <v>0</v>
      </c>
      <c r="I35" s="162">
        <f>+DATA!AD899</f>
        <v>0</v>
      </c>
      <c r="J35" s="162"/>
      <c r="K35" s="172">
        <f t="shared" si="0"/>
        <v>0</v>
      </c>
      <c r="L35" s="162">
        <f>+DATA!AD928</f>
        <v>0</v>
      </c>
      <c r="M35" s="162">
        <f>+DATA!AD957</f>
        <v>0</v>
      </c>
      <c r="N35" s="162">
        <f>+DATA!AD986</f>
        <v>0</v>
      </c>
      <c r="O35" s="162">
        <f>+DATA!AD1015</f>
        <v>0</v>
      </c>
      <c r="P35" s="162">
        <f>+DATA!AD1044</f>
        <v>289.00174606714404</v>
      </c>
      <c r="Q35" s="172">
        <f t="shared" si="1"/>
        <v>289.00174606714404</v>
      </c>
      <c r="R35" s="171"/>
      <c r="S35" s="73"/>
    </row>
    <row r="36" spans="2:19" x14ac:dyDescent="0.2">
      <c r="B36" s="250"/>
      <c r="C36" s="76" t="s">
        <v>212</v>
      </c>
      <c r="D36" s="162">
        <f>+DATA!AD755</f>
        <v>0</v>
      </c>
      <c r="E36" s="162">
        <f>+DATA!AD784</f>
        <v>0</v>
      </c>
      <c r="F36" s="162">
        <f>+DATA!AD813</f>
        <v>0</v>
      </c>
      <c r="G36" s="162">
        <f>+DATA!AD842</f>
        <v>0</v>
      </c>
      <c r="H36" s="162">
        <f>+DATA!AD871</f>
        <v>0</v>
      </c>
      <c r="I36" s="162">
        <f>+DATA!AD900</f>
        <v>0</v>
      </c>
      <c r="J36" s="162"/>
      <c r="K36" s="172">
        <f t="shared" si="0"/>
        <v>0</v>
      </c>
      <c r="L36" s="162">
        <f>+DATA!AD929</f>
        <v>0</v>
      </c>
      <c r="M36" s="162">
        <f>+DATA!AD958</f>
        <v>0</v>
      </c>
      <c r="N36" s="162">
        <f>+DATA!AD987</f>
        <v>0</v>
      </c>
      <c r="O36" s="162">
        <f>+DATA!AD1016</f>
        <v>0</v>
      </c>
      <c r="P36" s="162">
        <f>+DATA!AD1045</f>
        <v>5144.4627102173772</v>
      </c>
      <c r="Q36" s="172">
        <f t="shared" si="1"/>
        <v>5144.4627102173772</v>
      </c>
      <c r="R36" s="171"/>
      <c r="S36" s="73"/>
    </row>
    <row r="37" spans="2:19" x14ac:dyDescent="0.2">
      <c r="B37" s="250"/>
      <c r="C37" s="76" t="s">
        <v>79</v>
      </c>
      <c r="D37" s="162">
        <f>+DATA!AD756</f>
        <v>0</v>
      </c>
      <c r="E37" s="162">
        <f>+DATA!AD785</f>
        <v>0</v>
      </c>
      <c r="F37" s="162">
        <f>+DATA!AD814</f>
        <v>0</v>
      </c>
      <c r="G37" s="162">
        <f>+DATA!AD843</f>
        <v>0</v>
      </c>
      <c r="H37" s="162">
        <f>+DATA!AD872</f>
        <v>0</v>
      </c>
      <c r="I37" s="162">
        <f>+DATA!AD901</f>
        <v>0</v>
      </c>
      <c r="J37" s="162"/>
      <c r="K37" s="172">
        <f t="shared" si="0"/>
        <v>0</v>
      </c>
      <c r="L37" s="162">
        <f>+DATA!AD930</f>
        <v>0</v>
      </c>
      <c r="M37" s="162">
        <f>+DATA!AD959</f>
        <v>0</v>
      </c>
      <c r="N37" s="162">
        <f>+DATA!AD988</f>
        <v>0</v>
      </c>
      <c r="O37" s="162">
        <f>+DATA!AD1017</f>
        <v>0</v>
      </c>
      <c r="P37" s="162">
        <f>+DATA!AD1046</f>
        <v>748.58884508779488</v>
      </c>
      <c r="Q37" s="172">
        <f t="shared" si="1"/>
        <v>748.58884508779488</v>
      </c>
      <c r="R37" s="171"/>
      <c r="S37" s="73"/>
    </row>
    <row r="38" spans="2:19" x14ac:dyDescent="0.2">
      <c r="B38" s="250"/>
      <c r="C38" s="76" t="s">
        <v>80</v>
      </c>
      <c r="D38" s="162">
        <f>+DATA!AD757</f>
        <v>0</v>
      </c>
      <c r="E38" s="162">
        <f>+DATA!AD786</f>
        <v>0</v>
      </c>
      <c r="F38" s="162">
        <f>+DATA!AD815</f>
        <v>0</v>
      </c>
      <c r="G38" s="162">
        <f>+DATA!AD844</f>
        <v>0</v>
      </c>
      <c r="H38" s="162">
        <f>+DATA!AD873</f>
        <v>0</v>
      </c>
      <c r="I38" s="162">
        <f>+DATA!AD902</f>
        <v>0</v>
      </c>
      <c r="J38" s="162"/>
      <c r="K38" s="172">
        <f t="shared" si="0"/>
        <v>0</v>
      </c>
      <c r="L38" s="162">
        <f>+DATA!AD931</f>
        <v>0</v>
      </c>
      <c r="M38" s="162">
        <f>+DATA!AD960</f>
        <v>0</v>
      </c>
      <c r="N38" s="162">
        <f>+DATA!AD989</f>
        <v>0</v>
      </c>
      <c r="O38" s="162">
        <f>+DATA!AD1018</f>
        <v>0</v>
      </c>
      <c r="P38" s="162">
        <f>+DATA!AD1047</f>
        <v>64255.493417332735</v>
      </c>
      <c r="Q38" s="172">
        <f t="shared" si="1"/>
        <v>64255.493417332735</v>
      </c>
      <c r="R38" s="171"/>
      <c r="S38" s="73"/>
    </row>
    <row r="39" spans="2:19" x14ac:dyDescent="0.2">
      <c r="B39" s="250"/>
      <c r="C39" s="76" t="s">
        <v>81</v>
      </c>
      <c r="D39" s="162">
        <f>+DATA!AD758</f>
        <v>0</v>
      </c>
      <c r="E39" s="162">
        <f>+DATA!AD787</f>
        <v>0</v>
      </c>
      <c r="F39" s="162">
        <f>+DATA!AD816</f>
        <v>0</v>
      </c>
      <c r="G39" s="162">
        <f>+DATA!AD845</f>
        <v>0</v>
      </c>
      <c r="H39" s="162">
        <f>+DATA!AD874</f>
        <v>0</v>
      </c>
      <c r="I39" s="162">
        <f>+DATA!AD903</f>
        <v>0</v>
      </c>
      <c r="J39" s="162"/>
      <c r="K39" s="172">
        <f t="shared" si="0"/>
        <v>0</v>
      </c>
      <c r="L39" s="162">
        <f>+DATA!AD932</f>
        <v>0</v>
      </c>
      <c r="M39" s="162">
        <f>+DATA!AD961</f>
        <v>0</v>
      </c>
      <c r="N39" s="162">
        <f>+DATA!AD990</f>
        <v>0</v>
      </c>
      <c r="O39" s="162">
        <f>+DATA!AD1019</f>
        <v>0</v>
      </c>
      <c r="P39" s="162">
        <f>+DATA!AD1048</f>
        <v>45831.356538279331</v>
      </c>
      <c r="Q39" s="172">
        <f t="shared" si="1"/>
        <v>45831.356538279331</v>
      </c>
      <c r="R39" s="171"/>
      <c r="S39" s="73"/>
    </row>
  </sheetData>
  <mergeCells count="23">
    <mergeCell ref="B30:B39"/>
    <mergeCell ref="B2:O2"/>
    <mergeCell ref="O9:O10"/>
    <mergeCell ref="P9:P10"/>
    <mergeCell ref="Q9:Q10"/>
    <mergeCell ref="B11:B18"/>
    <mergeCell ref="B19:B29"/>
    <mergeCell ref="B8:C10"/>
    <mergeCell ref="D8:K8"/>
    <mergeCell ref="L8:Q8"/>
    <mergeCell ref="D9:D10"/>
    <mergeCell ref="E9:E10"/>
    <mergeCell ref="F9:F10"/>
    <mergeCell ref="G9:G10"/>
    <mergeCell ref="H9:H10"/>
    <mergeCell ref="S19:S28"/>
    <mergeCell ref="I9:I10"/>
    <mergeCell ref="J9:J10"/>
    <mergeCell ref="K9:K10"/>
    <mergeCell ref="L9:L10"/>
    <mergeCell ref="M9:M10"/>
    <mergeCell ref="N9:N10"/>
    <mergeCell ref="R8:S10"/>
  </mergeCells>
  <pageMargins left="0.7" right="0.7" top="0.75" bottom="0.75" header="0.3" footer="0.3"/>
  <pageSetup paperSize="9" scale="42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3:D29"/>
  <sheetViews>
    <sheetView showGridLines="0" workbookViewId="0">
      <selection activeCell="C14" sqref="C14"/>
    </sheetView>
  </sheetViews>
  <sheetFormatPr baseColWidth="10" defaultColWidth="11.42578125" defaultRowHeight="12.75" x14ac:dyDescent="0.2"/>
  <cols>
    <col min="1" max="1" width="1.7109375" style="104" customWidth="1"/>
    <col min="2" max="2" width="22.5703125" style="104" bestFit="1" customWidth="1"/>
    <col min="3" max="3" width="9" style="104" bestFit="1" customWidth="1"/>
    <col min="4" max="4" width="33.85546875" style="104" bestFit="1" customWidth="1"/>
    <col min="5" max="16384" width="11.42578125" style="104"/>
  </cols>
  <sheetData>
    <row r="3" spans="2:4" x14ac:dyDescent="0.2">
      <c r="B3" s="77" t="s">
        <v>415</v>
      </c>
      <c r="C3" s="77"/>
      <c r="D3" s="78"/>
    </row>
    <row r="4" spans="2:4" x14ac:dyDescent="0.2">
      <c r="B4" s="80"/>
      <c r="C4" s="80"/>
      <c r="D4" s="78"/>
    </row>
    <row r="5" spans="2:4" x14ac:dyDescent="0.2">
      <c r="B5" s="120" t="s">
        <v>416</v>
      </c>
      <c r="C5" s="120" t="s">
        <v>417</v>
      </c>
      <c r="D5" s="120" t="s">
        <v>418</v>
      </c>
    </row>
    <row r="6" spans="2:4" x14ac:dyDescent="0.2">
      <c r="B6" s="104" t="s">
        <v>264</v>
      </c>
      <c r="C6" s="210">
        <f>+ROUND(DATA!AD247,0)</f>
        <v>667</v>
      </c>
      <c r="D6" s="104" t="s">
        <v>263</v>
      </c>
    </row>
    <row r="7" spans="2:4" x14ac:dyDescent="0.2">
      <c r="B7" s="104" t="s">
        <v>265</v>
      </c>
      <c r="C7" s="210">
        <f>+ROUND(DATA!AD242,0)</f>
        <v>4295</v>
      </c>
      <c r="D7" s="104" t="s">
        <v>263</v>
      </c>
    </row>
    <row r="8" spans="2:4" x14ac:dyDescent="0.2">
      <c r="B8" s="104" t="s">
        <v>266</v>
      </c>
      <c r="C8" s="210">
        <f>+ROUND(DATA!AD251,0)</f>
        <v>208340</v>
      </c>
      <c r="D8" s="104" t="s">
        <v>263</v>
      </c>
    </row>
    <row r="9" spans="2:4" x14ac:dyDescent="0.2">
      <c r="B9" s="104" t="s">
        <v>267</v>
      </c>
      <c r="C9" s="210">
        <f>+ROUND(DATA!AD249,0)</f>
        <v>4205</v>
      </c>
      <c r="D9" s="104" t="s">
        <v>263</v>
      </c>
    </row>
    <row r="10" spans="2:4" x14ac:dyDescent="0.2">
      <c r="B10" s="104" t="s">
        <v>268</v>
      </c>
      <c r="C10" s="210">
        <f>+ROUND(DATA!AD250,0)</f>
        <v>3371</v>
      </c>
      <c r="D10" s="104" t="s">
        <v>263</v>
      </c>
    </row>
    <row r="11" spans="2:4" x14ac:dyDescent="0.2">
      <c r="B11" s="104" t="s">
        <v>269</v>
      </c>
      <c r="C11" s="210">
        <f>+ROUND(DATA!AD243,0)</f>
        <v>133846</v>
      </c>
      <c r="D11" s="104" t="s">
        <v>263</v>
      </c>
    </row>
    <row r="12" spans="2:4" x14ac:dyDescent="0.2">
      <c r="B12" s="104" t="s">
        <v>270</v>
      </c>
      <c r="C12" s="210">
        <f>+ROUND(DATA!AD245,0)</f>
        <v>3293</v>
      </c>
      <c r="D12" s="104" t="s">
        <v>263</v>
      </c>
    </row>
    <row r="13" spans="2:4" x14ac:dyDescent="0.2">
      <c r="B13" s="104" t="s">
        <v>271</v>
      </c>
      <c r="C13" s="210">
        <f>+ROUND(DATA!AD244,0)</f>
        <v>6951</v>
      </c>
      <c r="D13" s="104" t="s">
        <v>263</v>
      </c>
    </row>
    <row r="14" spans="2:4" x14ac:dyDescent="0.2">
      <c r="B14" s="104" t="s">
        <v>272</v>
      </c>
      <c r="C14" s="210">
        <f>SUM(C5:C13)-C15+C17-C18-C19-C20</f>
        <v>149906</v>
      </c>
      <c r="D14" s="104" t="s">
        <v>273</v>
      </c>
    </row>
    <row r="15" spans="2:4" x14ac:dyDescent="0.2">
      <c r="B15" s="209" t="s">
        <v>274</v>
      </c>
      <c r="C15" s="208">
        <f>+ROUND(-DATA!AD1035,0)</f>
        <v>3595</v>
      </c>
      <c r="D15" s="104" t="s">
        <v>275</v>
      </c>
    </row>
    <row r="16" spans="2:4" x14ac:dyDescent="0.2">
      <c r="B16" s="104" t="s">
        <v>272</v>
      </c>
      <c r="C16" s="210">
        <f>SUM(C5:C13)-C14</f>
        <v>215062</v>
      </c>
      <c r="D16" s="104" t="s">
        <v>276</v>
      </c>
    </row>
    <row r="17" spans="2:4" x14ac:dyDescent="0.2">
      <c r="B17" s="104" t="s">
        <v>277</v>
      </c>
      <c r="C17" s="210">
        <f>+ROUND(DATA!AD1021,0)</f>
        <v>116</v>
      </c>
      <c r="D17" s="104" t="s">
        <v>276</v>
      </c>
    </row>
    <row r="18" spans="2:4" x14ac:dyDescent="0.2">
      <c r="B18" s="104" t="s">
        <v>274</v>
      </c>
      <c r="C18" s="210">
        <f>-ROUND(DATA!AD1024,0)</f>
        <v>14</v>
      </c>
      <c r="D18" s="104" t="s">
        <v>278</v>
      </c>
    </row>
    <row r="19" spans="2:4" x14ac:dyDescent="0.2">
      <c r="B19" s="104" t="s">
        <v>274</v>
      </c>
      <c r="C19" s="208">
        <f>+ROUND(-DATA!AD1036,0)</f>
        <v>23888</v>
      </c>
      <c r="D19" s="104" t="s">
        <v>279</v>
      </c>
    </row>
    <row r="20" spans="2:4" x14ac:dyDescent="0.2">
      <c r="B20" s="104" t="s">
        <v>274</v>
      </c>
      <c r="C20" s="210">
        <f>+ROUND(DATA!AD1038,0)</f>
        <v>187681</v>
      </c>
      <c r="D20" s="104" t="s">
        <v>280</v>
      </c>
    </row>
    <row r="21" spans="2:4" x14ac:dyDescent="0.2">
      <c r="B21" s="104" t="s">
        <v>281</v>
      </c>
      <c r="C21" s="210">
        <f>+ROUND(DATA!AD1041,0)</f>
        <v>38164</v>
      </c>
      <c r="D21" s="104" t="s">
        <v>282</v>
      </c>
    </row>
    <row r="22" spans="2:4" x14ac:dyDescent="0.2">
      <c r="B22" s="104" t="s">
        <v>281</v>
      </c>
      <c r="C22" s="210">
        <f>+ROUND(DATA!AD1042,0)</f>
        <v>25727</v>
      </c>
      <c r="D22" s="104" t="s">
        <v>283</v>
      </c>
    </row>
    <row r="23" spans="2:4" x14ac:dyDescent="0.2">
      <c r="B23" s="104" t="s">
        <v>281</v>
      </c>
      <c r="C23" s="210">
        <f>+ROUND(DATA!AD1043,0)</f>
        <v>7521</v>
      </c>
      <c r="D23" s="104" t="s">
        <v>284</v>
      </c>
    </row>
    <row r="24" spans="2:4" x14ac:dyDescent="0.2">
      <c r="B24" s="104" t="s">
        <v>281</v>
      </c>
      <c r="C24" s="210">
        <f>+ROUND(DATA!AD1044,0)</f>
        <v>289</v>
      </c>
      <c r="D24" s="104" t="s">
        <v>285</v>
      </c>
    </row>
    <row r="25" spans="2:4" x14ac:dyDescent="0.2">
      <c r="B25" s="104" t="s">
        <v>281</v>
      </c>
      <c r="C25" s="210">
        <f>+ROUND(DATA!AD1045,0)</f>
        <v>5144</v>
      </c>
      <c r="D25" s="104" t="s">
        <v>286</v>
      </c>
    </row>
    <row r="26" spans="2:4" x14ac:dyDescent="0.2">
      <c r="B26" s="104" t="s">
        <v>281</v>
      </c>
      <c r="C26" s="210">
        <f>+ROUND(DATA!AD1046,0)</f>
        <v>749</v>
      </c>
      <c r="D26" s="104" t="s">
        <v>287</v>
      </c>
    </row>
    <row r="27" spans="2:4" x14ac:dyDescent="0.2">
      <c r="B27" s="104" t="s">
        <v>281</v>
      </c>
      <c r="C27" s="210">
        <f>+ROUND(DATA!AD1047,0)</f>
        <v>64255</v>
      </c>
      <c r="D27" s="104" t="s">
        <v>288</v>
      </c>
    </row>
    <row r="28" spans="2:4" x14ac:dyDescent="0.2">
      <c r="B28" s="104" t="s">
        <v>281</v>
      </c>
      <c r="C28" s="210">
        <f>C20-SUM(C21:C27)</f>
        <v>45832</v>
      </c>
      <c r="D28" s="104" t="s">
        <v>289</v>
      </c>
    </row>
    <row r="29" spans="2:4" x14ac:dyDescent="0.2">
      <c r="C29" s="20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5"/>
  <sheetViews>
    <sheetView showGridLines="0" showRowColHeaders="0" view="pageBreakPreview" zoomScale="130" zoomScaleNormal="100" zoomScaleSheetLayoutView="130" workbookViewId="0">
      <selection activeCell="L21" sqref="L21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338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5"/>
  <sheetViews>
    <sheetView showGridLines="0" showRowColHeaders="0" view="pageBreakPreview" zoomScaleNormal="100" zoomScaleSheetLayoutView="100" workbookViewId="0">
      <selection activeCell="E38" sqref="E38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339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5"/>
  <sheetViews>
    <sheetView showGridLines="0" showRowColHeaders="0" view="pageBreakPreview" zoomScale="130" zoomScaleNormal="100" zoomScaleSheetLayoutView="130" workbookViewId="0">
      <selection activeCell="F28" sqref="F28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349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showGridLines="0" showRowColHeaders="0" view="pageBreakPreview" topLeftCell="A4" zoomScaleNormal="100" zoomScaleSheetLayoutView="100" workbookViewId="0">
      <selection activeCell="L34" sqref="L34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350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5"/>
  <sheetViews>
    <sheetView showGridLines="0" showRowColHeaders="0" view="pageBreakPreview" zoomScaleNormal="100" zoomScaleSheetLayoutView="100" workbookViewId="0">
      <selection activeCell="J22" sqref="J22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228" t="str">
        <f>+"BALANCE NACIONAL DE ENERGÍA"&amp;" "&amp;Índice!C5</f>
        <v>BALANCE NACIONAL DE ENERGÍA 2022</v>
      </c>
      <c r="C2" s="228"/>
      <c r="D2" s="228"/>
      <c r="E2" s="228"/>
      <c r="F2" s="228"/>
      <c r="G2" s="228"/>
      <c r="H2" s="11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2" t="s">
        <v>351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47</vt:i4>
      </vt:variant>
      <vt:variant>
        <vt:lpstr>Rangos con nombre</vt:lpstr>
      </vt:variant>
      <vt:variant>
        <vt:i4>45</vt:i4>
      </vt:variant>
    </vt:vector>
  </HeadingPairs>
  <TitlesOfParts>
    <vt:vector size="92" baseType="lpstr">
      <vt:lpstr>Índice</vt:lpstr>
      <vt:lpstr>I_X.1</vt:lpstr>
      <vt:lpstr>I_X.2</vt:lpstr>
      <vt:lpstr>I_X.3</vt:lpstr>
      <vt:lpstr>I_X.4</vt:lpstr>
      <vt:lpstr>I_X.5</vt:lpstr>
      <vt:lpstr>I_X.6</vt:lpstr>
      <vt:lpstr>I_X.7</vt:lpstr>
      <vt:lpstr>I_X.8</vt:lpstr>
      <vt:lpstr>I_X.9</vt:lpstr>
      <vt:lpstr>I_X.10</vt:lpstr>
      <vt:lpstr>I_X.11</vt:lpstr>
      <vt:lpstr>I_X.12</vt:lpstr>
      <vt:lpstr>I_X.13</vt:lpstr>
      <vt:lpstr>I_X.14</vt:lpstr>
      <vt:lpstr>I_X.15</vt:lpstr>
      <vt:lpstr>I_X.16</vt:lpstr>
      <vt:lpstr>I_X.17</vt:lpstr>
      <vt:lpstr>I_X.18</vt:lpstr>
      <vt:lpstr>I_X.19</vt:lpstr>
      <vt:lpstr>I_X.20</vt:lpstr>
      <vt:lpstr>I_X.21</vt:lpstr>
      <vt:lpstr>I_X.22</vt:lpstr>
      <vt:lpstr>I_X.23</vt:lpstr>
      <vt:lpstr>I_X.24</vt:lpstr>
      <vt:lpstr>I_X.25</vt:lpstr>
      <vt:lpstr>I_X.26</vt:lpstr>
      <vt:lpstr>I_X.27</vt:lpstr>
      <vt:lpstr>I_X.28</vt:lpstr>
      <vt:lpstr>I_X.29</vt:lpstr>
      <vt:lpstr>T_X.1</vt:lpstr>
      <vt:lpstr>DATA</vt:lpstr>
      <vt:lpstr>T_X.2</vt:lpstr>
      <vt:lpstr>T_X.3</vt:lpstr>
      <vt:lpstr>T_X.4</vt:lpstr>
      <vt:lpstr>T_X.5</vt:lpstr>
      <vt:lpstr>T_X.6</vt:lpstr>
      <vt:lpstr>T_X.7</vt:lpstr>
      <vt:lpstr>T_X.8</vt:lpstr>
      <vt:lpstr>T_X.9</vt:lpstr>
      <vt:lpstr>T_X.10</vt:lpstr>
      <vt:lpstr>T_X.11</vt:lpstr>
      <vt:lpstr>T_X.12</vt:lpstr>
      <vt:lpstr>T_X.13</vt:lpstr>
      <vt:lpstr>T_X.14</vt:lpstr>
      <vt:lpstr>T_X.15</vt:lpstr>
      <vt:lpstr>FLUJO</vt:lpstr>
      <vt:lpstr>I_X.1!Área_de_impresión</vt:lpstr>
      <vt:lpstr>I_X.10!Área_de_impresión</vt:lpstr>
      <vt:lpstr>I_X.11!Área_de_impresión</vt:lpstr>
      <vt:lpstr>I_X.12!Área_de_impresión</vt:lpstr>
      <vt:lpstr>I_X.13!Área_de_impresión</vt:lpstr>
      <vt:lpstr>I_X.14!Área_de_impresión</vt:lpstr>
      <vt:lpstr>I_X.15!Área_de_impresión</vt:lpstr>
      <vt:lpstr>I_X.16!Área_de_impresión</vt:lpstr>
      <vt:lpstr>I_X.17!Área_de_impresión</vt:lpstr>
      <vt:lpstr>I_X.18!Área_de_impresión</vt:lpstr>
      <vt:lpstr>I_X.19!Área_de_impresión</vt:lpstr>
      <vt:lpstr>I_X.2!Área_de_impresión</vt:lpstr>
      <vt:lpstr>I_X.20!Área_de_impresión</vt:lpstr>
      <vt:lpstr>I_X.21!Área_de_impresión</vt:lpstr>
      <vt:lpstr>I_X.22!Área_de_impresión</vt:lpstr>
      <vt:lpstr>I_X.23!Área_de_impresión</vt:lpstr>
      <vt:lpstr>I_X.24!Área_de_impresión</vt:lpstr>
      <vt:lpstr>I_X.25!Área_de_impresión</vt:lpstr>
      <vt:lpstr>I_X.26!Área_de_impresión</vt:lpstr>
      <vt:lpstr>I_X.27!Área_de_impresión</vt:lpstr>
      <vt:lpstr>I_X.28!Área_de_impresión</vt:lpstr>
      <vt:lpstr>I_X.29!Área_de_impresión</vt:lpstr>
      <vt:lpstr>I_X.3!Área_de_impresión</vt:lpstr>
      <vt:lpstr>I_X.4!Área_de_impresión</vt:lpstr>
      <vt:lpstr>I_X.5!Área_de_impresión</vt:lpstr>
      <vt:lpstr>I_X.6!Área_de_impresión</vt:lpstr>
      <vt:lpstr>I_X.7!Área_de_impresión</vt:lpstr>
      <vt:lpstr>I_X.8!Área_de_impresión</vt:lpstr>
      <vt:lpstr>I_X.9!Área_de_impresión</vt:lpstr>
      <vt:lpstr>Índice!Área_de_impresión</vt:lpstr>
      <vt:lpstr>T_X.1!Área_de_impresión</vt:lpstr>
      <vt:lpstr>T_X.10!Área_de_impresión</vt:lpstr>
      <vt:lpstr>T_X.11!Área_de_impresión</vt:lpstr>
      <vt:lpstr>T_X.12!Área_de_impresión</vt:lpstr>
      <vt:lpstr>T_X.13!Área_de_impresión</vt:lpstr>
      <vt:lpstr>T_X.14!Área_de_impresión</vt:lpstr>
      <vt:lpstr>T_X.15!Área_de_impresión</vt:lpstr>
      <vt:lpstr>T_X.2!Área_de_impresión</vt:lpstr>
      <vt:lpstr>T_X.3!Área_de_impresión</vt:lpstr>
      <vt:lpstr>T_X.4!Área_de_impresión</vt:lpstr>
      <vt:lpstr>T_X.5!Área_de_impresión</vt:lpstr>
      <vt:lpstr>T_X.6!Área_de_impresión</vt:lpstr>
      <vt:lpstr>T_X.7!Área_de_impresión</vt:lpstr>
      <vt:lpstr>T_X.8!Área_de_impresión</vt:lpstr>
      <vt:lpstr>T_X.9!Área_de_impresión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TEMP_DGEE89</dc:creator>
  <cp:lastModifiedBy>TEMP_DGEE89</cp:lastModifiedBy>
  <cp:lastPrinted>2024-01-15T20:21:43Z</cp:lastPrinted>
  <dcterms:created xsi:type="dcterms:W3CDTF">2023-09-05T15:24:50Z</dcterms:created>
  <dcterms:modified xsi:type="dcterms:W3CDTF">2024-05-03T19:52:22Z</dcterms:modified>
</cp:coreProperties>
</file>