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ABRIL 2024\"/>
    </mc:Choice>
  </mc:AlternateContent>
  <xr:revisionPtr revIDLastSave="0" documentId="13_ncr:1_{7F25FF2C-D6B2-40D6-BD64-7C512424B27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dice" sheetId="1" r:id="rId1"/>
    <sheet name="C.90" sheetId="24" r:id="rId2"/>
    <sheet name="C.91" sheetId="23" r:id="rId3"/>
    <sheet name="C.92" sheetId="4" r:id="rId4"/>
    <sheet name="C.93" sheetId="5" r:id="rId5"/>
    <sheet name="C.94" sheetId="6" r:id="rId6"/>
    <sheet name="C.95" sheetId="7" r:id="rId7"/>
    <sheet name="C.96" sheetId="8" r:id="rId8"/>
    <sheet name="C.97" sheetId="9" r:id="rId9"/>
    <sheet name="C,98" sheetId="10" r:id="rId10"/>
    <sheet name="C,99" sheetId="11" r:id="rId11"/>
    <sheet name="C.100" sheetId="12" r:id="rId12"/>
    <sheet name="C,101" sheetId="13" r:id="rId13"/>
    <sheet name="C.102" sheetId="25" r:id="rId14"/>
    <sheet name="C.103" sheetId="28" r:id="rId15"/>
    <sheet name="C.104" sheetId="29" r:id="rId16"/>
    <sheet name="C.105" sheetId="27" r:id="rId17"/>
    <sheet name="C.106" sheetId="30" r:id="rId18"/>
    <sheet name="C.107 " sheetId="19" r:id="rId19"/>
    <sheet name="C.108" sheetId="20" r:id="rId20"/>
    <sheet name="C.109" sheetId="21" r:id="rId21"/>
    <sheet name="C,110" sheetId="22" r:id="rId22"/>
  </sheets>
  <externalReferences>
    <externalReference r:id="rId23"/>
  </externalReferences>
  <definedNames>
    <definedName name="_1990" localSheetId="9">'[1]C-4-5-6'!#REF!</definedName>
    <definedName name="_1990" localSheetId="11">'[1]C-4-5-6'!#REF!</definedName>
    <definedName name="_1990" localSheetId="3">'[1]C-4-5-6'!#REF!</definedName>
    <definedName name="_1990" localSheetId="8">'[1]C-4-5-6'!#REF!</definedName>
    <definedName name="_1990">'[1]C-4-5-6'!#REF!</definedName>
    <definedName name="_Key1" localSheetId="9">#REF!</definedName>
    <definedName name="_Key1" localSheetId="11">#REF!</definedName>
    <definedName name="_Key1" localSheetId="3">#REF!</definedName>
    <definedName name="_Key1" localSheetId="8">#REF!</definedName>
    <definedName name="_Key1">#REF!</definedName>
    <definedName name="_Order1">255</definedName>
    <definedName name="_Sort" localSheetId="9">#REF!</definedName>
    <definedName name="_Sort" localSheetId="11">#REF!</definedName>
    <definedName name="_Sort" localSheetId="3">#REF!</definedName>
    <definedName name="_Sort" localSheetId="8">#REF!</definedName>
    <definedName name="_Sort">#REF!</definedName>
    <definedName name="A_IMPRESION_IM" localSheetId="9">#REF!</definedName>
    <definedName name="A_IMPRESION_IM" localSheetId="11">#REF!</definedName>
    <definedName name="A_IMPRESION_IM" localSheetId="3">#REF!</definedName>
    <definedName name="A_IMPRESION_IM" localSheetId="8">#REF!</definedName>
    <definedName name="A_IMPRESION_IM">#REF!</definedName>
    <definedName name="A_IMPRESIÓN_IM" localSheetId="9">#REF!</definedName>
    <definedName name="A_IMPRESIÓN_IM" localSheetId="11">#REF!</definedName>
    <definedName name="A_IMPRESIÓN_IM" localSheetId="3">#REF!</definedName>
    <definedName name="A_IMPRESIÓN_IM" localSheetId="8">#REF!</definedName>
    <definedName name="A_IMPRESIÓN_IM">#REF!</definedName>
    <definedName name="AGO" localSheetId="9">#REF!</definedName>
    <definedName name="AGO" localSheetId="11">#REF!</definedName>
    <definedName name="AGO" localSheetId="3">#REF!</definedName>
    <definedName name="AGO" localSheetId="8">#REF!</definedName>
    <definedName name="AGO">#REF!</definedName>
    <definedName name="agueda" localSheetId="9">'[1]C-2-3'!#REF!</definedName>
    <definedName name="agueda" localSheetId="11">'[1]C-2-3'!#REF!</definedName>
    <definedName name="agueda" localSheetId="8">'[1]C-2-3'!#REF!</definedName>
    <definedName name="agueda">'[1]C-2-3'!#REF!</definedName>
    <definedName name="_xlnm.Print_Area" localSheetId="12">'C,101'!#REF!</definedName>
    <definedName name="_xlnm.Print_Area" localSheetId="21">'C,110'!#REF!</definedName>
    <definedName name="_xlnm.Print_Area" localSheetId="9">'C,98'!#REF!</definedName>
    <definedName name="_xlnm.Print_Area" localSheetId="10">'C,99'!#REF!</definedName>
    <definedName name="_xlnm.Print_Area" localSheetId="11">'C.100'!#REF!</definedName>
    <definedName name="_xlnm.Print_Area" localSheetId="13">'C.102'!$A$1:$N$87</definedName>
    <definedName name="_xlnm.Print_Area" localSheetId="14">'C.103'!$A$1:$N$94</definedName>
    <definedName name="_xlnm.Print_Area" localSheetId="18">'C.107 '!#REF!</definedName>
    <definedName name="_xlnm.Print_Area" localSheetId="19">'C.108'!#REF!</definedName>
    <definedName name="_xlnm.Print_Area" localSheetId="20">'C.109'!#REF!</definedName>
    <definedName name="_xlnm.Print_Area" localSheetId="1">'C.90'!$A$1:$O$54</definedName>
    <definedName name="_xlnm.Print_Area" localSheetId="2">'C.91'!$A$2:$N$17</definedName>
    <definedName name="_xlnm.Print_Area" localSheetId="3">'C.92'!#REF!</definedName>
    <definedName name="_xlnm.Print_Area" localSheetId="4">'C.93'!#REF!</definedName>
    <definedName name="_xlnm.Print_Area" localSheetId="5">'C.94'!#REF!</definedName>
    <definedName name="_xlnm.Print_Area" localSheetId="6">'C.95'!#REF!</definedName>
    <definedName name="_xlnm.Print_Area" localSheetId="7">'C.96'!#REF!</definedName>
    <definedName name="_xlnm.Print_Area" localSheetId="8">'C.97'!#REF!</definedName>
    <definedName name="asihuas" localSheetId="9">#REF!</definedName>
    <definedName name="asihuas" localSheetId="11">#REF!</definedName>
    <definedName name="asihuas" localSheetId="8">#REF!</definedName>
    <definedName name="asihuas">#REF!</definedName>
    <definedName name="fg" localSheetId="9">#REF!</definedName>
    <definedName name="fg" localSheetId="11">#REF!</definedName>
    <definedName name="fg" localSheetId="8">#REF!</definedName>
    <definedName name="fg">#REF!</definedName>
    <definedName name="imprimir" localSheetId="9">#REF!</definedName>
    <definedName name="imprimir" localSheetId="11">#REF!</definedName>
    <definedName name="imprimir" localSheetId="8">#REF!</definedName>
    <definedName name="imprimir">#REF!</definedName>
    <definedName name="insum9os" localSheetId="9">#REF!</definedName>
    <definedName name="insum9os" localSheetId="11">#REF!</definedName>
    <definedName name="insum9os" localSheetId="8">#REF!</definedName>
    <definedName name="insum9os">#REF!</definedName>
    <definedName name="INSUMOS" localSheetId="9">'[1]C-4-5-6'!#REF!</definedName>
    <definedName name="INSUMOS" localSheetId="11">'[1]C-4-5-6'!#REF!</definedName>
    <definedName name="INSUMOS" localSheetId="8">'[1]C-4-5-6'!#REF!</definedName>
    <definedName name="INSUMOS">'[1]C-4-5-6'!#REF!</definedName>
    <definedName name="set" localSheetId="9">#REF!</definedName>
    <definedName name="set" localSheetId="11">#REF!</definedName>
    <definedName name="set" localSheetId="8">#REF!</definedName>
    <definedName name="set">#REF!</definedName>
    <definedName name="SIHUAS" localSheetId="9">#REF!</definedName>
    <definedName name="SIHUAS" localSheetId="11">#REF!</definedName>
    <definedName name="SIHUAS" localSheetId="8">#REF!</definedName>
    <definedName name="SIHUAS">#REF!</definedName>
    <definedName name="sihuas6666" localSheetId="9">'[1]C-4-5-6'!#REF!</definedName>
    <definedName name="sihuas6666" localSheetId="11">'[1]C-4-5-6'!#REF!</definedName>
    <definedName name="sihuas6666" localSheetId="8">'[1]C-4-5-6'!#REF!</definedName>
    <definedName name="sihuas6666">'[1]C-4-5-6'!#REF!</definedName>
    <definedName name="sihuas66666" localSheetId="9">#REF!</definedName>
    <definedName name="sihuas66666" localSheetId="11">#REF!</definedName>
    <definedName name="sihuas66666" localSheetId="8">#REF!</definedName>
    <definedName name="sihuas6666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27" roundtripDataSignature="AMtx7mjEvUEax2oDBjgAnZFEDfX5PaJG9Q=="/>
    </ext>
  </extLst>
</workbook>
</file>

<file path=xl/calcChain.xml><?xml version="1.0" encoding="utf-8"?>
<calcChain xmlns="http://schemas.openxmlformats.org/spreadsheetml/2006/main">
  <c r="J13" i="7" l="1"/>
  <c r="G119" i="7"/>
  <c r="G63" i="7"/>
  <c r="G58" i="7"/>
  <c r="G57" i="7"/>
  <c r="G56" i="7"/>
  <c r="G55" i="7"/>
  <c r="G53" i="7"/>
  <c r="G52" i="7"/>
  <c r="D17" i="7"/>
  <c r="G108" i="6"/>
  <c r="G126" i="4"/>
  <c r="B15" i="23"/>
  <c r="B8" i="23"/>
  <c r="C76" i="24"/>
  <c r="C53" i="24"/>
  <c r="C43" i="24"/>
  <c r="G13" i="24"/>
  <c r="C13" i="24"/>
  <c r="C4" i="24"/>
  <c r="C93" i="24"/>
  <c r="C50" i="24"/>
  <c r="C23" i="24"/>
  <c r="D23" i="20"/>
  <c r="D22" i="20"/>
  <c r="D19" i="20"/>
  <c r="D18" i="20"/>
  <c r="D17" i="20"/>
  <c r="D14" i="20"/>
  <c r="D13" i="20"/>
  <c r="D12" i="20"/>
  <c r="D11" i="20"/>
  <c r="D10" i="20"/>
  <c r="D9" i="20"/>
  <c r="D8" i="20"/>
  <c r="D7" i="20"/>
  <c r="D99" i="13"/>
  <c r="C99" i="13"/>
  <c r="B99" i="13"/>
  <c r="E95" i="13"/>
  <c r="D95" i="13"/>
  <c r="C95" i="13"/>
  <c r="B95" i="13"/>
  <c r="D88" i="13"/>
  <c r="C88" i="13"/>
  <c r="B88" i="13"/>
  <c r="D85" i="13"/>
  <c r="B85" i="13"/>
  <c r="E80" i="13"/>
  <c r="D80" i="13"/>
  <c r="C80" i="13"/>
  <c r="B80" i="13"/>
  <c r="D77" i="13"/>
  <c r="B77" i="13"/>
  <c r="E75" i="13"/>
  <c r="D75" i="13"/>
  <c r="B75" i="13"/>
  <c r="E73" i="13"/>
  <c r="D73" i="13"/>
  <c r="B73" i="13"/>
  <c r="E71" i="13"/>
  <c r="D71" i="13"/>
  <c r="C71" i="13"/>
  <c r="B71" i="13"/>
  <c r="D68" i="13"/>
  <c r="B68" i="13"/>
  <c r="D61" i="13"/>
  <c r="C61" i="13"/>
  <c r="B61" i="13"/>
  <c r="E56" i="13"/>
  <c r="D56" i="13"/>
  <c r="B56" i="13"/>
  <c r="E48" i="13"/>
  <c r="D48" i="13"/>
  <c r="C48" i="13"/>
  <c r="B48" i="13"/>
  <c r="E42" i="13"/>
  <c r="B42" i="13"/>
  <c r="E36" i="13"/>
  <c r="D36" i="13"/>
  <c r="B36" i="13"/>
  <c r="D32" i="13"/>
  <c r="C32" i="13"/>
  <c r="B32" i="13"/>
  <c r="E27" i="13"/>
  <c r="D27" i="13"/>
  <c r="C27" i="13"/>
  <c r="B27" i="13"/>
  <c r="E24" i="13"/>
  <c r="D24" i="13"/>
  <c r="C24" i="13"/>
  <c r="B24" i="13"/>
  <c r="E15" i="13"/>
  <c r="D15" i="13"/>
  <c r="C15" i="13"/>
  <c r="B15" i="13"/>
  <c r="E9" i="13"/>
  <c r="D9" i="13"/>
  <c r="C9" i="13"/>
  <c r="B9" i="13"/>
  <c r="E6" i="13"/>
  <c r="D6" i="13"/>
  <c r="C6" i="13"/>
  <c r="B6" i="13"/>
  <c r="E130" i="12"/>
  <c r="D130" i="12"/>
  <c r="C130" i="12"/>
  <c r="B130" i="12"/>
  <c r="C127" i="12"/>
  <c r="B127" i="12"/>
  <c r="E125" i="12"/>
  <c r="D125" i="12"/>
  <c r="C125" i="12"/>
  <c r="B125" i="12"/>
  <c r="E114" i="12"/>
  <c r="D114" i="12"/>
  <c r="C114" i="12"/>
  <c r="B114" i="12"/>
  <c r="E111" i="12"/>
  <c r="D111" i="12"/>
  <c r="B111" i="12"/>
  <c r="E106" i="12"/>
  <c r="D106" i="12"/>
  <c r="C106" i="12"/>
  <c r="B106" i="12"/>
  <c r="E102" i="12"/>
  <c r="D102" i="12"/>
  <c r="C102" i="12"/>
  <c r="B102" i="12"/>
  <c r="E100" i="12"/>
  <c r="B100" i="12"/>
  <c r="E97" i="12"/>
  <c r="D97" i="12"/>
  <c r="C97" i="12"/>
  <c r="B97" i="12"/>
  <c r="E95" i="12"/>
  <c r="B95" i="12"/>
  <c r="E91" i="12"/>
  <c r="D91" i="12"/>
  <c r="B91" i="12"/>
  <c r="E84" i="12"/>
  <c r="D84" i="12"/>
  <c r="B84" i="12"/>
  <c r="D79" i="12"/>
  <c r="B79" i="12"/>
  <c r="E66" i="12"/>
  <c r="D66" i="12"/>
  <c r="B66" i="12"/>
  <c r="D60" i="12"/>
  <c r="B60" i="12"/>
  <c r="E54" i="12"/>
  <c r="D54" i="12"/>
  <c r="C54" i="12"/>
  <c r="B54" i="12"/>
  <c r="E46" i="12"/>
  <c r="D46" i="12"/>
  <c r="C46" i="12"/>
  <c r="B46" i="12"/>
  <c r="E41" i="12"/>
  <c r="C41" i="12"/>
  <c r="B41" i="12"/>
  <c r="E32" i="12"/>
  <c r="D32" i="12"/>
  <c r="C32" i="12"/>
  <c r="B32" i="12"/>
  <c r="E25" i="12"/>
  <c r="D25" i="12"/>
  <c r="C25" i="12"/>
  <c r="B25" i="12"/>
  <c r="E15" i="12"/>
  <c r="D15" i="12"/>
  <c r="C15" i="12"/>
  <c r="B15" i="12"/>
  <c r="E10" i="12"/>
  <c r="D10" i="12"/>
  <c r="C10" i="12"/>
  <c r="B10" i="12"/>
  <c r="E7" i="12"/>
  <c r="D7" i="12"/>
  <c r="C7" i="12"/>
  <c r="B7" i="12"/>
  <c r="D76" i="11"/>
  <c r="C76" i="11"/>
  <c r="B76" i="11"/>
  <c r="D73" i="11"/>
  <c r="C73" i="11"/>
  <c r="B73" i="11"/>
  <c r="D68" i="11"/>
  <c r="C68" i="11"/>
  <c r="B68" i="11"/>
  <c r="C66" i="11"/>
  <c r="B66" i="11"/>
  <c r="D62" i="11"/>
  <c r="B62" i="11"/>
  <c r="D59" i="11"/>
  <c r="C59" i="11"/>
  <c r="B59" i="11"/>
  <c r="D56" i="11"/>
  <c r="B56" i="11"/>
  <c r="D52" i="11"/>
  <c r="C52" i="11"/>
  <c r="B52" i="11"/>
  <c r="D47" i="11"/>
  <c r="B47" i="11"/>
  <c r="D44" i="11"/>
  <c r="C44" i="11"/>
  <c r="B44" i="11"/>
  <c r="D41" i="11"/>
  <c r="B41" i="11"/>
  <c r="D38" i="11"/>
  <c r="B38" i="11"/>
  <c r="D36" i="11"/>
  <c r="C36" i="11"/>
  <c r="B36" i="11"/>
  <c r="D30" i="11"/>
  <c r="C30" i="11"/>
  <c r="B30" i="11"/>
  <c r="D20" i="11"/>
  <c r="C20" i="11"/>
  <c r="B20" i="11"/>
  <c r="D17" i="11"/>
  <c r="C17" i="11"/>
  <c r="B17" i="11"/>
  <c r="D11" i="11"/>
  <c r="C11" i="11"/>
  <c r="B11" i="11"/>
  <c r="D8" i="11"/>
  <c r="C8" i="11"/>
  <c r="B8" i="11"/>
  <c r="D5" i="11"/>
  <c r="C5" i="11"/>
  <c r="B5" i="11"/>
  <c r="D63" i="10"/>
  <c r="C63" i="10"/>
  <c r="B63" i="10"/>
  <c r="E61" i="10"/>
  <c r="C61" i="10"/>
  <c r="C59" i="10"/>
  <c r="B59" i="10"/>
  <c r="D57" i="10"/>
  <c r="C57" i="10"/>
  <c r="E51" i="10"/>
  <c r="D51" i="10"/>
  <c r="C51" i="10"/>
  <c r="B51" i="10"/>
  <c r="E46" i="10"/>
  <c r="D46" i="10"/>
  <c r="C46" i="10"/>
  <c r="B46" i="10"/>
  <c r="E42" i="10"/>
  <c r="C42" i="10"/>
  <c r="E38" i="10"/>
  <c r="D38" i="10"/>
  <c r="C38" i="10"/>
  <c r="B38" i="10"/>
  <c r="E33" i="10"/>
  <c r="C33" i="10"/>
  <c r="E29" i="10"/>
  <c r="C29" i="10"/>
  <c r="D27" i="10"/>
  <c r="E23" i="10"/>
  <c r="D23" i="10"/>
  <c r="C23" i="10"/>
  <c r="B23" i="10"/>
  <c r="E16" i="10"/>
  <c r="D16" i="10"/>
  <c r="C16" i="10"/>
  <c r="B16" i="10"/>
  <c r="E10" i="10"/>
  <c r="D10" i="10"/>
  <c r="C10" i="10"/>
  <c r="E6" i="10"/>
  <c r="D6" i="10"/>
  <c r="C6" i="10"/>
  <c r="F116" i="9"/>
  <c r="E116" i="9"/>
  <c r="D116" i="9"/>
  <c r="C116" i="9"/>
  <c r="C114" i="9"/>
  <c r="F112" i="9"/>
  <c r="E112" i="9"/>
  <c r="F103" i="9"/>
  <c r="E103" i="9"/>
  <c r="D103" i="9"/>
  <c r="C103" i="9"/>
  <c r="B103" i="9"/>
  <c r="F100" i="9"/>
  <c r="D100" i="9"/>
  <c r="F96" i="9"/>
  <c r="E96" i="9"/>
  <c r="C96" i="9"/>
  <c r="F92" i="9"/>
  <c r="E92" i="9"/>
  <c r="D92" i="9"/>
  <c r="C92" i="9"/>
  <c r="F90" i="9"/>
  <c r="E90" i="9"/>
  <c r="D90" i="9"/>
  <c r="B90" i="9"/>
  <c r="E87" i="9"/>
  <c r="D87" i="9"/>
  <c r="B87" i="9"/>
  <c r="E83" i="9"/>
  <c r="D83" i="9"/>
  <c r="B83" i="9"/>
  <c r="F76" i="9"/>
  <c r="E76" i="9"/>
  <c r="C76" i="9"/>
  <c r="B76" i="9"/>
  <c r="E71" i="9"/>
  <c r="D71" i="9"/>
  <c r="F59" i="9"/>
  <c r="E59" i="9"/>
  <c r="D59" i="9"/>
  <c r="C59" i="9"/>
  <c r="B59" i="9"/>
  <c r="F52" i="9"/>
  <c r="E52" i="9"/>
  <c r="D52" i="9"/>
  <c r="B52" i="9"/>
  <c r="F46" i="9"/>
  <c r="E46" i="9"/>
  <c r="D46" i="9"/>
  <c r="C46" i="9"/>
  <c r="F36" i="9"/>
  <c r="E36" i="9"/>
  <c r="D36" i="9"/>
  <c r="C36" i="9"/>
  <c r="B36" i="9"/>
  <c r="F31" i="9"/>
  <c r="E31" i="9"/>
  <c r="F28" i="9"/>
  <c r="E28" i="9"/>
  <c r="F20" i="9"/>
  <c r="E20" i="9"/>
  <c r="D20" i="9"/>
  <c r="C20" i="9"/>
  <c r="B20" i="9"/>
  <c r="F14" i="9"/>
  <c r="E14" i="9"/>
  <c r="D14" i="9"/>
  <c r="C14" i="9"/>
  <c r="F9" i="9"/>
  <c r="E9" i="9"/>
  <c r="C9" i="9"/>
  <c r="B9" i="9"/>
  <c r="F6" i="9"/>
  <c r="E6" i="9"/>
  <c r="D6" i="9"/>
  <c r="B6" i="9"/>
  <c r="F137" i="8"/>
  <c r="D137" i="8"/>
  <c r="C137" i="8"/>
  <c r="F135" i="8"/>
  <c r="D135" i="8"/>
  <c r="F133" i="8"/>
  <c r="D133" i="8"/>
  <c r="C133" i="8"/>
  <c r="F123" i="8"/>
  <c r="D123" i="8"/>
  <c r="C123" i="8"/>
  <c r="B123" i="8"/>
  <c r="F120" i="8"/>
  <c r="C120" i="8"/>
  <c r="F116" i="8"/>
  <c r="C116" i="8"/>
  <c r="F113" i="8"/>
  <c r="E113" i="8"/>
  <c r="D113" i="8"/>
  <c r="B113" i="8"/>
  <c r="F111" i="8"/>
  <c r="E111" i="8"/>
  <c r="C111" i="8"/>
  <c r="F108" i="8"/>
  <c r="D108" i="8"/>
  <c r="C108" i="8"/>
  <c r="F105" i="8"/>
  <c r="D105" i="8"/>
  <c r="C105" i="8"/>
  <c r="B105" i="8"/>
  <c r="F98" i="8"/>
  <c r="E98" i="8"/>
  <c r="D98" i="8"/>
  <c r="C98" i="8"/>
  <c r="B98" i="8"/>
  <c r="F93" i="8"/>
  <c r="C93" i="8"/>
  <c r="F82" i="8"/>
  <c r="E82" i="8"/>
  <c r="D82" i="8"/>
  <c r="C82" i="8"/>
  <c r="B82" i="8"/>
  <c r="F72" i="8"/>
  <c r="D72" i="8"/>
  <c r="C72" i="8"/>
  <c r="B72" i="8"/>
  <c r="F66" i="8"/>
  <c r="E66" i="8"/>
  <c r="D66" i="8"/>
  <c r="C66" i="8"/>
  <c r="B66" i="8"/>
  <c r="F56" i="8"/>
  <c r="D56" i="8"/>
  <c r="C56" i="8"/>
  <c r="B56" i="8"/>
  <c r="C52" i="8"/>
  <c r="C40" i="8"/>
  <c r="F32" i="8"/>
  <c r="E32" i="8"/>
  <c r="D32" i="8"/>
  <c r="C32" i="8"/>
  <c r="B32" i="8"/>
  <c r="D26" i="8"/>
  <c r="C26" i="8"/>
  <c r="F19" i="8"/>
  <c r="E19" i="8"/>
  <c r="D19" i="8"/>
  <c r="C19" i="8"/>
  <c r="B19" i="8"/>
  <c r="F14" i="8"/>
  <c r="D14" i="8"/>
  <c r="C14" i="8"/>
  <c r="B14" i="8"/>
  <c r="F7" i="8"/>
  <c r="D7" i="8"/>
  <c r="C7" i="8"/>
  <c r="G121" i="7"/>
  <c r="D121" i="7"/>
  <c r="D120" i="7"/>
  <c r="D119" i="7"/>
  <c r="H118" i="7"/>
  <c r="F118" i="7"/>
  <c r="E118" i="7"/>
  <c r="C118" i="7"/>
  <c r="B118" i="7"/>
  <c r="D117" i="7"/>
  <c r="J116" i="7"/>
  <c r="D116" i="7"/>
  <c r="D115" i="7"/>
  <c r="I114" i="7"/>
  <c r="H114" i="7"/>
  <c r="D114" i="7"/>
  <c r="C114" i="7"/>
  <c r="B114" i="7"/>
  <c r="J113" i="7"/>
  <c r="D113" i="7"/>
  <c r="I112" i="7"/>
  <c r="H112" i="7"/>
  <c r="C112" i="7"/>
  <c r="D112" i="7" s="1"/>
  <c r="B112" i="7"/>
  <c r="D110" i="7"/>
  <c r="D109" i="7"/>
  <c r="D108" i="7"/>
  <c r="D107" i="7"/>
  <c r="J106" i="7"/>
  <c r="G106" i="7"/>
  <c r="D106" i="7"/>
  <c r="I104" i="7"/>
  <c r="H104" i="7"/>
  <c r="F104" i="7"/>
  <c r="G104" i="7" s="1"/>
  <c r="E104" i="7"/>
  <c r="C104" i="7"/>
  <c r="D104" i="7" s="1"/>
  <c r="B104" i="7"/>
  <c r="I101" i="7"/>
  <c r="F101" i="7"/>
  <c r="C101" i="7"/>
  <c r="J100" i="7"/>
  <c r="D100" i="7"/>
  <c r="D99" i="7"/>
  <c r="I98" i="7"/>
  <c r="H98" i="7"/>
  <c r="C98" i="7"/>
  <c r="B98" i="7"/>
  <c r="J97" i="7"/>
  <c r="G97" i="7"/>
  <c r="G96" i="7"/>
  <c r="D96" i="7"/>
  <c r="I95" i="7"/>
  <c r="J95" i="7" s="1"/>
  <c r="H95" i="7"/>
  <c r="F95" i="7"/>
  <c r="G95" i="7" s="1"/>
  <c r="E95" i="7"/>
  <c r="C95" i="7"/>
  <c r="B95" i="7"/>
  <c r="D95" i="7" s="1"/>
  <c r="D94" i="7"/>
  <c r="J93" i="7"/>
  <c r="G93" i="7"/>
  <c r="D93" i="7"/>
  <c r="I92" i="7"/>
  <c r="H92" i="7"/>
  <c r="F92" i="7"/>
  <c r="G92" i="7" s="1"/>
  <c r="E92" i="7"/>
  <c r="C92" i="7"/>
  <c r="D92" i="7" s="1"/>
  <c r="B92" i="7"/>
  <c r="J91" i="7"/>
  <c r="G91" i="7"/>
  <c r="D91" i="7"/>
  <c r="D90" i="7"/>
  <c r="I89" i="7"/>
  <c r="H89" i="7"/>
  <c r="F89" i="7"/>
  <c r="G89" i="7" s="1"/>
  <c r="E89" i="7"/>
  <c r="C89" i="7"/>
  <c r="B89" i="7"/>
  <c r="J88" i="7"/>
  <c r="D85" i="7"/>
  <c r="G84" i="7"/>
  <c r="D84" i="7"/>
  <c r="I83" i="7"/>
  <c r="J83" i="7" s="1"/>
  <c r="H83" i="7"/>
  <c r="F83" i="7"/>
  <c r="E83" i="7"/>
  <c r="C83" i="7"/>
  <c r="B83" i="7"/>
  <c r="J82" i="7"/>
  <c r="G82" i="7"/>
  <c r="G81" i="7"/>
  <c r="J80" i="7"/>
  <c r="I78" i="7"/>
  <c r="H78" i="7"/>
  <c r="F78" i="7"/>
  <c r="E78" i="7"/>
  <c r="J72" i="7"/>
  <c r="D72" i="7"/>
  <c r="D71" i="7"/>
  <c r="D70" i="7"/>
  <c r="G69" i="7"/>
  <c r="D69" i="7"/>
  <c r="I68" i="7"/>
  <c r="J68" i="7" s="1"/>
  <c r="H68" i="7"/>
  <c r="F68" i="7"/>
  <c r="E68" i="7"/>
  <c r="C68" i="7"/>
  <c r="B68" i="7"/>
  <c r="I64" i="7"/>
  <c r="C64" i="7"/>
  <c r="I57" i="7"/>
  <c r="F57" i="7"/>
  <c r="E57" i="7"/>
  <c r="C57" i="7"/>
  <c r="B57" i="7"/>
  <c r="D56" i="7"/>
  <c r="D55" i="7"/>
  <c r="F52" i="7"/>
  <c r="E52" i="7"/>
  <c r="C52" i="7"/>
  <c r="B52" i="7"/>
  <c r="I38" i="7"/>
  <c r="F38" i="7"/>
  <c r="C38" i="7"/>
  <c r="J35" i="7"/>
  <c r="G35" i="7"/>
  <c r="D35" i="7"/>
  <c r="I32" i="7"/>
  <c r="H32" i="7"/>
  <c r="J32" i="7" s="1"/>
  <c r="F32" i="7"/>
  <c r="G32" i="7" s="1"/>
  <c r="E32" i="7"/>
  <c r="C32" i="7"/>
  <c r="D32" i="7" s="1"/>
  <c r="B32" i="7"/>
  <c r="G31" i="7"/>
  <c r="D31" i="7"/>
  <c r="G30" i="7"/>
  <c r="D30" i="7"/>
  <c r="J29" i="7"/>
  <c r="G29" i="7"/>
  <c r="D29" i="7"/>
  <c r="D28" i="7"/>
  <c r="D27" i="7"/>
  <c r="J26" i="7"/>
  <c r="D26" i="7"/>
  <c r="G25" i="7"/>
  <c r="D25" i="7"/>
  <c r="I23" i="7"/>
  <c r="H23" i="7"/>
  <c r="F23" i="7"/>
  <c r="E23" i="7"/>
  <c r="C23" i="7"/>
  <c r="B23" i="7"/>
  <c r="C18" i="7"/>
  <c r="G16" i="7"/>
  <c r="D16" i="7"/>
  <c r="J15" i="7"/>
  <c r="G15" i="7"/>
  <c r="D15" i="7"/>
  <c r="J14" i="7"/>
  <c r="G14" i="7"/>
  <c r="D14" i="7"/>
  <c r="I13" i="7"/>
  <c r="H13" i="7"/>
  <c r="F13" i="7"/>
  <c r="E13" i="7"/>
  <c r="G13" i="7" s="1"/>
  <c r="C13" i="7"/>
  <c r="D13" i="7" s="1"/>
  <c r="B13" i="7"/>
  <c r="D11" i="7"/>
  <c r="J9" i="7"/>
  <c r="G9" i="7"/>
  <c r="D9" i="7"/>
  <c r="D8" i="7"/>
  <c r="I7" i="7"/>
  <c r="H7" i="7"/>
  <c r="F7" i="7"/>
  <c r="E7" i="7"/>
  <c r="C7" i="7"/>
  <c r="B7" i="7"/>
  <c r="G156" i="6"/>
  <c r="D156" i="6"/>
  <c r="J155" i="6"/>
  <c r="G155" i="6"/>
  <c r="D155" i="6"/>
  <c r="J154" i="6"/>
  <c r="G154" i="6"/>
  <c r="D154" i="6"/>
  <c r="I153" i="6"/>
  <c r="H153" i="6"/>
  <c r="J153" i="6" s="1"/>
  <c r="F153" i="6"/>
  <c r="E153" i="6"/>
  <c r="C153" i="6"/>
  <c r="D153" i="6" s="1"/>
  <c r="B153" i="6"/>
  <c r="J152" i="6"/>
  <c r="G152" i="6"/>
  <c r="D152" i="6"/>
  <c r="G151" i="6"/>
  <c r="J150" i="6"/>
  <c r="I149" i="6"/>
  <c r="H149" i="6"/>
  <c r="J149" i="6" s="1"/>
  <c r="F149" i="6"/>
  <c r="E149" i="6"/>
  <c r="C149" i="6"/>
  <c r="B149" i="6"/>
  <c r="G148" i="6"/>
  <c r="I147" i="6"/>
  <c r="F147" i="6"/>
  <c r="E147" i="6"/>
  <c r="B147" i="6"/>
  <c r="J146" i="6"/>
  <c r="G146" i="6"/>
  <c r="D146" i="6"/>
  <c r="D145" i="6"/>
  <c r="J144" i="6"/>
  <c r="D144" i="6"/>
  <c r="J143" i="6"/>
  <c r="G143" i="6"/>
  <c r="D143" i="6"/>
  <c r="G142" i="6"/>
  <c r="D142" i="6"/>
  <c r="J141" i="6"/>
  <c r="G141" i="6"/>
  <c r="D141" i="6"/>
  <c r="G140" i="6"/>
  <c r="D140" i="6"/>
  <c r="G138" i="6"/>
  <c r="D138" i="6"/>
  <c r="I137" i="6"/>
  <c r="J137" i="6" s="1"/>
  <c r="H137" i="6"/>
  <c r="F137" i="6"/>
  <c r="G137" i="6" s="1"/>
  <c r="E137" i="6"/>
  <c r="C137" i="6"/>
  <c r="B137" i="6"/>
  <c r="I135" i="6"/>
  <c r="C135" i="6"/>
  <c r="J134" i="6"/>
  <c r="G134" i="6"/>
  <c r="D134" i="6"/>
  <c r="J133" i="6"/>
  <c r="G133" i="6"/>
  <c r="D133" i="6"/>
  <c r="J132" i="6"/>
  <c r="G132" i="6"/>
  <c r="D132" i="6"/>
  <c r="D131" i="6"/>
  <c r="D130" i="6"/>
  <c r="I129" i="6"/>
  <c r="J129" i="6" s="1"/>
  <c r="H129" i="6"/>
  <c r="F129" i="6"/>
  <c r="E129" i="6"/>
  <c r="G129" i="6" s="1"/>
  <c r="C129" i="6"/>
  <c r="B129" i="6"/>
  <c r="G128" i="6"/>
  <c r="D128" i="6"/>
  <c r="J127" i="6"/>
  <c r="D127" i="6"/>
  <c r="D126" i="6"/>
  <c r="I125" i="6"/>
  <c r="J125" i="6" s="1"/>
  <c r="H125" i="6"/>
  <c r="F125" i="6"/>
  <c r="G125" i="6" s="1"/>
  <c r="E125" i="6"/>
  <c r="C125" i="6"/>
  <c r="D125" i="6" s="1"/>
  <c r="B125" i="6"/>
  <c r="I122" i="6"/>
  <c r="F122" i="6"/>
  <c r="C122" i="6"/>
  <c r="J121" i="6"/>
  <c r="G121" i="6"/>
  <c r="D121" i="6"/>
  <c r="J120" i="6"/>
  <c r="G120" i="6"/>
  <c r="D120" i="6"/>
  <c r="I119" i="6"/>
  <c r="H119" i="6"/>
  <c r="F119" i="6"/>
  <c r="E119" i="6"/>
  <c r="G119" i="6" s="1"/>
  <c r="C119" i="6"/>
  <c r="D119" i="6" s="1"/>
  <c r="B119" i="6"/>
  <c r="D118" i="6"/>
  <c r="J117" i="6"/>
  <c r="D117" i="6"/>
  <c r="G116" i="6"/>
  <c r="D116" i="6"/>
  <c r="J115" i="6"/>
  <c r="G115" i="6"/>
  <c r="D115" i="6"/>
  <c r="I114" i="6"/>
  <c r="J114" i="6" s="1"/>
  <c r="H114" i="6"/>
  <c r="F114" i="6"/>
  <c r="E114" i="6"/>
  <c r="C114" i="6"/>
  <c r="D114" i="6" s="1"/>
  <c r="B114" i="6"/>
  <c r="J113" i="6"/>
  <c r="G113" i="6"/>
  <c r="D113" i="6"/>
  <c r="G112" i="6"/>
  <c r="D112" i="6"/>
  <c r="G111" i="6"/>
  <c r="D111" i="6"/>
  <c r="J110" i="6"/>
  <c r="G110" i="6"/>
  <c r="D110" i="6"/>
  <c r="J109" i="6"/>
  <c r="G109" i="6"/>
  <c r="D109" i="6"/>
  <c r="D108" i="6"/>
  <c r="I107" i="6"/>
  <c r="J107" i="6" s="1"/>
  <c r="H107" i="6"/>
  <c r="F107" i="6"/>
  <c r="E107" i="6"/>
  <c r="G107" i="6" s="1"/>
  <c r="C107" i="6"/>
  <c r="D107" i="6" s="1"/>
  <c r="B107" i="6"/>
  <c r="J106" i="6"/>
  <c r="G106" i="6"/>
  <c r="D106" i="6"/>
  <c r="J105" i="6"/>
  <c r="G105" i="6"/>
  <c r="D105" i="6"/>
  <c r="J104" i="6"/>
  <c r="D104" i="6"/>
  <c r="J103" i="6"/>
  <c r="G103" i="6"/>
  <c r="D103" i="6"/>
  <c r="I102" i="6"/>
  <c r="J102" i="6" s="1"/>
  <c r="H102" i="6"/>
  <c r="F102" i="6"/>
  <c r="E102" i="6"/>
  <c r="G102" i="6" s="1"/>
  <c r="C102" i="6"/>
  <c r="D102" i="6" s="1"/>
  <c r="B102" i="6"/>
  <c r="J101" i="6"/>
  <c r="G101" i="6"/>
  <c r="D101" i="6"/>
  <c r="D100" i="6"/>
  <c r="D99" i="6"/>
  <c r="D98" i="6"/>
  <c r="J97" i="6"/>
  <c r="D97" i="6"/>
  <c r="D96" i="6"/>
  <c r="J95" i="6"/>
  <c r="G95" i="6"/>
  <c r="D95" i="6"/>
  <c r="J94" i="6"/>
  <c r="G94" i="6"/>
  <c r="D94" i="6"/>
  <c r="J93" i="6"/>
  <c r="G93" i="6"/>
  <c r="D93" i="6"/>
  <c r="I92" i="6"/>
  <c r="J92" i="6" s="1"/>
  <c r="H92" i="6"/>
  <c r="F92" i="6"/>
  <c r="E92" i="6"/>
  <c r="C92" i="6"/>
  <c r="D92" i="6" s="1"/>
  <c r="B92" i="6"/>
  <c r="D86" i="6"/>
  <c r="J85" i="6"/>
  <c r="G85" i="6"/>
  <c r="D85" i="6"/>
  <c r="D84" i="6"/>
  <c r="J83" i="6"/>
  <c r="D83" i="6"/>
  <c r="D82" i="6"/>
  <c r="D81" i="6"/>
  <c r="J80" i="6"/>
  <c r="G80" i="6"/>
  <c r="D80" i="6"/>
  <c r="I79" i="6"/>
  <c r="J79" i="6" s="1"/>
  <c r="H79" i="6"/>
  <c r="F79" i="6"/>
  <c r="E79" i="6"/>
  <c r="G79" i="6" s="1"/>
  <c r="C79" i="6"/>
  <c r="D79" i="6" s="1"/>
  <c r="B79" i="6"/>
  <c r="J74" i="6"/>
  <c r="G74" i="6"/>
  <c r="D74" i="6"/>
  <c r="I73" i="6"/>
  <c r="J73" i="6" s="1"/>
  <c r="H73" i="6"/>
  <c r="F73" i="6"/>
  <c r="E73" i="6"/>
  <c r="G73" i="6" s="1"/>
  <c r="C73" i="6"/>
  <c r="B73" i="6"/>
  <c r="G70" i="6"/>
  <c r="D70" i="6"/>
  <c r="J69" i="6"/>
  <c r="G69" i="6"/>
  <c r="J68" i="6"/>
  <c r="G68" i="6"/>
  <c r="D68" i="6"/>
  <c r="G67" i="6"/>
  <c r="D67" i="6"/>
  <c r="D66" i="6"/>
  <c r="J65" i="6"/>
  <c r="G65" i="6"/>
  <c r="D65" i="6"/>
  <c r="I64" i="6"/>
  <c r="J64" i="6" s="1"/>
  <c r="H64" i="6"/>
  <c r="F64" i="6"/>
  <c r="E64" i="6"/>
  <c r="C64" i="6"/>
  <c r="D64" i="6" s="1"/>
  <c r="B64" i="6"/>
  <c r="D63" i="6"/>
  <c r="D62" i="6"/>
  <c r="D61" i="6"/>
  <c r="D60" i="6"/>
  <c r="D59" i="6"/>
  <c r="C58" i="6"/>
  <c r="D58" i="6" s="1"/>
  <c r="B58" i="6"/>
  <c r="I44" i="6"/>
  <c r="F44" i="6"/>
  <c r="C44" i="6"/>
  <c r="J40" i="6"/>
  <c r="G40" i="6"/>
  <c r="D40" i="6"/>
  <c r="J35" i="6"/>
  <c r="I35" i="6"/>
  <c r="H35" i="6"/>
  <c r="F35" i="6"/>
  <c r="G35" i="6" s="1"/>
  <c r="E35" i="6"/>
  <c r="C35" i="6"/>
  <c r="B35" i="6"/>
  <c r="D35" i="6" s="1"/>
  <c r="D34" i="6"/>
  <c r="G33" i="6"/>
  <c r="D33" i="6"/>
  <c r="D32" i="6"/>
  <c r="G31" i="6"/>
  <c r="D30" i="6"/>
  <c r="G29" i="6"/>
  <c r="D29" i="6"/>
  <c r="D28" i="6"/>
  <c r="I27" i="6"/>
  <c r="F27" i="6"/>
  <c r="G27" i="6" s="1"/>
  <c r="E27" i="6"/>
  <c r="C27" i="6"/>
  <c r="B27" i="6"/>
  <c r="D27" i="6" s="1"/>
  <c r="I19" i="6"/>
  <c r="F19" i="6"/>
  <c r="C19" i="6"/>
  <c r="D18" i="6"/>
  <c r="J17" i="6"/>
  <c r="G17" i="6"/>
  <c r="D17" i="6"/>
  <c r="J16" i="6"/>
  <c r="G16" i="6"/>
  <c r="D16" i="6"/>
  <c r="I15" i="6"/>
  <c r="H15" i="6"/>
  <c r="F15" i="6"/>
  <c r="E15" i="6"/>
  <c r="C15" i="6"/>
  <c r="B15" i="6"/>
  <c r="G14" i="6"/>
  <c r="D14" i="6"/>
  <c r="J11" i="6"/>
  <c r="G11" i="6"/>
  <c r="D11" i="6"/>
  <c r="D10" i="6"/>
  <c r="D9" i="6"/>
  <c r="I8" i="6"/>
  <c r="H8" i="6"/>
  <c r="F8" i="6"/>
  <c r="E8" i="6"/>
  <c r="G8" i="6" s="1"/>
  <c r="C8" i="6"/>
  <c r="D8" i="6" s="1"/>
  <c r="B8" i="6"/>
  <c r="J162" i="5"/>
  <c r="G162" i="5"/>
  <c r="D162" i="5"/>
  <c r="J161" i="5"/>
  <c r="G161" i="5"/>
  <c r="D161" i="5"/>
  <c r="J160" i="5"/>
  <c r="G160" i="5"/>
  <c r="D160" i="5"/>
  <c r="I159" i="5"/>
  <c r="H159" i="5"/>
  <c r="F159" i="5"/>
  <c r="G159" i="5" s="1"/>
  <c r="E159" i="5"/>
  <c r="C159" i="5"/>
  <c r="D159" i="5" s="1"/>
  <c r="B159" i="5"/>
  <c r="D158" i="5"/>
  <c r="D157" i="5"/>
  <c r="D156" i="5"/>
  <c r="E155" i="5"/>
  <c r="C155" i="5"/>
  <c r="D155" i="5" s="1"/>
  <c r="B155" i="5"/>
  <c r="D154" i="5"/>
  <c r="H153" i="5"/>
  <c r="E153" i="5"/>
  <c r="C153" i="5"/>
  <c r="D153" i="5" s="1"/>
  <c r="B153" i="5"/>
  <c r="G152" i="5"/>
  <c r="D152" i="5"/>
  <c r="J151" i="5"/>
  <c r="D151" i="5"/>
  <c r="J150" i="5"/>
  <c r="D150" i="5"/>
  <c r="D149" i="5"/>
  <c r="D148" i="5"/>
  <c r="J147" i="5"/>
  <c r="D147" i="5"/>
  <c r="J146" i="5"/>
  <c r="D146" i="5"/>
  <c r="D145" i="5"/>
  <c r="I143" i="5"/>
  <c r="J143" i="5" s="1"/>
  <c r="H143" i="5"/>
  <c r="F143" i="5"/>
  <c r="G143" i="5" s="1"/>
  <c r="E143" i="5"/>
  <c r="C143" i="5"/>
  <c r="D143" i="5" s="1"/>
  <c r="B143" i="5"/>
  <c r="I140" i="5"/>
  <c r="F140" i="5"/>
  <c r="C140" i="5"/>
  <c r="G139" i="5"/>
  <c r="D139" i="5"/>
  <c r="J138" i="5"/>
  <c r="G138" i="5"/>
  <c r="D138" i="5"/>
  <c r="J137" i="5"/>
  <c r="G137" i="5"/>
  <c r="D137" i="5"/>
  <c r="D136" i="5"/>
  <c r="D135" i="5"/>
  <c r="I134" i="5"/>
  <c r="H134" i="5"/>
  <c r="F134" i="5"/>
  <c r="G134" i="5" s="1"/>
  <c r="E134" i="5"/>
  <c r="C134" i="5"/>
  <c r="D134" i="5" s="1"/>
  <c r="B134" i="5"/>
  <c r="G133" i="5"/>
  <c r="D133" i="5"/>
  <c r="J132" i="5"/>
  <c r="D132" i="5"/>
  <c r="D131" i="5"/>
  <c r="I130" i="5"/>
  <c r="J130" i="5" s="1"/>
  <c r="H130" i="5"/>
  <c r="F130" i="5"/>
  <c r="G130" i="5" s="1"/>
  <c r="E130" i="5"/>
  <c r="C130" i="5"/>
  <c r="D130" i="5" s="1"/>
  <c r="B130" i="5"/>
  <c r="C127" i="5"/>
  <c r="J126" i="5"/>
  <c r="D126" i="5"/>
  <c r="J125" i="5"/>
  <c r="G125" i="5"/>
  <c r="D125" i="5"/>
  <c r="I124" i="5"/>
  <c r="J124" i="5" s="1"/>
  <c r="H124" i="5"/>
  <c r="F124" i="5"/>
  <c r="E124" i="5"/>
  <c r="G124" i="5" s="1"/>
  <c r="C124" i="5"/>
  <c r="D124" i="5" s="1"/>
  <c r="B124" i="5"/>
  <c r="J123" i="5"/>
  <c r="G123" i="5"/>
  <c r="D122" i="5"/>
  <c r="J121" i="5"/>
  <c r="G121" i="5"/>
  <c r="D121" i="5"/>
  <c r="J120" i="5"/>
  <c r="G120" i="5"/>
  <c r="D120" i="5"/>
  <c r="I119" i="5"/>
  <c r="J119" i="5" s="1"/>
  <c r="H119" i="5"/>
  <c r="F119" i="5"/>
  <c r="E119" i="5"/>
  <c r="C119" i="5"/>
  <c r="D119" i="5" s="1"/>
  <c r="B119" i="5"/>
  <c r="G118" i="5"/>
  <c r="D118" i="5"/>
  <c r="D117" i="5"/>
  <c r="D116" i="5"/>
  <c r="D115" i="5"/>
  <c r="J114" i="5"/>
  <c r="G114" i="5"/>
  <c r="D114" i="5"/>
  <c r="D113" i="5"/>
  <c r="I112" i="5"/>
  <c r="J112" i="5" s="1"/>
  <c r="H112" i="5"/>
  <c r="F112" i="5"/>
  <c r="E112" i="5"/>
  <c r="C112" i="5"/>
  <c r="B112" i="5"/>
  <c r="J111" i="5"/>
  <c r="G111" i="5"/>
  <c r="D111" i="5"/>
  <c r="G110" i="5"/>
  <c r="D110" i="5"/>
  <c r="D109" i="5"/>
  <c r="G108" i="5"/>
  <c r="D108" i="5"/>
  <c r="F107" i="5"/>
  <c r="E107" i="5"/>
  <c r="D107" i="5"/>
  <c r="C107" i="5"/>
  <c r="B107" i="5"/>
  <c r="D106" i="5"/>
  <c r="D105" i="5"/>
  <c r="D104" i="5"/>
  <c r="D103" i="5"/>
  <c r="D102" i="5"/>
  <c r="D101" i="5"/>
  <c r="D100" i="5"/>
  <c r="D99" i="5"/>
  <c r="D98" i="5"/>
  <c r="I97" i="5"/>
  <c r="H97" i="5"/>
  <c r="E97" i="5"/>
  <c r="C97" i="5"/>
  <c r="D97" i="5" s="1"/>
  <c r="B97" i="5"/>
  <c r="D91" i="5"/>
  <c r="J90" i="5"/>
  <c r="D90" i="5"/>
  <c r="D89" i="5"/>
  <c r="D88" i="5"/>
  <c r="D87" i="5"/>
  <c r="D86" i="5"/>
  <c r="J85" i="5"/>
  <c r="G85" i="5"/>
  <c r="D85" i="5"/>
  <c r="I84" i="5"/>
  <c r="J84" i="5" s="1"/>
  <c r="H84" i="5"/>
  <c r="F84" i="5"/>
  <c r="G84" i="5" s="1"/>
  <c r="E84" i="5"/>
  <c r="C84" i="5"/>
  <c r="B84" i="5"/>
  <c r="D84" i="5" s="1"/>
  <c r="D79" i="5"/>
  <c r="F78" i="5"/>
  <c r="C78" i="5"/>
  <c r="D78" i="5" s="1"/>
  <c r="B78" i="5"/>
  <c r="G75" i="5"/>
  <c r="D75" i="5"/>
  <c r="D74" i="5"/>
  <c r="J73" i="5"/>
  <c r="G73" i="5"/>
  <c r="D73" i="5"/>
  <c r="D72" i="5"/>
  <c r="D71" i="5"/>
  <c r="G69" i="5"/>
  <c r="D69" i="5"/>
  <c r="I68" i="5"/>
  <c r="H68" i="5"/>
  <c r="F68" i="5"/>
  <c r="G68" i="5" s="1"/>
  <c r="E68" i="5"/>
  <c r="C68" i="5"/>
  <c r="D68" i="5" s="1"/>
  <c r="B68" i="5"/>
  <c r="D67" i="5"/>
  <c r="D66" i="5"/>
  <c r="D65" i="5"/>
  <c r="D64" i="5"/>
  <c r="D63" i="5"/>
  <c r="C62" i="5"/>
  <c r="D62" i="5" s="1"/>
  <c r="B62" i="5"/>
  <c r="I48" i="5"/>
  <c r="F48" i="5"/>
  <c r="C48" i="5"/>
  <c r="J43" i="5"/>
  <c r="G43" i="5"/>
  <c r="D43" i="5"/>
  <c r="I38" i="5"/>
  <c r="H38" i="5"/>
  <c r="F38" i="5"/>
  <c r="G38" i="5" s="1"/>
  <c r="E38" i="5"/>
  <c r="C38" i="5"/>
  <c r="B38" i="5"/>
  <c r="D37" i="5"/>
  <c r="D35" i="5"/>
  <c r="J34" i="5"/>
  <c r="D34" i="5"/>
  <c r="J33" i="5"/>
  <c r="D33" i="5"/>
  <c r="J32" i="5"/>
  <c r="G32" i="5"/>
  <c r="D32" i="5"/>
  <c r="D31" i="5"/>
  <c r="G30" i="5"/>
  <c r="D30" i="5"/>
  <c r="D29" i="5"/>
  <c r="I28" i="5"/>
  <c r="J28" i="5" s="1"/>
  <c r="H28" i="5"/>
  <c r="F28" i="5"/>
  <c r="G28" i="5" s="1"/>
  <c r="E28" i="5"/>
  <c r="C28" i="5"/>
  <c r="B28" i="5"/>
  <c r="I20" i="5"/>
  <c r="C20" i="5"/>
  <c r="G18" i="5"/>
  <c r="D18" i="5"/>
  <c r="J17" i="5"/>
  <c r="G17" i="5"/>
  <c r="D17" i="5"/>
  <c r="J16" i="5"/>
  <c r="G16" i="5"/>
  <c r="D16" i="5"/>
  <c r="I15" i="5"/>
  <c r="J15" i="5" s="1"/>
  <c r="H15" i="5"/>
  <c r="F15" i="5"/>
  <c r="G15" i="5" s="1"/>
  <c r="E15" i="5"/>
  <c r="C15" i="5"/>
  <c r="B15" i="5"/>
  <c r="D14" i="5"/>
  <c r="J13" i="5"/>
  <c r="J12" i="5"/>
  <c r="J11" i="5"/>
  <c r="G11" i="5"/>
  <c r="D11" i="5"/>
  <c r="J10" i="5"/>
  <c r="G10" i="5"/>
  <c r="D10" i="5"/>
  <c r="D9" i="5"/>
  <c r="I8" i="5"/>
  <c r="J8" i="5" s="1"/>
  <c r="H8" i="5"/>
  <c r="F8" i="5"/>
  <c r="G8" i="5" s="1"/>
  <c r="E8" i="5"/>
  <c r="C8" i="5"/>
  <c r="D8" i="5" s="1"/>
  <c r="B8" i="5"/>
  <c r="J172" i="4"/>
  <c r="G172" i="4"/>
  <c r="D172" i="4"/>
  <c r="J171" i="4"/>
  <c r="G171" i="4"/>
  <c r="D171" i="4"/>
  <c r="D170" i="4"/>
  <c r="I169" i="4"/>
  <c r="J169" i="4" s="1"/>
  <c r="H169" i="4"/>
  <c r="F169" i="4"/>
  <c r="E169" i="4"/>
  <c r="G169" i="4" s="1"/>
  <c r="C169" i="4"/>
  <c r="B169" i="4"/>
  <c r="D169" i="4" s="1"/>
  <c r="J168" i="4"/>
  <c r="G168" i="4"/>
  <c r="D168" i="4"/>
  <c r="J167" i="4"/>
  <c r="G167" i="4"/>
  <c r="D167" i="4"/>
  <c r="J166" i="4"/>
  <c r="G166" i="4"/>
  <c r="D166" i="4"/>
  <c r="I165" i="4"/>
  <c r="J165" i="4" s="1"/>
  <c r="H165" i="4"/>
  <c r="F165" i="4"/>
  <c r="E165" i="4"/>
  <c r="C165" i="4"/>
  <c r="D165" i="4" s="1"/>
  <c r="B165" i="4"/>
  <c r="J164" i="4"/>
  <c r="G164" i="4"/>
  <c r="D164" i="4"/>
  <c r="I163" i="4"/>
  <c r="J163" i="4" s="1"/>
  <c r="H163" i="4"/>
  <c r="F163" i="4"/>
  <c r="G163" i="4" s="1"/>
  <c r="E163" i="4"/>
  <c r="C163" i="4"/>
  <c r="B163" i="4"/>
  <c r="J162" i="4"/>
  <c r="G162" i="4"/>
  <c r="D162" i="4"/>
  <c r="J161" i="4"/>
  <c r="D161" i="4"/>
  <c r="J160" i="4"/>
  <c r="D160" i="4"/>
  <c r="J159" i="4"/>
  <c r="G159" i="4"/>
  <c r="D159" i="4"/>
  <c r="J158" i="4"/>
  <c r="G158" i="4"/>
  <c r="D158" i="4"/>
  <c r="D157" i="4"/>
  <c r="J156" i="4"/>
  <c r="D156" i="4"/>
  <c r="J155" i="4"/>
  <c r="D155" i="4"/>
  <c r="J154" i="4"/>
  <c r="D154" i="4"/>
  <c r="I153" i="4"/>
  <c r="J153" i="4" s="1"/>
  <c r="H153" i="4"/>
  <c r="F153" i="4"/>
  <c r="E153" i="4"/>
  <c r="C153" i="4"/>
  <c r="B153" i="4"/>
  <c r="G151" i="4"/>
  <c r="D151" i="4"/>
  <c r="D150" i="4"/>
  <c r="I147" i="4"/>
  <c r="F147" i="4"/>
  <c r="G147" i="4" s="1"/>
  <c r="E147" i="4"/>
  <c r="C147" i="4"/>
  <c r="D147" i="4" s="1"/>
  <c r="B147" i="4"/>
  <c r="J146" i="4"/>
  <c r="G146" i="4"/>
  <c r="D146" i="4"/>
  <c r="J145" i="4"/>
  <c r="G145" i="4"/>
  <c r="D145" i="4"/>
  <c r="J144" i="4"/>
  <c r="G144" i="4"/>
  <c r="D144" i="4"/>
  <c r="J143" i="4"/>
  <c r="D143" i="4"/>
  <c r="J142" i="4"/>
  <c r="D142" i="4"/>
  <c r="I141" i="4"/>
  <c r="J141" i="4" s="1"/>
  <c r="H141" i="4"/>
  <c r="F141" i="4"/>
  <c r="E141" i="4"/>
  <c r="C141" i="4"/>
  <c r="B141" i="4"/>
  <c r="J140" i="4"/>
  <c r="G140" i="4"/>
  <c r="D140" i="4"/>
  <c r="J138" i="4"/>
  <c r="G138" i="4"/>
  <c r="D138" i="4"/>
  <c r="I137" i="4"/>
  <c r="J137" i="4" s="1"/>
  <c r="H137" i="4"/>
  <c r="F137" i="4"/>
  <c r="G137" i="4" s="1"/>
  <c r="E137" i="4"/>
  <c r="C137" i="4"/>
  <c r="B137" i="4"/>
  <c r="I134" i="4"/>
  <c r="F134" i="4"/>
  <c r="C134" i="4"/>
  <c r="J133" i="4"/>
  <c r="D133" i="4"/>
  <c r="J132" i="4"/>
  <c r="G132" i="4"/>
  <c r="D132" i="4"/>
  <c r="I131" i="4"/>
  <c r="J131" i="4" s="1"/>
  <c r="H131" i="4"/>
  <c r="F131" i="4"/>
  <c r="E131" i="4"/>
  <c r="C131" i="4"/>
  <c r="B131" i="4"/>
  <c r="D130" i="4"/>
  <c r="J129" i="4"/>
  <c r="D129" i="4"/>
  <c r="J128" i="4"/>
  <c r="D128" i="4"/>
  <c r="J127" i="4"/>
  <c r="D127" i="4"/>
  <c r="I126" i="4"/>
  <c r="J126" i="4" s="1"/>
  <c r="H126" i="4"/>
  <c r="F126" i="4"/>
  <c r="E126" i="4"/>
  <c r="C126" i="4"/>
  <c r="B126" i="4"/>
  <c r="J125" i="4"/>
  <c r="G125" i="4"/>
  <c r="D125" i="4"/>
  <c r="J124" i="4"/>
  <c r="G124" i="4"/>
  <c r="D124" i="4"/>
  <c r="J123" i="4"/>
  <c r="G123" i="4"/>
  <c r="D123" i="4"/>
  <c r="J122" i="4"/>
  <c r="G122" i="4"/>
  <c r="D122" i="4"/>
  <c r="J121" i="4"/>
  <c r="G121" i="4"/>
  <c r="D121" i="4"/>
  <c r="G120" i="4"/>
  <c r="D120" i="4"/>
  <c r="I119" i="4"/>
  <c r="H119" i="4"/>
  <c r="F119" i="4"/>
  <c r="E119" i="4"/>
  <c r="D119" i="4"/>
  <c r="C119" i="4"/>
  <c r="B119" i="4"/>
  <c r="J118" i="4"/>
  <c r="G118" i="4"/>
  <c r="D118" i="4"/>
  <c r="J117" i="4"/>
  <c r="G117" i="4"/>
  <c r="D117" i="4"/>
  <c r="J116" i="4"/>
  <c r="D116" i="4"/>
  <c r="J115" i="4"/>
  <c r="G115" i="4"/>
  <c r="D115" i="4"/>
  <c r="I114" i="4"/>
  <c r="J114" i="4" s="1"/>
  <c r="H114" i="4"/>
  <c r="G114" i="4"/>
  <c r="F114" i="4"/>
  <c r="E114" i="4"/>
  <c r="C114" i="4"/>
  <c r="D114" i="4" s="1"/>
  <c r="B114" i="4"/>
  <c r="J113" i="4"/>
  <c r="G113" i="4"/>
  <c r="D113" i="4"/>
  <c r="D111" i="4"/>
  <c r="J110" i="4"/>
  <c r="D110" i="4"/>
  <c r="J109" i="4"/>
  <c r="G109" i="4"/>
  <c r="D109" i="4"/>
  <c r="J108" i="4"/>
  <c r="G108" i="4"/>
  <c r="D108" i="4"/>
  <c r="J107" i="4"/>
  <c r="D107" i="4"/>
  <c r="J105" i="4"/>
  <c r="G105" i="4"/>
  <c r="D105" i="4"/>
  <c r="J104" i="4"/>
  <c r="G104" i="4"/>
  <c r="D104" i="4"/>
  <c r="J103" i="4"/>
  <c r="G103" i="4"/>
  <c r="D103" i="4"/>
  <c r="I102" i="4"/>
  <c r="J102" i="4" s="1"/>
  <c r="H102" i="4"/>
  <c r="G102" i="4"/>
  <c r="F102" i="4"/>
  <c r="E102" i="4"/>
  <c r="C102" i="4"/>
  <c r="B102" i="4"/>
  <c r="G96" i="4"/>
  <c r="D96" i="4"/>
  <c r="G95" i="4"/>
  <c r="D95" i="4"/>
  <c r="G94" i="4"/>
  <c r="D94" i="4"/>
  <c r="G93" i="4"/>
  <c r="D93" i="4"/>
  <c r="G92" i="4"/>
  <c r="D92" i="4"/>
  <c r="G91" i="4"/>
  <c r="D91" i="4"/>
  <c r="G90" i="4"/>
  <c r="D90" i="4"/>
  <c r="G89" i="4"/>
  <c r="D89" i="4"/>
  <c r="H88" i="4"/>
  <c r="F88" i="4"/>
  <c r="G88" i="4" s="1"/>
  <c r="E88" i="4"/>
  <c r="C88" i="4"/>
  <c r="B88" i="4"/>
  <c r="J83" i="4"/>
  <c r="G83" i="4"/>
  <c r="D83" i="4"/>
  <c r="I82" i="4"/>
  <c r="J82" i="4" s="1"/>
  <c r="H82" i="4"/>
  <c r="F82" i="4"/>
  <c r="G82" i="4" s="1"/>
  <c r="E82" i="4"/>
  <c r="C82" i="4"/>
  <c r="D82" i="4" s="1"/>
  <c r="B82" i="4"/>
  <c r="G79" i="4"/>
  <c r="D79" i="4"/>
  <c r="J78" i="4"/>
  <c r="D78" i="4"/>
  <c r="J77" i="4"/>
  <c r="G77" i="4"/>
  <c r="D77" i="4"/>
  <c r="G75" i="4"/>
  <c r="D75" i="4"/>
  <c r="J74" i="4"/>
  <c r="G74" i="4"/>
  <c r="D74" i="4"/>
  <c r="G72" i="4"/>
  <c r="D72" i="4"/>
  <c r="J71" i="4"/>
  <c r="G71" i="4"/>
  <c r="D71" i="4"/>
  <c r="I70" i="4"/>
  <c r="J70" i="4" s="1"/>
  <c r="H70" i="4"/>
  <c r="F70" i="4"/>
  <c r="G70" i="4" s="1"/>
  <c r="E70" i="4"/>
  <c r="C70" i="4"/>
  <c r="D70" i="4" s="1"/>
  <c r="B70" i="4"/>
  <c r="G69" i="4"/>
  <c r="D69" i="4"/>
  <c r="G68" i="4"/>
  <c r="D68" i="4"/>
  <c r="G67" i="4"/>
  <c r="D67" i="4"/>
  <c r="G66" i="4"/>
  <c r="D66" i="4"/>
  <c r="G65" i="4"/>
  <c r="D65" i="4"/>
  <c r="F64" i="4"/>
  <c r="G64" i="4" s="1"/>
  <c r="E64" i="4"/>
  <c r="C64" i="4"/>
  <c r="D64" i="4" s="1"/>
  <c r="B64" i="4"/>
  <c r="I50" i="4"/>
  <c r="F50" i="4"/>
  <c r="C50" i="4"/>
  <c r="J45" i="4"/>
  <c r="G45" i="4"/>
  <c r="D45" i="4"/>
  <c r="I40" i="4"/>
  <c r="J40" i="4" s="1"/>
  <c r="H40" i="4"/>
  <c r="F40" i="4"/>
  <c r="G40" i="4" s="1"/>
  <c r="E40" i="4"/>
  <c r="C40" i="4"/>
  <c r="D40" i="4" s="1"/>
  <c r="B40" i="4"/>
  <c r="G38" i="4"/>
  <c r="D38" i="4"/>
  <c r="J37" i="4"/>
  <c r="G37" i="4"/>
  <c r="D37" i="4"/>
  <c r="G36" i="4"/>
  <c r="D36" i="4"/>
  <c r="D35" i="4"/>
  <c r="J34" i="4"/>
  <c r="G34" i="4"/>
  <c r="D34" i="4"/>
  <c r="G33" i="4"/>
  <c r="D33" i="4"/>
  <c r="J32" i="4"/>
  <c r="G32" i="4"/>
  <c r="D32" i="4"/>
  <c r="G31" i="4"/>
  <c r="D31" i="4"/>
  <c r="I30" i="4"/>
  <c r="H30" i="4"/>
  <c r="J30" i="4" s="1"/>
  <c r="F30" i="4"/>
  <c r="G30" i="4" s="1"/>
  <c r="E30" i="4"/>
  <c r="C30" i="4"/>
  <c r="D30" i="4" s="1"/>
  <c r="B30" i="4"/>
  <c r="I22" i="4"/>
  <c r="F22" i="4"/>
  <c r="C22" i="4"/>
  <c r="J20" i="4"/>
  <c r="G20" i="4"/>
  <c r="D20" i="4"/>
  <c r="J17" i="4"/>
  <c r="G17" i="4"/>
  <c r="D17" i="4"/>
  <c r="J16" i="4"/>
  <c r="G16" i="4"/>
  <c r="D16" i="4"/>
  <c r="I15" i="4"/>
  <c r="J15" i="4" s="1"/>
  <c r="H15" i="4"/>
  <c r="F15" i="4"/>
  <c r="G15" i="4" s="1"/>
  <c r="E15" i="4"/>
  <c r="C15" i="4"/>
  <c r="B15" i="4"/>
  <c r="D15" i="4" s="1"/>
  <c r="D14" i="4"/>
  <c r="J11" i="4"/>
  <c r="G11" i="4"/>
  <c r="D11" i="4"/>
  <c r="D10" i="4"/>
  <c r="D9" i="4"/>
  <c r="I8" i="4"/>
  <c r="J8" i="4" s="1"/>
  <c r="H8" i="4"/>
  <c r="F8" i="4"/>
  <c r="E8" i="4"/>
  <c r="C8" i="4"/>
  <c r="D8" i="4" s="1"/>
  <c r="B8" i="4"/>
  <c r="J7" i="7" l="1"/>
  <c r="J97" i="5"/>
  <c r="D76" i="9"/>
  <c r="J114" i="7"/>
  <c r="J78" i="7"/>
  <c r="D89" i="7"/>
  <c r="J92" i="7"/>
  <c r="D98" i="7"/>
  <c r="G68" i="7"/>
  <c r="D52" i="7"/>
  <c r="D83" i="7"/>
  <c r="D57" i="7"/>
  <c r="G7" i="7"/>
  <c r="J23" i="7"/>
  <c r="J89" i="7"/>
  <c r="J98" i="7"/>
  <c r="G83" i="7"/>
  <c r="G78" i="7"/>
  <c r="D118" i="7"/>
  <c r="D68" i="7"/>
  <c r="J112" i="7"/>
  <c r="D23" i="7"/>
  <c r="D7" i="7"/>
  <c r="G23" i="7"/>
  <c r="J104" i="7"/>
  <c r="J15" i="6"/>
  <c r="G64" i="6"/>
  <c r="G92" i="6"/>
  <c r="G114" i="6"/>
  <c r="J119" i="6"/>
  <c r="D73" i="6"/>
  <c r="J8" i="6"/>
  <c r="G147" i="6"/>
  <c r="G153" i="6"/>
  <c r="D129" i="6"/>
  <c r="D149" i="6"/>
  <c r="D137" i="6"/>
  <c r="G149" i="6"/>
  <c r="D15" i="6"/>
  <c r="G15" i="6"/>
  <c r="J38" i="5"/>
  <c r="D112" i="5"/>
  <c r="G112" i="5"/>
  <c r="G119" i="5"/>
  <c r="J68" i="5"/>
  <c r="J159" i="5"/>
  <c r="G107" i="5"/>
  <c r="D15" i="5"/>
  <c r="D28" i="5"/>
  <c r="D38" i="5"/>
  <c r="G119" i="4"/>
  <c r="G141" i="4"/>
  <c r="J119" i="4"/>
  <c r="D137" i="4"/>
  <c r="D131" i="4"/>
  <c r="G165" i="4"/>
  <c r="D88" i="4"/>
  <c r="D126" i="4"/>
  <c r="G131" i="4"/>
  <c r="D163" i="4"/>
  <c r="G153" i="4"/>
  <c r="D141" i="4"/>
  <c r="D102" i="4"/>
  <c r="G8" i="4"/>
  <c r="D153" i="4"/>
  <c r="G50" i="30" l="1"/>
  <c r="N31" i="28"/>
  <c r="N30" i="28"/>
  <c r="N29" i="28"/>
  <c r="N28" i="28"/>
  <c r="N26" i="28"/>
  <c r="N25" i="28"/>
  <c r="N24" i="28"/>
  <c r="N23" i="28"/>
  <c r="N22" i="28"/>
  <c r="D58" i="28"/>
  <c r="D53" i="28"/>
  <c r="D51" i="28"/>
  <c r="D49" i="28"/>
  <c r="D44" i="28"/>
  <c r="D43" i="28"/>
  <c r="D41" i="28"/>
  <c r="D40" i="28"/>
  <c r="D39" i="28"/>
  <c r="D38" i="28"/>
  <c r="D37" i="28"/>
  <c r="D36" i="28"/>
  <c r="D35" i="28"/>
  <c r="D34" i="28"/>
  <c r="D33" i="28"/>
  <c r="I43" i="28"/>
  <c r="I24" i="28"/>
  <c r="D21" i="28"/>
  <c r="D16" i="30" l="1"/>
  <c r="D14" i="28" l="1"/>
  <c r="D13" i="28"/>
  <c r="D12" i="28"/>
  <c r="D11" i="28"/>
  <c r="D10" i="28"/>
  <c r="D8" i="28"/>
  <c r="N45" i="28" l="1"/>
  <c r="N44" i="28"/>
  <c r="N43" i="28"/>
  <c r="N41" i="28"/>
  <c r="N40" i="28"/>
  <c r="N39" i="28"/>
  <c r="N37" i="28"/>
  <c r="N36" i="28"/>
  <c r="N35" i="28"/>
  <c r="N34" i="28"/>
  <c r="N20" i="28"/>
  <c r="N18" i="28"/>
  <c r="N16" i="28"/>
  <c r="N14" i="28"/>
  <c r="N10" i="28"/>
  <c r="N9" i="28"/>
  <c r="I25" i="28"/>
  <c r="I68" i="28"/>
  <c r="I67" i="28"/>
  <c r="I66" i="28"/>
  <c r="I65" i="28"/>
  <c r="I64" i="28"/>
  <c r="I62" i="28"/>
  <c r="I61" i="28"/>
  <c r="I60" i="28"/>
  <c r="I58" i="28"/>
  <c r="I57" i="28"/>
  <c r="I55" i="28"/>
  <c r="I54" i="28"/>
  <c r="I53" i="28"/>
  <c r="I51" i="28"/>
  <c r="I50" i="28"/>
  <c r="I49" i="28"/>
  <c r="I48" i="28"/>
  <c r="I47" i="28"/>
  <c r="I46" i="28"/>
  <c r="I45" i="28"/>
  <c r="I42" i="28"/>
  <c r="I41" i="28"/>
  <c r="I40" i="28"/>
  <c r="I38" i="28"/>
  <c r="I36" i="28"/>
  <c r="I35" i="28"/>
  <c r="I34" i="28"/>
  <c r="I33" i="28"/>
  <c r="I31" i="28"/>
  <c r="I30" i="28"/>
  <c r="I29" i="28"/>
  <c r="I28" i="28"/>
  <c r="I27" i="28"/>
  <c r="I23" i="28"/>
  <c r="I21" i="28"/>
  <c r="I20" i="28"/>
  <c r="I19" i="28"/>
  <c r="I18" i="28"/>
  <c r="I17" i="28"/>
  <c r="I16" i="28"/>
  <c r="I15" i="28"/>
  <c r="I14" i="28"/>
  <c r="D16" i="28"/>
  <c r="D92" i="28"/>
  <c r="D91" i="28"/>
  <c r="D90" i="28"/>
  <c r="D89" i="28"/>
  <c r="D88" i="28"/>
  <c r="D87" i="28"/>
  <c r="D86" i="28"/>
  <c r="D85" i="28"/>
  <c r="D84" i="28"/>
  <c r="D83" i="28"/>
  <c r="D81" i="28"/>
  <c r="D80" i="28"/>
  <c r="D79" i="28"/>
  <c r="D78" i="28"/>
  <c r="D77" i="28"/>
  <c r="D76" i="28"/>
  <c r="D75" i="28"/>
  <c r="D42" i="28"/>
  <c r="C11" i="24" l="1"/>
  <c r="C12" i="24"/>
  <c r="C44" i="24"/>
  <c r="C96" i="24"/>
  <c r="C52" i="24"/>
  <c r="C51" i="24"/>
  <c r="C49" i="24"/>
  <c r="C48" i="24"/>
  <c r="C47" i="24"/>
  <c r="C46" i="24"/>
  <c r="C45" i="24"/>
  <c r="C42" i="24"/>
  <c r="C41" i="24"/>
  <c r="C40" i="24"/>
  <c r="C39" i="24"/>
  <c r="C38" i="24"/>
  <c r="C37" i="24"/>
  <c r="C36" i="24"/>
  <c r="C35" i="24"/>
  <c r="C34" i="24"/>
  <c r="C33" i="24"/>
  <c r="C32" i="24"/>
  <c r="C31" i="24"/>
  <c r="C30" i="24"/>
  <c r="C29" i="24"/>
  <c r="C28" i="24"/>
  <c r="C27" i="24"/>
  <c r="C26" i="24"/>
  <c r="C25" i="24"/>
  <c r="C24" i="24"/>
  <c r="C22" i="24"/>
  <c r="C21" i="24"/>
  <c r="C20" i="24"/>
  <c r="C19" i="24"/>
  <c r="C18" i="24"/>
  <c r="C17" i="24"/>
  <c r="C16" i="24"/>
  <c r="C15" i="24"/>
  <c r="C14" i="24"/>
  <c r="C10" i="24"/>
  <c r="C9" i="24"/>
  <c r="C8" i="24"/>
  <c r="C7" i="24"/>
  <c r="C95" i="24"/>
  <c r="C94" i="24"/>
  <c r="C92" i="24"/>
  <c r="C91" i="24"/>
  <c r="C90" i="24"/>
  <c r="C89" i="24"/>
  <c r="C88" i="24"/>
  <c r="C87" i="24"/>
  <c r="C86" i="24"/>
  <c r="C85" i="24"/>
  <c r="C84" i="24"/>
  <c r="C83" i="24"/>
  <c r="C82" i="24"/>
  <c r="C81" i="24"/>
  <c r="C80" i="24"/>
  <c r="C79" i="24"/>
  <c r="C78" i="24"/>
  <c r="C77" i="24"/>
  <c r="C75" i="24"/>
  <c r="C74" i="24"/>
  <c r="C73" i="24"/>
  <c r="C72" i="24"/>
  <c r="C71" i="24"/>
  <c r="C70" i="24"/>
  <c r="C69" i="24"/>
  <c r="C68" i="24"/>
  <c r="C67" i="24"/>
  <c r="C66" i="24"/>
  <c r="C65" i="24"/>
  <c r="C64" i="24"/>
  <c r="C63" i="24"/>
  <c r="C62" i="24"/>
  <c r="C61" i="24"/>
  <c r="C60" i="24"/>
  <c r="C59" i="24"/>
  <c r="C58" i="24"/>
  <c r="C57" i="24"/>
  <c r="B14" i="23" l="1"/>
  <c r="P12" i="24"/>
  <c r="P11" i="24"/>
  <c r="P10" i="24"/>
  <c r="P9" i="24"/>
  <c r="P8" i="24"/>
  <c r="P7" i="24"/>
  <c r="O12" i="24"/>
  <c r="P77" i="24" l="1"/>
  <c r="E13" i="24"/>
  <c r="D13" i="24"/>
  <c r="F13" i="24" l="1"/>
  <c r="B7" i="23" l="1"/>
  <c r="B6" i="23"/>
  <c r="P95" i="24" l="1"/>
  <c r="P94" i="24"/>
  <c r="P93" i="24"/>
  <c r="P92" i="24"/>
  <c r="P91" i="24"/>
  <c r="P90" i="24"/>
  <c r="P89" i="24"/>
  <c r="P88" i="24"/>
  <c r="P87" i="24"/>
  <c r="P85" i="24"/>
  <c r="P84" i="24"/>
  <c r="P83" i="24"/>
  <c r="P82" i="24"/>
  <c r="P81" i="24"/>
  <c r="P80" i="24"/>
  <c r="P79" i="24"/>
  <c r="P78" i="24"/>
  <c r="P75" i="24"/>
  <c r="P74" i="24"/>
  <c r="P73" i="24"/>
  <c r="P72" i="24"/>
  <c r="P71" i="24"/>
  <c r="P70" i="24"/>
  <c r="P69" i="24"/>
  <c r="P6" i="24" s="1"/>
  <c r="P68" i="24"/>
  <c r="P5" i="24" s="1"/>
  <c r="P67" i="24"/>
  <c r="P4" i="24" s="1"/>
  <c r="P65" i="24"/>
  <c r="P64" i="24"/>
  <c r="P63" i="24"/>
  <c r="P62" i="24"/>
  <c r="P61" i="24"/>
  <c r="P60" i="24"/>
  <c r="P59" i="24"/>
  <c r="P58" i="24"/>
  <c r="P57" i="24"/>
  <c r="P52" i="24"/>
  <c r="P51" i="24"/>
  <c r="P50" i="24"/>
  <c r="P49" i="24"/>
  <c r="P48" i="24"/>
  <c r="P47" i="24"/>
  <c r="P46" i="24"/>
  <c r="P45" i="24"/>
  <c r="P44" i="24"/>
  <c r="P42" i="24"/>
  <c r="P41" i="24"/>
  <c r="P40" i="24"/>
  <c r="P39" i="24"/>
  <c r="P38" i="24"/>
  <c r="P37" i="24"/>
  <c r="P36" i="24"/>
  <c r="P35" i="24"/>
  <c r="P34" i="24"/>
  <c r="P32" i="24"/>
  <c r="P31" i="24"/>
  <c r="P30" i="24"/>
  <c r="P29" i="24"/>
  <c r="P28" i="24"/>
  <c r="P27" i="24"/>
  <c r="P26" i="24"/>
  <c r="P25" i="24"/>
  <c r="P24" i="24"/>
  <c r="P22" i="24"/>
  <c r="P21" i="24"/>
  <c r="P20" i="24"/>
  <c r="P19" i="24"/>
  <c r="P18" i="24"/>
  <c r="P17" i="24"/>
  <c r="P16" i="24"/>
  <c r="P15" i="24"/>
  <c r="P14" i="24"/>
  <c r="G55" i="30"/>
  <c r="G54" i="30"/>
  <c r="D190" i="30" l="1"/>
  <c r="G150" i="30"/>
  <c r="G148" i="30"/>
  <c r="D189" i="30" l="1"/>
  <c r="D188" i="30"/>
  <c r="G186" i="30"/>
  <c r="D186" i="30"/>
  <c r="G185" i="30"/>
  <c r="D185" i="30"/>
  <c r="D184" i="30"/>
  <c r="D182" i="30"/>
  <c r="D181" i="30"/>
  <c r="G180" i="30"/>
  <c r="D175" i="30"/>
  <c r="D173" i="30"/>
  <c r="D172" i="30"/>
  <c r="D171" i="30"/>
  <c r="D170" i="30"/>
  <c r="D169" i="30"/>
  <c r="G155" i="30"/>
  <c r="D155" i="30"/>
  <c r="G154" i="30"/>
  <c r="D154" i="30"/>
  <c r="G153" i="30"/>
  <c r="D153" i="30"/>
  <c r="G152" i="30"/>
  <c r="D152" i="30"/>
  <c r="D150" i="30"/>
  <c r="D149" i="30"/>
  <c r="D148" i="30"/>
  <c r="D146" i="30"/>
  <c r="G145" i="30"/>
  <c r="D145" i="30"/>
  <c r="G131" i="30"/>
  <c r="D131" i="30"/>
  <c r="G130" i="30"/>
  <c r="G127" i="30"/>
  <c r="D127" i="30"/>
  <c r="G126" i="30"/>
  <c r="D126" i="30"/>
  <c r="G125" i="30"/>
  <c r="D125" i="30"/>
  <c r="G118" i="30"/>
  <c r="D118" i="30"/>
  <c r="G117" i="30"/>
  <c r="D117" i="30"/>
  <c r="G116" i="30"/>
  <c r="D116" i="30"/>
  <c r="G115" i="30"/>
  <c r="D115" i="30"/>
  <c r="G113" i="30"/>
  <c r="D113" i="30"/>
  <c r="G111" i="30"/>
  <c r="D111" i="30"/>
  <c r="D110" i="30"/>
  <c r="G109" i="30"/>
  <c r="D109" i="30"/>
  <c r="D107" i="30"/>
  <c r="G106" i="30"/>
  <c r="D106" i="30"/>
  <c r="D105" i="30"/>
  <c r="D104" i="30"/>
  <c r="G103" i="30"/>
  <c r="D103" i="30"/>
  <c r="G102" i="30"/>
  <c r="D102" i="30"/>
  <c r="G101" i="30"/>
  <c r="D101" i="30"/>
  <c r="G92" i="30"/>
  <c r="D92" i="30"/>
  <c r="D91" i="30"/>
  <c r="G90" i="30"/>
  <c r="D90" i="30"/>
  <c r="G89" i="30"/>
  <c r="D88" i="30"/>
  <c r="G87" i="30"/>
  <c r="D87" i="30"/>
  <c r="G86" i="30"/>
  <c r="D86" i="30"/>
  <c r="G85" i="30"/>
  <c r="G83" i="30"/>
  <c r="D83" i="30"/>
  <c r="G82" i="30"/>
  <c r="D82" i="30"/>
  <c r="G80" i="30"/>
  <c r="D80" i="30"/>
  <c r="G79" i="30"/>
  <c r="D79" i="30"/>
  <c r="G78" i="30"/>
  <c r="D78" i="30"/>
  <c r="G77" i="30"/>
  <c r="D77" i="30"/>
  <c r="G76" i="30"/>
  <c r="D76" i="30"/>
  <c r="G75" i="30"/>
  <c r="D75" i="30"/>
  <c r="G74" i="30"/>
  <c r="D74" i="30"/>
  <c r="G72" i="30"/>
  <c r="D72" i="30"/>
  <c r="D71" i="30"/>
  <c r="G70" i="30"/>
  <c r="D70" i="30"/>
  <c r="G69" i="30"/>
  <c r="D69" i="30"/>
  <c r="D68" i="30"/>
  <c r="G67" i="30"/>
  <c r="D67" i="30"/>
  <c r="D66" i="30"/>
  <c r="D65" i="30"/>
  <c r="G64" i="30"/>
  <c r="D64" i="30"/>
  <c r="G63" i="30"/>
  <c r="D63" i="30"/>
  <c r="G62" i="30"/>
  <c r="D62" i="30"/>
  <c r="D55" i="30"/>
  <c r="D54" i="30"/>
  <c r="G53" i="30"/>
  <c r="D53" i="30"/>
  <c r="G52" i="30"/>
  <c r="D52" i="30"/>
  <c r="D51" i="30"/>
  <c r="D50" i="30"/>
  <c r="G48" i="30"/>
  <c r="D48" i="30"/>
  <c r="G47" i="30"/>
  <c r="D47" i="30"/>
  <c r="G46" i="30"/>
  <c r="D46" i="30"/>
  <c r="G45" i="30"/>
  <c r="D45" i="30"/>
  <c r="G44" i="30"/>
  <c r="D44" i="30"/>
  <c r="G43" i="30"/>
  <c r="D43" i="30"/>
  <c r="G41" i="30"/>
  <c r="D41" i="30"/>
  <c r="G40" i="30"/>
  <c r="D40" i="30"/>
  <c r="G39" i="30"/>
  <c r="D39" i="30"/>
  <c r="G38" i="30"/>
  <c r="D38" i="30"/>
  <c r="G37" i="30"/>
  <c r="D37" i="30"/>
  <c r="G36" i="30"/>
  <c r="D36" i="30"/>
  <c r="G35" i="30"/>
  <c r="D35" i="30"/>
  <c r="G34" i="30"/>
  <c r="D34" i="30"/>
  <c r="D33" i="30"/>
  <c r="G32" i="30"/>
  <c r="D32" i="30"/>
  <c r="D31" i="30"/>
  <c r="G16" i="30"/>
  <c r="M13" i="23"/>
  <c r="L13" i="23"/>
  <c r="J13" i="23"/>
  <c r="I13" i="23"/>
  <c r="H13" i="23"/>
  <c r="G13" i="23"/>
  <c r="I12" i="23"/>
  <c r="H12" i="23"/>
  <c r="E12" i="23"/>
  <c r="D12" i="23"/>
  <c r="M11" i="23"/>
  <c r="L11" i="23"/>
  <c r="K11" i="23"/>
  <c r="J11" i="23"/>
  <c r="I11" i="23"/>
  <c r="G11" i="23"/>
  <c r="E11" i="23"/>
  <c r="I10" i="23"/>
  <c r="B10" i="23" s="1"/>
  <c r="B9" i="23"/>
  <c r="N12" i="24"/>
  <c r="M12" i="24"/>
  <c r="L12" i="24"/>
  <c r="K12" i="24"/>
  <c r="J12" i="24"/>
  <c r="I12" i="24"/>
  <c r="H12" i="24"/>
  <c r="G12" i="24"/>
  <c r="F12" i="24"/>
  <c r="E12" i="24"/>
  <c r="D12" i="24"/>
  <c r="O11" i="24"/>
  <c r="N11" i="24"/>
  <c r="M11" i="24"/>
  <c r="L11" i="24"/>
  <c r="K11" i="24"/>
  <c r="J11" i="24"/>
  <c r="I11" i="24"/>
  <c r="H11" i="24"/>
  <c r="G11" i="24"/>
  <c r="F11" i="24"/>
  <c r="E11" i="24"/>
  <c r="D11" i="24"/>
  <c r="O10" i="24"/>
  <c r="N10" i="24"/>
  <c r="M10" i="24"/>
  <c r="L10" i="24"/>
  <c r="K10" i="24"/>
  <c r="J10" i="24"/>
  <c r="I10" i="24"/>
  <c r="H10" i="24"/>
  <c r="G10" i="24"/>
  <c r="F10" i="24"/>
  <c r="E10" i="24"/>
  <c r="D10" i="24"/>
  <c r="O9" i="24"/>
  <c r="N9" i="24"/>
  <c r="M9" i="24"/>
  <c r="L9" i="24"/>
  <c r="K9" i="24"/>
  <c r="J9" i="24"/>
  <c r="I9" i="24"/>
  <c r="H9" i="24"/>
  <c r="G9" i="24"/>
  <c r="F9" i="24"/>
  <c r="E9" i="24"/>
  <c r="D9" i="24"/>
  <c r="O8" i="24"/>
  <c r="N8" i="24"/>
  <c r="M8" i="24"/>
  <c r="L8" i="24"/>
  <c r="K8" i="24"/>
  <c r="J8" i="24"/>
  <c r="I8" i="24"/>
  <c r="H8" i="24"/>
  <c r="G8" i="24"/>
  <c r="F8" i="24"/>
  <c r="E8" i="24"/>
  <c r="D8" i="24"/>
  <c r="O7" i="24"/>
  <c r="N7" i="24"/>
  <c r="M7" i="24"/>
  <c r="L7" i="24"/>
  <c r="K7" i="24"/>
  <c r="J7" i="24"/>
  <c r="I7" i="24"/>
  <c r="H7" i="24"/>
  <c r="G7" i="24"/>
  <c r="F7" i="24"/>
  <c r="E7" i="24"/>
  <c r="D7" i="24"/>
  <c r="O6" i="24"/>
  <c r="N6" i="24"/>
  <c r="M6" i="24"/>
  <c r="L6" i="24"/>
  <c r="K6" i="24"/>
  <c r="J6" i="24"/>
  <c r="I6" i="24"/>
  <c r="H6" i="24"/>
  <c r="G6" i="24"/>
  <c r="F6" i="24"/>
  <c r="C6" i="24" s="1"/>
  <c r="E6" i="24"/>
  <c r="D6" i="24"/>
  <c r="O5" i="24"/>
  <c r="N5" i="24"/>
  <c r="M5" i="24"/>
  <c r="L5" i="24"/>
  <c r="K5" i="24"/>
  <c r="J5" i="24"/>
  <c r="I5" i="24"/>
  <c r="H5" i="24"/>
  <c r="G5" i="24"/>
  <c r="F5" i="24"/>
  <c r="C5" i="24" s="1"/>
  <c r="E5" i="24"/>
  <c r="D5" i="24"/>
  <c r="O4" i="24"/>
  <c r="N4" i="24"/>
  <c r="M4" i="24"/>
  <c r="L4" i="24"/>
  <c r="K4" i="24"/>
  <c r="J4" i="24"/>
  <c r="I4" i="24"/>
  <c r="H4" i="24"/>
  <c r="G4" i="24"/>
  <c r="F4" i="24"/>
  <c r="E4" i="24"/>
  <c r="D4" i="24"/>
  <c r="B12" i="23" l="1"/>
  <c r="B13" i="23"/>
  <c r="B11" i="2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minag minag</author>
  </authors>
  <commentList>
    <comment ref="K58" authorId="0" shapeId="0" xr:uid="{21BB6D80-DF69-4218-90A0-9E6B73D1337A}">
      <text>
        <r>
          <rPr>
            <b/>
            <sz val="8"/>
            <color indexed="81"/>
            <rFont val="Tahoma"/>
            <family val="2"/>
          </rPr>
          <t>Escriba el nombre de las agencias agrarias de donde se obtiene la información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59" authorId="0" shapeId="0" xr:uid="{3BB61F99-DE6E-4054-8E95-D1A2AFEE8A67}">
      <text>
        <r>
          <rPr>
            <b/>
            <sz val="8"/>
            <color indexed="81"/>
            <rFont val="Tahoma"/>
            <family val="2"/>
          </rPr>
          <t>Escriba el nombre de las agencias agrarias de donde se obtiene la información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0" authorId="0" shapeId="0" xr:uid="{785B1924-C7D1-4684-A7C7-3C56C6EC9E52}">
      <text>
        <r>
          <rPr>
            <b/>
            <sz val="8"/>
            <color indexed="81"/>
            <rFont val="Tahoma"/>
            <family val="2"/>
          </rPr>
          <t>Escriba el nombre de las agencias agrarias de donde se obtiene la información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1" authorId="0" shapeId="0" xr:uid="{E63432A8-30D5-4ECF-B1C9-604ED159AC0B}">
      <text>
        <r>
          <rPr>
            <b/>
            <sz val="8"/>
            <color indexed="81"/>
            <rFont val="Tahoma"/>
            <family val="2"/>
          </rPr>
          <t>Escriba el nombre de las agencias agrarias de donde se obtiene la información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<sst xmlns="http://schemas.openxmlformats.org/spreadsheetml/2006/main" count="6925" uniqueCount="740">
  <si>
    <t xml:space="preserve">Insumos y Servicios Agropecuarios </t>
  </si>
  <si>
    <t>Cuadro</t>
  </si>
  <si>
    <t xml:space="preserve">Descripción </t>
  </si>
  <si>
    <t>C.91</t>
  </si>
  <si>
    <t>C.92</t>
  </si>
  <si>
    <t>C.93</t>
  </si>
  <si>
    <t>C.94</t>
  </si>
  <si>
    <t>C.95</t>
  </si>
  <si>
    <t>C.96</t>
  </si>
  <si>
    <t>C.97</t>
  </si>
  <si>
    <t>C.98</t>
  </si>
  <si>
    <t>C.99</t>
  </si>
  <si>
    <t>C.100</t>
  </si>
  <si>
    <t>C.102</t>
  </si>
  <si>
    <t>C.103</t>
  </si>
  <si>
    <t>C.104</t>
  </si>
  <si>
    <t>C.105</t>
  </si>
  <si>
    <t>C.106</t>
  </si>
  <si>
    <t xml:space="preserve">          (Soles por tonelada)</t>
  </si>
  <si>
    <t>Departamento/Provincia</t>
  </si>
  <si>
    <t>Urea Agrícola</t>
  </si>
  <si>
    <t>Nitrato de Amonio</t>
  </si>
  <si>
    <t>Sulfato de Amonio</t>
  </si>
  <si>
    <t>Var. %</t>
  </si>
  <si>
    <t>APURIMAC</t>
  </si>
  <si>
    <t>Abancay</t>
  </si>
  <si>
    <t xml:space="preserve"> -   </t>
  </si>
  <si>
    <t>AREQUIPA</t>
  </si>
  <si>
    <t xml:space="preserve"> -      </t>
  </si>
  <si>
    <t>-</t>
  </si>
  <si>
    <t>Arequipa</t>
  </si>
  <si>
    <t>...</t>
  </si>
  <si>
    <t>AYACUCHO</t>
  </si>
  <si>
    <t>Cangallo</t>
  </si>
  <si>
    <t>Huamanga</t>
  </si>
  <si>
    <t>Huanta</t>
  </si>
  <si>
    <t>La Mar</t>
  </si>
  <si>
    <t>Lucanas</t>
  </si>
  <si>
    <t>Parinacochas</t>
  </si>
  <si>
    <t>Paucar del Sara Sara</t>
  </si>
  <si>
    <t>Vilcashuamán</t>
  </si>
  <si>
    <t xml:space="preserve">...      </t>
  </si>
  <si>
    <t>Sucre</t>
  </si>
  <si>
    <t>CAJAMARCA</t>
  </si>
  <si>
    <t>Cajamarca</t>
  </si>
  <si>
    <t>Chota</t>
  </si>
  <si>
    <t>Jaen</t>
  </si>
  <si>
    <t>San Marcos</t>
  </si>
  <si>
    <t>San Pablo</t>
  </si>
  <si>
    <t>CUSCO</t>
  </si>
  <si>
    <t>Acomayo</t>
  </si>
  <si>
    <t>Anta</t>
  </si>
  <si>
    <t xml:space="preserve">Calca </t>
  </si>
  <si>
    <t xml:space="preserve">Canas </t>
  </si>
  <si>
    <t>Canchis</t>
  </si>
  <si>
    <t>Cusco</t>
  </si>
  <si>
    <t>Espinar</t>
  </si>
  <si>
    <t>Paruro</t>
  </si>
  <si>
    <t>Paucartambo</t>
  </si>
  <si>
    <t>Pichari Kimbiri</t>
  </si>
  <si>
    <t>Quispicanchi</t>
  </si>
  <si>
    <t>Urubamba</t>
  </si>
  <si>
    <t>HUANCAVELICA</t>
  </si>
  <si>
    <t>Acobamba</t>
  </si>
  <si>
    <t>Angaraes</t>
  </si>
  <si>
    <t>Churcampa</t>
  </si>
  <si>
    <t>Huancavelica</t>
  </si>
  <si>
    <t>Tayacaja</t>
  </si>
  <si>
    <t>HUÁNUCO</t>
  </si>
  <si>
    <t>Ambo</t>
  </si>
  <si>
    <t>Dos de Mayo</t>
  </si>
  <si>
    <t>Huánuco</t>
  </si>
  <si>
    <t>Huaycabamba</t>
  </si>
  <si>
    <t>Huamalies</t>
  </si>
  <si>
    <t>Leoncio Prado</t>
  </si>
  <si>
    <t>Marañón</t>
  </si>
  <si>
    <t>Pachitea</t>
  </si>
  <si>
    <t>ICA</t>
  </si>
  <si>
    <t>Chincha</t>
  </si>
  <si>
    <t>sigue…</t>
  </si>
  <si>
    <t>JUNIN</t>
  </si>
  <si>
    <t>Chamchamayo</t>
  </si>
  <si>
    <t xml:space="preserve">Chupaca </t>
  </si>
  <si>
    <t>Concepción</t>
  </si>
  <si>
    <t>Jauja</t>
  </si>
  <si>
    <t>Junín</t>
  </si>
  <si>
    <t>Satipo</t>
  </si>
  <si>
    <t>Tarma</t>
  </si>
  <si>
    <t>Yauli</t>
  </si>
  <si>
    <t xml:space="preserve">LA LIBERTAD </t>
  </si>
  <si>
    <t>Ascope</t>
  </si>
  <si>
    <t>Chepén</t>
  </si>
  <si>
    <t>Gran Chimú</t>
  </si>
  <si>
    <t>Otuzco</t>
  </si>
  <si>
    <t>Pataz</t>
  </si>
  <si>
    <t>Sánchez Carrión</t>
  </si>
  <si>
    <t>Santiago de Chuco</t>
  </si>
  <si>
    <t>Trujillo</t>
  </si>
  <si>
    <t>LAMBAYEQUE</t>
  </si>
  <si>
    <t>Chiclayo</t>
  </si>
  <si>
    <t>Ferreñafe</t>
  </si>
  <si>
    <t>Lambayeque</t>
  </si>
  <si>
    <t>LIMA METROPOLITANA</t>
  </si>
  <si>
    <t>LIMA PROVINCIA</t>
  </si>
  <si>
    <t>Canta</t>
  </si>
  <si>
    <t>Cañete</t>
  </si>
  <si>
    <t>Huaura</t>
  </si>
  <si>
    <t>Huaral</t>
  </si>
  <si>
    <t>LORETO</t>
  </si>
  <si>
    <t>Alto Amazonas</t>
  </si>
  <si>
    <t>Maynas</t>
  </si>
  <si>
    <t>Mariscal Ramón Castilla</t>
  </si>
  <si>
    <t>Ucayali</t>
  </si>
  <si>
    <t>MADRE DE DIOS</t>
  </si>
  <si>
    <t>Tambopata</t>
  </si>
  <si>
    <t>Tahuamanu</t>
  </si>
  <si>
    <t>MOQUEGUA</t>
  </si>
  <si>
    <t>Mariscal Nieto</t>
  </si>
  <si>
    <t>PASCO</t>
  </si>
  <si>
    <t>Daniel Alcides Carrión</t>
  </si>
  <si>
    <t>Oxapampa</t>
  </si>
  <si>
    <t>Pasco</t>
  </si>
  <si>
    <t>PIURA</t>
  </si>
  <si>
    <t>Ayabaca</t>
  </si>
  <si>
    <t>Huancabamba</t>
  </si>
  <si>
    <t>Morropón</t>
  </si>
  <si>
    <t>Piura</t>
  </si>
  <si>
    <t>Sullana</t>
  </si>
  <si>
    <t>TUMBES</t>
  </si>
  <si>
    <t xml:space="preserve">Contralmirante Villar </t>
  </si>
  <si>
    <t>Tumbes</t>
  </si>
  <si>
    <t>Zarumilla</t>
  </si>
  <si>
    <t>UCAYALI</t>
  </si>
  <si>
    <t>Atalaya</t>
  </si>
  <si>
    <t>Coronel Portillo</t>
  </si>
  <si>
    <t>Padre Abad</t>
  </si>
  <si>
    <t>Fuente: Direcciones Regionales de Agricultura</t>
  </si>
  <si>
    <t>Elaboración: MIDAGRI  - DGESEP (DEIA)</t>
  </si>
  <si>
    <t>Fosfato Diamónico</t>
  </si>
  <si>
    <t>Superfosfato de Calcio Triple</t>
  </si>
  <si>
    <t>Roca Fosfórica</t>
  </si>
  <si>
    <t xml:space="preserve">-      </t>
  </si>
  <si>
    <t xml:space="preserve"> ...    </t>
  </si>
  <si>
    <t xml:space="preserve"> -     </t>
  </si>
  <si>
    <t>La Convencíón</t>
  </si>
  <si>
    <t>Barranca</t>
  </si>
  <si>
    <t xml:space="preserve">Huarochirí </t>
  </si>
  <si>
    <t>General Sánchez Cerro</t>
  </si>
  <si>
    <t xml:space="preserve"> Atalaya</t>
  </si>
  <si>
    <t>Cloruro de Potasio</t>
  </si>
  <si>
    <t>Sulfato de Potasio</t>
  </si>
  <si>
    <t>Sulfato de Magnesio y Potasio</t>
  </si>
  <si>
    <t>…</t>
  </si>
  <si>
    <t>Santa Eulalia</t>
  </si>
  <si>
    <t>Guano de Isla</t>
  </si>
  <si>
    <t>Gallinaza</t>
  </si>
  <si>
    <t>Humus de Lombriz</t>
  </si>
  <si>
    <t xml:space="preserve">   ...</t>
  </si>
  <si>
    <t xml:space="preserve">       ...</t>
  </si>
  <si>
    <t>Victor Fajardo</t>
  </si>
  <si>
    <t>Cajabamba</t>
  </si>
  <si>
    <t>San Miguel</t>
  </si>
  <si>
    <t xml:space="preserve"> -       </t>
  </si>
  <si>
    <t xml:space="preserve">Coronel Portillo </t>
  </si>
  <si>
    <t>APURÍMAC</t>
  </si>
  <si>
    <t xml:space="preserve">-    </t>
  </si>
  <si>
    <t xml:space="preserve">...    </t>
  </si>
  <si>
    <t xml:space="preserve">Espinar </t>
  </si>
  <si>
    <t>Marañon</t>
  </si>
  <si>
    <t>Huarochirí</t>
  </si>
  <si>
    <t>TACNA</t>
  </si>
  <si>
    <t>Tacna</t>
  </si>
  <si>
    <t xml:space="preserve">-   </t>
  </si>
  <si>
    <t>Contumaza</t>
  </si>
  <si>
    <t>Calca</t>
  </si>
  <si>
    <t>LIMA PROVINCIAS</t>
  </si>
  <si>
    <t>Agrotín (S/ * L)</t>
  </si>
  <si>
    <t xml:space="preserve"> -  </t>
  </si>
  <si>
    <t>Canas</t>
  </si>
  <si>
    <t>Cuzco</t>
  </si>
  <si>
    <t xml:space="preserve">          (Soles por unidad de medida)</t>
  </si>
  <si>
    <t xml:space="preserve">     -    </t>
  </si>
  <si>
    <t>continúa C.96</t>
  </si>
  <si>
    <t xml:space="preserve">...   </t>
  </si>
  <si>
    <t>SAN MARTÍN</t>
  </si>
  <si>
    <t>Bellavista</t>
  </si>
  <si>
    <t>Rioja</t>
  </si>
  <si>
    <t>Moyobamba</t>
  </si>
  <si>
    <t>Amazonas</t>
  </si>
  <si>
    <t>Ica</t>
  </si>
  <si>
    <t>Puerto Inca</t>
  </si>
  <si>
    <t>Chanchamayo</t>
  </si>
  <si>
    <t>Chupaca</t>
  </si>
  <si>
    <t>Pacasmayo</t>
  </si>
  <si>
    <t>San Martín</t>
  </si>
  <si>
    <t>sigue</t>
  </si>
  <si>
    <t xml:space="preserve"> </t>
  </si>
  <si>
    <t>Estación Experimental Agraria</t>
  </si>
  <si>
    <t>Cultivo</t>
  </si>
  <si>
    <t>Cultivar</t>
  </si>
  <si>
    <t>Clase</t>
  </si>
  <si>
    <t>Categoría</t>
  </si>
  <si>
    <t>kg</t>
  </si>
  <si>
    <t>Arroz</t>
  </si>
  <si>
    <t>Certificada</t>
  </si>
  <si>
    <t>Básica</t>
  </si>
  <si>
    <t>Quinua</t>
  </si>
  <si>
    <t>Registrada</t>
  </si>
  <si>
    <t>Avena</t>
  </si>
  <si>
    <t>Cebada</t>
  </si>
  <si>
    <t>Haba</t>
  </si>
  <si>
    <t>Maíz Amiláceo</t>
  </si>
  <si>
    <t>PMV 560 Blanco Urubamba</t>
  </si>
  <si>
    <t>Autorizada</t>
  </si>
  <si>
    <t>Maiz Forrajero</t>
  </si>
  <si>
    <t>INIA 617 Chuska</t>
  </si>
  <si>
    <t>Trigo</t>
  </si>
  <si>
    <t>Arveja</t>
  </si>
  <si>
    <t>INIA 502 - Pitipo</t>
  </si>
  <si>
    <t>INIA 508 - Tinajones</t>
  </si>
  <si>
    <t>INIA 509 - La Esperanza</t>
  </si>
  <si>
    <t>INIA 513 - La Puntilla</t>
  </si>
  <si>
    <t>IR - 43</t>
  </si>
  <si>
    <t>Vaina Blanca - INIA</t>
  </si>
  <si>
    <t>Genetica</t>
  </si>
  <si>
    <t>INIA 507 La Conquista</t>
  </si>
  <si>
    <t>INIA 512 Santa Clara</t>
  </si>
  <si>
    <t>Producto</t>
  </si>
  <si>
    <t>Disponibilidad                   (kg)</t>
  </si>
  <si>
    <t>Densidad de siembra (kg/ha)</t>
  </si>
  <si>
    <t>Cobertura                           (ha)</t>
  </si>
  <si>
    <t>Cereales</t>
  </si>
  <si>
    <t>Legumbres</t>
  </si>
  <si>
    <t>Frijol  caupí</t>
  </si>
  <si>
    <t>Productos de forraje, fibras</t>
  </si>
  <si>
    <t>1 Teórica</t>
  </si>
  <si>
    <t>Plantón</t>
  </si>
  <si>
    <t>Cantidad</t>
  </si>
  <si>
    <t>Cacao</t>
  </si>
  <si>
    <t>Injerto</t>
  </si>
  <si>
    <t>Citricos</t>
  </si>
  <si>
    <t>Washington Navel</t>
  </si>
  <si>
    <t>Satsuma</t>
  </si>
  <si>
    <t>Murcott s/p</t>
  </si>
  <si>
    <t>Lima naranja o Duke</t>
  </si>
  <si>
    <t>Palto</t>
  </si>
  <si>
    <t>Fuerte</t>
  </si>
  <si>
    <t>Hass</t>
  </si>
  <si>
    <t>Criollo</t>
  </si>
  <si>
    <t>Vid</t>
  </si>
  <si>
    <t>Malbeck</t>
  </si>
  <si>
    <t>Quebranta</t>
  </si>
  <si>
    <t xml:space="preserve">Cacao </t>
  </si>
  <si>
    <t>CCN-51</t>
  </si>
  <si>
    <t>Café</t>
  </si>
  <si>
    <t>Semilla</t>
  </si>
  <si>
    <t>Catuai Rojo</t>
  </si>
  <si>
    <t>Palta</t>
  </si>
  <si>
    <t>Chirimoyo</t>
  </si>
  <si>
    <t>Patrón</t>
  </si>
  <si>
    <t>Seda</t>
  </si>
  <si>
    <t>Palo</t>
  </si>
  <si>
    <t>Duke</t>
  </si>
  <si>
    <t>Pecano</t>
  </si>
  <si>
    <t>Municion</t>
  </si>
  <si>
    <t>Limonero</t>
  </si>
  <si>
    <t>Naranjo</t>
  </si>
  <si>
    <t>Pitahaya</t>
  </si>
  <si>
    <t>Fucsia</t>
  </si>
  <si>
    <t>Mandarina</t>
  </si>
  <si>
    <t>Mango</t>
  </si>
  <si>
    <t>Kent / Cambodiano</t>
  </si>
  <si>
    <t>Chulucanas</t>
  </si>
  <si>
    <t>Saigon</t>
  </si>
  <si>
    <t>Cambodiano</t>
  </si>
  <si>
    <t>Bolaina Blanca</t>
  </si>
  <si>
    <t>Especie</t>
  </si>
  <si>
    <t>Bovinos</t>
  </si>
  <si>
    <t>Brown Swiss</t>
  </si>
  <si>
    <t>Reproductores</t>
  </si>
  <si>
    <t>Terneros</t>
  </si>
  <si>
    <t>Girolando</t>
  </si>
  <si>
    <t>Cuy</t>
  </si>
  <si>
    <t>Andina</t>
  </si>
  <si>
    <t>Inti</t>
  </si>
  <si>
    <t>Perú</t>
  </si>
  <si>
    <t>Andino</t>
  </si>
  <si>
    <t>Peru</t>
  </si>
  <si>
    <t>Ovinos</t>
  </si>
  <si>
    <t>Blackbelly</t>
  </si>
  <si>
    <t>Brown Swiss x Gyr Lechero</t>
  </si>
  <si>
    <t>INIA 908 Mellicera</t>
  </si>
  <si>
    <t>Triticale</t>
  </si>
  <si>
    <t>INIA 906 Salka</t>
  </si>
  <si>
    <t>INIA 909 Katekyl</t>
  </si>
  <si>
    <t>INIA 411 San Cristobal</t>
  </si>
  <si>
    <t>INIA 514 Bellavista</t>
  </si>
  <si>
    <t>Marginal 28 Tropical</t>
  </si>
  <si>
    <t>Chardonay</t>
  </si>
  <si>
    <t>Italia Blanca</t>
  </si>
  <si>
    <t>Borgoña Negra</t>
  </si>
  <si>
    <t>Maracuya</t>
  </si>
  <si>
    <t>Mahan</t>
  </si>
  <si>
    <t>Lucumo</t>
  </si>
  <si>
    <t>Granado</t>
  </si>
  <si>
    <t>Wonderfull</t>
  </si>
  <si>
    <t>Anona</t>
  </si>
  <si>
    <t>Bulbo</t>
  </si>
  <si>
    <t>Kent</t>
  </si>
  <si>
    <t>Castaña</t>
  </si>
  <si>
    <t>Linea Mantaro</t>
  </si>
  <si>
    <t>Linea Saños</t>
  </si>
  <si>
    <t xml:space="preserve">... </t>
  </si>
  <si>
    <t xml:space="preserve">  -      </t>
  </si>
  <si>
    <t>Aymaraes</t>
  </si>
  <si>
    <t>Andahuaylas</t>
  </si>
  <si>
    <t>Palpa</t>
  </si>
  <si>
    <t>Pisco</t>
  </si>
  <si>
    <t>Julcan</t>
  </si>
  <si>
    <t>SAN MARTIN</t>
  </si>
  <si>
    <t>Huallaga</t>
  </si>
  <si>
    <t>Picota</t>
  </si>
  <si>
    <t>Lamas</t>
  </si>
  <si>
    <t>Caraveli</t>
  </si>
  <si>
    <t>Castilla</t>
  </si>
  <si>
    <t>Caylloma</t>
  </si>
  <si>
    <t>Condesuyos</t>
  </si>
  <si>
    <t>Islay</t>
  </si>
  <si>
    <t>Celendin</t>
  </si>
  <si>
    <t>C.107  PERÚ: DISPONIBILIDAD Y PRECIO DE VENTA DE SEMILLA MEJORADA EN ESTACIONES EXPERIMENTALES AGRARIAS,</t>
  </si>
  <si>
    <t>Estacion Experimental Agraria</t>
  </si>
  <si>
    <t>Categoria</t>
  </si>
  <si>
    <t>S/ x kg</t>
  </si>
  <si>
    <t>Andenes / Cusco</t>
  </si>
  <si>
    <t>INIA444 Siwina</t>
  </si>
  <si>
    <t>INIA 622 Chullpi Sara</t>
  </si>
  <si>
    <t>INIA 440</t>
  </si>
  <si>
    <t>Baños del Inca / Cajamarca</t>
  </si>
  <si>
    <t>INIA 102 - USUI</t>
  </si>
  <si>
    <t>INIA 905 La Cajamarquina</t>
  </si>
  <si>
    <t>Avena Forrajera</t>
  </si>
  <si>
    <t>INIA 434 Espiga Misha</t>
  </si>
  <si>
    <t>Canaán / Ayacucho</t>
  </si>
  <si>
    <t>Blanca de Junín</t>
  </si>
  <si>
    <t>INIA 415 Pasankalla</t>
  </si>
  <si>
    <t>INIA 420 Negra Collana</t>
  </si>
  <si>
    <t>La Molina / Lima Metropolitana</t>
  </si>
  <si>
    <t>Maíz Forrajero</t>
  </si>
  <si>
    <t>INIA 617 - CHUSKA</t>
  </si>
  <si>
    <t>Donoso / Lima</t>
  </si>
  <si>
    <t>El Porvenir / San Martín</t>
  </si>
  <si>
    <t>Capirona INIA</t>
  </si>
  <si>
    <t>INIA 509 La Esperanza</t>
  </si>
  <si>
    <t>Maíz Amarillo Duro</t>
  </si>
  <si>
    <t>INIA 608 Allimasara</t>
  </si>
  <si>
    <t>INIA 610 NUTRIMAIZ</t>
  </si>
  <si>
    <t>continúa C.107</t>
  </si>
  <si>
    <t>Illpa / Puno</t>
  </si>
  <si>
    <t>Kankolla</t>
  </si>
  <si>
    <t>Moquegua / Moquegua</t>
  </si>
  <si>
    <t>Marginal 28T</t>
  </si>
  <si>
    <t>San Roque / Loreto</t>
  </si>
  <si>
    <t>Santa Ana / Junín</t>
  </si>
  <si>
    <t>Avena forrajera</t>
  </si>
  <si>
    <t>INIA 901 - Mantaro 15</t>
  </si>
  <si>
    <t>Amarilla</t>
  </si>
  <si>
    <t>INIA 433 - Santa Ana/AIQ/FAO</t>
  </si>
  <si>
    <t>INIA 433 - Antapampino</t>
  </si>
  <si>
    <t>Vista Florida / Lambayeque</t>
  </si>
  <si>
    <t>Inia 510 - Mallares</t>
  </si>
  <si>
    <t>INIA 515 - Capoteña</t>
  </si>
  <si>
    <t>Frijol Caupí</t>
  </si>
  <si>
    <t>Bayo Mochica INIA</t>
  </si>
  <si>
    <t>INIA 619 - Megahíbrido</t>
  </si>
  <si>
    <t>Línea 287 Parental del Híbrido INIA 619 Megahibrido</t>
  </si>
  <si>
    <t>Línea 451 Parental del Híbrido INIA 619 Megahibrido</t>
  </si>
  <si>
    <t>Fuente:  INIA, Estaciones Experimentales Agrarias.</t>
  </si>
  <si>
    <t xml:space="preserve">C.109  PERÚ: DISPONIBILIDAD Y PRECIO DE VENTA DE PLANTONES EN ESTACIONES AGRARIAS  POR REGIÓN </t>
  </si>
  <si>
    <t xml:space="preserve">               S/.</t>
  </si>
  <si>
    <t>Chuncho</t>
  </si>
  <si>
    <t>Valencia</t>
  </si>
  <si>
    <t>Copoazú</t>
  </si>
  <si>
    <t>Naranjos</t>
  </si>
  <si>
    <t>Canchán / Huánuco</t>
  </si>
  <si>
    <t>Cumbe</t>
  </si>
  <si>
    <t>Amarillo</t>
  </si>
  <si>
    <t>Chincha / Ica</t>
  </si>
  <si>
    <t>Donoso - Lima</t>
  </si>
  <si>
    <t>Beltran</t>
  </si>
  <si>
    <t>Cleopatra</t>
  </si>
  <si>
    <t>El Chira / Piura</t>
  </si>
  <si>
    <t>Rugoso</t>
  </si>
  <si>
    <t>Kent / Saigon</t>
  </si>
  <si>
    <t>Edward / Saigon</t>
  </si>
  <si>
    <t>Estaca</t>
  </si>
  <si>
    <t>Perla del Vraem / Cusco</t>
  </si>
  <si>
    <t>VRAE-99</t>
  </si>
  <si>
    <t>GENOTIPOS</t>
  </si>
  <si>
    <t>continúa C.109</t>
  </si>
  <si>
    <t>Pichanaki / Junín</t>
  </si>
  <si>
    <t>Aguaje</t>
  </si>
  <si>
    <t>CCCN 51</t>
  </si>
  <si>
    <t>Limón Sutil</t>
  </si>
  <si>
    <t>Limon Tahiti</t>
  </si>
  <si>
    <t>Naranjo Dulce Valencia</t>
  </si>
  <si>
    <t>Naranjo Miniola</t>
  </si>
  <si>
    <t>Ornamental</t>
  </si>
  <si>
    <t>Crotos</t>
  </si>
  <si>
    <t>Palmera</t>
  </si>
  <si>
    <t>Pino Tecunumani</t>
  </si>
  <si>
    <t>Tornillo</t>
  </si>
  <si>
    <t>Pucallpa / Ucayali</t>
  </si>
  <si>
    <t>Planton</t>
  </si>
  <si>
    <t>Zill</t>
  </si>
  <si>
    <t>Chico Rico</t>
  </si>
  <si>
    <t>Moringa</t>
  </si>
  <si>
    <t>Palmera de Botella</t>
  </si>
  <si>
    <t>Palta Comun</t>
  </si>
  <si>
    <t>C.110  PERÚ: DISPONIBILIDAD Y PRECIO DE VENTA DE REPRODUCTORES EN ESTACIONES EXPERIMENTALES AGRARIAS</t>
  </si>
  <si>
    <t>Raza</t>
  </si>
  <si>
    <t>Cantidad   Macho</t>
  </si>
  <si>
    <t>Cantidad  Hembra</t>
  </si>
  <si>
    <t>S/.</t>
  </si>
  <si>
    <t>Kuri</t>
  </si>
  <si>
    <t>Donnhe</t>
  </si>
  <si>
    <t>Carnerillo / Borreguilla</t>
  </si>
  <si>
    <t>Bovino</t>
  </si>
  <si>
    <t>Torete / Vaquilla</t>
  </si>
  <si>
    <t>Recría</t>
  </si>
  <si>
    <t>Mejorados</t>
  </si>
  <si>
    <t>Chumbibamba / Apurimac</t>
  </si>
  <si>
    <t>Dorper x Pelibuey</t>
  </si>
  <si>
    <t>F1 GYR Lechero Holstein Rojo</t>
  </si>
  <si>
    <t>GYR Lechero</t>
  </si>
  <si>
    <t>Mejorado</t>
  </si>
  <si>
    <t xml:space="preserve">C.108  PERÚ: DISPONIBILIDAD DE SEMILLA MEJORADA EN ESTACIONES  EXPERIMENTALES </t>
  </si>
  <si>
    <r>
      <t>Fuente</t>
    </r>
    <r>
      <rPr>
        <sz val="6"/>
        <color indexed="8"/>
        <rFont val="Arial Narrow"/>
        <family val="2"/>
      </rPr>
      <t>:  INIA, Estaciones Experimentales Agrarias.</t>
    </r>
  </si>
  <si>
    <t>Condesuyo</t>
  </si>
  <si>
    <t xml:space="preserve">Cajamarca </t>
  </si>
  <si>
    <t>Huacaybamba</t>
  </si>
  <si>
    <t>Concepcion</t>
  </si>
  <si>
    <t>PRODUCTO</t>
  </si>
  <si>
    <t>Año</t>
  </si>
  <si>
    <t>Ene-Dic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</si>
  <si>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</si>
  <si>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</si>
  <si>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</si>
  <si>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</si>
  <si>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</si>
  <si>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</si>
  <si>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</si>
  <si>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</si>
  <si>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</si>
  <si>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</si>
  <si>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</si>
  <si>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</si>
  <si>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Urea para uso agrícola</t>
  </si>
  <si>
    <t>Superfosfatos</t>
  </si>
  <si>
    <t xml:space="preserve">  p/ Provisional  </t>
  </si>
  <si>
    <t>Fuente: Superintendencia Nacional de Administración Tributaria - SUNAT</t>
  </si>
  <si>
    <t>Elaboración: MIDAGRI - DGESEP (DEIA)</t>
  </si>
  <si>
    <t xml:space="preserve">          (Tonelada)</t>
  </si>
  <si>
    <t>Total</t>
  </si>
  <si>
    <t xml:space="preserve">Fuente:  AGRORURAL  </t>
  </si>
  <si>
    <t xml:space="preserve">            (Soles por día)</t>
  </si>
  <si>
    <t>Región</t>
  </si>
  <si>
    <t>Apurimac</t>
  </si>
  <si>
    <t>Ayacucho</t>
  </si>
  <si>
    <t>La Libertad</t>
  </si>
  <si>
    <t>continúa C.102</t>
  </si>
  <si>
    <t>Lima Metropolitana</t>
    <phoneticPr fontId="9" type="noConversion"/>
  </si>
  <si>
    <t xml:space="preserve">Lima </t>
    <phoneticPr fontId="9" type="noConversion"/>
  </si>
  <si>
    <t>52.50</t>
  </si>
  <si>
    <t>Loreto</t>
  </si>
  <si>
    <t>Madre de Dios</t>
  </si>
  <si>
    <t>Moquegua</t>
  </si>
  <si>
    <t xml:space="preserve">San Martín </t>
  </si>
  <si>
    <t xml:space="preserve">           (Soles por día)</t>
  </si>
  <si>
    <t>Departamento/  Provincia</t>
  </si>
  <si>
    <t xml:space="preserve">…   </t>
  </si>
  <si>
    <t>Lauricocha</t>
  </si>
  <si>
    <t>Yarowilca</t>
  </si>
  <si>
    <t xml:space="preserve">Aymaraes </t>
  </si>
  <si>
    <t>Chincheros</t>
  </si>
  <si>
    <t xml:space="preserve">Chincha </t>
  </si>
  <si>
    <t>Nazca</t>
  </si>
  <si>
    <t>Camaná</t>
  </si>
  <si>
    <t xml:space="preserve">Palpa </t>
  </si>
  <si>
    <t>Caravelí</t>
  </si>
  <si>
    <t xml:space="preserve">JUNÍN </t>
  </si>
  <si>
    <t xml:space="preserve">La Unión </t>
  </si>
  <si>
    <t>Candarave</t>
  </si>
  <si>
    <t xml:space="preserve">Jorge Basadre </t>
  </si>
  <si>
    <t xml:space="preserve">Junín </t>
  </si>
  <si>
    <t>Tarata</t>
  </si>
  <si>
    <t>Huancasancos</t>
  </si>
  <si>
    <t>Parinacocha</t>
  </si>
  <si>
    <t xml:space="preserve">Gran Chimú </t>
  </si>
  <si>
    <t>Julcán</t>
  </si>
  <si>
    <t xml:space="preserve">Tumbes </t>
  </si>
  <si>
    <t>Contralmirante Villar</t>
  </si>
  <si>
    <t xml:space="preserve">LAMBAYEQUE </t>
  </si>
  <si>
    <t>Celendín</t>
  </si>
  <si>
    <t>Cutervo</t>
  </si>
  <si>
    <t xml:space="preserve">LIMA METROPOLITANA  </t>
  </si>
  <si>
    <t>Hualgayoc</t>
  </si>
  <si>
    <t>Jaén</t>
  </si>
  <si>
    <t>San Ignacio</t>
  </si>
  <si>
    <t xml:space="preserve">Cañete </t>
  </si>
  <si>
    <t>Santa Cruz</t>
  </si>
  <si>
    <t xml:space="preserve">Alto Amazonas </t>
  </si>
  <si>
    <t>Datem del Marañón</t>
  </si>
  <si>
    <t>Requena</t>
  </si>
  <si>
    <t xml:space="preserve">Chumbivilcas </t>
  </si>
  <si>
    <t>Manu</t>
  </si>
  <si>
    <t xml:space="preserve">La Convención </t>
  </si>
  <si>
    <t xml:space="preserve">Paucartambo </t>
  </si>
  <si>
    <t xml:space="preserve">Castrovirreyna </t>
  </si>
  <si>
    <t>Huaytará</t>
  </si>
  <si>
    <t xml:space="preserve">             (Soles por hora)</t>
  </si>
  <si>
    <t>Año</t>
    <phoneticPr fontId="9" type="noConversion"/>
  </si>
  <si>
    <t xml:space="preserve">    -</t>
  </si>
  <si>
    <t>122,50</t>
  </si>
  <si>
    <t xml:space="preserve">Cusco </t>
  </si>
  <si>
    <t>continúa C.104</t>
  </si>
  <si>
    <t>Lima</t>
  </si>
  <si>
    <t>Metropolitana</t>
  </si>
  <si>
    <t xml:space="preserve">     -      </t>
  </si>
  <si>
    <t xml:space="preserve">             (Soles por día)</t>
  </si>
  <si>
    <t>continúa C.105</t>
  </si>
  <si>
    <t xml:space="preserve">Lima Metropolitana </t>
  </si>
  <si>
    <t>110.00</t>
  </si>
  <si>
    <t>Puno</t>
  </si>
  <si>
    <t xml:space="preserve">C.106  PERÚ: PRECIO DE ALQUILER DE TRACTOR Y YUNTA POR DEPARTAMENTO Y PROVINCIA, </t>
  </si>
  <si>
    <t>Tractor (s/*hora)</t>
  </si>
  <si>
    <t>Yunta (s/*día)</t>
  </si>
  <si>
    <t>2023</t>
  </si>
  <si>
    <t>2024</t>
  </si>
  <si>
    <t xml:space="preserve">Andahuaylas </t>
  </si>
  <si>
    <t xml:space="preserve">…     </t>
  </si>
  <si>
    <t xml:space="preserve">AREQUIPA </t>
  </si>
  <si>
    <t xml:space="preserve">Caylloma </t>
  </si>
  <si>
    <t xml:space="preserve">Huancasancos </t>
  </si>
  <si>
    <t xml:space="preserve">Celendín </t>
  </si>
  <si>
    <t xml:space="preserve">San Marcos </t>
  </si>
  <si>
    <t>Chumbivilca</t>
  </si>
  <si>
    <t>continúa C.106</t>
  </si>
  <si>
    <t>Castrovirreyna</t>
  </si>
  <si>
    <t xml:space="preserve">Leoncio Prado </t>
  </si>
  <si>
    <t xml:space="preserve">Julcán </t>
  </si>
  <si>
    <t xml:space="preserve">Pataz </t>
  </si>
  <si>
    <t xml:space="preserve">   </t>
  </si>
  <si>
    <t>Elaboración: MIDAGRI/DGESEP (DEIA)</t>
  </si>
  <si>
    <t>continúa C.97</t>
  </si>
  <si>
    <t xml:space="preserve">C.96  PERÚ: PRECIO MINORISTA DE INSECTICIDAS POR DEPARTAMENTO Y PROVINCIA SEGÚN PRODUCTO, </t>
  </si>
  <si>
    <t xml:space="preserve">C.94  PERÚ: PRECIO DE VENTA MINORISTA DE FERTILIZANTES POTÁSICOS POR DEPARTAMENTO Y PROVINCIA </t>
  </si>
  <si>
    <t xml:space="preserve">C.93  PERÚ: PRECIO DE VENTA MINORISTA DE FERTILIZANTES FOSFATADOS POR DEPARTAMENTO Y PROVINCIA </t>
  </si>
  <si>
    <t xml:space="preserve">C.90 </t>
  </si>
  <si>
    <t>C.101</t>
  </si>
  <si>
    <t>C.107</t>
  </si>
  <si>
    <t>C.108</t>
  </si>
  <si>
    <t>C.109</t>
  </si>
  <si>
    <t>C.110</t>
  </si>
  <si>
    <t>continúa C.95</t>
  </si>
  <si>
    <t>continúa C.92</t>
  </si>
  <si>
    <t>continúa C.93</t>
  </si>
  <si>
    <t>continúa C.94</t>
  </si>
  <si>
    <t>Mariscal Cáceres</t>
  </si>
  <si>
    <t>continúa C.90</t>
  </si>
  <si>
    <t xml:space="preserve">           (Soles por unidad de medida)</t>
  </si>
  <si>
    <t>..</t>
  </si>
  <si>
    <t xml:space="preserve">Sulfato de Magnesio y Potasio </t>
  </si>
  <si>
    <t>Chalhuahuacho</t>
  </si>
  <si>
    <t>Camana</t>
  </si>
  <si>
    <t>Viru</t>
  </si>
  <si>
    <t>Tocache</t>
  </si>
  <si>
    <t>PUNO</t>
  </si>
  <si>
    <t>Chucuito</t>
  </si>
  <si>
    <t>San Román</t>
  </si>
  <si>
    <t>Yunguyo</t>
  </si>
  <si>
    <t>C.92 PERÚ: PRECIO DE VENTA MINORISTA DE FERTILIZANTES NITROGENADOS, POR DEPARTAMENTO Y PROVINCIA,</t>
  </si>
  <si>
    <t xml:space="preserve">           (Soles por tonelada)</t>
  </si>
  <si>
    <t>San Roman</t>
  </si>
  <si>
    <t>Chepen</t>
  </si>
  <si>
    <t xml:space="preserve">continúa C.100 </t>
  </si>
  <si>
    <t>Granadilla</t>
  </si>
  <si>
    <t>Copoazu</t>
  </si>
  <si>
    <t>Guanabana</t>
  </si>
  <si>
    <t>Tumbo</t>
  </si>
  <si>
    <t>FERTILIZANTES QUÍMICOS</t>
  </si>
  <si>
    <t xml:space="preserve">Arequipa </t>
  </si>
  <si>
    <t>Daten del Marañón</t>
  </si>
  <si>
    <t>El Dorado</t>
  </si>
  <si>
    <t xml:space="preserve">Tocache </t>
  </si>
  <si>
    <t>Grau</t>
  </si>
  <si>
    <t xml:space="preserve">Castilla </t>
  </si>
  <si>
    <t xml:space="preserve">San Miguel </t>
  </si>
  <si>
    <t>Huarichiri</t>
  </si>
  <si>
    <t xml:space="preserve">      ...</t>
  </si>
  <si>
    <t>HUANUCO</t>
  </si>
  <si>
    <t>Huamalíes</t>
  </si>
  <si>
    <t>LA LIBERTAD</t>
  </si>
  <si>
    <t xml:space="preserve">Tambopata </t>
  </si>
  <si>
    <t>EL Dorado</t>
  </si>
  <si>
    <t>Campal 250 EC        (S/ * L)</t>
  </si>
  <si>
    <t>Arrivo           (S/*L)</t>
  </si>
  <si>
    <t>Cipermex Super         (S/ * L)</t>
  </si>
  <si>
    <t>Magistral 50 EC       (S/ * L)</t>
  </si>
  <si>
    <t xml:space="preserve">Tifón  4E                  (S/ * L) </t>
  </si>
  <si>
    <t>Huanuco</t>
  </si>
  <si>
    <t>Otuzo</t>
  </si>
  <si>
    <t>Afalon 50 PM             (Kg)</t>
  </si>
  <si>
    <t>Goal 2 EC                   (250 ml)</t>
  </si>
  <si>
    <t>Embate 480 SL               (Lt)</t>
  </si>
  <si>
    <t xml:space="preserve">Sencor 480 SC             (Lt)  </t>
  </si>
  <si>
    <t>Huanco Sancos</t>
  </si>
  <si>
    <t>Paucar Del Sara Sara</t>
  </si>
  <si>
    <t xml:space="preserve">Agridex (S/xLt) </t>
  </si>
  <si>
    <t>Citowet (S/xLt)</t>
  </si>
  <si>
    <t>Andauaylas</t>
  </si>
  <si>
    <t>Melgar</t>
  </si>
  <si>
    <t xml:space="preserve">Yunguyo </t>
  </si>
  <si>
    <t xml:space="preserve">Puno </t>
  </si>
  <si>
    <t xml:space="preserve">PUNO </t>
  </si>
  <si>
    <t xml:space="preserve">Azangaro </t>
  </si>
  <si>
    <t xml:space="preserve">Carabaya </t>
  </si>
  <si>
    <t xml:space="preserve">Chucuito </t>
  </si>
  <si>
    <t xml:space="preserve">El Collao </t>
  </si>
  <si>
    <t>Huancané</t>
  </si>
  <si>
    <t xml:space="preserve">Lampa </t>
  </si>
  <si>
    <t xml:space="preserve">Moho </t>
  </si>
  <si>
    <t xml:space="preserve">Putina </t>
  </si>
  <si>
    <t xml:space="preserve">San Román </t>
  </si>
  <si>
    <t xml:space="preserve">Sandia </t>
  </si>
  <si>
    <t>Maiz Morado</t>
  </si>
  <si>
    <t>INIA 615 Negro Canaan</t>
  </si>
  <si>
    <t>INIA 423 Santa Elena</t>
  </si>
  <si>
    <t xml:space="preserve">Perú: Importación de fertilizantes químicos por producto según mes, Enero 2015 - Abril 2024 (Tonelada) </t>
  </si>
  <si>
    <t>Perú: Producción de guano de isla, según mes, Enero 2015 - Abril 2024 (Tonelada)</t>
  </si>
  <si>
    <t>Perú: Precio de venta minorista de fertilizantes nitrogenados por departamento y  provincia, según producto, Abril 2023 - 2024 (Soles por tonelada)</t>
  </si>
  <si>
    <t>Perú: Precio de venta minorista de fertilizantes fosfatados por departamento y provincia según producto, Abril 2023 - 2024 (Soles por tonelada)</t>
  </si>
  <si>
    <t>Perú: Precio de venta minorista de fertilizantes potásicos por departamento y provincia, según producto, Abril 2023 - 2024 (Soles por tonelada)</t>
  </si>
  <si>
    <t>Perú: Precio de venta minorista de abono orgánico por departamento y   provincia, según producto, Abril 2023 - 2024 (Soles por tonelada)</t>
  </si>
  <si>
    <t>Perú: Precio minorista de insecticidas por departamento y provincia, según producto, Abril 2024 (Soles por unidad de medida)</t>
  </si>
  <si>
    <t>Perú: Precio minorista de fungicidas por departamento y provincia, según producto, Abril 2024 (Soles por kilogramo)</t>
  </si>
  <si>
    <t>Perú: Precio minorista de herbicidas por departamento y provincia, según producto, Abril 2024 (Soles por unidad de medida)</t>
  </si>
  <si>
    <t>Perú: Precio minorista de adherente por departamento y provincia, según producto, Abril 2024 (Soles por litro)</t>
  </si>
  <si>
    <t>Perú: Valor del jornal agrícola por región, según mes, Enero 2018 - Abril 2024 (Soles por día)</t>
  </si>
  <si>
    <t>Perú: Valor del jornal agrícola por departamento y provincia, Abril 2023 - 2024 (Soles por día)</t>
  </si>
  <si>
    <t>Perú: Precio de alquiler de tractor agrícola por región, según mes, Enero 2018 - Abril 2024 (Soles por hora)</t>
  </si>
  <si>
    <t>Perú: Precio de alquiler de yunta por región, según mes, Enero 2018 - Abril 2024 (Soles por día)</t>
  </si>
  <si>
    <t>Perú: Precio de alquiler de tractor agrícola y yunta por departamento y provincia, Abril 2023 - 2024</t>
  </si>
  <si>
    <t>Perú: Disponibilidad y precio de venta de semilla mejorada en estaciones experimentales agrarias por región, 30 de Abril 2024</t>
  </si>
  <si>
    <t xml:space="preserve">Perú: Disponibilidad y precio de venta de plantones en estaciones experimentales agrarias por región, 30 de Abril 2024 </t>
  </si>
  <si>
    <t>Perú: Disponibilidad y precio de venta de reproductores en estaciones experimentales agrarias por región, 30 de Abril 2024</t>
  </si>
  <si>
    <t>Perú: Precio minorista de reguladores de crecimiento por departamento y provincia, según producto Abril 2024 (Soles por unidad de medida)</t>
  </si>
  <si>
    <t>Ene - Abr</t>
  </si>
  <si>
    <t xml:space="preserve">C.90  PERÚ: IMPORTACIÓN DE FERTILIZANTES QUÍMICOS POR PRODUCTO SEGÚN MES, ENERO 2015 - ABRIL 2024  </t>
  </si>
  <si>
    <t xml:space="preserve">C.91  PERÚ: PRODUCCIÓN DE GUANO DE ISLA SEGÚN MES, ENERO 2015 - ABRIL 2024 </t>
  </si>
  <si>
    <t xml:space="preserve">Abril </t>
  </si>
  <si>
    <t>AMAZONAS</t>
  </si>
  <si>
    <t>Bagua</t>
  </si>
  <si>
    <t>Bongora</t>
  </si>
  <si>
    <t>Chachapoyas</t>
  </si>
  <si>
    <t>Condorcanqui</t>
  </si>
  <si>
    <t>Luya</t>
  </si>
  <si>
    <t>Rodríguez  de Mendoza</t>
  </si>
  <si>
    <t>Utcubamba</t>
  </si>
  <si>
    <t>Antabamba</t>
  </si>
  <si>
    <t xml:space="preserve">AMAZONAS </t>
  </si>
  <si>
    <t>C.102  PERÚ: VALOR DEL JORNAL AGRÍCOLA POR REGIÓN SEGÚN MES, ENERO 2018 - ABRIL 2024</t>
  </si>
  <si>
    <t>Cotabamba</t>
  </si>
  <si>
    <t>C.103 PERÚ: VALOR DEL JORNAL AGRÍCOLA POR DEPARTAMENTO Y PROVINCIA, ABRIL 2023 - 2024</t>
  </si>
  <si>
    <t>C.105  PERÚ: PRECIO ALQUILER DE YUNTA POR REGIÓN SEGÚN MES, ENERO 2018 - ABRIL 2024</t>
  </si>
  <si>
    <t>C.104  PERÚ: PRECIO ALQUILER DE TRACTOR AGRÍCOLA, POR REGIÓN, SEGÚN MES, ENERO 2018 - ABRIL 2024</t>
  </si>
  <si>
    <t xml:space="preserve">Cotabamba </t>
  </si>
  <si>
    <t xml:space="preserve">            ABRIL 2023-2024</t>
  </si>
  <si>
    <t xml:space="preserve">          SEGÚN PRODUCTO, ABRIL 2023 - 2024</t>
  </si>
  <si>
    <t xml:space="preserve">Bongara </t>
  </si>
  <si>
    <t>R. Mendoza</t>
  </si>
  <si>
    <t>La Convencí'ón</t>
  </si>
  <si>
    <t>El Collao</t>
  </si>
  <si>
    <t xml:space="preserve">          SEGÚN PRODUCTO  ABRIL 2023-2024</t>
  </si>
  <si>
    <t>yarowilca</t>
  </si>
  <si>
    <t/>
  </si>
  <si>
    <t xml:space="preserve">           SEGÚN PRODUCTO, ABRIL 2023-2024</t>
  </si>
  <si>
    <t xml:space="preserve"> -        </t>
  </si>
  <si>
    <t xml:space="preserve">C.95  PERÚ: PRECIO MINORISTA DE ABONO ORGÁNICO POR DEPARTAMENTOS Y PROVINCIAS SEGÚN PRODUCTO, ABRIL 2023 - 2024 </t>
  </si>
  <si>
    <t>Bongara</t>
  </si>
  <si>
    <t>Challhuahuacho</t>
  </si>
  <si>
    <t>Vilcashuaman</t>
  </si>
  <si>
    <t xml:space="preserve">           ABRIL 2024</t>
  </si>
  <si>
    <t xml:space="preserve">Luya </t>
  </si>
  <si>
    <t>Rodriguez de Mendoza</t>
  </si>
  <si>
    <t xml:space="preserve">Acobamba </t>
  </si>
  <si>
    <t xml:space="preserve">C.98 PERÚ: PRECIO MINORISTA DE HERBICIDAS POR DEPARTAMENTO Y PROVINCIA SEGÚN PRODUCTO, ABRIL 2024 </t>
  </si>
  <si>
    <t xml:space="preserve">C.99 PERÚ: PRECIO MINORISTA DE ADHERENTE POR DEPARTAMENTO Y PROVINCIA SEGÚN PRODUCTO, ABRIL 2024 </t>
  </si>
  <si>
    <t>C.100 PERÚ: PRECIO MINORISTA DE NUTRIENTES FOLIARES POR DEPARTAMENTO Y PROVINCIA SEGÚN PRODUCTO, ABRIL 2024</t>
  </si>
  <si>
    <t xml:space="preserve">C.101  PERÚ: PRECIO MINORISTA DE REGULADORES DE CRECIMIENTO POR DEPARTAMENTO Y PROVINCIA SEGÚN PRODUCTO, ABRIL 2024 </t>
  </si>
  <si>
    <t>Activol  (Pastilla)</t>
  </si>
  <si>
    <t>Aminofol  (200 ml)</t>
  </si>
  <si>
    <t>Ergostín (200 ml)</t>
  </si>
  <si>
    <t>Pix (Lt)</t>
  </si>
  <si>
    <t xml:space="preserve">            POR REGIÓN SEGÚN CATEGORÍA, 30 DE ABRIL 2024</t>
  </si>
  <si>
    <t>INIA 615 Negro Canaán</t>
  </si>
  <si>
    <t>San Ramón / Loreto</t>
  </si>
  <si>
    <t>INIA 612 Maselba</t>
  </si>
  <si>
    <t xml:space="preserve">            AGRARIAS, POR PRODUCTO, 30 DE ABRIL 2024</t>
  </si>
  <si>
    <t>Maíz Morado</t>
  </si>
  <si>
    <t xml:space="preserve">            SEGÚN ESPECIE, 30 DE ABRIL 2024</t>
  </si>
  <si>
    <t>Naval Azul</t>
  </si>
  <si>
    <t>Los Cedros / Tumbes</t>
  </si>
  <si>
    <t>Catimor</t>
  </si>
  <si>
    <t>Murcot Rosado</t>
  </si>
  <si>
    <t>Pacae</t>
  </si>
  <si>
    <t>Pacae Colorado</t>
  </si>
  <si>
    <t>Holl</t>
  </si>
  <si>
    <t>Pomelo</t>
  </si>
  <si>
    <t>Toronja</t>
  </si>
  <si>
    <t>Aji Charapita</t>
  </si>
  <si>
    <t>Cocona</t>
  </si>
  <si>
    <t>Haden</t>
  </si>
  <si>
    <t>Durazno</t>
  </si>
  <si>
    <t>Palillo</t>
  </si>
  <si>
    <t xml:space="preserve">            POR REGIÓN SEGÚN RAZA O LÍNEA, 30  DE ABRIL 2024</t>
  </si>
  <si>
    <t>Perú: Precio minorista de nutrientes foliares por departamento y provincia, según producto, Abril 2024 (Soles por unidad de medida)</t>
  </si>
  <si>
    <t>Daniel A. Carrión</t>
  </si>
  <si>
    <t>Abonofol 20-20-20 (kg)</t>
  </si>
  <si>
    <t>Abonofol 30-30-30 (kg)</t>
  </si>
  <si>
    <t xml:space="preserve">Fetrilón comb (250 gr) </t>
  </si>
  <si>
    <t>Multifrut  (kg)</t>
  </si>
  <si>
    <t xml:space="preserve">Disponibilidad de semilla mejorada en estaciones experimentales agrariaspor producto, 30 de Abril 2024 </t>
  </si>
  <si>
    <t>Benzomil  500          (1 Kg.)</t>
  </si>
  <si>
    <t>Cercobim M (1 Kg.)</t>
  </si>
  <si>
    <t>Cupravit        (1Kg.)</t>
  </si>
  <si>
    <t>Kumulos DF (1Kg.)</t>
  </si>
  <si>
    <t>Fitoraz  76% PM (1 Kg).</t>
  </si>
  <si>
    <t xml:space="preserve">   ABRIL 2024      </t>
  </si>
  <si>
    <t xml:space="preserve">C.97 PERÚ: PRECIO MINORISTA DE FUNGICIDAS POR DEPARTAMENTO Y PROVINCIA SEGÚN PRODUCTO </t>
  </si>
  <si>
    <t xml:space="preserve">   (Soles por Kilogramos)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</si>
</sst>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&quot;S/&quot;* #,##0.00_-;\-&quot;S/&quot;* #,##0.00_-;_-&quot;S/&quot;* &quot;-&quot;??_-;_-@_-"/>
    <numFmt numFmtId="165" formatCode="#,##0______"/>
    <numFmt numFmtId="166" formatCode="#,##0.0"/>
    <numFmt numFmtId="167" formatCode="0.0"/>
    <numFmt numFmtId="168" formatCode="#\ ##0"/>
    <numFmt numFmtId="169" formatCode="0_)"/>
    <numFmt numFmtId="170" formatCode="#,##0__"/>
    <numFmt numFmtId="171" formatCode="#,##0.00__"/>
    <numFmt numFmtId="172" formatCode="#,##0.0__"/>
    <numFmt numFmtId="173" formatCode="#\ ##0.00"/>
    <numFmt numFmtId="174" formatCode="0.0____"/>
    <numFmt numFmtId="175" formatCode="#,##0____"/>
    <numFmt numFmtId="176" formatCode="#,##0.0____"/>
    <numFmt numFmtId="177" formatCode="#,##0.00____"/>
    <numFmt numFmtId="178" formatCode="#\ ##,000"/>
    <numFmt numFmtId="179" formatCode="0.00____"/>
    <numFmt numFmtId="180" formatCode="0.0__"/>
    <numFmt numFmtId="181" formatCode="0.00__"/>
    <numFmt numFmtId="182" formatCode="#,##0.0______"/>
    <numFmt numFmtId="183" formatCode="#,##0__________"/>
    <numFmt numFmtId="184" formatCode="#,##0________________"/>
    <numFmt numFmtId="185" formatCode="#,##0.0________________"/>
    <numFmt numFmtId="186" formatCode="#,##0.00______"/>
    <numFmt numFmtId="187" formatCode="#,##0&quot;Pts&quot;_);\(#,##0&quot;Pts&quot;\)"/>
    <numFmt numFmtId="188" formatCode="_ * #,##0.00_ ;_ * \-#,##0.00_ ;_ * &quot;-&quot;??_ ;_ @_ "/>
    <numFmt numFmtId="189" formatCode="_-* #,##0_-;\-* #,##0_-;_-* &quot;-&quot;??_-;_-@_-"/>
    <numFmt numFmtId="190" formatCode="General_)"/>
    <numFmt numFmtId="191" formatCode="0.0______"/>
    <numFmt numFmtId="192" formatCode="#.##0"/>
    <numFmt numFmtId="193" formatCode="#.##00"/>
  </numFmts>
  <fonts count="54" x14ac:knownFonts="1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sz val="9"/>
      <color theme="1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6"/>
      <color theme="1"/>
      <name val="Arial Narrow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theme="1"/>
      <name val="Arial Narrow"/>
      <family val="2"/>
    </font>
    <font>
      <sz val="7"/>
      <color rgb="FF000000"/>
      <name val="Arial Narrow"/>
      <family val="2"/>
    </font>
    <font>
      <sz val="8"/>
      <color rgb="FF003300"/>
      <name val="Arial Narrow"/>
      <family val="2"/>
    </font>
    <font>
      <b/>
      <sz val="8"/>
      <color rgb="FF003300"/>
      <name val="Arial Narrow"/>
      <family val="2"/>
    </font>
    <font>
      <b/>
      <sz val="9"/>
      <color rgb="FFFF0000"/>
      <name val="Arial Narrow"/>
      <family val="2"/>
    </font>
    <font>
      <sz val="8"/>
      <name val="Arial"/>
      <family val="2"/>
      <scheme val="minor"/>
    </font>
    <font>
      <sz val="8"/>
      <name val="Arial Narrow"/>
      <family val="2"/>
    </font>
    <font>
      <sz val="10"/>
      <name val="Arial Narrow"/>
      <family val="2"/>
    </font>
    <font>
      <sz val="9"/>
      <name val="Arial Narrow"/>
      <family val="2"/>
    </font>
    <font>
      <b/>
      <sz val="8"/>
      <name val="Arial Narrow"/>
      <family val="2"/>
    </font>
    <font>
      <sz val="8"/>
      <name val="Arial"/>
      <family val="2"/>
    </font>
    <font>
      <sz val="10"/>
      <name val="Times"/>
      <family val="1"/>
    </font>
    <font>
      <u/>
      <sz val="10"/>
      <color indexed="12"/>
      <name val="Arial"/>
      <family val="2"/>
    </font>
    <font>
      <sz val="8"/>
      <name val="Helvetica"/>
      <family val="2"/>
    </font>
    <font>
      <sz val="10"/>
      <name val="Arial"/>
      <family val="2"/>
    </font>
    <font>
      <b/>
      <sz val="9"/>
      <name val="Arial Narrow"/>
      <family val="2"/>
    </font>
    <font>
      <sz val="10"/>
      <color rgb="FF000000"/>
      <name val="Arial Narrow"/>
      <family val="2"/>
    </font>
    <font>
      <sz val="10"/>
      <color rgb="FF000000"/>
      <name val="Arial"/>
      <family val="2"/>
      <scheme val="minor"/>
    </font>
    <font>
      <b/>
      <sz val="9"/>
      <color indexed="10"/>
      <name val="Arial Narrow"/>
      <family val="2"/>
    </font>
    <font>
      <sz val="6"/>
      <name val="Arial Narrow"/>
      <family val="2"/>
    </font>
    <font>
      <sz val="6"/>
      <color indexed="8"/>
      <name val="Arial Narrow"/>
      <family val="2"/>
    </font>
    <font>
      <b/>
      <sz val="7"/>
      <color theme="1"/>
      <name val="Arial Narrow"/>
      <family val="2"/>
    </font>
    <font>
      <b/>
      <sz val="7"/>
      <name val="Arial Narrow"/>
      <family val="2"/>
    </font>
    <font>
      <sz val="7"/>
      <name val="Arial Narrow"/>
      <family val="2"/>
    </font>
    <font>
      <b/>
      <sz val="9"/>
      <color rgb="FF000000"/>
      <name val="Arial Narrow"/>
      <family val="2"/>
    </font>
    <font>
      <sz val="8"/>
      <name val="Times New Roman"/>
      <family val="1"/>
      <charset val="204"/>
    </font>
    <font>
      <sz val="8"/>
      <color rgb="FFFF0000"/>
      <name val="Arial Narrow"/>
      <family val="2"/>
    </font>
    <font>
      <sz val="10"/>
      <color rgb="FFFF000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8"/>
      <name val="Arial"/>
      <family val="2"/>
      <scheme val="minor"/>
    </font>
    <font>
      <sz val="6"/>
      <name val="Arial"/>
      <family val="2"/>
    </font>
    <font>
      <sz val="11"/>
      <name val="Arial"/>
      <family val="2"/>
    </font>
    <font>
      <sz val="8"/>
      <color indexed="58"/>
      <name val="Arial Narrow"/>
      <family val="2"/>
    </font>
    <font>
      <b/>
      <i/>
      <sz val="8"/>
      <color theme="1"/>
      <name val="Arial Narrow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b/>
      <sz val="9"/>
      <name val="Arial"/>
      <family val="2"/>
      <scheme val="minor"/>
    </font>
    <font>
      <sz val="9"/>
      <name val="Arial"/>
      <family val="2"/>
      <scheme val="minor"/>
    </font>
    <font>
      <sz val="9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color indexed="8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B5B7D6"/>
        <bgColor indexed="64"/>
      </patternFill>
    </fill>
    <fill>
      <patternFill patternType="solid">
        <fgColor rgb="FFDEDFF5"/>
        <bgColor indexed="64"/>
      </patternFill>
    </fill>
    <fill>
      <patternFill patternType="solid">
        <fgColor rgb="FFB5B7D6"/>
        <bgColor rgb="FF83B88C"/>
      </patternFill>
    </fill>
    <fill>
      <patternFill patternType="solid">
        <fgColor rgb="FFDEDFF5"/>
        <bgColor rgb="FFB4DCB6"/>
      </patternFill>
    </fill>
    <fill>
      <patternFill patternType="solid">
        <fgColor rgb="FFDEDFF5"/>
        <bgColor indexed="8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000000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37" fontId="21" fillId="0" borderId="9"/>
    <xf numFmtId="0" fontId="22" fillId="0" borderId="9" applyNumberFormat="0" applyFill="0" applyBorder="0" applyAlignment="0" applyProtection="0">
      <alignment vertical="top"/>
      <protection locked="0"/>
    </xf>
    <xf numFmtId="169" fontId="23" fillId="0" borderId="9"/>
    <xf numFmtId="0" fontId="24" fillId="0" borderId="9"/>
    <xf numFmtId="188" fontId="24" fillId="0" borderId="9" applyFont="0" applyFill="0" applyBorder="0" applyAlignment="0" applyProtection="0"/>
    <xf numFmtId="43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24" fillId="0" borderId="9"/>
    <xf numFmtId="0" fontId="35" fillId="0" borderId="9"/>
    <xf numFmtId="0" fontId="1" fillId="0" borderId="9"/>
  </cellStyleXfs>
  <cellXfs count="100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175" fontId="3" fillId="0" borderId="3" xfId="0" applyNumberFormat="1" applyFont="1" applyBorder="1" applyAlignment="1">
      <alignment horizontal="right" vertical="center"/>
    </xf>
    <xf numFmtId="175" fontId="3" fillId="0" borderId="0" xfId="0" applyNumberFormat="1" applyFont="1" applyAlignment="1">
      <alignment horizontal="right" vertical="center"/>
    </xf>
    <xf numFmtId="176" fontId="3" fillId="0" borderId="0" xfId="0" applyNumberFormat="1" applyFont="1"/>
    <xf numFmtId="178" fontId="7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171" fontId="5" fillId="0" borderId="0" xfId="0" applyNumberFormat="1" applyFont="1" applyAlignment="1">
      <alignment horizontal="right" vertical="center"/>
    </xf>
    <xf numFmtId="1" fontId="3" fillId="0" borderId="0" xfId="0" applyNumberFormat="1" applyFont="1" applyAlignment="1">
      <alignment vertical="center"/>
    </xf>
    <xf numFmtId="0" fontId="6" fillId="0" borderId="0" xfId="0" applyFont="1" applyAlignment="1">
      <alignment vertical="top"/>
    </xf>
    <xf numFmtId="1" fontId="6" fillId="0" borderId="0" xfId="0" applyNumberFormat="1" applyFont="1" applyAlignment="1">
      <alignment horizontal="center" vertical="center"/>
    </xf>
    <xf numFmtId="181" fontId="12" fillId="0" borderId="0" xfId="0" applyNumberFormat="1" applyFont="1" applyAlignment="1">
      <alignment horizontal="center"/>
    </xf>
    <xf numFmtId="181" fontId="3" fillId="0" borderId="0" xfId="0" applyNumberFormat="1" applyFont="1" applyAlignment="1">
      <alignment horizontal="center"/>
    </xf>
    <xf numFmtId="181" fontId="3" fillId="0" borderId="0" xfId="0" applyNumberFormat="1" applyFont="1" applyAlignment="1">
      <alignment horizontal="center" vertical="center"/>
    </xf>
    <xf numFmtId="171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71" fontId="12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left"/>
    </xf>
    <xf numFmtId="171" fontId="3" fillId="0" borderId="3" xfId="0" applyNumberFormat="1" applyFont="1" applyBorder="1" applyAlignment="1">
      <alignment horizontal="center" vertical="center"/>
    </xf>
    <xf numFmtId="181" fontId="3" fillId="0" borderId="3" xfId="0" applyNumberFormat="1" applyFont="1" applyBorder="1" applyAlignment="1">
      <alignment horizontal="center" vertical="center"/>
    </xf>
    <xf numFmtId="181" fontId="5" fillId="2" borderId="0" xfId="0" applyNumberFormat="1" applyFont="1" applyFill="1" applyAlignment="1">
      <alignment horizontal="center" vertical="center"/>
    </xf>
    <xf numFmtId="181" fontId="3" fillId="2" borderId="0" xfId="0" applyNumberFormat="1" applyFont="1" applyFill="1" applyAlignment="1">
      <alignment horizontal="center" vertical="center"/>
    </xf>
    <xf numFmtId="2" fontId="12" fillId="0" borderId="3" xfId="0" applyNumberFormat="1" applyFont="1" applyBorder="1" applyAlignment="1">
      <alignment horizontal="center"/>
    </xf>
    <xf numFmtId="167" fontId="3" fillId="0" borderId="3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/>
    </xf>
    <xf numFmtId="179" fontId="3" fillId="0" borderId="0" xfId="0" applyNumberFormat="1" applyFont="1" applyAlignment="1">
      <alignment horizontal="center"/>
    </xf>
    <xf numFmtId="176" fontId="3" fillId="0" borderId="0" xfId="0" applyNumberFormat="1" applyFont="1" applyAlignment="1">
      <alignment horizontal="center"/>
    </xf>
    <xf numFmtId="0" fontId="5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center" vertical="center"/>
    </xf>
    <xf numFmtId="3" fontId="7" fillId="0" borderId="3" xfId="0" quotePrefix="1" applyNumberFormat="1" applyFont="1" applyBorder="1" applyAlignment="1">
      <alignment vertical="center"/>
    </xf>
    <xf numFmtId="0" fontId="10" fillId="0" borderId="3" xfId="0" applyFont="1" applyBorder="1" applyAlignment="1">
      <alignment horizontal="center"/>
    </xf>
    <xf numFmtId="169" fontId="7" fillId="0" borderId="0" xfId="0" applyNumberFormat="1" applyFont="1" applyAlignment="1">
      <alignment vertical="center"/>
    </xf>
    <xf numFmtId="169" fontId="10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5" fillId="0" borderId="0" xfId="0" applyFont="1" applyAlignment="1">
      <alignment horizontal="right" vertical="center" wrapText="1"/>
    </xf>
    <xf numFmtId="3" fontId="3" fillId="0" borderId="0" xfId="0" applyNumberFormat="1" applyFont="1" applyAlignment="1">
      <alignment vertical="center"/>
    </xf>
    <xf numFmtId="184" fontId="3" fillId="0" borderId="0" xfId="0" applyNumberFormat="1" applyFont="1" applyAlignment="1">
      <alignment horizontal="right"/>
    </xf>
    <xf numFmtId="184" fontId="3" fillId="0" borderId="0" xfId="0" applyNumberFormat="1" applyFont="1"/>
    <xf numFmtId="3" fontId="3" fillId="0" borderId="0" xfId="0" applyNumberFormat="1" applyFont="1" applyAlignment="1">
      <alignment horizontal="left" vertical="center"/>
    </xf>
    <xf numFmtId="183" fontId="3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left" vertical="center"/>
    </xf>
    <xf numFmtId="185" fontId="3" fillId="0" borderId="0" xfId="0" applyNumberFormat="1" applyFont="1"/>
    <xf numFmtId="0" fontId="3" fillId="2" borderId="9" xfId="0" applyFont="1" applyFill="1" applyBorder="1" applyAlignment="1">
      <alignment horizontal="left" vertical="center"/>
    </xf>
    <xf numFmtId="0" fontId="17" fillId="0" borderId="0" xfId="0" applyFont="1"/>
    <xf numFmtId="0" fontId="16" fillId="0" borderId="0" xfId="0" applyFont="1"/>
    <xf numFmtId="0" fontId="18" fillId="0" borderId="0" xfId="0" applyFont="1"/>
    <xf numFmtId="0" fontId="19" fillId="0" borderId="0" xfId="0" applyFont="1" applyAlignment="1">
      <alignment horizontal="center"/>
    </xf>
    <xf numFmtId="0" fontId="16" fillId="0" borderId="12" xfId="0" applyFont="1" applyBorder="1"/>
    <xf numFmtId="0" fontId="20" fillId="0" borderId="13" xfId="0" applyFont="1" applyBorder="1"/>
    <xf numFmtId="37" fontId="18" fillId="4" borderId="9" xfId="1" applyFont="1" applyFill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Alignment="1">
      <alignment vertical="center"/>
    </xf>
    <xf numFmtId="0" fontId="20" fillId="0" borderId="13" xfId="2" applyFont="1" applyBorder="1" applyAlignment="1" applyProtection="1"/>
    <xf numFmtId="177" fontId="16" fillId="4" borderId="0" xfId="0" applyNumberFormat="1" applyFont="1" applyFill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26" fillId="0" borderId="0" xfId="0" applyFont="1"/>
    <xf numFmtId="0" fontId="26" fillId="0" borderId="9" xfId="0" applyFont="1" applyBorder="1"/>
    <xf numFmtId="0" fontId="17" fillId="0" borderId="2" xfId="0" applyFont="1" applyBorder="1"/>
    <xf numFmtId="0" fontId="3" fillId="0" borderId="10" xfId="0" applyFont="1" applyBorder="1"/>
    <xf numFmtId="0" fontId="3" fillId="0" borderId="0" xfId="0" applyFont="1" applyAlignment="1">
      <alignment horizontal="left"/>
    </xf>
    <xf numFmtId="168" fontId="3" fillId="3" borderId="9" xfId="0" applyNumberFormat="1" applyFont="1" applyFill="1" applyBorder="1"/>
    <xf numFmtId="166" fontId="11" fillId="0" borderId="3" xfId="0" applyNumberFormat="1" applyFont="1" applyBorder="1" applyAlignment="1">
      <alignment horizontal="right" vertical="center"/>
    </xf>
    <xf numFmtId="175" fontId="3" fillId="0" borderId="9" xfId="0" applyNumberFormat="1" applyFont="1" applyBorder="1" applyAlignment="1">
      <alignment horizontal="right" vertical="center"/>
    </xf>
    <xf numFmtId="0" fontId="8" fillId="0" borderId="9" xfId="0" applyFont="1" applyBorder="1" applyAlignment="1">
      <alignment horizontal="left" vertical="center"/>
    </xf>
    <xf numFmtId="176" fontId="3" fillId="0" borderId="9" xfId="0" applyNumberFormat="1" applyFont="1" applyBorder="1"/>
    <xf numFmtId="180" fontId="5" fillId="2" borderId="9" xfId="0" applyNumberFormat="1" applyFont="1" applyFill="1" applyBorder="1" applyAlignment="1">
      <alignment horizontal="center"/>
    </xf>
    <xf numFmtId="174" fontId="5" fillId="2" borderId="9" xfId="0" applyNumberFormat="1" applyFont="1" applyFill="1" applyBorder="1" applyAlignment="1">
      <alignment horizontal="right"/>
    </xf>
    <xf numFmtId="174" fontId="5" fillId="2" borderId="9" xfId="0" applyNumberFormat="1" applyFont="1" applyFill="1" applyBorder="1" applyAlignment="1">
      <alignment horizontal="center"/>
    </xf>
    <xf numFmtId="171" fontId="3" fillId="2" borderId="9" xfId="0" applyNumberFormat="1" applyFont="1" applyFill="1" applyBorder="1" applyAlignment="1">
      <alignment horizontal="center" vertical="center"/>
    </xf>
    <xf numFmtId="176" fontId="3" fillId="2" borderId="9" xfId="0" applyNumberFormat="1" applyFont="1" applyFill="1" applyBorder="1" applyAlignment="1">
      <alignment horizontal="right" vertical="center"/>
    </xf>
    <xf numFmtId="171" fontId="3" fillId="2" borderId="9" xfId="0" applyNumberFormat="1" applyFont="1" applyFill="1" applyBorder="1" applyAlignment="1">
      <alignment vertical="center"/>
    </xf>
    <xf numFmtId="176" fontId="3" fillId="3" borderId="9" xfId="0" applyNumberFormat="1" applyFont="1" applyFill="1" applyBorder="1" applyAlignment="1">
      <alignment horizontal="right" vertical="center"/>
    </xf>
    <xf numFmtId="173" fontId="3" fillId="2" borderId="9" xfId="0" applyNumberFormat="1" applyFont="1" applyFill="1" applyBorder="1" applyAlignment="1">
      <alignment horizontal="center" vertical="center"/>
    </xf>
    <xf numFmtId="171" fontId="3" fillId="0" borderId="0" xfId="0" applyNumberFormat="1" applyFont="1" applyAlignment="1">
      <alignment horizontal="center"/>
    </xf>
    <xf numFmtId="0" fontId="3" fillId="0" borderId="9" xfId="0" applyFont="1" applyBorder="1"/>
    <xf numFmtId="171" fontId="3" fillId="2" borderId="9" xfId="0" applyNumberFormat="1" applyFont="1" applyFill="1" applyBorder="1" applyAlignment="1">
      <alignment horizontal="center" vertical="center" wrapText="1"/>
    </xf>
    <xf numFmtId="168" fontId="5" fillId="3" borderId="9" xfId="0" applyNumberFormat="1" applyFont="1" applyFill="1" applyBorder="1"/>
    <xf numFmtId="173" fontId="3" fillId="2" borderId="9" xfId="0" applyNumberFormat="1" applyFont="1" applyFill="1" applyBorder="1" applyAlignment="1">
      <alignment horizontal="center" vertical="center" wrapText="1"/>
    </xf>
    <xf numFmtId="168" fontId="3" fillId="2" borderId="9" xfId="0" applyNumberFormat="1" applyFont="1" applyFill="1" applyBorder="1" applyAlignment="1">
      <alignment horizontal="left" vertical="center"/>
    </xf>
    <xf numFmtId="171" fontId="5" fillId="2" borderId="9" xfId="0" applyNumberFormat="1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center"/>
    </xf>
    <xf numFmtId="0" fontId="25" fillId="0" borderId="9" xfId="8" applyFont="1"/>
    <xf numFmtId="0" fontId="28" fillId="0" borderId="9" xfId="8" applyFont="1"/>
    <xf numFmtId="0" fontId="14" fillId="0" borderId="9" xfId="8" applyFont="1"/>
    <xf numFmtId="1" fontId="28" fillId="0" borderId="9" xfId="8" applyNumberFormat="1" applyFont="1"/>
    <xf numFmtId="0" fontId="28" fillId="0" borderId="9" xfId="8" applyFont="1" applyAlignment="1">
      <alignment wrapText="1"/>
    </xf>
    <xf numFmtId="0" fontId="14" fillId="0" borderId="9" xfId="8" applyFont="1" applyAlignment="1">
      <alignment wrapText="1"/>
    </xf>
    <xf numFmtId="1" fontId="28" fillId="0" borderId="9" xfId="8" applyNumberFormat="1" applyFont="1" applyAlignment="1">
      <alignment wrapText="1"/>
    </xf>
    <xf numFmtId="1" fontId="25" fillId="0" borderId="9" xfId="8" applyNumberFormat="1" applyFont="1"/>
    <xf numFmtId="189" fontId="3" fillId="0" borderId="9" xfId="6" applyNumberFormat="1" applyFont="1" applyBorder="1" applyAlignment="1">
      <alignment wrapText="1"/>
    </xf>
    <xf numFmtId="0" fontId="5" fillId="6" borderId="0" xfId="0" applyFont="1" applyFill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left" vertical="center"/>
    </xf>
    <xf numFmtId="165" fontId="3" fillId="2" borderId="0" xfId="0" applyNumberFormat="1" applyFont="1" applyFill="1" applyAlignment="1">
      <alignment vertical="center"/>
    </xf>
    <xf numFmtId="186" fontId="10" fillId="2" borderId="3" xfId="0" applyNumberFormat="1" applyFont="1" applyFill="1" applyBorder="1" applyAlignment="1">
      <alignment horizontal="right" vertical="top"/>
    </xf>
    <xf numFmtId="0" fontId="8" fillId="6" borderId="0" xfId="0" applyFont="1" applyFill="1" applyAlignment="1">
      <alignment horizontal="left"/>
    </xf>
    <xf numFmtId="0" fontId="29" fillId="0" borderId="0" xfId="0" applyFont="1"/>
    <xf numFmtId="0" fontId="18" fillId="0" borderId="9" xfId="8" applyFont="1" applyAlignment="1">
      <alignment vertical="center"/>
    </xf>
    <xf numFmtId="3" fontId="18" fillId="0" borderId="9" xfId="8" applyNumberFormat="1" applyFont="1" applyAlignment="1">
      <alignment vertical="center"/>
    </xf>
    <xf numFmtId="4" fontId="18" fillId="0" borderId="9" xfId="8" applyNumberFormat="1" applyFont="1" applyAlignment="1">
      <alignment vertical="center"/>
    </xf>
    <xf numFmtId="1" fontId="3" fillId="0" borderId="0" xfId="0" applyNumberFormat="1" applyFont="1"/>
    <xf numFmtId="2" fontId="3" fillId="0" borderId="0" xfId="0" applyNumberFormat="1" applyFont="1"/>
    <xf numFmtId="0" fontId="5" fillId="0" borderId="10" xfId="0" applyFont="1" applyBorder="1" applyAlignment="1">
      <alignment vertical="center"/>
    </xf>
    <xf numFmtId="1" fontId="3" fillId="0" borderId="9" xfId="0" applyNumberFormat="1" applyFont="1" applyBorder="1"/>
    <xf numFmtId="2" fontId="3" fillId="0" borderId="9" xfId="0" applyNumberFormat="1" applyFont="1" applyBorder="1"/>
    <xf numFmtId="187" fontId="25" fillId="0" borderId="9" xfId="8" applyNumberFormat="1" applyFont="1"/>
    <xf numFmtId="187" fontId="25" fillId="0" borderId="9" xfId="8" applyNumberFormat="1" applyFont="1" applyAlignment="1">
      <alignment vertical="center"/>
    </xf>
    <xf numFmtId="187" fontId="25" fillId="0" borderId="9" xfId="8" applyNumberFormat="1" applyFont="1" applyAlignment="1">
      <alignment horizontal="left" vertical="center" wrapText="1"/>
    </xf>
    <xf numFmtId="0" fontId="25" fillId="0" borderId="9" xfId="8" applyFont="1" applyAlignment="1">
      <alignment vertical="center"/>
    </xf>
    <xf numFmtId="0" fontId="25" fillId="0" borderId="9" xfId="8" applyFont="1" applyAlignment="1">
      <alignment horizontal="center" vertical="center"/>
    </xf>
    <xf numFmtId="184" fontId="3" fillId="2" borderId="0" xfId="0" applyNumberFormat="1" applyFont="1" applyFill="1" applyAlignment="1">
      <alignment horizontal="right"/>
    </xf>
    <xf numFmtId="184" fontId="3" fillId="2" borderId="0" xfId="0" applyNumberFormat="1" applyFont="1" applyFill="1"/>
    <xf numFmtId="0" fontId="29" fillId="0" borderId="10" xfId="8" applyFont="1" applyBorder="1"/>
    <xf numFmtId="3" fontId="29" fillId="4" borderId="10" xfId="8" applyNumberFormat="1" applyFont="1" applyFill="1" applyBorder="1"/>
    <xf numFmtId="3" fontId="29" fillId="4" borderId="10" xfId="8" applyNumberFormat="1" applyFont="1" applyFill="1" applyBorder="1" applyAlignment="1">
      <alignment horizontal="right" vertical="center"/>
    </xf>
    <xf numFmtId="3" fontId="29" fillId="4" borderId="10" xfId="8" applyNumberFormat="1" applyFont="1" applyFill="1" applyBorder="1" applyAlignment="1">
      <alignment vertical="center"/>
    </xf>
    <xf numFmtId="0" fontId="29" fillId="0" borderId="9" xfId="8" applyFont="1"/>
    <xf numFmtId="3" fontId="29" fillId="4" borderId="9" xfId="8" applyNumberFormat="1" applyFont="1" applyFill="1" applyAlignment="1">
      <alignment vertical="center"/>
    </xf>
    <xf numFmtId="3" fontId="29" fillId="4" borderId="9" xfId="8" applyNumberFormat="1" applyFont="1" applyFill="1" applyAlignment="1">
      <alignment horizontal="right" vertical="center"/>
    </xf>
    <xf numFmtId="178" fontId="29" fillId="0" borderId="9" xfId="3" applyNumberFormat="1" applyFont="1"/>
    <xf numFmtId="169" fontId="29" fillId="0" borderId="9" xfId="3" applyFont="1" applyAlignment="1">
      <alignment horizontal="left" vertical="center"/>
    </xf>
    <xf numFmtId="0" fontId="25" fillId="0" borderId="9" xfId="8" applyFont="1" applyAlignment="1">
      <alignment vertical="center" wrapText="1"/>
    </xf>
    <xf numFmtId="4" fontId="19" fillId="4" borderId="0" xfId="0" applyNumberFormat="1" applyFont="1" applyFill="1" applyAlignment="1">
      <alignment horizontal="center" vertical="center"/>
    </xf>
    <xf numFmtId="168" fontId="19" fillId="6" borderId="9" xfId="8" applyNumberFormat="1" applyFont="1" applyFill="1"/>
    <xf numFmtId="173" fontId="16" fillId="4" borderId="0" xfId="0" applyNumberFormat="1" applyFont="1" applyFill="1" applyAlignment="1">
      <alignment horizontal="center" vertical="center"/>
    </xf>
    <xf numFmtId="168" fontId="16" fillId="6" borderId="9" xfId="8" applyNumberFormat="1" applyFont="1" applyFill="1" applyAlignment="1">
      <alignment horizontal="left" vertical="center"/>
    </xf>
    <xf numFmtId="0" fontId="3" fillId="2" borderId="9" xfId="0" applyFont="1" applyFill="1" applyBorder="1" applyAlignment="1">
      <alignment horizontal="left"/>
    </xf>
    <xf numFmtId="179" fontId="3" fillId="2" borderId="9" xfId="0" applyNumberFormat="1" applyFont="1" applyFill="1" applyBorder="1" applyAlignment="1">
      <alignment horizontal="center"/>
    </xf>
    <xf numFmtId="4" fontId="12" fillId="2" borderId="9" xfId="0" applyNumberFormat="1" applyFont="1" applyFill="1" applyBorder="1" applyAlignment="1">
      <alignment horizontal="center" vertical="center"/>
    </xf>
    <xf numFmtId="174" fontId="3" fillId="2" borderId="9" xfId="0" applyNumberFormat="1" applyFont="1" applyFill="1" applyBorder="1" applyAlignment="1">
      <alignment horizontal="right" vertical="center"/>
    </xf>
    <xf numFmtId="4" fontId="3" fillId="2" borderId="9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179" fontId="5" fillId="3" borderId="9" xfId="0" applyNumberFormat="1" applyFont="1" applyFill="1" applyBorder="1" applyAlignment="1">
      <alignment horizontal="center"/>
    </xf>
    <xf numFmtId="179" fontId="3" fillId="3" borderId="9" xfId="0" applyNumberFormat="1" applyFont="1" applyFill="1" applyBorder="1" applyAlignment="1">
      <alignment horizontal="center"/>
    </xf>
    <xf numFmtId="4" fontId="5" fillId="2" borderId="9" xfId="0" applyNumberFormat="1" applyFont="1" applyFill="1" applyBorder="1" applyAlignment="1">
      <alignment horizontal="center" vertical="center"/>
    </xf>
    <xf numFmtId="174" fontId="5" fillId="2" borderId="9" xfId="0" applyNumberFormat="1" applyFont="1" applyFill="1" applyBorder="1" applyAlignment="1">
      <alignment horizontal="right" vertical="center"/>
    </xf>
    <xf numFmtId="4" fontId="8" fillId="2" borderId="9" xfId="0" applyNumberFormat="1" applyFont="1" applyFill="1" applyBorder="1" applyAlignment="1">
      <alignment horizontal="center" vertical="center"/>
    </xf>
    <xf numFmtId="4" fontId="9" fillId="2" borderId="9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/>
    </xf>
    <xf numFmtId="181" fontId="3" fillId="2" borderId="9" xfId="0" applyNumberFormat="1" applyFont="1" applyFill="1" applyBorder="1" applyAlignment="1">
      <alignment horizontal="center"/>
    </xf>
    <xf numFmtId="0" fontId="3" fillId="3" borderId="9" xfId="0" applyFont="1" applyFill="1" applyBorder="1" applyAlignment="1">
      <alignment horizontal="left"/>
    </xf>
    <xf numFmtId="0" fontId="5" fillId="3" borderId="9" xfId="0" applyFont="1" applyFill="1" applyBorder="1" applyAlignment="1">
      <alignment horizontal="left"/>
    </xf>
    <xf numFmtId="179" fontId="9" fillId="2" borderId="10" xfId="0" applyNumberFormat="1" applyFont="1" applyFill="1" applyBorder="1" applyAlignment="1">
      <alignment horizontal="center"/>
    </xf>
    <xf numFmtId="174" fontId="5" fillId="2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37" fontId="6" fillId="4" borderId="9" xfId="1" applyFont="1" applyFill="1"/>
    <xf numFmtId="37" fontId="6" fillId="4" borderId="9" xfId="1" applyFont="1" applyFill="1" applyAlignment="1">
      <alignment vertical="center"/>
    </xf>
    <xf numFmtId="3" fontId="4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3" fontId="10" fillId="0" borderId="0" xfId="0" applyNumberFormat="1" applyFont="1" applyAlignment="1">
      <alignment horizontal="right" vertical="center"/>
    </xf>
    <xf numFmtId="3" fontId="33" fillId="0" borderId="0" xfId="0" applyNumberFormat="1" applyFont="1" applyAlignment="1">
      <alignment horizontal="right" vertical="center"/>
    </xf>
    <xf numFmtId="3" fontId="33" fillId="0" borderId="0" xfId="0" applyNumberFormat="1" applyFont="1" applyAlignment="1">
      <alignment vertical="center"/>
    </xf>
    <xf numFmtId="0" fontId="7" fillId="4" borderId="19" xfId="0" applyFont="1" applyFill="1" applyBorder="1" applyAlignment="1">
      <alignment horizontal="left"/>
    </xf>
    <xf numFmtId="0" fontId="3" fillId="4" borderId="0" xfId="0" applyFont="1" applyFill="1" applyAlignment="1">
      <alignment horizontal="center"/>
    </xf>
    <xf numFmtId="3" fontId="3" fillId="4" borderId="0" xfId="0" applyNumberFormat="1" applyFont="1" applyFill="1"/>
    <xf numFmtId="3" fontId="3" fillId="4" borderId="0" xfId="0" applyNumberFormat="1" applyFont="1" applyFill="1" applyAlignment="1">
      <alignment horizontal="right"/>
    </xf>
    <xf numFmtId="3" fontId="3" fillId="4" borderId="0" xfId="0" quotePrefix="1" applyNumberFormat="1" applyFont="1" applyFill="1" applyAlignment="1">
      <alignment horizontal="right"/>
    </xf>
    <xf numFmtId="3" fontId="3" fillId="4" borderId="0" xfId="0" applyNumberFormat="1" applyFont="1" applyFill="1" applyAlignment="1">
      <alignment horizontal="right" vertical="center"/>
    </xf>
    <xf numFmtId="3" fontId="3" fillId="4" borderId="0" xfId="0" quotePrefix="1" applyNumberFormat="1" applyFont="1" applyFill="1" applyAlignment="1">
      <alignment horizontal="right" vertical="center"/>
    </xf>
    <xf numFmtId="0" fontId="7" fillId="4" borderId="0" xfId="0" applyFont="1" applyFill="1" applyAlignment="1">
      <alignment horizontal="left"/>
    </xf>
    <xf numFmtId="168" fontId="3" fillId="4" borderId="0" xfId="0" applyNumberFormat="1" applyFont="1" applyFill="1"/>
    <xf numFmtId="169" fontId="7" fillId="0" borderId="9" xfId="3" applyFont="1" applyAlignment="1">
      <alignment horizontal="left"/>
    </xf>
    <xf numFmtId="169" fontId="3" fillId="0" borderId="9" xfId="3" applyFont="1" applyAlignment="1">
      <alignment horizontal="left"/>
    </xf>
    <xf numFmtId="0" fontId="8" fillId="2" borderId="0" xfId="0" applyFont="1" applyFill="1" applyAlignment="1">
      <alignment vertical="center"/>
    </xf>
    <xf numFmtId="37" fontId="5" fillId="2" borderId="0" xfId="0" applyNumberFormat="1" applyFont="1" applyFill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170" fontId="3" fillId="0" borderId="2" xfId="0" applyNumberFormat="1" applyFont="1" applyBorder="1" applyAlignment="1">
      <alignment horizontal="right" vertical="center"/>
    </xf>
    <xf numFmtId="170" fontId="3" fillId="0" borderId="2" xfId="0" applyNumberFormat="1" applyFont="1" applyBorder="1" applyAlignment="1">
      <alignment vertical="center"/>
    </xf>
    <xf numFmtId="170" fontId="3" fillId="2" borderId="2" xfId="0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37" fontId="7" fillId="2" borderId="0" xfId="0" applyNumberFormat="1" applyFont="1" applyFill="1" applyAlignment="1">
      <alignment vertical="center"/>
    </xf>
    <xf numFmtId="0" fontId="7" fillId="0" borderId="0" xfId="0" applyFo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/>
    </xf>
    <xf numFmtId="1" fontId="16" fillId="0" borderId="0" xfId="0" applyNumberFormat="1" applyFont="1" applyAlignment="1">
      <alignment horizontal="center" vertical="center"/>
    </xf>
    <xf numFmtId="4" fontId="16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19" fillId="0" borderId="16" xfId="0" applyFont="1" applyBorder="1" applyAlignment="1">
      <alignment horizontal="left"/>
    </xf>
    <xf numFmtId="1" fontId="16" fillId="0" borderId="16" xfId="0" applyNumberFormat="1" applyFont="1" applyBorder="1" applyAlignment="1">
      <alignment horizontal="center" vertical="center"/>
    </xf>
    <xf numFmtId="4" fontId="16" fillId="0" borderId="16" xfId="0" applyNumberFormat="1" applyFont="1" applyBorder="1" applyAlignment="1">
      <alignment horizontal="center" vertical="center"/>
    </xf>
    <xf numFmtId="4" fontId="3" fillId="0" borderId="16" xfId="0" applyNumberFormat="1" applyFont="1" applyBorder="1" applyAlignment="1">
      <alignment horizontal="center" vertical="center"/>
    </xf>
    <xf numFmtId="0" fontId="19" fillId="5" borderId="10" xfId="0" applyFont="1" applyFill="1" applyBorder="1" applyAlignment="1">
      <alignment horizontal="left"/>
    </xf>
    <xf numFmtId="1" fontId="16" fillId="0" borderId="10" xfId="0" applyNumberFormat="1" applyFont="1" applyBorder="1" applyAlignment="1">
      <alignment horizontal="center" vertical="center"/>
    </xf>
    <xf numFmtId="4" fontId="16" fillId="0" borderId="10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0" fontId="19" fillId="5" borderId="0" xfId="0" applyFont="1" applyFill="1" applyAlignment="1">
      <alignment horizontal="left"/>
    </xf>
    <xf numFmtId="0" fontId="19" fillId="5" borderId="16" xfId="0" applyFont="1" applyFill="1" applyBorder="1" applyAlignment="1">
      <alignment horizontal="left"/>
    </xf>
    <xf numFmtId="0" fontId="19" fillId="0" borderId="10" xfId="0" applyFont="1" applyBorder="1" applyAlignment="1">
      <alignment horizontal="left"/>
    </xf>
    <xf numFmtId="4" fontId="16" fillId="4" borderId="10" xfId="0" applyNumberFormat="1" applyFont="1" applyFill="1" applyBorder="1" applyAlignment="1">
      <alignment horizontal="center" vertical="center"/>
    </xf>
    <xf numFmtId="4" fontId="16" fillId="4" borderId="0" xfId="0" applyNumberFormat="1" applyFont="1" applyFill="1" applyAlignment="1">
      <alignment horizontal="center" vertical="center"/>
    </xf>
    <xf numFmtId="0" fontId="16" fillId="0" borderId="0" xfId="0" applyFont="1" applyAlignment="1">
      <alignment horizontal="left"/>
    </xf>
    <xf numFmtId="49" fontId="16" fillId="0" borderId="10" xfId="0" applyNumberFormat="1" applyFont="1" applyBorder="1" applyAlignment="1">
      <alignment horizontal="center" vertical="center"/>
    </xf>
    <xf numFmtId="0" fontId="16" fillId="0" borderId="10" xfId="0" applyFont="1" applyBorder="1" applyAlignment="1">
      <alignment vertical="center" wrapText="1"/>
    </xf>
    <xf numFmtId="175" fontId="16" fillId="0" borderId="10" xfId="0" applyNumberFormat="1" applyFont="1" applyBorder="1" applyAlignment="1">
      <alignment horizontal="right" vertical="center"/>
    </xf>
    <xf numFmtId="175" fontId="3" fillId="0" borderId="10" xfId="0" applyNumberFormat="1" applyFont="1" applyBorder="1" applyAlignment="1">
      <alignment horizontal="right" vertical="center"/>
    </xf>
    <xf numFmtId="166" fontId="7" fillId="0" borderId="10" xfId="0" applyNumberFormat="1" applyFont="1" applyBorder="1" applyAlignment="1">
      <alignment horizontal="right" vertical="center"/>
    </xf>
    <xf numFmtId="176" fontId="16" fillId="0" borderId="0" xfId="0" applyNumberFormat="1" applyFont="1"/>
    <xf numFmtId="0" fontId="16" fillId="0" borderId="16" xfId="0" applyFont="1" applyBorder="1" applyAlignment="1">
      <alignment horizontal="left"/>
    </xf>
    <xf numFmtId="4" fontId="3" fillId="4" borderId="0" xfId="0" applyNumberFormat="1" applyFont="1" applyFill="1" applyAlignment="1">
      <alignment horizontal="center" vertical="center"/>
    </xf>
    <xf numFmtId="4" fontId="16" fillId="4" borderId="16" xfId="0" applyNumberFormat="1" applyFont="1" applyFill="1" applyBorder="1" applyAlignment="1">
      <alignment horizontal="center" vertical="center"/>
    </xf>
    <xf numFmtId="4" fontId="3" fillId="4" borderId="16" xfId="0" applyNumberFormat="1" applyFont="1" applyFill="1" applyBorder="1" applyAlignment="1">
      <alignment horizontal="center" vertical="center"/>
    </xf>
    <xf numFmtId="4" fontId="3" fillId="4" borderId="10" xfId="0" applyNumberFormat="1" applyFont="1" applyFill="1" applyBorder="1" applyAlignment="1">
      <alignment horizontal="center" vertical="center"/>
    </xf>
    <xf numFmtId="3" fontId="29" fillId="0" borderId="10" xfId="0" quotePrefix="1" applyNumberFormat="1" applyFont="1" applyBorder="1" applyAlignment="1">
      <alignment vertical="center"/>
    </xf>
    <xf numFmtId="0" fontId="29" fillId="0" borderId="10" xfId="0" applyFont="1" applyBorder="1"/>
    <xf numFmtId="0" fontId="6" fillId="6" borderId="0" xfId="0" applyFont="1" applyFill="1"/>
    <xf numFmtId="0" fontId="3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top"/>
    </xf>
    <xf numFmtId="0" fontId="5" fillId="6" borderId="0" xfId="0" applyFont="1" applyFill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5" fillId="5" borderId="0" xfId="0" applyFont="1" applyFill="1" applyAlignment="1">
      <alignment horizontal="right" vertical="center"/>
    </xf>
    <xf numFmtId="176" fontId="3" fillId="4" borderId="9" xfId="5" applyNumberFormat="1" applyFont="1" applyFill="1" applyBorder="1" applyAlignment="1">
      <alignment horizontal="right" vertical="center"/>
    </xf>
    <xf numFmtId="4" fontId="5" fillId="5" borderId="9" xfId="4" applyNumberFormat="1" applyFont="1" applyFill="1" applyAlignment="1">
      <alignment horizontal="right" vertical="center"/>
    </xf>
    <xf numFmtId="4" fontId="16" fillId="6" borderId="0" xfId="0" applyNumberFormat="1" applyFont="1" applyFill="1" applyAlignment="1">
      <alignment horizontal="right" vertical="center"/>
    </xf>
    <xf numFmtId="172" fontId="3" fillId="4" borderId="9" xfId="5" applyNumberFormat="1" applyFont="1" applyFill="1" applyBorder="1" applyAlignment="1">
      <alignment horizontal="right" vertical="center"/>
    </xf>
    <xf numFmtId="0" fontId="16" fillId="6" borderId="0" xfId="0" applyFont="1" applyFill="1"/>
    <xf numFmtId="4" fontId="16" fillId="4" borderId="0" xfId="0" applyNumberFormat="1" applyFont="1" applyFill="1" applyAlignment="1">
      <alignment horizontal="right" vertical="center"/>
    </xf>
    <xf numFmtId="166" fontId="16" fillId="4" borderId="9" xfId="5" applyNumberFormat="1" applyFont="1" applyFill="1" applyBorder="1" applyAlignment="1">
      <alignment horizontal="right" vertical="center"/>
    </xf>
    <xf numFmtId="0" fontId="16" fillId="4" borderId="9" xfId="4" applyFont="1" applyFill="1" applyAlignment="1">
      <alignment horizontal="left" vertical="center"/>
    </xf>
    <xf numFmtId="0" fontId="3" fillId="4" borderId="9" xfId="4" applyFont="1" applyFill="1" applyAlignment="1">
      <alignment horizontal="left" vertical="center"/>
    </xf>
    <xf numFmtId="4" fontId="3" fillId="4" borderId="0" xfId="0" applyNumberFormat="1" applyFont="1" applyFill="1" applyAlignment="1">
      <alignment horizontal="right" vertical="center"/>
    </xf>
    <xf numFmtId="4" fontId="16" fillId="4" borderId="9" xfId="4" applyNumberFormat="1" applyFont="1" applyFill="1" applyAlignment="1">
      <alignment horizontal="right" vertical="center"/>
    </xf>
    <xf numFmtId="0" fontId="3" fillId="4" borderId="16" xfId="4" applyFont="1" applyFill="1" applyBorder="1" applyAlignment="1">
      <alignment horizontal="left" vertical="center"/>
    </xf>
    <xf numFmtId="166" fontId="16" fillId="4" borderId="16" xfId="5" applyNumberFormat="1" applyFont="1" applyFill="1" applyBorder="1" applyAlignment="1">
      <alignment horizontal="right" vertical="center"/>
    </xf>
    <xf numFmtId="4" fontId="16" fillId="0" borderId="0" xfId="0" applyNumberFormat="1" applyFont="1" applyAlignment="1">
      <alignment horizontal="right" vertical="center"/>
    </xf>
    <xf numFmtId="4" fontId="3" fillId="6" borderId="0" xfId="0" applyNumberFormat="1" applyFont="1" applyFill="1" applyAlignment="1">
      <alignment horizontal="right" vertical="center"/>
    </xf>
    <xf numFmtId="171" fontId="16" fillId="4" borderId="0" xfId="0" applyNumberFormat="1" applyFont="1" applyFill="1" applyAlignment="1">
      <alignment horizontal="center" vertical="center"/>
    </xf>
    <xf numFmtId="182" fontId="16" fillId="4" borderId="9" xfId="5" applyNumberFormat="1" applyFont="1" applyFill="1" applyBorder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7" borderId="9" xfId="4" applyFont="1" applyFill="1" applyAlignment="1">
      <alignment horizontal="left" vertical="center"/>
    </xf>
    <xf numFmtId="4" fontId="16" fillId="6" borderId="16" xfId="0" applyNumberFormat="1" applyFont="1" applyFill="1" applyBorder="1" applyAlignment="1">
      <alignment horizontal="right" vertical="center"/>
    </xf>
    <xf numFmtId="0" fontId="16" fillId="4" borderId="16" xfId="4" applyFont="1" applyFill="1" applyBorder="1" applyAlignment="1">
      <alignment horizontal="left" vertical="center"/>
    </xf>
    <xf numFmtId="171" fontId="16" fillId="6" borderId="0" xfId="0" applyNumberFormat="1" applyFont="1" applyFill="1" applyAlignment="1">
      <alignment horizontal="center" vertical="center"/>
    </xf>
    <xf numFmtId="166" fontId="3" fillId="4" borderId="9" xfId="5" applyNumberFormat="1" applyFont="1" applyFill="1" applyBorder="1" applyAlignment="1">
      <alignment horizontal="right" vertical="center"/>
    </xf>
    <xf numFmtId="2" fontId="16" fillId="4" borderId="9" xfId="4" applyNumberFormat="1" applyFont="1" applyFill="1" applyAlignment="1">
      <alignment horizontal="center" vertical="center"/>
    </xf>
    <xf numFmtId="4" fontId="3" fillId="4" borderId="9" xfId="5" applyNumberFormat="1" applyFont="1" applyFill="1" applyBorder="1" applyAlignment="1">
      <alignment horizontal="right" vertical="center"/>
    </xf>
    <xf numFmtId="166" fontId="3" fillId="4" borderId="16" xfId="5" applyNumberFormat="1" applyFont="1" applyFill="1" applyBorder="1" applyAlignment="1">
      <alignment horizontal="right" vertical="center"/>
    </xf>
    <xf numFmtId="4" fontId="36" fillId="4" borderId="0" xfId="0" applyNumberFormat="1" applyFont="1" applyFill="1" applyAlignment="1">
      <alignment horizontal="right" vertical="center"/>
    </xf>
    <xf numFmtId="178" fontId="3" fillId="4" borderId="0" xfId="0" applyNumberFormat="1" applyFont="1" applyFill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172" fontId="3" fillId="6" borderId="9" xfId="5" applyNumberFormat="1" applyFont="1" applyFill="1" applyBorder="1" applyAlignment="1">
      <alignment horizontal="right" vertical="center" wrapText="1"/>
    </xf>
    <xf numFmtId="4" fontId="16" fillId="4" borderId="10" xfId="0" applyNumberFormat="1" applyFont="1" applyFill="1" applyBorder="1" applyAlignment="1">
      <alignment horizontal="right" vertical="center"/>
    </xf>
    <xf numFmtId="4" fontId="16" fillId="6" borderId="10" xfId="0" applyNumberFormat="1" applyFont="1" applyFill="1" applyBorder="1" applyAlignment="1">
      <alignment horizontal="right" vertical="center"/>
    </xf>
    <xf numFmtId="172" fontId="16" fillId="4" borderId="10" xfId="5" applyNumberFormat="1" applyFont="1" applyFill="1" applyBorder="1" applyAlignment="1">
      <alignment horizontal="right" vertical="center"/>
    </xf>
    <xf numFmtId="3" fontId="7" fillId="0" borderId="0" xfId="0" quotePrefix="1" applyNumberFormat="1" applyFont="1"/>
    <xf numFmtId="0" fontId="37" fillId="0" borderId="0" xfId="0" applyFont="1"/>
    <xf numFmtId="169" fontId="7" fillId="0" borderId="9" xfId="3" applyFont="1" applyAlignment="1">
      <alignment vertical="top"/>
    </xf>
    <xf numFmtId="166" fontId="3" fillId="4" borderId="11" xfId="5" applyNumberFormat="1" applyFont="1" applyFill="1" applyBorder="1" applyAlignment="1">
      <alignment horizontal="right" vertical="center"/>
    </xf>
    <xf numFmtId="2" fontId="16" fillId="4" borderId="9" xfId="4" applyNumberFormat="1" applyFont="1" applyFill="1" applyAlignment="1">
      <alignment horizontal="right" vertical="center"/>
    </xf>
    <xf numFmtId="0" fontId="3" fillId="4" borderId="9" xfId="4" applyFont="1" applyFill="1"/>
    <xf numFmtId="0" fontId="5" fillId="5" borderId="9" xfId="4" applyFont="1" applyFill="1" applyAlignment="1">
      <alignment horizontal="right" vertical="center"/>
    </xf>
    <xf numFmtId="191" fontId="3" fillId="6" borderId="9" xfId="5" applyNumberFormat="1" applyFont="1" applyFill="1" applyBorder="1" applyAlignment="1">
      <alignment vertical="center"/>
    </xf>
    <xf numFmtId="4" fontId="36" fillId="6" borderId="0" xfId="0" applyNumberFormat="1" applyFont="1" applyFill="1" applyAlignment="1">
      <alignment horizontal="right" vertical="center"/>
    </xf>
    <xf numFmtId="166" fontId="7" fillId="0" borderId="0" xfId="0" applyNumberFormat="1" applyFont="1" applyAlignment="1">
      <alignment horizontal="right" vertical="center"/>
    </xf>
    <xf numFmtId="4" fontId="16" fillId="4" borderId="0" xfId="0" applyNumberFormat="1" applyFont="1" applyFill="1" applyAlignment="1">
      <alignment horizontal="center"/>
    </xf>
    <xf numFmtId="4" fontId="16" fillId="6" borderId="0" xfId="0" applyNumberFormat="1" applyFont="1" applyFill="1" applyAlignment="1">
      <alignment horizontal="center" vertical="center"/>
    </xf>
    <xf numFmtId="181" fontId="3" fillId="5" borderId="0" xfId="0" applyNumberFormat="1" applyFont="1" applyFill="1" applyAlignment="1">
      <alignment horizontal="right" vertical="center"/>
    </xf>
    <xf numFmtId="181" fontId="16" fillId="5" borderId="0" xfId="0" applyNumberFormat="1" applyFont="1" applyFill="1" applyAlignment="1">
      <alignment horizontal="right" vertical="center"/>
    </xf>
    <xf numFmtId="181" fontId="16" fillId="0" borderId="0" xfId="0" applyNumberFormat="1" applyFont="1" applyAlignment="1">
      <alignment horizontal="right" vertical="center"/>
    </xf>
    <xf numFmtId="181" fontId="3" fillId="0" borderId="0" xfId="0" applyNumberFormat="1" applyFont="1" applyAlignment="1">
      <alignment horizontal="right" vertical="center"/>
    </xf>
    <xf numFmtId="181" fontId="3" fillId="5" borderId="0" xfId="0" applyNumberFormat="1" applyFont="1" applyFill="1" applyAlignment="1">
      <alignment vertical="center"/>
    </xf>
    <xf numFmtId="181" fontId="16" fillId="0" borderId="0" xfId="0" applyNumberFormat="1" applyFont="1" applyAlignment="1">
      <alignment horizontal="center" vertical="center"/>
    </xf>
    <xf numFmtId="181" fontId="3" fillId="5" borderId="0" xfId="0" applyNumberFormat="1" applyFont="1" applyFill="1" applyAlignment="1">
      <alignment horizontal="center" vertical="center"/>
    </xf>
    <xf numFmtId="0" fontId="5" fillId="0" borderId="16" xfId="0" applyFont="1" applyBorder="1" applyAlignment="1">
      <alignment horizontal="left"/>
    </xf>
    <xf numFmtId="1" fontId="3" fillId="0" borderId="16" xfId="0" applyNumberFormat="1" applyFont="1" applyBorder="1" applyAlignment="1">
      <alignment horizontal="center" vertical="center"/>
    </xf>
    <xf numFmtId="181" fontId="16" fillId="5" borderId="16" xfId="0" applyNumberFormat="1" applyFont="1" applyFill="1" applyBorder="1" applyAlignment="1">
      <alignment horizontal="center" vertical="center"/>
    </xf>
    <xf numFmtId="181" fontId="16" fillId="5" borderId="16" xfId="0" applyNumberFormat="1" applyFont="1" applyFill="1" applyBorder="1" applyAlignment="1">
      <alignment horizontal="right" vertical="center"/>
    </xf>
    <xf numFmtId="181" fontId="16" fillId="0" borderId="16" xfId="0" applyNumberFormat="1" applyFont="1" applyBorder="1" applyAlignment="1">
      <alignment horizontal="right" vertical="center"/>
    </xf>
    <xf numFmtId="0" fontId="5" fillId="5" borderId="0" xfId="0" applyFont="1" applyFill="1" applyAlignment="1">
      <alignment horizontal="left"/>
    </xf>
    <xf numFmtId="181" fontId="16" fillId="0" borderId="0" xfId="0" applyNumberFormat="1" applyFont="1" applyAlignment="1">
      <alignment vertical="center"/>
    </xf>
    <xf numFmtId="181" fontId="18" fillId="0" borderId="0" xfId="0" applyNumberFormat="1" applyFont="1" applyAlignment="1">
      <alignment horizontal="right" vertical="center"/>
    </xf>
    <xf numFmtId="0" fontId="5" fillId="5" borderId="16" xfId="0" applyFont="1" applyFill="1" applyBorder="1" applyAlignment="1">
      <alignment horizontal="left"/>
    </xf>
    <xf numFmtId="181" fontId="16" fillId="0" borderId="16" xfId="0" applyNumberFormat="1" applyFont="1" applyBorder="1" applyAlignment="1">
      <alignment vertical="center"/>
    </xf>
    <xf numFmtId="181" fontId="18" fillId="0" borderId="16" xfId="0" applyNumberFormat="1" applyFont="1" applyBorder="1" applyAlignment="1">
      <alignment horizontal="right" vertical="center"/>
    </xf>
    <xf numFmtId="181" fontId="16" fillId="6" borderId="0" xfId="0" applyNumberFormat="1" applyFont="1" applyFill="1" applyAlignment="1">
      <alignment horizontal="right" vertical="center"/>
    </xf>
    <xf numFmtId="181" fontId="16" fillId="5" borderId="0" xfId="0" applyNumberFormat="1" applyFont="1" applyFill="1" applyAlignment="1">
      <alignment horizontal="center" vertical="center"/>
    </xf>
    <xf numFmtId="181" fontId="16" fillId="0" borderId="16" xfId="0" applyNumberFormat="1" applyFont="1" applyBorder="1" applyAlignment="1">
      <alignment horizontal="center" vertical="center"/>
    </xf>
    <xf numFmtId="181" fontId="16" fillId="7" borderId="0" xfId="0" applyNumberFormat="1" applyFont="1" applyFill="1" applyAlignment="1">
      <alignment horizontal="right" vertical="center"/>
    </xf>
    <xf numFmtId="181" fontId="3" fillId="7" borderId="0" xfId="0" applyNumberFormat="1" applyFont="1" applyFill="1" applyAlignment="1">
      <alignment horizontal="right" vertical="center"/>
    </xf>
    <xf numFmtId="181" fontId="16" fillId="7" borderId="16" xfId="0" applyNumberFormat="1" applyFont="1" applyFill="1" applyBorder="1" applyAlignment="1">
      <alignment horizontal="right" vertical="center"/>
    </xf>
    <xf numFmtId="0" fontId="5" fillId="0" borderId="10" xfId="0" applyFont="1" applyBorder="1" applyAlignment="1">
      <alignment horizontal="left"/>
    </xf>
    <xf numFmtId="1" fontId="3" fillId="0" borderId="10" xfId="0" applyNumberFormat="1" applyFont="1" applyBorder="1" applyAlignment="1">
      <alignment horizontal="center" vertical="center"/>
    </xf>
    <xf numFmtId="181" fontId="16" fillId="5" borderId="10" xfId="0" applyNumberFormat="1" applyFont="1" applyFill="1" applyBorder="1" applyAlignment="1">
      <alignment horizontal="right" vertical="center"/>
    </xf>
    <xf numFmtId="181" fontId="3" fillId="5" borderId="10" xfId="0" applyNumberFormat="1" applyFont="1" applyFill="1" applyBorder="1" applyAlignment="1">
      <alignment horizontal="right" vertical="center"/>
    </xf>
    <xf numFmtId="181" fontId="16" fillId="0" borderId="10" xfId="0" applyNumberFormat="1" applyFont="1" applyBorder="1" applyAlignment="1">
      <alignment horizontal="right" vertical="center"/>
    </xf>
    <xf numFmtId="181" fontId="3" fillId="0" borderId="10" xfId="0" applyNumberFormat="1" applyFont="1" applyBorder="1" applyAlignment="1">
      <alignment horizontal="right" vertical="center"/>
    </xf>
    <xf numFmtId="181" fontId="3" fillId="0" borderId="0" xfId="0" applyNumberFormat="1" applyFont="1" applyAlignment="1">
      <alignment vertical="center"/>
    </xf>
    <xf numFmtId="49" fontId="3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0" fontId="3" fillId="0" borderId="16" xfId="0" applyFont="1" applyBorder="1" applyAlignment="1">
      <alignment horizontal="left"/>
    </xf>
    <xf numFmtId="181" fontId="16" fillId="6" borderId="0" xfId="0" applyNumberFormat="1" applyFont="1" applyFill="1" applyAlignment="1">
      <alignment vertical="center"/>
    </xf>
    <xf numFmtId="181" fontId="16" fillId="5" borderId="0" xfId="0" applyNumberFormat="1" applyFont="1" applyFill="1" applyAlignment="1">
      <alignment vertical="center"/>
    </xf>
    <xf numFmtId="2" fontId="16" fillId="0" borderId="0" xfId="0" applyNumberFormat="1" applyFont="1" applyAlignment="1">
      <alignment horizontal="center" vertical="center"/>
    </xf>
    <xf numFmtId="181" fontId="16" fillId="0" borderId="0" xfId="0" applyNumberFormat="1" applyFont="1" applyAlignment="1">
      <alignment horizontal="right"/>
    </xf>
    <xf numFmtId="2" fontId="16" fillId="0" borderId="16" xfId="0" applyNumberFormat="1" applyFont="1" applyBorder="1" applyAlignment="1">
      <alignment horizontal="center" vertical="center"/>
    </xf>
    <xf numFmtId="181" fontId="16" fillId="0" borderId="16" xfId="0" applyNumberFormat="1" applyFont="1" applyBorder="1" applyAlignment="1">
      <alignment horizontal="right"/>
    </xf>
    <xf numFmtId="0" fontId="29" fillId="0" borderId="0" xfId="0" applyFont="1" applyAlignment="1">
      <alignment horizontal="left"/>
    </xf>
    <xf numFmtId="171" fontId="16" fillId="0" borderId="0" xfId="0" applyNumberFormat="1" applyFont="1"/>
    <xf numFmtId="171" fontId="16" fillId="0" borderId="9" xfId="3" applyNumberFormat="1" applyFont="1" applyAlignment="1">
      <alignment horizontal="left" vertical="center"/>
    </xf>
    <xf numFmtId="171" fontId="16" fillId="0" borderId="0" xfId="0" applyNumberFormat="1" applyFont="1" applyAlignment="1">
      <alignment horizontal="right" vertical="center"/>
    </xf>
    <xf numFmtId="171" fontId="3" fillId="0" borderId="0" xfId="0" applyNumberFormat="1" applyFont="1" applyAlignment="1">
      <alignment horizontal="center" vertical="center"/>
    </xf>
    <xf numFmtId="171" fontId="3" fillId="0" borderId="16" xfId="0" applyNumberFormat="1" applyFont="1" applyBorder="1" applyAlignment="1">
      <alignment horizontal="right" vertical="center"/>
    </xf>
    <xf numFmtId="171" fontId="3" fillId="0" borderId="16" xfId="0" applyNumberFormat="1" applyFont="1" applyBorder="1" applyAlignment="1">
      <alignment horizontal="center" vertical="center"/>
    </xf>
    <xf numFmtId="171" fontId="16" fillId="0" borderId="16" xfId="0" applyNumberFormat="1" applyFont="1" applyBorder="1" applyAlignment="1">
      <alignment horizontal="right" vertical="center"/>
    </xf>
    <xf numFmtId="171" fontId="3" fillId="5" borderId="0" xfId="0" applyNumberFormat="1" applyFont="1" applyFill="1" applyAlignment="1">
      <alignment horizontal="right" vertical="center"/>
    </xf>
    <xf numFmtId="171" fontId="16" fillId="5" borderId="0" xfId="0" applyNumberFormat="1" applyFont="1" applyFill="1" applyAlignment="1">
      <alignment horizontal="right" vertical="center"/>
    </xf>
    <xf numFmtId="171" fontId="16" fillId="6" borderId="0" xfId="0" applyNumberFormat="1" applyFont="1" applyFill="1" applyAlignment="1">
      <alignment horizontal="right" vertical="center"/>
    </xf>
    <xf numFmtId="171" fontId="19" fillId="0" borderId="0" xfId="0" applyNumberFormat="1" applyFont="1" applyAlignment="1">
      <alignment horizontal="right" vertical="center"/>
    </xf>
    <xf numFmtId="171" fontId="16" fillId="5" borderId="0" xfId="0" applyNumberFormat="1" applyFont="1" applyFill="1" applyAlignment="1">
      <alignment horizontal="center" vertical="center"/>
    </xf>
    <xf numFmtId="171" fontId="16" fillId="0" borderId="16" xfId="0" applyNumberFormat="1" applyFont="1" applyBorder="1" applyAlignment="1">
      <alignment horizontal="center" vertical="center"/>
    </xf>
    <xf numFmtId="171" fontId="16" fillId="5" borderId="16" xfId="0" applyNumberFormat="1" applyFont="1" applyFill="1" applyBorder="1" applyAlignment="1">
      <alignment horizontal="right" vertical="center"/>
    </xf>
    <xf numFmtId="166" fontId="3" fillId="0" borderId="10" xfId="0" applyNumberFormat="1" applyFont="1" applyBorder="1" applyAlignment="1">
      <alignment horizontal="right" vertical="center"/>
    </xf>
    <xf numFmtId="171" fontId="1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171" fontId="7" fillId="0" borderId="0" xfId="0" applyNumberFormat="1" applyFont="1"/>
    <xf numFmtId="171" fontId="3" fillId="0" borderId="0" xfId="0" applyNumberFormat="1" applyFont="1"/>
    <xf numFmtId="169" fontId="7" fillId="0" borderId="9" xfId="3" applyFont="1" applyAlignment="1">
      <alignment horizontal="left" vertical="center"/>
    </xf>
    <xf numFmtId="171" fontId="7" fillId="0" borderId="9" xfId="3" applyNumberFormat="1" applyFont="1" applyAlignment="1">
      <alignment horizontal="left" vertical="center"/>
    </xf>
    <xf numFmtId="171" fontId="3" fillId="0" borderId="9" xfId="3" applyNumberFormat="1" applyFont="1" applyAlignment="1">
      <alignment horizontal="left" vertical="center"/>
    </xf>
    <xf numFmtId="168" fontId="17" fillId="4" borderId="0" xfId="0" applyNumberFormat="1" applyFont="1" applyFill="1"/>
    <xf numFmtId="168" fontId="6" fillId="4" borderId="0" xfId="0" applyNumberFormat="1" applyFont="1" applyFill="1"/>
    <xf numFmtId="168" fontId="6" fillId="4" borderId="0" xfId="0" applyNumberFormat="1" applyFont="1" applyFill="1" applyAlignment="1">
      <alignment vertical="top"/>
    </xf>
    <xf numFmtId="168" fontId="5" fillId="4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horizontal="center" vertical="center"/>
    </xf>
    <xf numFmtId="168" fontId="5" fillId="0" borderId="0" xfId="0" applyNumberFormat="1" applyFont="1" applyAlignment="1">
      <alignment horizontal="center" vertical="center"/>
    </xf>
    <xf numFmtId="177" fontId="16" fillId="4" borderId="0" xfId="0" applyNumberFormat="1" applyFont="1" applyFill="1" applyAlignment="1">
      <alignment horizontal="right"/>
    </xf>
    <xf numFmtId="177" fontId="16" fillId="0" borderId="0" xfId="0" applyNumberFormat="1" applyFont="1" applyAlignment="1">
      <alignment horizontal="right" vertical="center"/>
    </xf>
    <xf numFmtId="176" fontId="16" fillId="6" borderId="9" xfId="5" applyNumberFormat="1" applyFont="1" applyFill="1" applyBorder="1" applyAlignment="1">
      <alignment horizontal="right"/>
    </xf>
    <xf numFmtId="0" fontId="16" fillId="4" borderId="9" xfId="4" applyFont="1" applyFill="1"/>
    <xf numFmtId="177" fontId="16" fillId="0" borderId="0" xfId="0" applyNumberFormat="1" applyFont="1" applyAlignment="1">
      <alignment horizontal="right"/>
    </xf>
    <xf numFmtId="178" fontId="16" fillId="4" borderId="0" xfId="0" applyNumberFormat="1" applyFont="1" applyFill="1" applyAlignment="1">
      <alignment horizontal="right"/>
    </xf>
    <xf numFmtId="177" fontId="36" fillId="0" borderId="0" xfId="0" applyNumberFormat="1" applyFont="1" applyAlignment="1">
      <alignment horizontal="right"/>
    </xf>
    <xf numFmtId="177" fontId="3" fillId="4" borderId="0" xfId="0" applyNumberFormat="1" applyFont="1" applyFill="1"/>
    <xf numFmtId="177" fontId="16" fillId="4" borderId="0" xfId="0" applyNumberFormat="1" applyFont="1" applyFill="1"/>
    <xf numFmtId="2" fontId="16" fillId="0" borderId="0" xfId="0" applyNumberFormat="1" applyFont="1" applyAlignment="1">
      <alignment horizontal="right" vertical="center"/>
    </xf>
    <xf numFmtId="192" fontId="16" fillId="4" borderId="0" xfId="0" applyNumberFormat="1" applyFont="1" applyFill="1" applyAlignment="1">
      <alignment horizontal="right"/>
    </xf>
    <xf numFmtId="0" fontId="3" fillId="5" borderId="9" xfId="4" applyFont="1" applyFill="1" applyAlignment="1">
      <alignment horizontal="left"/>
    </xf>
    <xf numFmtId="176" fontId="16" fillId="6" borderId="9" xfId="5" applyNumberFormat="1" applyFont="1" applyFill="1" applyBorder="1" applyAlignment="1">
      <alignment horizontal="right" vertical="center"/>
    </xf>
    <xf numFmtId="0" fontId="3" fillId="4" borderId="9" xfId="4" applyFont="1" applyFill="1" applyAlignment="1">
      <alignment horizontal="left"/>
    </xf>
    <xf numFmtId="177" fontId="16" fillId="4" borderId="0" xfId="0" applyNumberFormat="1" applyFont="1" applyFill="1" applyAlignment="1">
      <alignment vertical="center"/>
    </xf>
    <xf numFmtId="172" fontId="16" fillId="4" borderId="9" xfId="5" applyNumberFormat="1" applyFont="1" applyFill="1" applyBorder="1" applyAlignment="1">
      <alignment horizontal="right"/>
    </xf>
    <xf numFmtId="0" fontId="36" fillId="4" borderId="9" xfId="4" applyFont="1" applyFill="1" applyAlignment="1">
      <alignment horizontal="left"/>
    </xf>
    <xf numFmtId="0" fontId="16" fillId="4" borderId="9" xfId="4" applyFont="1" applyFill="1" applyAlignment="1">
      <alignment horizontal="left"/>
    </xf>
    <xf numFmtId="176" fontId="16" fillId="0" borderId="0" xfId="0" applyNumberFormat="1" applyFont="1" applyAlignment="1">
      <alignment horizontal="right" vertical="center"/>
    </xf>
    <xf numFmtId="0" fontId="5" fillId="4" borderId="10" xfId="0" applyFont="1" applyFill="1" applyBorder="1"/>
    <xf numFmtId="177" fontId="16" fillId="0" borderId="10" xfId="0" applyNumberFormat="1" applyFont="1" applyBorder="1" applyAlignment="1">
      <alignment horizontal="right" vertical="center"/>
    </xf>
    <xf numFmtId="0" fontId="16" fillId="0" borderId="10" xfId="0" applyFont="1" applyBorder="1"/>
    <xf numFmtId="0" fontId="29" fillId="0" borderId="10" xfId="0" applyFont="1" applyBorder="1" applyAlignment="1">
      <alignment horizontal="right"/>
    </xf>
    <xf numFmtId="178" fontId="5" fillId="4" borderId="0" xfId="0" applyNumberFormat="1" applyFont="1" applyFill="1" applyAlignment="1">
      <alignment horizontal="left" vertical="center"/>
    </xf>
    <xf numFmtId="177" fontId="3" fillId="0" borderId="0" xfId="0" applyNumberFormat="1" applyFont="1" applyAlignment="1">
      <alignment horizontal="center" vertical="center"/>
    </xf>
    <xf numFmtId="191" fontId="3" fillId="4" borderId="9" xfId="5" applyNumberFormat="1" applyFont="1" applyFill="1" applyBorder="1" applyAlignment="1">
      <alignment horizontal="center" vertical="center"/>
    </xf>
    <xf numFmtId="177" fontId="16" fillId="0" borderId="0" xfId="0" applyNumberFormat="1" applyFont="1" applyAlignment="1">
      <alignment horizontal="right" vertical="center" wrapText="1"/>
    </xf>
    <xf numFmtId="177" fontId="16" fillId="0" borderId="0" xfId="0" applyNumberFormat="1" applyFont="1" applyAlignment="1">
      <alignment horizontal="center" vertical="center"/>
    </xf>
    <xf numFmtId="193" fontId="16" fillId="4" borderId="0" xfId="0" applyNumberFormat="1" applyFont="1" applyFill="1" applyAlignment="1">
      <alignment horizontal="right"/>
    </xf>
    <xf numFmtId="177" fontId="16" fillId="0" borderId="0" xfId="0" applyNumberFormat="1" applyFont="1"/>
    <xf numFmtId="176" fontId="16" fillId="4" borderId="9" xfId="5" applyNumberFormat="1" applyFont="1" applyFill="1" applyBorder="1" applyAlignment="1">
      <alignment horizontal="right"/>
    </xf>
    <xf numFmtId="176" fontId="16" fillId="4" borderId="0" xfId="0" applyNumberFormat="1" applyFont="1" applyFill="1" applyAlignment="1">
      <alignment horizontal="right"/>
    </xf>
    <xf numFmtId="177" fontId="3" fillId="4" borderId="0" xfId="0" applyNumberFormat="1" applyFont="1" applyFill="1" applyAlignment="1">
      <alignment horizontal="right" vertical="center"/>
    </xf>
    <xf numFmtId="177" fontId="3" fillId="4" borderId="0" xfId="0" applyNumberFormat="1" applyFont="1" applyFill="1" applyAlignment="1">
      <alignment horizontal="center" vertical="center"/>
    </xf>
    <xf numFmtId="177" fontId="3" fillId="0" borderId="0" xfId="0" applyNumberFormat="1" applyFont="1" applyAlignment="1">
      <alignment horizontal="right" vertical="center"/>
    </xf>
    <xf numFmtId="191" fontId="16" fillId="4" borderId="9" xfId="5" applyNumberFormat="1" applyFont="1" applyFill="1" applyBorder="1" applyAlignment="1">
      <alignment horizontal="right" vertical="center"/>
    </xf>
    <xf numFmtId="177" fontId="16" fillId="0" borderId="0" xfId="0" applyNumberFormat="1" applyFont="1" applyAlignment="1">
      <alignment vertical="center"/>
    </xf>
    <xf numFmtId="176" fontId="16" fillId="4" borderId="9" xfId="5" applyNumberFormat="1" applyFont="1" applyFill="1" applyBorder="1" applyAlignment="1">
      <alignment horizontal="right" vertical="center"/>
    </xf>
    <xf numFmtId="178" fontId="3" fillId="4" borderId="0" xfId="0" applyNumberFormat="1" applyFont="1" applyFill="1"/>
    <xf numFmtId="168" fontId="16" fillId="4" borderId="0" xfId="0" applyNumberFormat="1" applyFont="1" applyFill="1"/>
    <xf numFmtId="178" fontId="16" fillId="4" borderId="0" xfId="0" applyNumberFormat="1" applyFont="1" applyFill="1" applyAlignment="1">
      <alignment horizontal="right" vertical="center"/>
    </xf>
    <xf numFmtId="177" fontId="3" fillId="0" borderId="10" xfId="0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right"/>
    </xf>
    <xf numFmtId="177" fontId="3" fillId="0" borderId="0" xfId="0" applyNumberFormat="1" applyFont="1" applyAlignment="1">
      <alignment horizontal="right" vertical="center" wrapText="1"/>
    </xf>
    <xf numFmtId="191" fontId="16" fillId="4" borderId="9" xfId="5" applyNumberFormat="1" applyFont="1" applyFill="1" applyBorder="1" applyAlignment="1">
      <alignment horizontal="right"/>
    </xf>
    <xf numFmtId="191" fontId="16" fillId="6" borderId="9" xfId="5" applyNumberFormat="1" applyFont="1" applyFill="1" applyBorder="1" applyAlignment="1">
      <alignment horizontal="right"/>
    </xf>
    <xf numFmtId="0" fontId="16" fillId="4" borderId="0" xfId="0" applyFont="1" applyFill="1"/>
    <xf numFmtId="177" fontId="16" fillId="6" borderId="0" xfId="0" applyNumberFormat="1" applyFont="1" applyFill="1" applyAlignment="1">
      <alignment horizontal="right" vertical="center"/>
    </xf>
    <xf numFmtId="0" fontId="16" fillId="4" borderId="24" xfId="4" applyFont="1" applyFill="1" applyBorder="1"/>
    <xf numFmtId="177" fontId="16" fillId="0" borderId="24" xfId="0" applyNumberFormat="1" applyFont="1" applyBorder="1" applyAlignment="1">
      <alignment horizontal="right" vertical="center"/>
    </xf>
    <xf numFmtId="191" fontId="16" fillId="6" borderId="24" xfId="5" applyNumberFormat="1" applyFont="1" applyFill="1" applyBorder="1" applyAlignment="1">
      <alignment horizontal="right"/>
    </xf>
    <xf numFmtId="178" fontId="16" fillId="4" borderId="24" xfId="0" applyNumberFormat="1" applyFont="1" applyFill="1" applyBorder="1" applyAlignment="1">
      <alignment horizontal="right"/>
    </xf>
    <xf numFmtId="178" fontId="29" fillId="0" borderId="0" xfId="0" applyNumberFormat="1" applyFont="1"/>
    <xf numFmtId="171" fontId="29" fillId="0" borderId="0" xfId="0" applyNumberFormat="1" applyFont="1" applyAlignment="1">
      <alignment horizontal="right" vertical="center"/>
    </xf>
    <xf numFmtId="0" fontId="24" fillId="0" borderId="0" xfId="0" applyFont="1"/>
    <xf numFmtId="0" fontId="16" fillId="0" borderId="24" xfId="0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26" fillId="6" borderId="0" xfId="0" applyFont="1" applyFill="1"/>
    <xf numFmtId="0" fontId="26" fillId="0" borderId="10" xfId="0" applyFont="1" applyBorder="1"/>
    <xf numFmtId="2" fontId="39" fillId="0" borderId="0" xfId="0" applyNumberFormat="1" applyFont="1"/>
    <xf numFmtId="2" fontId="39" fillId="4" borderId="0" xfId="0" applyNumberFormat="1" applyFont="1" applyFill="1"/>
    <xf numFmtId="0" fontId="26" fillId="0" borderId="0" xfId="0" applyFont="1" applyProtection="1">
      <protection locked="0"/>
    </xf>
    <xf numFmtId="2" fontId="39" fillId="0" borderId="0" xfId="0" applyNumberFormat="1" applyFont="1" applyAlignment="1">
      <alignment horizontal="right"/>
    </xf>
    <xf numFmtId="4" fontId="39" fillId="0" borderId="0" xfId="0" applyNumberFormat="1" applyFont="1"/>
    <xf numFmtId="4" fontId="39" fillId="0" borderId="0" xfId="0" applyNumberFormat="1" applyFont="1" applyAlignment="1">
      <alignment horizontal="right"/>
    </xf>
    <xf numFmtId="2" fontId="38" fillId="0" borderId="0" xfId="0" applyNumberFormat="1" applyFont="1"/>
    <xf numFmtId="0" fontId="39" fillId="0" borderId="0" xfId="0" applyFont="1"/>
    <xf numFmtId="2" fontId="38" fillId="4" borderId="0" xfId="0" applyNumberFormat="1" applyFont="1" applyFill="1"/>
    <xf numFmtId="2" fontId="38" fillId="0" borderId="0" xfId="0" applyNumberFormat="1" applyFont="1" applyAlignment="1">
      <alignment horizontal="right"/>
    </xf>
    <xf numFmtId="2" fontId="17" fillId="0" borderId="0" xfId="0" applyNumberFormat="1" applyFont="1"/>
    <xf numFmtId="4" fontId="17" fillId="0" borderId="0" xfId="0" quotePrefix="1" applyNumberFormat="1" applyFont="1" applyAlignment="1">
      <alignment horizontal="right"/>
    </xf>
    <xf numFmtId="2" fontId="17" fillId="0" borderId="0" xfId="0" applyNumberFormat="1" applyFont="1" applyAlignment="1">
      <alignment horizontal="right"/>
    </xf>
    <xf numFmtId="2" fontId="2" fillId="0" borderId="0" xfId="0" applyNumberFormat="1" applyFont="1" applyProtection="1">
      <protection locked="0"/>
    </xf>
    <xf numFmtId="190" fontId="5" fillId="8" borderId="18" xfId="0" applyNumberFormat="1" applyFont="1" applyFill="1" applyBorder="1" applyAlignment="1">
      <alignment horizontal="center" vertical="center"/>
    </xf>
    <xf numFmtId="190" fontId="5" fillId="8" borderId="15" xfId="0" applyNumberFormat="1" applyFont="1" applyFill="1" applyBorder="1" applyAlignment="1">
      <alignment horizontal="center" vertical="center"/>
    </xf>
    <xf numFmtId="0" fontId="5" fillId="9" borderId="10" xfId="0" applyFont="1" applyFill="1" applyBorder="1" applyAlignment="1">
      <alignment horizontal="center" vertical="center"/>
    </xf>
    <xf numFmtId="3" fontId="5" fillId="9" borderId="10" xfId="0" applyNumberFormat="1" applyFont="1" applyFill="1" applyBorder="1" applyAlignment="1">
      <alignment vertical="center"/>
    </xf>
    <xf numFmtId="0" fontId="5" fillId="9" borderId="0" xfId="0" applyFont="1" applyFill="1" applyAlignment="1">
      <alignment horizontal="center" vertical="center"/>
    </xf>
    <xf numFmtId="3" fontId="5" fillId="9" borderId="0" xfId="0" applyNumberFormat="1" applyFont="1" applyFill="1" applyAlignment="1">
      <alignment vertical="center"/>
    </xf>
    <xf numFmtId="0" fontId="3" fillId="0" borderId="10" xfId="0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right" vertical="center"/>
    </xf>
    <xf numFmtId="3" fontId="3" fillId="0" borderId="10" xfId="0" quotePrefix="1" applyNumberFormat="1" applyFont="1" applyBorder="1" applyAlignment="1">
      <alignment horizontal="right" vertical="center"/>
    </xf>
    <xf numFmtId="3" fontId="3" fillId="0" borderId="0" xfId="0" quotePrefix="1" applyNumberFormat="1" applyFont="1" applyAlignment="1">
      <alignment horizontal="right" vertical="center"/>
    </xf>
    <xf numFmtId="3" fontId="16" fillId="0" borderId="0" xfId="0" applyNumberFormat="1" applyFont="1" applyAlignment="1">
      <alignment horizontal="right" vertical="center"/>
    </xf>
    <xf numFmtId="3" fontId="16" fillId="0" borderId="0" xfId="0" applyNumberFormat="1" applyFont="1" applyAlignment="1">
      <alignment vertical="center"/>
    </xf>
    <xf numFmtId="167" fontId="3" fillId="0" borderId="0" xfId="0" applyNumberFormat="1" applyFont="1" applyAlignment="1">
      <alignment vertical="center"/>
    </xf>
    <xf numFmtId="1" fontId="3" fillId="0" borderId="0" xfId="0" quotePrefix="1" applyNumberFormat="1" applyFont="1" applyAlignment="1">
      <alignment horizontal="right" vertical="center"/>
    </xf>
    <xf numFmtId="0" fontId="3" fillId="0" borderId="16" xfId="0" applyFont="1" applyBorder="1" applyAlignment="1">
      <alignment horizontal="center" vertical="center"/>
    </xf>
    <xf numFmtId="3" fontId="3" fillId="0" borderId="16" xfId="0" quotePrefix="1" applyNumberFormat="1" applyFont="1" applyBorder="1" applyAlignment="1">
      <alignment horizontal="right" vertical="center"/>
    </xf>
    <xf numFmtId="1" fontId="3" fillId="0" borderId="16" xfId="0" quotePrefix="1" applyNumberFormat="1" applyFont="1" applyBorder="1" applyAlignment="1">
      <alignment horizontal="right" vertical="center"/>
    </xf>
    <xf numFmtId="3" fontId="3" fillId="0" borderId="16" xfId="0" applyNumberFormat="1" applyFont="1" applyBorder="1" applyAlignment="1">
      <alignment horizontal="right" vertical="center"/>
    </xf>
    <xf numFmtId="0" fontId="32" fillId="0" borderId="9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/>
    </xf>
    <xf numFmtId="3" fontId="10" fillId="0" borderId="9" xfId="0" applyNumberFormat="1" applyFont="1" applyBorder="1" applyAlignment="1">
      <alignment horizontal="right" vertical="center"/>
    </xf>
    <xf numFmtId="3" fontId="33" fillId="0" borderId="9" xfId="0" applyNumberFormat="1" applyFont="1" applyBorder="1" applyAlignment="1">
      <alignment horizontal="right" vertical="center"/>
    </xf>
    <xf numFmtId="3" fontId="33" fillId="0" borderId="9" xfId="0" applyNumberFormat="1" applyFont="1" applyBorder="1" applyAlignment="1">
      <alignment vertical="center"/>
    </xf>
    <xf numFmtId="166" fontId="30" fillId="0" borderId="9" xfId="0" applyNumberFormat="1" applyFont="1" applyBorder="1" applyAlignment="1">
      <alignment horizontal="right" vertical="center"/>
    </xf>
    <xf numFmtId="0" fontId="3" fillId="0" borderId="24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right" vertical="center"/>
    </xf>
    <xf numFmtId="3" fontId="16" fillId="0" borderId="24" xfId="0" applyNumberFormat="1" applyFont="1" applyBorder="1" applyAlignment="1">
      <alignment horizontal="right" vertical="center"/>
    </xf>
    <xf numFmtId="3" fontId="16" fillId="0" borderId="24" xfId="0" applyNumberFormat="1" applyFont="1" applyBorder="1" applyAlignment="1">
      <alignment vertical="center"/>
    </xf>
    <xf numFmtId="3" fontId="31" fillId="0" borderId="9" xfId="0" applyNumberFormat="1" applyFont="1" applyBorder="1" applyAlignment="1">
      <alignment vertical="center"/>
    </xf>
    <xf numFmtId="3" fontId="31" fillId="0" borderId="0" xfId="0" applyNumberFormat="1" applyFont="1" applyAlignment="1">
      <alignment vertical="center"/>
    </xf>
    <xf numFmtId="0" fontId="5" fillId="10" borderId="1" xfId="0" applyFont="1" applyFill="1" applyBorder="1" applyAlignment="1">
      <alignment horizontal="center" vertical="center"/>
    </xf>
    <xf numFmtId="190" fontId="5" fillId="10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70" fontId="3" fillId="2" borderId="3" xfId="0" applyNumberFormat="1" applyFont="1" applyFill="1" applyBorder="1" applyAlignment="1">
      <alignment horizontal="right" vertical="center"/>
    </xf>
    <xf numFmtId="170" fontId="3" fillId="0" borderId="3" xfId="0" applyNumberFormat="1" applyFont="1" applyBorder="1" applyAlignment="1">
      <alignment horizontal="right" vertical="center"/>
    </xf>
    <xf numFmtId="0" fontId="3" fillId="2" borderId="9" xfId="0" applyFont="1" applyFill="1" applyBorder="1" applyAlignment="1">
      <alignment horizontal="center" vertical="center"/>
    </xf>
    <xf numFmtId="170" fontId="3" fillId="2" borderId="9" xfId="0" applyNumberFormat="1" applyFont="1" applyFill="1" applyBorder="1" applyAlignment="1">
      <alignment horizontal="right" vertical="center"/>
    </xf>
    <xf numFmtId="170" fontId="3" fillId="0" borderId="9" xfId="0" applyNumberFormat="1" applyFont="1" applyBorder="1" applyAlignment="1">
      <alignment horizontal="right" vertical="center"/>
    </xf>
    <xf numFmtId="170" fontId="3" fillId="0" borderId="9" xfId="0" applyNumberFormat="1" applyFont="1" applyBorder="1" applyAlignment="1">
      <alignment vertical="center"/>
    </xf>
    <xf numFmtId="170" fontId="3" fillId="6" borderId="9" xfId="0" applyNumberFormat="1" applyFont="1" applyFill="1" applyBorder="1" applyAlignment="1">
      <alignment horizontal="right" vertical="center"/>
    </xf>
    <xf numFmtId="170" fontId="3" fillId="6" borderId="9" xfId="8" applyNumberFormat="1" applyFont="1" applyFill="1" applyAlignment="1">
      <alignment horizontal="right" vertical="center"/>
    </xf>
    <xf numFmtId="170" fontId="3" fillId="6" borderId="9" xfId="8" applyNumberFormat="1" applyFont="1" applyFill="1" applyAlignment="1">
      <alignment vertical="center"/>
    </xf>
    <xf numFmtId="170" fontId="3" fillId="4" borderId="9" xfId="8" applyNumberFormat="1" applyFont="1" applyFill="1" applyAlignment="1">
      <alignment horizontal="right" vertical="center"/>
    </xf>
    <xf numFmtId="170" fontId="5" fillId="11" borderId="3" xfId="0" applyNumberFormat="1" applyFont="1" applyFill="1" applyBorder="1" applyAlignment="1">
      <alignment vertical="center"/>
    </xf>
    <xf numFmtId="170" fontId="5" fillId="11" borderId="9" xfId="0" applyNumberFormat="1" applyFont="1" applyFill="1" applyBorder="1" applyAlignment="1">
      <alignment vertical="center"/>
    </xf>
    <xf numFmtId="170" fontId="5" fillId="11" borderId="2" xfId="0" applyNumberFormat="1" applyFont="1" applyFill="1" applyBorder="1" applyAlignment="1">
      <alignment vertical="center"/>
    </xf>
    <xf numFmtId="0" fontId="5" fillId="10" borderId="17" xfId="0" applyFont="1" applyFill="1" applyBorder="1" applyAlignment="1">
      <alignment horizontal="center" vertical="center"/>
    </xf>
    <xf numFmtId="171" fontId="3" fillId="3" borderId="9" xfId="0" applyNumberFormat="1" applyFont="1" applyFill="1" applyBorder="1" applyAlignment="1">
      <alignment horizontal="right" vertical="center"/>
    </xf>
    <xf numFmtId="0" fontId="19" fillId="0" borderId="9" xfId="0" applyFont="1" applyBorder="1" applyAlignment="1">
      <alignment horizontal="left"/>
    </xf>
    <xf numFmtId="1" fontId="16" fillId="0" borderId="9" xfId="0" applyNumberFormat="1" applyFont="1" applyBorder="1" applyAlignment="1">
      <alignment horizontal="center" vertical="center"/>
    </xf>
    <xf numFmtId="4" fontId="16" fillId="0" borderId="9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4" fontId="16" fillId="4" borderId="9" xfId="0" applyNumberFormat="1" applyFont="1" applyFill="1" applyBorder="1" applyAlignment="1">
      <alignment horizontal="center" vertical="center"/>
    </xf>
    <xf numFmtId="0" fontId="5" fillId="8" borderId="15" xfId="0" applyFont="1" applyFill="1" applyBorder="1" applyAlignment="1">
      <alignment horizontal="center" vertical="center"/>
    </xf>
    <xf numFmtId="0" fontId="19" fillId="8" borderId="15" xfId="0" applyFont="1" applyFill="1" applyBorder="1" applyAlignment="1">
      <alignment horizontal="center" vertical="center"/>
    </xf>
    <xf numFmtId="0" fontId="19" fillId="12" borderId="9" xfId="4" applyFont="1" applyFill="1" applyAlignment="1">
      <alignment horizontal="left" vertical="center"/>
    </xf>
    <xf numFmtId="0" fontId="5" fillId="12" borderId="9" xfId="4" applyFont="1" applyFill="1" applyAlignment="1">
      <alignment vertical="center"/>
    </xf>
    <xf numFmtId="0" fontId="5" fillId="12" borderId="9" xfId="4" applyFont="1" applyFill="1" applyAlignment="1">
      <alignment horizontal="left" vertical="center"/>
    </xf>
    <xf numFmtId="0" fontId="5" fillId="12" borderId="10" xfId="4" applyFont="1" applyFill="1" applyBorder="1" applyAlignment="1">
      <alignment horizontal="left" vertical="center"/>
    </xf>
    <xf numFmtId="0" fontId="5" fillId="12" borderId="0" xfId="0" applyFont="1" applyFill="1" applyAlignment="1">
      <alignment vertical="center"/>
    </xf>
    <xf numFmtId="0" fontId="5" fillId="12" borderId="10" xfId="0" applyFont="1" applyFill="1" applyBorder="1" applyAlignment="1">
      <alignment vertical="center"/>
    </xf>
    <xf numFmtId="178" fontId="5" fillId="12" borderId="11" xfId="0" applyNumberFormat="1" applyFont="1" applyFill="1" applyBorder="1" applyAlignment="1">
      <alignment vertical="center"/>
    </xf>
    <xf numFmtId="0" fontId="5" fillId="12" borderId="9" xfId="4" applyFont="1" applyFill="1" applyAlignment="1">
      <alignment horizontal="left"/>
    </xf>
    <xf numFmtId="0" fontId="5" fillId="0" borderId="9" xfId="0" applyFont="1" applyBorder="1" applyAlignment="1">
      <alignment horizontal="left"/>
    </xf>
    <xf numFmtId="1" fontId="3" fillId="0" borderId="9" xfId="0" applyNumberFormat="1" applyFont="1" applyBorder="1" applyAlignment="1">
      <alignment horizontal="center" vertical="center"/>
    </xf>
    <xf numFmtId="181" fontId="16" fillId="5" borderId="9" xfId="0" applyNumberFormat="1" applyFont="1" applyFill="1" applyBorder="1" applyAlignment="1">
      <alignment horizontal="right" vertical="center"/>
    </xf>
    <xf numFmtId="181" fontId="16" fillId="0" borderId="9" xfId="0" applyNumberFormat="1" applyFont="1" applyBorder="1" applyAlignment="1">
      <alignment horizontal="right" vertical="center"/>
    </xf>
    <xf numFmtId="0" fontId="3" fillId="0" borderId="24" xfId="0" applyFont="1" applyBorder="1" applyAlignment="1">
      <alignment horizontal="left"/>
    </xf>
    <xf numFmtId="1" fontId="3" fillId="0" borderId="24" xfId="0" applyNumberFormat="1" applyFont="1" applyBorder="1" applyAlignment="1">
      <alignment horizontal="center" vertical="center"/>
    </xf>
    <xf numFmtId="181" fontId="16" fillId="0" borderId="24" xfId="0" applyNumberFormat="1" applyFont="1" applyBorder="1" applyAlignment="1">
      <alignment horizontal="right" vertical="center"/>
    </xf>
    <xf numFmtId="181" fontId="16" fillId="5" borderId="24" xfId="0" applyNumberFormat="1" applyFont="1" applyFill="1" applyBorder="1" applyAlignment="1">
      <alignment horizontal="right" vertical="center"/>
    </xf>
    <xf numFmtId="0" fontId="3" fillId="0" borderId="9" xfId="0" applyFont="1" applyBorder="1" applyAlignment="1">
      <alignment horizontal="left"/>
    </xf>
    <xf numFmtId="181" fontId="16" fillId="0" borderId="9" xfId="0" applyNumberFormat="1" applyFont="1" applyBorder="1" applyAlignment="1">
      <alignment vertical="center"/>
    </xf>
    <xf numFmtId="171" fontId="16" fillId="0" borderId="9" xfId="0" applyNumberFormat="1" applyFont="1" applyBorder="1" applyAlignment="1">
      <alignment horizontal="right" vertical="center"/>
    </xf>
    <xf numFmtId="171" fontId="3" fillId="0" borderId="9" xfId="0" applyNumberFormat="1" applyFont="1" applyBorder="1" applyAlignment="1">
      <alignment horizontal="center" vertical="center"/>
    </xf>
    <xf numFmtId="171" fontId="16" fillId="0" borderId="24" xfId="0" applyNumberFormat="1" applyFont="1" applyBorder="1" applyAlignment="1">
      <alignment horizontal="right" vertical="center"/>
    </xf>
    <xf numFmtId="49" fontId="5" fillId="8" borderId="15" xfId="0" applyNumberFormat="1" applyFont="1" applyFill="1" applyBorder="1" applyAlignment="1">
      <alignment horizontal="center" vertical="center"/>
    </xf>
    <xf numFmtId="168" fontId="5" fillId="8" borderId="15" xfId="0" applyNumberFormat="1" applyFont="1" applyFill="1" applyBorder="1" applyAlignment="1">
      <alignment horizontal="center" vertical="center"/>
    </xf>
    <xf numFmtId="178" fontId="5" fillId="12" borderId="0" xfId="0" applyNumberFormat="1" applyFont="1" applyFill="1" applyAlignment="1">
      <alignment vertical="center"/>
    </xf>
    <xf numFmtId="0" fontId="19" fillId="12" borderId="9" xfId="4" applyFont="1" applyFill="1" applyAlignment="1">
      <alignment horizontal="left"/>
    </xf>
    <xf numFmtId="0" fontId="19" fillId="12" borderId="9" xfId="4" applyFont="1" applyFill="1"/>
    <xf numFmtId="0" fontId="19" fillId="12" borderId="0" xfId="0" applyFont="1" applyFill="1"/>
    <xf numFmtId="168" fontId="5" fillId="8" borderId="1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89" fontId="3" fillId="0" borderId="0" xfId="6" applyNumberFormat="1" applyFont="1" applyAlignment="1">
      <alignment vertical="center" wrapText="1"/>
    </xf>
    <xf numFmtId="2" fontId="3" fillId="0" borderId="0" xfId="0" applyNumberFormat="1" applyFont="1" applyAlignment="1">
      <alignment vertical="center" wrapText="1"/>
    </xf>
    <xf numFmtId="189" fontId="3" fillId="0" borderId="9" xfId="6" applyNumberFormat="1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189" fontId="3" fillId="0" borderId="11" xfId="6" applyNumberFormat="1" applyFont="1" applyBorder="1" applyAlignment="1">
      <alignment vertical="center" wrapText="1"/>
    </xf>
    <xf numFmtId="2" fontId="3" fillId="0" borderId="11" xfId="0" applyNumberFormat="1" applyFont="1" applyBorder="1" applyAlignment="1">
      <alignment vertical="center" wrapText="1"/>
    </xf>
    <xf numFmtId="0" fontId="19" fillId="8" borderId="15" xfId="8" applyFont="1" applyFill="1" applyBorder="1" applyAlignment="1">
      <alignment horizontal="center" vertical="center"/>
    </xf>
    <xf numFmtId="0" fontId="19" fillId="8" borderId="15" xfId="8" applyFont="1" applyFill="1" applyBorder="1" applyAlignment="1">
      <alignment horizontal="center" vertical="center" wrapText="1"/>
    </xf>
    <xf numFmtId="3" fontId="19" fillId="8" borderId="15" xfId="8" applyNumberFormat="1" applyFont="1" applyFill="1" applyBorder="1" applyAlignment="1">
      <alignment horizontal="center" vertical="center" wrapText="1"/>
    </xf>
    <xf numFmtId="3" fontId="19" fillId="8" borderId="15" xfId="8" applyNumberFormat="1" applyFont="1" applyFill="1" applyBorder="1" applyAlignment="1">
      <alignment vertical="center" wrapText="1"/>
    </xf>
    <xf numFmtId="0" fontId="5" fillId="8" borderId="15" xfId="0" applyFont="1" applyFill="1" applyBorder="1" applyAlignment="1">
      <alignment horizontal="center" vertical="center" wrapText="1"/>
    </xf>
    <xf numFmtId="0" fontId="5" fillId="8" borderId="15" xfId="0" applyFont="1" applyFill="1" applyBorder="1" applyAlignment="1">
      <alignment horizontal="right" vertical="center" wrapText="1" indent="1"/>
    </xf>
    <xf numFmtId="2" fontId="5" fillId="8" borderId="15" xfId="0" applyNumberFormat="1" applyFont="1" applyFill="1" applyBorder="1" applyAlignment="1">
      <alignment horizontal="center" vertical="center"/>
    </xf>
    <xf numFmtId="0" fontId="5" fillId="9" borderId="22" xfId="0" applyFont="1" applyFill="1" applyBorder="1" applyAlignment="1">
      <alignment horizontal="center" vertical="center" wrapText="1"/>
    </xf>
    <xf numFmtId="2" fontId="24" fillId="0" borderId="9" xfId="0" applyNumberFormat="1" applyFont="1" applyBorder="1"/>
    <xf numFmtId="0" fontId="16" fillId="0" borderId="24" xfId="0" applyFont="1" applyBorder="1" applyAlignment="1">
      <alignment horizontal="left"/>
    </xf>
    <xf numFmtId="1" fontId="16" fillId="0" borderId="24" xfId="0" applyNumberFormat="1" applyFont="1" applyBorder="1" applyAlignment="1">
      <alignment horizontal="center" vertical="center"/>
    </xf>
    <xf numFmtId="4" fontId="16" fillId="0" borderId="24" xfId="0" applyNumberFormat="1" applyFont="1" applyBorder="1" applyAlignment="1">
      <alignment horizontal="center" vertical="center"/>
    </xf>
    <xf numFmtId="4" fontId="3" fillId="0" borderId="24" xfId="0" applyNumberFormat="1" applyFont="1" applyBorder="1" applyAlignment="1">
      <alignment horizontal="center" vertical="center"/>
    </xf>
    <xf numFmtId="4" fontId="16" fillId="4" borderId="9" xfId="0" applyNumberFormat="1" applyFont="1" applyFill="1" applyBorder="1" applyAlignment="1">
      <alignment horizontal="right" vertical="center"/>
    </xf>
    <xf numFmtId="0" fontId="16" fillId="4" borderId="24" xfId="4" applyFont="1" applyFill="1" applyBorder="1" applyAlignment="1">
      <alignment horizontal="left" vertical="center"/>
    </xf>
    <xf numFmtId="166" fontId="16" fillId="4" borderId="24" xfId="5" applyNumberFormat="1" applyFont="1" applyFill="1" applyBorder="1" applyAlignment="1">
      <alignment horizontal="right" vertical="center"/>
    </xf>
    <xf numFmtId="0" fontId="3" fillId="4" borderId="24" xfId="4" applyFont="1" applyFill="1" applyBorder="1" applyAlignment="1">
      <alignment horizontal="left" vertical="center"/>
    </xf>
    <xf numFmtId="4" fontId="16" fillId="6" borderId="24" xfId="0" applyNumberFormat="1" applyFont="1" applyFill="1" applyBorder="1" applyAlignment="1">
      <alignment horizontal="right" vertical="center"/>
    </xf>
    <xf numFmtId="166" fontId="3" fillId="4" borderId="24" xfId="5" applyNumberFormat="1" applyFont="1" applyFill="1" applyBorder="1" applyAlignment="1">
      <alignment horizontal="right" vertical="center"/>
    </xf>
    <xf numFmtId="4" fontId="16" fillId="6" borderId="9" xfId="0" applyNumberFormat="1" applyFont="1" applyFill="1" applyBorder="1" applyAlignment="1">
      <alignment horizontal="right" vertical="center"/>
    </xf>
    <xf numFmtId="0" fontId="40" fillId="6" borderId="9" xfId="0" applyFont="1" applyFill="1" applyBorder="1" applyAlignment="1">
      <alignment horizontal="center"/>
    </xf>
    <xf numFmtId="2" fontId="39" fillId="6" borderId="0" xfId="0" applyNumberFormat="1" applyFont="1" applyFill="1"/>
    <xf numFmtId="0" fontId="3" fillId="4" borderId="24" xfId="4" applyFont="1" applyFill="1" applyBorder="1"/>
    <xf numFmtId="0" fontId="16" fillId="6" borderId="24" xfId="0" applyFont="1" applyFill="1" applyBorder="1"/>
    <xf numFmtId="0" fontId="3" fillId="7" borderId="9" xfId="4" applyFont="1" applyFill="1" applyAlignment="1">
      <alignment horizontal="left" vertical="center"/>
    </xf>
    <xf numFmtId="3" fontId="3" fillId="0" borderId="24" xfId="0" quotePrefix="1" applyNumberFormat="1" applyFont="1" applyBorder="1" applyAlignment="1">
      <alignment horizontal="right" vertical="center"/>
    </xf>
    <xf numFmtId="3" fontId="5" fillId="9" borderId="9" xfId="0" applyNumberFormat="1" applyFont="1" applyFill="1" applyBorder="1" applyAlignment="1">
      <alignment vertical="center"/>
    </xf>
    <xf numFmtId="3" fontId="5" fillId="9" borderId="24" xfId="0" applyNumberFormat="1" applyFont="1" applyFill="1" applyBorder="1" applyAlignment="1">
      <alignment vertical="center"/>
    </xf>
    <xf numFmtId="0" fontId="6" fillId="2" borderId="9" xfId="0" applyFont="1" applyFill="1" applyBorder="1"/>
    <xf numFmtId="0" fontId="4" fillId="2" borderId="9" xfId="0" applyFont="1" applyFill="1" applyBorder="1"/>
    <xf numFmtId="0" fontId="4" fillId="2" borderId="9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 vertical="center"/>
    </xf>
    <xf numFmtId="0" fontId="2" fillId="2" borderId="9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171" fontId="5" fillId="3" borderId="9" xfId="0" applyNumberFormat="1" applyFont="1" applyFill="1" applyBorder="1" applyAlignment="1">
      <alignment horizontal="right" vertical="center"/>
    </xf>
    <xf numFmtId="168" fontId="5" fillId="2" borderId="9" xfId="0" applyNumberFormat="1" applyFont="1" applyFill="1" applyBorder="1" applyAlignment="1">
      <alignment vertical="center"/>
    </xf>
    <xf numFmtId="173" fontId="3" fillId="2" borderId="9" xfId="0" applyNumberFormat="1" applyFont="1" applyFill="1" applyBorder="1" applyAlignment="1">
      <alignment horizontal="right" vertical="center"/>
    </xf>
    <xf numFmtId="172" fontId="5" fillId="2" borderId="9" xfId="0" applyNumberFormat="1" applyFont="1" applyFill="1" applyBorder="1" applyAlignment="1">
      <alignment horizontal="center" vertical="center"/>
    </xf>
    <xf numFmtId="0" fontId="5" fillId="3" borderId="9" xfId="0" applyFont="1" applyFill="1" applyBorder="1" applyAlignment="1">
      <alignment vertical="center"/>
    </xf>
    <xf numFmtId="0" fontId="7" fillId="2" borderId="3" xfId="0" applyFont="1" applyFill="1" applyBorder="1"/>
    <xf numFmtId="177" fontId="2" fillId="2" borderId="3" xfId="0" applyNumberFormat="1" applyFont="1" applyFill="1" applyBorder="1" applyAlignment="1">
      <alignment horizontal="right"/>
    </xf>
    <xf numFmtId="168" fontId="3" fillId="2" borderId="3" xfId="0" applyNumberFormat="1" applyFont="1" applyFill="1" applyBorder="1"/>
    <xf numFmtId="168" fontId="3" fillId="2" borderId="3" xfId="0" applyNumberFormat="1" applyFont="1" applyFill="1" applyBorder="1" applyAlignment="1">
      <alignment horizontal="center"/>
    </xf>
    <xf numFmtId="168" fontId="3" fillId="2" borderId="3" xfId="0" applyNumberFormat="1" applyFont="1" applyFill="1" applyBorder="1" applyAlignment="1">
      <alignment horizontal="center" vertical="center"/>
    </xf>
    <xf numFmtId="0" fontId="7" fillId="2" borderId="9" xfId="0" applyFont="1" applyFill="1" applyBorder="1"/>
    <xf numFmtId="168" fontId="3" fillId="2" borderId="9" xfId="0" applyNumberFormat="1" applyFont="1" applyFill="1" applyBorder="1"/>
    <xf numFmtId="168" fontId="3" fillId="2" borderId="9" xfId="0" applyNumberFormat="1" applyFont="1" applyFill="1" applyBorder="1" applyAlignment="1">
      <alignment horizontal="center"/>
    </xf>
    <xf numFmtId="168" fontId="3" fillId="2" borderId="9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vertical="center"/>
    </xf>
    <xf numFmtId="0" fontId="6" fillId="2" borderId="9" xfId="0" applyFont="1" applyFill="1" applyBorder="1" applyAlignment="1">
      <alignment vertical="top"/>
    </xf>
    <xf numFmtId="176" fontId="5" fillId="3" borderId="9" xfId="0" applyNumberFormat="1" applyFont="1" applyFill="1" applyBorder="1" applyAlignment="1">
      <alignment horizontal="right" vertical="center"/>
    </xf>
    <xf numFmtId="174" fontId="5" fillId="2" borderId="9" xfId="0" applyNumberFormat="1" applyFont="1" applyFill="1" applyBorder="1" applyAlignment="1">
      <alignment horizontal="center" vertical="center" wrapText="1"/>
    </xf>
    <xf numFmtId="171" fontId="7" fillId="2" borderId="9" xfId="0" applyNumberFormat="1" applyFont="1" applyFill="1" applyBorder="1"/>
    <xf numFmtId="171" fontId="2" fillId="2" borderId="9" xfId="0" applyNumberFormat="1" applyFont="1" applyFill="1" applyBorder="1"/>
    <xf numFmtId="174" fontId="3" fillId="2" borderId="9" xfId="0" applyNumberFormat="1" applyFont="1" applyFill="1" applyBorder="1" applyAlignment="1">
      <alignment horizontal="center"/>
    </xf>
    <xf numFmtId="175" fontId="3" fillId="0" borderId="3" xfId="0" applyNumberFormat="1" applyFont="1" applyBorder="1" applyAlignment="1">
      <alignment horizontal="center" vertical="center"/>
    </xf>
    <xf numFmtId="166" fontId="10" fillId="0" borderId="3" xfId="0" applyNumberFormat="1" applyFont="1" applyBorder="1" applyAlignment="1">
      <alignment horizontal="right" vertical="center"/>
    </xf>
    <xf numFmtId="171" fontId="7" fillId="2" borderId="3" xfId="0" applyNumberFormat="1" applyFont="1" applyFill="1" applyBorder="1"/>
    <xf numFmtId="174" fontId="3" fillId="2" borderId="3" xfId="0" applyNumberFormat="1" applyFont="1" applyFill="1" applyBorder="1" applyAlignment="1">
      <alignment horizontal="center"/>
    </xf>
    <xf numFmtId="171" fontId="2" fillId="2" borderId="3" xfId="0" applyNumberFormat="1" applyFont="1" applyFill="1" applyBorder="1" applyAlignment="1">
      <alignment horizontal="center" vertical="center"/>
    </xf>
    <xf numFmtId="171" fontId="2" fillId="2" borderId="3" xfId="0" applyNumberFormat="1" applyFont="1" applyFill="1" applyBorder="1"/>
    <xf numFmtId="174" fontId="5" fillId="2" borderId="3" xfId="0" applyNumberFormat="1" applyFont="1" applyFill="1" applyBorder="1" applyAlignment="1">
      <alignment horizontal="center"/>
    </xf>
    <xf numFmtId="171" fontId="2" fillId="2" borderId="10" xfId="0" applyNumberFormat="1" applyFont="1" applyFill="1" applyBorder="1"/>
    <xf numFmtId="174" fontId="5" fillId="2" borderId="10" xfId="0" applyNumberFormat="1" applyFont="1" applyFill="1" applyBorder="1" applyAlignment="1">
      <alignment horizontal="center"/>
    </xf>
    <xf numFmtId="171" fontId="2" fillId="2" borderId="9" xfId="0" applyNumberFormat="1" applyFont="1" applyFill="1" applyBorder="1" applyAlignment="1">
      <alignment horizontal="center" vertical="center"/>
    </xf>
    <xf numFmtId="171" fontId="5" fillId="2" borderId="9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/>
    </xf>
    <xf numFmtId="167" fontId="5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68" fontId="7" fillId="3" borderId="9" xfId="0" applyNumberFormat="1" applyFont="1" applyFill="1" applyBorder="1"/>
    <xf numFmtId="168" fontId="3" fillId="3" borderId="9" xfId="0" applyNumberFormat="1" applyFont="1" applyFill="1" applyBorder="1" applyAlignment="1">
      <alignment horizontal="center"/>
    </xf>
    <xf numFmtId="168" fontId="5" fillId="3" borderId="9" xfId="0" applyNumberFormat="1" applyFont="1" applyFill="1" applyBorder="1" applyAlignment="1">
      <alignment horizontal="right"/>
    </xf>
    <xf numFmtId="179" fontId="9" fillId="2" borderId="3" xfId="0" applyNumberFormat="1" applyFont="1" applyFill="1" applyBorder="1" applyAlignment="1">
      <alignment horizontal="center"/>
    </xf>
    <xf numFmtId="176" fontId="3" fillId="2" borderId="3" xfId="0" applyNumberFormat="1" applyFont="1" applyFill="1" applyBorder="1" applyAlignment="1">
      <alignment horizontal="center"/>
    </xf>
    <xf numFmtId="0" fontId="7" fillId="2" borderId="9" xfId="0" applyFont="1" applyFill="1" applyBorder="1" applyAlignment="1">
      <alignment vertical="center"/>
    </xf>
    <xf numFmtId="167" fontId="4" fillId="2" borderId="9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1" fontId="4" fillId="2" borderId="9" xfId="0" applyNumberFormat="1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67" fontId="6" fillId="2" borderId="9" xfId="0" applyNumberFormat="1" applyFont="1" applyFill="1" applyBorder="1" applyAlignment="1">
      <alignment horizontal="center" vertical="center"/>
    </xf>
    <xf numFmtId="176" fontId="5" fillId="2" borderId="9" xfId="0" applyNumberFormat="1" applyFont="1" applyFill="1" applyBorder="1" applyAlignment="1">
      <alignment horizontal="center"/>
    </xf>
    <xf numFmtId="0" fontId="5" fillId="2" borderId="9" xfId="0" applyFont="1" applyFill="1" applyBorder="1"/>
    <xf numFmtId="179" fontId="13" fillId="2" borderId="9" xfId="0" applyNumberFormat="1" applyFont="1" applyFill="1" applyBorder="1" applyAlignment="1">
      <alignment horizontal="center"/>
    </xf>
    <xf numFmtId="179" fontId="12" fillId="2" borderId="9" xfId="0" applyNumberFormat="1" applyFont="1" applyFill="1" applyBorder="1" applyAlignment="1">
      <alignment horizontal="center"/>
    </xf>
    <xf numFmtId="179" fontId="5" fillId="2" borderId="9" xfId="0" applyNumberFormat="1" applyFont="1" applyFill="1" applyBorder="1" applyAlignment="1">
      <alignment horizontal="center"/>
    </xf>
    <xf numFmtId="179" fontId="3" fillId="2" borderId="3" xfId="0" applyNumberFormat="1" applyFont="1" applyFill="1" applyBorder="1" applyAlignment="1">
      <alignment horizontal="center" vertical="center"/>
    </xf>
    <xf numFmtId="4" fontId="12" fillId="3" borderId="9" xfId="0" applyNumberFormat="1" applyFont="1" applyFill="1" applyBorder="1" applyAlignment="1">
      <alignment horizontal="center" vertical="center"/>
    </xf>
    <xf numFmtId="176" fontId="5" fillId="2" borderId="9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/>
    </xf>
    <xf numFmtId="179" fontId="12" fillId="2" borderId="3" xfId="0" applyNumberFormat="1" applyFont="1" applyFill="1" applyBorder="1" applyAlignment="1">
      <alignment horizontal="center"/>
    </xf>
    <xf numFmtId="2" fontId="3" fillId="2" borderId="3" xfId="0" applyNumberFormat="1" applyFont="1" applyFill="1" applyBorder="1" applyAlignment="1">
      <alignment horizontal="center" vertical="center"/>
    </xf>
    <xf numFmtId="2" fontId="3" fillId="2" borderId="9" xfId="0" applyNumberFormat="1" applyFont="1" applyFill="1" applyBorder="1" applyAlignment="1">
      <alignment horizontal="center" vertical="center"/>
    </xf>
    <xf numFmtId="2" fontId="3" fillId="2" borderId="9" xfId="0" applyNumberFormat="1" applyFont="1" applyFill="1" applyBorder="1" applyAlignment="1">
      <alignment vertical="center"/>
    </xf>
    <xf numFmtId="3" fontId="4" fillId="2" borderId="9" xfId="0" applyNumberFormat="1" applyFont="1" applyFill="1" applyBorder="1" applyAlignment="1">
      <alignment horizontal="center" vertical="center"/>
    </xf>
    <xf numFmtId="171" fontId="3" fillId="2" borderId="3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189" fontId="3" fillId="0" borderId="0" xfId="6" applyNumberFormat="1" applyFont="1" applyAlignment="1">
      <alignment wrapText="1"/>
    </xf>
    <xf numFmtId="2" fontId="3" fillId="0" borderId="0" xfId="0" applyNumberFormat="1" applyFont="1" applyAlignment="1">
      <alignment wrapText="1"/>
    </xf>
    <xf numFmtId="0" fontId="5" fillId="0" borderId="11" xfId="0" applyFont="1" applyBorder="1" applyAlignment="1">
      <alignment vertical="center" wrapText="1"/>
    </xf>
    <xf numFmtId="0" fontId="3" fillId="0" borderId="11" xfId="0" applyFont="1" applyBorder="1" applyAlignment="1">
      <alignment wrapText="1"/>
    </xf>
    <xf numFmtId="189" fontId="3" fillId="0" borderId="11" xfId="6" applyNumberFormat="1" applyFont="1" applyBorder="1" applyAlignment="1">
      <alignment wrapText="1"/>
    </xf>
    <xf numFmtId="2" fontId="3" fillId="0" borderId="11" xfId="0" applyNumberFormat="1" applyFont="1" applyBorder="1" applyAlignment="1">
      <alignment wrapText="1"/>
    </xf>
    <xf numFmtId="43" fontId="3" fillId="0" borderId="9" xfId="6" applyFont="1" applyBorder="1" applyAlignment="1">
      <alignment wrapText="1"/>
    </xf>
    <xf numFmtId="0" fontId="41" fillId="0" borderId="0" xfId="0" applyFont="1"/>
    <xf numFmtId="0" fontId="0" fillId="0" borderId="10" xfId="0" applyBorder="1"/>
    <xf numFmtId="0" fontId="0" fillId="6" borderId="0" xfId="0" applyFill="1"/>
    <xf numFmtId="0" fontId="3" fillId="0" borderId="11" xfId="0" applyFont="1" applyBorder="1"/>
    <xf numFmtId="1" fontId="3" fillId="0" borderId="10" xfId="0" applyNumberFormat="1" applyFont="1" applyBorder="1"/>
    <xf numFmtId="2" fontId="3" fillId="0" borderId="10" xfId="0" applyNumberFormat="1" applyFont="1" applyBorder="1"/>
    <xf numFmtId="0" fontId="41" fillId="0" borderId="10" xfId="0" applyFont="1" applyBorder="1"/>
    <xf numFmtId="0" fontId="4" fillId="0" borderId="0" xfId="0" applyFont="1" applyAlignment="1">
      <alignment vertical="center"/>
    </xf>
    <xf numFmtId="1" fontId="4" fillId="0" borderId="0" xfId="0" applyNumberFormat="1" applyFont="1" applyAlignment="1">
      <alignment vertical="center"/>
    </xf>
    <xf numFmtId="43" fontId="4" fillId="0" borderId="0" xfId="6" applyFont="1" applyAlignment="1">
      <alignment vertical="center"/>
    </xf>
    <xf numFmtId="43" fontId="4" fillId="0" borderId="9" xfId="6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1" fontId="4" fillId="0" borderId="11" xfId="0" applyNumberFormat="1" applyFont="1" applyBorder="1" applyAlignment="1">
      <alignment vertical="center"/>
    </xf>
    <xf numFmtId="43" fontId="4" fillId="0" borderId="11" xfId="6" applyFont="1" applyBorder="1" applyAlignment="1">
      <alignment vertical="center"/>
    </xf>
    <xf numFmtId="0" fontId="4" fillId="0" borderId="9" xfId="0" applyFont="1" applyBorder="1" applyAlignment="1">
      <alignment vertical="center"/>
    </xf>
    <xf numFmtId="1" fontId="4" fillId="0" borderId="9" xfId="0" applyNumberFormat="1" applyFont="1" applyBorder="1" applyAlignment="1">
      <alignment vertical="center"/>
    </xf>
    <xf numFmtId="0" fontId="5" fillId="5" borderId="11" xfId="0" applyFont="1" applyFill="1" applyBorder="1" applyAlignment="1">
      <alignment horizontal="left"/>
    </xf>
    <xf numFmtId="181" fontId="16" fillId="5" borderId="11" xfId="0" applyNumberFormat="1" applyFont="1" applyFill="1" applyBorder="1" applyAlignment="1">
      <alignment horizontal="right" vertical="center"/>
    </xf>
    <xf numFmtId="181" fontId="16" fillId="0" borderId="11" xfId="0" applyNumberFormat="1" applyFont="1" applyBorder="1" applyAlignment="1">
      <alignment horizontal="right" vertical="center"/>
    </xf>
    <xf numFmtId="181" fontId="16" fillId="0" borderId="11" xfId="0" applyNumberFormat="1" applyFont="1" applyBorder="1" applyAlignment="1">
      <alignment vertical="center"/>
    </xf>
    <xf numFmtId="181" fontId="18" fillId="0" borderId="11" xfId="0" applyNumberFormat="1" applyFont="1" applyBorder="1" applyAlignment="1">
      <alignment horizontal="right" vertical="center"/>
    </xf>
    <xf numFmtId="0" fontId="5" fillId="0" borderId="11" xfId="0" applyFont="1" applyBorder="1" applyAlignment="1">
      <alignment horizontal="left"/>
    </xf>
    <xf numFmtId="171" fontId="16" fillId="0" borderId="11" xfId="0" applyNumberFormat="1" applyFont="1" applyBorder="1" applyAlignment="1">
      <alignment horizontal="right" vertical="center"/>
    </xf>
    <xf numFmtId="171" fontId="16" fillId="0" borderId="11" xfId="0" applyNumberFormat="1" applyFont="1" applyBorder="1" applyAlignment="1">
      <alignment horizontal="center" vertical="center"/>
    </xf>
    <xf numFmtId="0" fontId="19" fillId="5" borderId="9" xfId="0" applyFont="1" applyFill="1" applyBorder="1" applyAlignment="1">
      <alignment horizontal="left"/>
    </xf>
    <xf numFmtId="0" fontId="5" fillId="8" borderId="20" xfId="0" applyFont="1" applyFill="1" applyBorder="1" applyAlignment="1">
      <alignment horizontal="center" vertical="center"/>
    </xf>
    <xf numFmtId="0" fontId="15" fillId="4" borderId="9" xfId="0" applyFont="1" applyFill="1" applyBorder="1"/>
    <xf numFmtId="4" fontId="36" fillId="4" borderId="9" xfId="0" applyNumberFormat="1" applyFont="1" applyFill="1" applyBorder="1" applyAlignment="1">
      <alignment horizontal="right" vertical="center"/>
    </xf>
    <xf numFmtId="0" fontId="15" fillId="6" borderId="9" xfId="0" applyFont="1" applyFill="1" applyBorder="1"/>
    <xf numFmtId="2" fontId="42" fillId="6" borderId="9" xfId="0" applyNumberFormat="1" applyFont="1" applyFill="1" applyBorder="1"/>
    <xf numFmtId="4" fontId="42" fillId="6" borderId="9" xfId="0" quotePrefix="1" applyNumberFormat="1" applyFont="1" applyFill="1" applyBorder="1" applyAlignment="1">
      <alignment horizontal="right"/>
    </xf>
    <xf numFmtId="2" fontId="42" fillId="6" borderId="9" xfId="0" applyNumberFormat="1" applyFont="1" applyFill="1" applyBorder="1" applyAlignment="1">
      <alignment horizontal="right"/>
    </xf>
    <xf numFmtId="4" fontId="42" fillId="6" borderId="9" xfId="0" applyNumberFormat="1" applyFont="1" applyFill="1" applyBorder="1"/>
    <xf numFmtId="4" fontId="42" fillId="6" borderId="9" xfId="0" applyNumberFormat="1" applyFont="1" applyFill="1" applyBorder="1" applyAlignment="1">
      <alignment horizontal="right"/>
    </xf>
    <xf numFmtId="0" fontId="42" fillId="6" borderId="9" xfId="0" applyFont="1" applyFill="1" applyBorder="1"/>
    <xf numFmtId="0" fontId="3" fillId="0" borderId="9" xfId="0" applyFont="1" applyBorder="1" applyAlignment="1">
      <alignment vertical="center"/>
    </xf>
    <xf numFmtId="4" fontId="36" fillId="6" borderId="9" xfId="0" applyNumberFormat="1" applyFont="1" applyFill="1" applyBorder="1" applyAlignment="1">
      <alignment horizontal="right" vertical="center"/>
    </xf>
    <xf numFmtId="166" fontId="7" fillId="0" borderId="9" xfId="0" applyNumberFormat="1" applyFont="1" applyBorder="1" applyAlignment="1">
      <alignment horizontal="right" vertical="center"/>
    </xf>
    <xf numFmtId="4" fontId="3" fillId="4" borderId="9" xfId="0" applyNumberFormat="1" applyFont="1" applyFill="1" applyBorder="1" applyAlignment="1">
      <alignment horizontal="right" vertical="center"/>
    </xf>
    <xf numFmtId="0" fontId="5" fillId="8" borderId="18" xfId="0" applyFont="1" applyFill="1" applyBorder="1" applyAlignment="1">
      <alignment horizontal="center" vertical="center"/>
    </xf>
    <xf numFmtId="172" fontId="3" fillId="6" borderId="9" xfId="5" applyNumberFormat="1" applyFont="1" applyFill="1" applyBorder="1" applyAlignment="1">
      <alignment horizontal="right" vertical="center"/>
    </xf>
    <xf numFmtId="0" fontId="5" fillId="10" borderId="4" xfId="0" applyFont="1" applyFill="1" applyBorder="1" applyAlignment="1">
      <alignment horizontal="center" vertical="center"/>
    </xf>
    <xf numFmtId="0" fontId="5" fillId="10" borderId="5" xfId="0" applyFont="1" applyFill="1" applyBorder="1" applyAlignment="1">
      <alignment horizontal="center" vertical="center"/>
    </xf>
    <xf numFmtId="0" fontId="16" fillId="6" borderId="9" xfId="0" applyFont="1" applyFill="1" applyBorder="1"/>
    <xf numFmtId="168" fontId="4" fillId="2" borderId="9" xfId="0" applyNumberFormat="1" applyFont="1" applyFill="1" applyBorder="1" applyAlignment="1">
      <alignment horizontal="left" vertical="center"/>
    </xf>
    <xf numFmtId="168" fontId="19" fillId="14" borderId="9" xfId="8" applyNumberFormat="1" applyFont="1" applyFill="1" applyAlignment="1">
      <alignment vertical="center"/>
    </xf>
    <xf numFmtId="2" fontId="16" fillId="4" borderId="0" xfId="0" applyNumberFormat="1" applyFont="1" applyFill="1" applyAlignment="1">
      <alignment horizontal="center" vertical="center"/>
    </xf>
    <xf numFmtId="0" fontId="25" fillId="2" borderId="9" xfId="0" applyFont="1" applyFill="1" applyBorder="1"/>
    <xf numFmtId="0" fontId="25" fillId="0" borderId="0" xfId="0" applyFont="1" applyAlignment="1">
      <alignment vertical="center"/>
    </xf>
    <xf numFmtId="174" fontId="16" fillId="4" borderId="0" xfId="0" applyNumberFormat="1" applyFont="1" applyFill="1" applyAlignment="1">
      <alignment horizontal="right" vertical="center"/>
    </xf>
    <xf numFmtId="174" fontId="16" fillId="4" borderId="9" xfId="5" applyNumberFormat="1" applyFont="1" applyFill="1" applyBorder="1" applyAlignment="1">
      <alignment horizontal="right" vertical="center"/>
    </xf>
    <xf numFmtId="171" fontId="16" fillId="4" borderId="0" xfId="0" applyNumberFormat="1" applyFont="1" applyFill="1" applyAlignment="1">
      <alignment horizontal="right" vertical="center"/>
    </xf>
    <xf numFmtId="171" fontId="19" fillId="4" borderId="0" xfId="0" applyNumberFormat="1" applyFont="1" applyFill="1" applyAlignment="1">
      <alignment horizontal="right" vertical="center"/>
    </xf>
    <xf numFmtId="174" fontId="19" fillId="4" borderId="0" xfId="0" applyNumberFormat="1" applyFont="1" applyFill="1" applyAlignment="1">
      <alignment horizontal="right" vertical="center"/>
    </xf>
    <xf numFmtId="174" fontId="19" fillId="4" borderId="9" xfId="5" applyNumberFormat="1" applyFont="1" applyFill="1" applyBorder="1" applyAlignment="1">
      <alignment horizontal="right" vertical="center"/>
    </xf>
    <xf numFmtId="0" fontId="25" fillId="2" borderId="9" xfId="0" applyFont="1" applyFill="1" applyBorder="1" applyAlignment="1">
      <alignment vertical="center"/>
    </xf>
    <xf numFmtId="171" fontId="19" fillId="4" borderId="0" xfId="0" applyNumberFormat="1" applyFont="1" applyFill="1" applyAlignment="1">
      <alignment vertical="center"/>
    </xf>
    <xf numFmtId="171" fontId="16" fillId="4" borderId="0" xfId="0" applyNumberFormat="1" applyFont="1" applyFill="1" applyAlignment="1">
      <alignment vertical="center"/>
    </xf>
    <xf numFmtId="0" fontId="2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9" fillId="0" borderId="9" xfId="0" applyFont="1" applyBorder="1"/>
    <xf numFmtId="176" fontId="5" fillId="2" borderId="0" xfId="0" applyNumberFormat="1" applyFont="1" applyFill="1" applyAlignment="1">
      <alignment horizontal="center" vertical="center"/>
    </xf>
    <xf numFmtId="179" fontId="5" fillId="2" borderId="9" xfId="0" applyNumberFormat="1" applyFont="1" applyFill="1" applyBorder="1" applyAlignment="1">
      <alignment horizontal="center" vertical="center"/>
    </xf>
    <xf numFmtId="0" fontId="16" fillId="0" borderId="9" xfId="0" applyFont="1" applyBorder="1"/>
    <xf numFmtId="179" fontId="9" fillId="2" borderId="9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2" fillId="0" borderId="9" xfId="4" applyFont="1" applyAlignment="1">
      <alignment vertical="center"/>
    </xf>
    <xf numFmtId="176" fontId="5" fillId="2" borderId="0" xfId="6" applyNumberFormat="1" applyFont="1" applyFill="1" applyAlignment="1">
      <alignment horizontal="center" vertical="center"/>
    </xf>
    <xf numFmtId="181" fontId="3" fillId="2" borderId="0" xfId="6" applyNumberFormat="1" applyFont="1" applyFill="1" applyAlignment="1">
      <alignment horizontal="center" vertical="center"/>
    </xf>
    <xf numFmtId="181" fontId="5" fillId="2" borderId="0" xfId="6" applyNumberFormat="1" applyFont="1" applyFill="1" applyAlignment="1">
      <alignment horizontal="center" vertical="center"/>
    </xf>
    <xf numFmtId="179" fontId="9" fillId="2" borderId="24" xfId="0" applyNumberFormat="1" applyFont="1" applyFill="1" applyBorder="1" applyAlignment="1">
      <alignment horizontal="center" vertical="center"/>
    </xf>
    <xf numFmtId="181" fontId="3" fillId="2" borderId="24" xfId="6" applyNumberFormat="1" applyFont="1" applyFill="1" applyBorder="1" applyAlignment="1">
      <alignment horizontal="center" vertical="center"/>
    </xf>
    <xf numFmtId="181" fontId="5" fillId="0" borderId="0" xfId="6" applyNumberFormat="1" applyFont="1" applyFill="1" applyAlignment="1">
      <alignment horizontal="center" vertical="center"/>
    </xf>
    <xf numFmtId="179" fontId="8" fillId="2" borderId="9" xfId="0" applyNumberFormat="1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left" vertical="center"/>
    </xf>
    <xf numFmtId="0" fontId="26" fillId="0" borderId="10" xfId="0" applyFont="1" applyBorder="1" applyAlignment="1">
      <alignment horizontal="center"/>
    </xf>
    <xf numFmtId="1" fontId="7" fillId="0" borderId="0" xfId="0" applyNumberFormat="1" applyFont="1" applyAlignment="1">
      <alignment horizontal="center" vertical="center"/>
    </xf>
    <xf numFmtId="167" fontId="3" fillId="0" borderId="0" xfId="0" applyNumberFormat="1" applyFont="1" applyAlignment="1">
      <alignment horizontal="center"/>
    </xf>
    <xf numFmtId="0" fontId="5" fillId="10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181" fontId="5" fillId="2" borderId="9" xfId="0" applyNumberFormat="1" applyFont="1" applyFill="1" applyBorder="1" applyAlignment="1">
      <alignment horizontal="center" vertical="center"/>
    </xf>
    <xf numFmtId="181" fontId="5" fillId="2" borderId="9" xfId="0" applyNumberFormat="1" applyFont="1" applyFill="1" applyBorder="1" applyAlignment="1">
      <alignment horizontal="center"/>
    </xf>
    <xf numFmtId="0" fontId="19" fillId="5" borderId="9" xfId="4" applyFont="1" applyFill="1" applyAlignment="1">
      <alignment vertical="center"/>
    </xf>
    <xf numFmtId="181" fontId="19" fillId="4" borderId="0" xfId="0" applyNumberFormat="1" applyFont="1" applyFill="1" applyAlignment="1">
      <alignment horizontal="center" vertical="center"/>
    </xf>
    <xf numFmtId="0" fontId="16" fillId="0" borderId="9" xfId="4" applyFont="1" applyAlignment="1">
      <alignment horizontal="left" vertical="center"/>
    </xf>
    <xf numFmtId="181" fontId="3" fillId="2" borderId="24" xfId="0" applyNumberFormat="1" applyFont="1" applyFill="1" applyBorder="1" applyAlignment="1">
      <alignment horizontal="center"/>
    </xf>
    <xf numFmtId="0" fontId="3" fillId="2" borderId="10" xfId="0" applyFont="1" applyFill="1" applyBorder="1" applyAlignment="1">
      <alignment vertical="center"/>
    </xf>
    <xf numFmtId="181" fontId="3" fillId="0" borderId="9" xfId="0" applyNumberFormat="1" applyFont="1" applyBorder="1" applyAlignment="1">
      <alignment horizontal="center" vertical="center"/>
    </xf>
    <xf numFmtId="181" fontId="12" fillId="0" borderId="9" xfId="0" applyNumberFormat="1" applyFont="1" applyBorder="1" applyAlignment="1">
      <alignment horizontal="center"/>
    </xf>
    <xf numFmtId="181" fontId="12" fillId="0" borderId="10" xfId="0" applyNumberFormat="1" applyFont="1" applyBorder="1" applyAlignment="1">
      <alignment horizontal="center"/>
    </xf>
    <xf numFmtId="0" fontId="8" fillId="0" borderId="2" xfId="0" applyFont="1" applyBorder="1" applyAlignment="1">
      <alignment vertical="center"/>
    </xf>
    <xf numFmtId="176" fontId="3" fillId="2" borderId="9" xfId="0" applyNumberFormat="1" applyFont="1" applyFill="1" applyBorder="1" applyAlignment="1">
      <alignment horizontal="center"/>
    </xf>
    <xf numFmtId="0" fontId="3" fillId="2" borderId="24" xfId="0" applyFont="1" applyFill="1" applyBorder="1" applyAlignment="1">
      <alignment vertical="center"/>
    </xf>
    <xf numFmtId="181" fontId="3" fillId="2" borderId="24" xfId="0" applyNumberFormat="1" applyFont="1" applyFill="1" applyBorder="1" applyAlignment="1">
      <alignment horizontal="center" vertical="center"/>
    </xf>
    <xf numFmtId="0" fontId="19" fillId="5" borderId="9" xfId="4" applyFont="1" applyFill="1" applyAlignment="1">
      <alignment horizontal="left" vertical="center"/>
    </xf>
    <xf numFmtId="176" fontId="5" fillId="0" borderId="0" xfId="0" applyNumberFormat="1" applyFont="1" applyAlignment="1">
      <alignment horizontal="center" vertical="center"/>
    </xf>
    <xf numFmtId="181" fontId="5" fillId="3" borderId="9" xfId="0" applyNumberFormat="1" applyFont="1" applyFill="1" applyBorder="1" applyAlignment="1">
      <alignment horizontal="center"/>
    </xf>
    <xf numFmtId="181" fontId="5" fillId="3" borderId="9" xfId="0" applyNumberFormat="1" applyFont="1" applyFill="1" applyBorder="1" applyAlignment="1">
      <alignment horizontal="center" vertical="center"/>
    </xf>
    <xf numFmtId="181" fontId="12" fillId="2" borderId="0" xfId="0" applyNumberFormat="1" applyFont="1" applyFill="1" applyAlignment="1">
      <alignment horizontal="center" vertical="center"/>
    </xf>
    <xf numFmtId="181" fontId="3" fillId="3" borderId="9" xfId="0" applyNumberFormat="1" applyFont="1" applyFill="1" applyBorder="1" applyAlignment="1">
      <alignment horizontal="center"/>
    </xf>
    <xf numFmtId="0" fontId="19" fillId="5" borderId="9" xfId="4" applyFont="1" applyFill="1"/>
    <xf numFmtId="179" fontId="19" fillId="6" borderId="9" xfId="4" applyNumberFormat="1" applyFont="1" applyFill="1" applyAlignment="1">
      <alignment horizontal="center"/>
    </xf>
    <xf numFmtId="0" fontId="16" fillId="5" borderId="9" xfId="4" applyFont="1" applyFill="1" applyAlignment="1">
      <alignment horizontal="left"/>
    </xf>
    <xf numFmtId="179" fontId="16" fillId="6" borderId="9" xfId="4" applyNumberFormat="1" applyFont="1" applyFill="1" applyAlignment="1">
      <alignment horizontal="center"/>
    </xf>
    <xf numFmtId="179" fontId="16" fillId="4" borderId="9" xfId="5" applyNumberFormat="1" applyFont="1" applyFill="1" applyBorder="1" applyAlignment="1">
      <alignment horizontal="center"/>
    </xf>
    <xf numFmtId="181" fontId="13" fillId="2" borderId="0" xfId="0" applyNumberFormat="1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4" fontId="16" fillId="4" borderId="9" xfId="4" applyNumberFormat="1" applyFont="1" applyFill="1" applyAlignment="1">
      <alignment horizontal="center" vertical="center"/>
    </xf>
    <xf numFmtId="0" fontId="19" fillId="4" borderId="9" xfId="4" applyFont="1" applyFill="1" applyAlignment="1">
      <alignment horizontal="left" vertical="center"/>
    </xf>
    <xf numFmtId="4" fontId="19" fillId="4" borderId="9" xfId="5" applyNumberFormat="1" applyFont="1" applyFill="1" applyBorder="1" applyAlignment="1">
      <alignment horizontal="center" vertical="center"/>
    </xf>
    <xf numFmtId="0" fontId="16" fillId="5" borderId="9" xfId="4" applyFont="1" applyFill="1" applyAlignment="1">
      <alignment horizontal="left" vertical="center"/>
    </xf>
    <xf numFmtId="4" fontId="43" fillId="4" borderId="9" xfId="4" applyNumberFormat="1" applyFont="1" applyFill="1" applyAlignment="1">
      <alignment horizontal="center" vertical="center"/>
    </xf>
    <xf numFmtId="4" fontId="12" fillId="13" borderId="9" xfId="0" applyNumberFormat="1" applyFont="1" applyFill="1" applyBorder="1" applyAlignment="1">
      <alignment horizontal="center" vertical="center"/>
    </xf>
    <xf numFmtId="4" fontId="13" fillId="2" borderId="0" xfId="0" applyNumberFormat="1" applyFont="1" applyFill="1" applyAlignment="1">
      <alignment horizontal="center" vertical="center"/>
    </xf>
    <xf numFmtId="4" fontId="12" fillId="2" borderId="24" xfId="0" applyNumberFormat="1" applyFont="1" applyFill="1" applyBorder="1" applyAlignment="1">
      <alignment horizontal="center" vertical="center"/>
    </xf>
    <xf numFmtId="0" fontId="5" fillId="10" borderId="15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 wrapText="1"/>
    </xf>
    <xf numFmtId="171" fontId="5" fillId="0" borderId="9" xfId="0" applyNumberFormat="1" applyFont="1" applyBorder="1" applyAlignment="1">
      <alignment horizontal="center" vertical="center"/>
    </xf>
    <xf numFmtId="181" fontId="5" fillId="0" borderId="9" xfId="0" applyNumberFormat="1" applyFont="1" applyBorder="1" applyAlignment="1">
      <alignment horizontal="center" vertical="center"/>
    </xf>
    <xf numFmtId="181" fontId="3" fillId="2" borderId="9" xfId="0" applyNumberFormat="1" applyFont="1" applyFill="1" applyBorder="1" applyAlignment="1">
      <alignment horizontal="center" vertical="center"/>
    </xf>
    <xf numFmtId="171" fontId="3" fillId="2" borderId="0" xfId="0" applyNumberFormat="1" applyFont="1" applyFill="1" applyAlignment="1">
      <alignment horizontal="center" vertical="center"/>
    </xf>
    <xf numFmtId="171" fontId="16" fillId="4" borderId="9" xfId="5" applyNumberFormat="1" applyFont="1" applyFill="1" applyBorder="1" applyAlignment="1">
      <alignment horizontal="right" vertical="center"/>
    </xf>
    <xf numFmtId="171" fontId="5" fillId="2" borderId="0" xfId="0" applyNumberFormat="1" applyFont="1" applyFill="1" applyAlignment="1">
      <alignment horizontal="center" vertical="center"/>
    </xf>
    <xf numFmtId="0" fontId="5" fillId="13" borderId="9" xfId="0" applyFont="1" applyFill="1" applyBorder="1" applyAlignment="1">
      <alignment vertical="center"/>
    </xf>
    <xf numFmtId="176" fontId="44" fillId="2" borderId="9" xfId="0" applyNumberFormat="1" applyFont="1" applyFill="1" applyBorder="1" applyAlignment="1">
      <alignment horizontal="center" vertical="center"/>
    </xf>
    <xf numFmtId="0" fontId="15" fillId="0" borderId="9" xfId="0" applyFont="1" applyBorder="1"/>
    <xf numFmtId="166" fontId="3" fillId="6" borderId="9" xfId="5" applyNumberFormat="1" applyFont="1" applyFill="1" applyBorder="1" applyAlignment="1">
      <alignment horizontal="right" vertical="center"/>
    </xf>
    <xf numFmtId="4" fontId="3" fillId="6" borderId="9" xfId="0" applyNumberFormat="1" applyFont="1" applyFill="1" applyBorder="1" applyAlignment="1">
      <alignment horizontal="right" vertical="center"/>
    </xf>
    <xf numFmtId="4" fontId="16" fillId="6" borderId="9" xfId="4" applyNumberFormat="1" applyFont="1" applyFill="1" applyAlignment="1">
      <alignment horizontal="right" vertical="center"/>
    </xf>
    <xf numFmtId="2" fontId="16" fillId="4" borderId="9" xfId="4" applyNumberFormat="1" applyFont="1" applyFill="1" applyAlignment="1">
      <alignment horizontal="center"/>
    </xf>
    <xf numFmtId="0" fontId="26" fillId="0" borderId="9" xfId="0" applyFont="1" applyBorder="1" applyProtection="1">
      <protection locked="0"/>
    </xf>
    <xf numFmtId="0" fontId="19" fillId="5" borderId="9" xfId="0" applyFont="1" applyFill="1" applyBorder="1" applyAlignment="1">
      <alignment horizontal="right" vertical="center"/>
    </xf>
    <xf numFmtId="0" fontId="3" fillId="6" borderId="9" xfId="4" applyFont="1" applyFill="1" applyAlignment="1">
      <alignment horizontal="left" vertical="center"/>
    </xf>
    <xf numFmtId="0" fontId="5" fillId="7" borderId="9" xfId="4" applyFont="1" applyFill="1" applyAlignment="1">
      <alignment horizontal="left" vertical="center"/>
    </xf>
    <xf numFmtId="0" fontId="5" fillId="0" borderId="24" xfId="0" applyFont="1" applyBorder="1" applyAlignment="1">
      <alignment horizontal="left"/>
    </xf>
    <xf numFmtId="181" fontId="16" fillId="0" borderId="24" xfId="0" applyNumberFormat="1" applyFont="1" applyBorder="1" applyAlignment="1">
      <alignment vertical="center"/>
    </xf>
    <xf numFmtId="177" fontId="3" fillId="2" borderId="9" xfId="0" applyNumberFormat="1" applyFont="1" applyFill="1" applyBorder="1" applyAlignment="1">
      <alignment horizontal="center"/>
    </xf>
    <xf numFmtId="177" fontId="3" fillId="2" borderId="9" xfId="0" applyNumberFormat="1" applyFont="1" applyFill="1" applyBorder="1" applyAlignment="1">
      <alignment horizontal="center" vertical="center"/>
    </xf>
    <xf numFmtId="177" fontId="3" fillId="2" borderId="24" xfId="0" applyNumberFormat="1" applyFont="1" applyFill="1" applyBorder="1" applyAlignment="1">
      <alignment horizontal="center" vertical="center"/>
    </xf>
    <xf numFmtId="181" fontId="5" fillId="2" borderId="9" xfId="0" applyNumberFormat="1" applyFont="1" applyFill="1" applyBorder="1" applyAlignment="1">
      <alignment horizontal="left" indent="3"/>
    </xf>
    <xf numFmtId="181" fontId="3" fillId="2" borderId="9" xfId="0" applyNumberFormat="1" applyFont="1" applyFill="1" applyBorder="1" applyAlignment="1">
      <alignment horizontal="left" indent="3"/>
    </xf>
    <xf numFmtId="176" fontId="3" fillId="2" borderId="9" xfId="0" applyNumberFormat="1" applyFont="1" applyFill="1" applyBorder="1" applyAlignment="1">
      <alignment horizontal="left" indent="3"/>
    </xf>
    <xf numFmtId="181" fontId="16" fillId="0" borderId="24" xfId="0" applyNumberFormat="1" applyFont="1" applyBorder="1" applyAlignment="1">
      <alignment horizontal="center" vertical="center"/>
    </xf>
    <xf numFmtId="177" fontId="16" fillId="6" borderId="0" xfId="0" applyNumberFormat="1" applyFont="1" applyFill="1" applyAlignment="1">
      <alignment horizontal="right"/>
    </xf>
    <xf numFmtId="0" fontId="3" fillId="0" borderId="24" xfId="0" applyFont="1" applyBorder="1" applyAlignment="1">
      <alignment wrapText="1"/>
    </xf>
    <xf numFmtId="189" fontId="3" fillId="0" borderId="24" xfId="6" applyNumberFormat="1" applyFont="1" applyBorder="1" applyAlignment="1">
      <alignment wrapText="1"/>
    </xf>
    <xf numFmtId="2" fontId="3" fillId="0" borderId="24" xfId="0" applyNumberFormat="1" applyFont="1" applyBorder="1" applyAlignment="1">
      <alignment wrapText="1"/>
    </xf>
    <xf numFmtId="0" fontId="3" fillId="0" borderId="9" xfId="0" applyFont="1" applyBorder="1" applyAlignment="1">
      <alignment wrapText="1"/>
    </xf>
    <xf numFmtId="2" fontId="3" fillId="0" borderId="9" xfId="0" applyNumberFormat="1" applyFont="1" applyBorder="1" applyAlignment="1">
      <alignment wrapText="1"/>
    </xf>
    <xf numFmtId="0" fontId="5" fillId="0" borderId="10" xfId="0" applyFont="1" applyBorder="1" applyAlignment="1">
      <alignment vertical="center" wrapText="1"/>
    </xf>
    <xf numFmtId="0" fontId="3" fillId="0" borderId="10" xfId="0" applyFont="1" applyBorder="1" applyAlignment="1">
      <alignment wrapText="1"/>
    </xf>
    <xf numFmtId="2" fontId="3" fillId="0" borderId="10" xfId="0" applyNumberFormat="1" applyFont="1" applyBorder="1" applyAlignment="1">
      <alignment wrapText="1"/>
    </xf>
    <xf numFmtId="0" fontId="3" fillId="0" borderId="24" xfId="0" applyFont="1" applyBorder="1" applyAlignment="1">
      <alignment vertical="center" wrapText="1"/>
    </xf>
    <xf numFmtId="189" fontId="3" fillId="0" borderId="24" xfId="6" applyNumberFormat="1" applyFont="1" applyBorder="1" applyAlignment="1">
      <alignment vertical="center" wrapText="1"/>
    </xf>
    <xf numFmtId="2" fontId="3" fillId="0" borderId="24" xfId="0" applyNumberFormat="1" applyFont="1" applyBorder="1" applyAlignment="1">
      <alignment vertical="center" wrapText="1"/>
    </xf>
    <xf numFmtId="191" fontId="16" fillId="6" borderId="9" xfId="5" applyNumberFormat="1" applyFont="1" applyFill="1" applyBorder="1" applyAlignment="1"/>
    <xf numFmtId="171" fontId="16" fillId="6" borderId="24" xfId="0" applyNumberFormat="1" applyFont="1" applyFill="1" applyBorder="1" applyAlignment="1">
      <alignment horizontal="center" vertical="center"/>
    </xf>
    <xf numFmtId="2" fontId="3" fillId="4" borderId="9" xfId="4" applyNumberFormat="1" applyFont="1" applyFill="1" applyAlignment="1">
      <alignment horizontal="right" vertical="center"/>
    </xf>
    <xf numFmtId="4" fontId="16" fillId="4" borderId="24" xfId="0" applyNumberFormat="1" applyFont="1" applyFill="1" applyBorder="1" applyAlignment="1">
      <alignment horizontal="center" vertical="center"/>
    </xf>
    <xf numFmtId="4" fontId="36" fillId="4" borderId="0" xfId="0" applyNumberFormat="1" applyFont="1" applyFill="1" applyAlignment="1">
      <alignment horizontal="center" vertical="center"/>
    </xf>
    <xf numFmtId="4" fontId="36" fillId="4" borderId="24" xfId="0" applyNumberFormat="1" applyFont="1" applyFill="1" applyBorder="1" applyAlignment="1">
      <alignment horizontal="center" vertical="center"/>
    </xf>
    <xf numFmtId="4" fontId="36" fillId="6" borderId="24" xfId="0" applyNumberFormat="1" applyFont="1" applyFill="1" applyBorder="1" applyAlignment="1">
      <alignment horizontal="right" vertical="center"/>
    </xf>
    <xf numFmtId="4" fontId="36" fillId="0" borderId="16" xfId="0" applyNumberFormat="1" applyFont="1" applyBorder="1" applyAlignment="1">
      <alignment horizontal="right" vertical="center"/>
    </xf>
    <xf numFmtId="0" fontId="19" fillId="12" borderId="9" xfId="4" applyFont="1" applyFill="1" applyAlignment="1">
      <alignment vertical="center"/>
    </xf>
    <xf numFmtId="4" fontId="36" fillId="4" borderId="16" xfId="0" applyNumberFormat="1" applyFont="1" applyFill="1" applyBorder="1" applyAlignment="1">
      <alignment horizontal="right" vertical="center"/>
    </xf>
    <xf numFmtId="166" fontId="16" fillId="6" borderId="9" xfId="5" applyNumberFormat="1" applyFont="1" applyFill="1" applyBorder="1" applyAlignment="1">
      <alignment horizontal="right" vertical="center"/>
    </xf>
    <xf numFmtId="166" fontId="7" fillId="6" borderId="9" xfId="0" applyNumberFormat="1" applyFont="1" applyFill="1" applyBorder="1" applyAlignment="1">
      <alignment horizontal="right" vertical="center"/>
    </xf>
    <xf numFmtId="171" fontId="19" fillId="4" borderId="0" xfId="0" applyNumberFormat="1" applyFont="1" applyFill="1" applyAlignment="1">
      <alignment horizontal="center" vertical="center"/>
    </xf>
    <xf numFmtId="2" fontId="42" fillId="0" borderId="9" xfId="0" applyNumberFormat="1" applyFont="1" applyBorder="1" applyAlignment="1">
      <alignment horizontal="right"/>
    </xf>
    <xf numFmtId="177" fontId="36" fillId="0" borderId="0" xfId="0" applyNumberFormat="1" applyFont="1" applyAlignment="1">
      <alignment horizontal="right" vertical="center"/>
    </xf>
    <xf numFmtId="2" fontId="42" fillId="0" borderId="9" xfId="0" applyNumberFormat="1" applyFont="1" applyBorder="1"/>
    <xf numFmtId="2" fontId="42" fillId="4" borderId="9" xfId="0" applyNumberFormat="1" applyFont="1" applyFill="1" applyBorder="1"/>
    <xf numFmtId="2" fontId="24" fillId="4" borderId="9" xfId="0" applyNumberFormat="1" applyFont="1" applyFill="1" applyBorder="1"/>
    <xf numFmtId="2" fontId="39" fillId="0" borderId="9" xfId="0" applyNumberFormat="1" applyFont="1" applyBorder="1"/>
    <xf numFmtId="2" fontId="39" fillId="4" borderId="9" xfId="0" applyNumberFormat="1" applyFont="1" applyFill="1" applyBorder="1"/>
    <xf numFmtId="2" fontId="42" fillId="0" borderId="9" xfId="0" applyNumberFormat="1" applyFont="1" applyBorder="1" applyAlignment="1">
      <alignment horizontal="right" vertical="center"/>
    </xf>
    <xf numFmtId="2" fontId="42" fillId="4" borderId="9" xfId="0" applyNumberFormat="1" applyFont="1" applyFill="1" applyBorder="1" applyAlignment="1">
      <alignment horizontal="right" vertical="center"/>
    </xf>
    <xf numFmtId="4" fontId="42" fillId="0" borderId="9" xfId="0" applyNumberFormat="1" applyFont="1" applyBorder="1"/>
    <xf numFmtId="4" fontId="42" fillId="0" borderId="9" xfId="0" applyNumberFormat="1" applyFont="1" applyBorder="1" applyAlignment="1">
      <alignment horizontal="right"/>
    </xf>
    <xf numFmtId="0" fontId="40" fillId="6" borderId="9" xfId="0" applyFont="1" applyFill="1" applyBorder="1" applyAlignment="1">
      <alignment horizontal="center" vertical="center"/>
    </xf>
    <xf numFmtId="2" fontId="45" fillId="0" borderId="9" xfId="0" applyNumberFormat="1" applyFont="1" applyBorder="1" applyProtection="1">
      <protection locked="0"/>
    </xf>
    <xf numFmtId="4" fontId="24" fillId="0" borderId="9" xfId="0" quotePrefix="1" applyNumberFormat="1" applyFont="1" applyBorder="1" applyAlignment="1">
      <alignment horizontal="right"/>
    </xf>
    <xf numFmtId="4" fontId="42" fillId="0" borderId="9" xfId="0" quotePrefix="1" applyNumberFormat="1" applyFont="1" applyBorder="1" applyAlignment="1">
      <alignment horizontal="right"/>
    </xf>
    <xf numFmtId="0" fontId="42" fillId="0" borderId="9" xfId="0" applyFont="1" applyBorder="1"/>
    <xf numFmtId="176" fontId="16" fillId="4" borderId="0" xfId="0" applyNumberFormat="1" applyFont="1" applyFill="1" applyAlignment="1">
      <alignment horizontal="center"/>
    </xf>
    <xf numFmtId="0" fontId="40" fillId="4" borderId="9" xfId="0" applyFont="1" applyFill="1" applyBorder="1"/>
    <xf numFmtId="2" fontId="46" fillId="0" borderId="9" xfId="0" applyNumberFormat="1" applyFont="1" applyBorder="1" applyAlignment="1">
      <alignment horizontal="center"/>
    </xf>
    <xf numFmtId="2" fontId="46" fillId="4" borderId="9" xfId="0" applyNumberFormat="1" applyFont="1" applyFill="1" applyBorder="1" applyAlignment="1">
      <alignment horizontal="center"/>
    </xf>
    <xf numFmtId="0" fontId="47" fillId="6" borderId="9" xfId="0" applyFont="1" applyFill="1" applyBorder="1" applyAlignment="1">
      <alignment horizontal="center" vertical="center"/>
    </xf>
    <xf numFmtId="0" fontId="47" fillId="6" borderId="9" xfId="0" applyFont="1" applyFill="1" applyBorder="1" applyAlignment="1">
      <alignment horizontal="center"/>
    </xf>
    <xf numFmtId="0" fontId="48" fillId="6" borderId="9" xfId="0" applyFont="1" applyFill="1" applyBorder="1"/>
    <xf numFmtId="2" fontId="49" fillId="6" borderId="9" xfId="0" applyNumberFormat="1" applyFont="1" applyFill="1" applyBorder="1"/>
    <xf numFmtId="0" fontId="24" fillId="6" borderId="9" xfId="0" applyFont="1" applyFill="1" applyBorder="1" applyAlignment="1" applyProtection="1">
      <alignment horizontal="right"/>
      <protection locked="0"/>
    </xf>
    <xf numFmtId="0" fontId="50" fillId="6" borderId="9" xfId="0" applyFont="1" applyFill="1" applyBorder="1" applyAlignment="1">
      <alignment horizontal="center"/>
    </xf>
    <xf numFmtId="0" fontId="24" fillId="6" borderId="9" xfId="0" applyFont="1" applyFill="1" applyBorder="1" applyProtection="1">
      <protection locked="0"/>
    </xf>
    <xf numFmtId="1" fontId="24" fillId="6" borderId="9" xfId="0" applyNumberFormat="1" applyFont="1" applyFill="1" applyBorder="1" applyAlignment="1" applyProtection="1">
      <alignment horizontal="right"/>
      <protection locked="0"/>
    </xf>
    <xf numFmtId="2" fontId="45" fillId="6" borderId="9" xfId="0" applyNumberFormat="1" applyFont="1" applyFill="1" applyBorder="1" applyProtection="1">
      <protection locked="0"/>
    </xf>
    <xf numFmtId="0" fontId="19" fillId="0" borderId="24" xfId="0" applyFont="1" applyBorder="1" applyAlignment="1">
      <alignment horizontal="left"/>
    </xf>
    <xf numFmtId="2" fontId="16" fillId="0" borderId="0" xfId="0" applyNumberFormat="1" applyFont="1" applyAlignment="1">
      <alignment vertical="center"/>
    </xf>
    <xf numFmtId="2" fontId="16" fillId="0" borderId="16" xfId="0" applyNumberFormat="1" applyFont="1" applyBorder="1" applyAlignment="1">
      <alignment vertical="center"/>
    </xf>
    <xf numFmtId="4" fontId="16" fillId="0" borderId="16" xfId="0" applyNumberFormat="1" applyFont="1" applyBorder="1" applyAlignment="1">
      <alignment horizontal="right" vertical="center"/>
    </xf>
    <xf numFmtId="4" fontId="16" fillId="4" borderId="16" xfId="0" applyNumberFormat="1" applyFont="1" applyFill="1" applyBorder="1" applyAlignment="1">
      <alignment horizontal="right" vertical="center"/>
    </xf>
    <xf numFmtId="4" fontId="16" fillId="4" borderId="24" xfId="0" applyNumberFormat="1" applyFont="1" applyFill="1" applyBorder="1" applyAlignment="1">
      <alignment horizontal="right" vertical="center"/>
    </xf>
    <xf numFmtId="2" fontId="16" fillId="4" borderId="16" xfId="4" applyNumberFormat="1" applyFont="1" applyFill="1" applyBorder="1" applyAlignment="1">
      <alignment horizontal="right" vertical="center"/>
    </xf>
    <xf numFmtId="4" fontId="16" fillId="4" borderId="16" xfId="4" applyNumberFormat="1" applyFont="1" applyFill="1" applyBorder="1" applyAlignment="1">
      <alignment horizontal="right" vertical="center"/>
    </xf>
    <xf numFmtId="4" fontId="16" fillId="4" borderId="24" xfId="4" applyNumberFormat="1" applyFont="1" applyFill="1" applyBorder="1" applyAlignment="1">
      <alignment horizontal="right" vertical="center"/>
    </xf>
    <xf numFmtId="2" fontId="16" fillId="5" borderId="11" xfId="4" applyNumberFormat="1" applyFont="1" applyFill="1" applyBorder="1" applyAlignment="1">
      <alignment horizontal="right" vertical="center"/>
    </xf>
    <xf numFmtId="4" fontId="16" fillId="6" borderId="11" xfId="0" applyNumberFormat="1" applyFont="1" applyFill="1" applyBorder="1" applyAlignment="1">
      <alignment horizontal="right" vertical="center"/>
    </xf>
    <xf numFmtId="171" fontId="16" fillId="0" borderId="9" xfId="0" applyNumberFormat="1" applyFont="1" applyBorder="1" applyAlignment="1">
      <alignment horizontal="center" vertical="center"/>
    </xf>
    <xf numFmtId="2" fontId="16" fillId="4" borderId="0" xfId="0" applyNumberFormat="1" applyFont="1" applyFill="1" applyAlignment="1">
      <alignment horizontal="right" vertical="center"/>
    </xf>
    <xf numFmtId="0" fontId="19" fillId="5" borderId="0" xfId="0" applyFont="1" applyFill="1" applyAlignment="1">
      <alignment vertical="center"/>
    </xf>
    <xf numFmtId="166" fontId="5" fillId="2" borderId="9" xfId="0" applyNumberFormat="1" applyFont="1" applyFill="1" applyBorder="1" applyAlignment="1">
      <alignment horizontal="center" vertical="center"/>
    </xf>
    <xf numFmtId="0" fontId="16" fillId="4" borderId="0" xfId="0" applyFont="1" applyFill="1" applyAlignment="1">
      <alignment horizontal="left" vertical="center"/>
    </xf>
    <xf numFmtId="166" fontId="3" fillId="2" borderId="9" xfId="0" applyNumberFormat="1" applyFont="1" applyFill="1" applyBorder="1" applyAlignment="1">
      <alignment horizontal="center" vertical="center"/>
    </xf>
    <xf numFmtId="168" fontId="16" fillId="4" borderId="9" xfId="8" applyNumberFormat="1" applyFont="1" applyFill="1" applyAlignment="1">
      <alignment horizontal="left" vertical="center"/>
    </xf>
    <xf numFmtId="168" fontId="19" fillId="5" borderId="9" xfId="8" applyNumberFormat="1" applyFont="1" applyFill="1" applyAlignment="1">
      <alignment vertical="center"/>
    </xf>
    <xf numFmtId="168" fontId="16" fillId="4" borderId="0" xfId="0" applyNumberFormat="1" applyFont="1" applyFill="1" applyAlignment="1">
      <alignment horizontal="left" vertical="center"/>
    </xf>
    <xf numFmtId="2" fontId="19" fillId="4" borderId="0" xfId="0" applyNumberFormat="1" applyFont="1" applyFill="1" applyAlignment="1">
      <alignment horizontal="center" vertical="center"/>
    </xf>
    <xf numFmtId="168" fontId="19" fillId="5" borderId="0" xfId="0" applyNumberFormat="1" applyFont="1" applyFill="1" applyAlignment="1">
      <alignment vertical="center"/>
    </xf>
    <xf numFmtId="166" fontId="53" fillId="0" borderId="10" xfId="0" applyNumberFormat="1" applyFont="1" applyBorder="1" applyAlignment="1">
      <alignment horizontal="right" vertical="center"/>
    </xf>
    <xf numFmtId="0" fontId="19" fillId="6" borderId="0" xfId="0" applyFont="1" applyFill="1" applyAlignment="1">
      <alignment vertical="center"/>
    </xf>
    <xf numFmtId="0" fontId="16" fillId="6" borderId="0" xfId="0" applyFont="1" applyFill="1" applyAlignment="1">
      <alignment horizontal="left" vertical="center"/>
    </xf>
    <xf numFmtId="0" fontId="19" fillId="14" borderId="0" xfId="0" applyFont="1" applyFill="1" applyAlignment="1">
      <alignment vertical="center"/>
    </xf>
    <xf numFmtId="0" fontId="16" fillId="6" borderId="0" xfId="0" applyFont="1" applyFill="1" applyAlignment="1">
      <alignment horizontal="left" vertical="center" wrapText="1"/>
    </xf>
    <xf numFmtId="168" fontId="16" fillId="5" borderId="9" xfId="8" applyNumberFormat="1" applyFont="1" applyFill="1" applyAlignment="1">
      <alignment vertical="center"/>
    </xf>
    <xf numFmtId="168" fontId="19" fillId="5" borderId="9" xfId="8" applyNumberFormat="1" applyFont="1" applyFill="1"/>
    <xf numFmtId="0" fontId="16" fillId="6" borderId="24" xfId="0" applyFont="1" applyFill="1" applyBorder="1" applyAlignment="1">
      <alignment horizontal="left" vertical="center"/>
    </xf>
    <xf numFmtId="172" fontId="19" fillId="4" borderId="0" xfId="0" applyNumberFormat="1" applyFont="1" applyFill="1" applyAlignment="1">
      <alignment horizontal="right" vertical="center"/>
    </xf>
    <xf numFmtId="172" fontId="16" fillId="4" borderId="0" xfId="0" applyNumberFormat="1" applyFont="1" applyFill="1" applyAlignment="1">
      <alignment horizontal="right" vertical="center"/>
    </xf>
    <xf numFmtId="168" fontId="19" fillId="14" borderId="0" xfId="0" applyNumberFormat="1" applyFont="1" applyFill="1" applyAlignment="1">
      <alignment vertical="center"/>
    </xf>
    <xf numFmtId="176" fontId="16" fillId="4" borderId="0" xfId="0" applyNumberFormat="1" applyFont="1" applyFill="1" applyAlignment="1">
      <alignment horizontal="right" vertical="center"/>
    </xf>
    <xf numFmtId="176" fontId="19" fillId="4" borderId="0" xfId="0" applyNumberFormat="1" applyFont="1" applyFill="1" applyAlignment="1">
      <alignment horizontal="right" vertical="center"/>
    </xf>
    <xf numFmtId="176" fontId="19" fillId="4" borderId="9" xfId="5" applyNumberFormat="1" applyFont="1" applyFill="1" applyBorder="1" applyAlignment="1">
      <alignment horizontal="right" vertical="center"/>
    </xf>
    <xf numFmtId="171" fontId="16" fillId="4" borderId="0" xfId="0" applyNumberFormat="1" applyFont="1" applyFill="1" applyAlignment="1">
      <alignment horizontal="left" vertical="center" indent="3"/>
    </xf>
    <xf numFmtId="168" fontId="19" fillId="5" borderId="0" xfId="0" applyNumberFormat="1" applyFont="1" applyFill="1"/>
    <xf numFmtId="176" fontId="19" fillId="4" borderId="0" xfId="0" applyNumberFormat="1" applyFont="1" applyFill="1" applyAlignment="1">
      <alignment horizontal="right"/>
    </xf>
    <xf numFmtId="174" fontId="19" fillId="4" borderId="9" xfId="5" applyNumberFormat="1" applyFont="1" applyFill="1" applyBorder="1" applyAlignment="1">
      <alignment horizontal="right"/>
    </xf>
    <xf numFmtId="171" fontId="16" fillId="4" borderId="0" xfId="0" applyNumberFormat="1" applyFont="1" applyFill="1" applyAlignment="1">
      <alignment horizontal="center"/>
    </xf>
    <xf numFmtId="174" fontId="16" fillId="4" borderId="9" xfId="5" applyNumberFormat="1" applyFont="1" applyFill="1" applyBorder="1" applyAlignment="1">
      <alignment horizontal="right"/>
    </xf>
    <xf numFmtId="171" fontId="19" fillId="4" borderId="0" xfId="0" applyNumberFormat="1" applyFont="1" applyFill="1" applyAlignment="1">
      <alignment horizontal="center"/>
    </xf>
    <xf numFmtId="171" fontId="16" fillId="4" borderId="0" xfId="0" applyNumberFormat="1" applyFont="1" applyFill="1" applyAlignment="1">
      <alignment horizontal="right"/>
    </xf>
    <xf numFmtId="171" fontId="19" fillId="4" borderId="0" xfId="0" applyNumberFormat="1" applyFont="1" applyFill="1" applyAlignment="1">
      <alignment horizontal="left" vertical="center" indent="2"/>
    </xf>
    <xf numFmtId="171" fontId="16" fillId="4" borderId="0" xfId="0" applyNumberFormat="1" applyFont="1" applyFill="1" applyAlignment="1">
      <alignment horizontal="left" vertical="center" indent="2"/>
    </xf>
    <xf numFmtId="0" fontId="16" fillId="4" borderId="24" xfId="0" applyFont="1" applyFill="1" applyBorder="1" applyAlignment="1">
      <alignment horizontal="left" vertical="center"/>
    </xf>
    <xf numFmtId="171" fontId="16" fillId="4" borderId="24" xfId="0" applyNumberFormat="1" applyFont="1" applyFill="1" applyBorder="1" applyAlignment="1">
      <alignment horizontal="center" vertical="center"/>
    </xf>
    <xf numFmtId="174" fontId="16" fillId="4" borderId="24" xfId="5" applyNumberFormat="1" applyFont="1" applyFill="1" applyBorder="1" applyAlignment="1">
      <alignment horizontal="right" vertical="center"/>
    </xf>
    <xf numFmtId="171" fontId="16" fillId="4" borderId="24" xfId="0" applyNumberFormat="1" applyFont="1" applyFill="1" applyBorder="1" applyAlignment="1">
      <alignment vertical="center"/>
    </xf>
    <xf numFmtId="174" fontId="16" fillId="4" borderId="24" xfId="0" applyNumberFormat="1" applyFont="1" applyFill="1" applyBorder="1" applyAlignment="1">
      <alignment horizontal="right" vertical="center"/>
    </xf>
    <xf numFmtId="174" fontId="3" fillId="2" borderId="10" xfId="0" applyNumberFormat="1" applyFont="1" applyFill="1" applyBorder="1" applyAlignment="1">
      <alignment horizontal="center"/>
    </xf>
    <xf numFmtId="171" fontId="3" fillId="4" borderId="0" xfId="0" applyNumberFormat="1" applyFont="1" applyFill="1" applyAlignment="1">
      <alignment horizontal="right" wrapText="1"/>
    </xf>
    <xf numFmtId="0" fontId="19" fillId="5" borderId="0" xfId="0" applyFont="1" applyFill="1"/>
    <xf numFmtId="171" fontId="5" fillId="4" borderId="0" xfId="0" applyNumberFormat="1" applyFont="1" applyFill="1" applyAlignment="1">
      <alignment horizontal="right" wrapText="1"/>
    </xf>
    <xf numFmtId="174" fontId="5" fillId="4" borderId="9" xfId="5" applyNumberFormat="1" applyFont="1" applyFill="1" applyBorder="1" applyAlignment="1">
      <alignment horizontal="right" vertical="center"/>
    </xf>
    <xf numFmtId="173" fontId="5" fillId="4" borderId="0" xfId="0" applyNumberFormat="1" applyFont="1" applyFill="1" applyAlignment="1">
      <alignment horizontal="center"/>
    </xf>
    <xf numFmtId="0" fontId="16" fillId="4" borderId="0" xfId="0" applyFont="1" applyFill="1" applyAlignment="1">
      <alignment horizontal="left"/>
    </xf>
    <xf numFmtId="174" fontId="3" fillId="4" borderId="9" xfId="5" applyNumberFormat="1" applyFont="1" applyFill="1" applyBorder="1" applyAlignment="1">
      <alignment horizontal="right" vertical="center"/>
    </xf>
    <xf numFmtId="168" fontId="5" fillId="5" borderId="0" xfId="0" applyNumberFormat="1" applyFont="1" applyFill="1"/>
    <xf numFmtId="0" fontId="3" fillId="4" borderId="0" xfId="0" applyFont="1" applyFill="1" applyAlignment="1">
      <alignment horizontal="left"/>
    </xf>
    <xf numFmtId="171" fontId="5" fillId="4" borderId="0" xfId="0" applyNumberFormat="1" applyFont="1" applyFill="1" applyAlignment="1">
      <alignment horizontal="right"/>
    </xf>
    <xf numFmtId="174" fontId="5" fillId="4" borderId="9" xfId="5" applyNumberFormat="1" applyFont="1" applyFill="1" applyBorder="1" applyAlignment="1">
      <alignment horizontal="right"/>
    </xf>
    <xf numFmtId="171" fontId="3" fillId="4" borderId="0" xfId="0" applyNumberFormat="1" applyFont="1" applyFill="1" applyAlignment="1">
      <alignment horizontal="right"/>
    </xf>
    <xf numFmtId="174" fontId="3" fillId="4" borderId="9" xfId="5" applyNumberFormat="1" applyFont="1" applyFill="1" applyBorder="1" applyAlignment="1">
      <alignment horizontal="right"/>
    </xf>
    <xf numFmtId="173" fontId="3" fillId="4" borderId="0" xfId="0" applyNumberFormat="1" applyFont="1" applyFill="1" applyAlignment="1">
      <alignment horizontal="center"/>
    </xf>
    <xf numFmtId="0" fontId="5" fillId="14" borderId="0" xfId="0" applyFont="1" applyFill="1"/>
    <xf numFmtId="174" fontId="5" fillId="6" borderId="9" xfId="5" applyNumberFormat="1" applyFont="1" applyFill="1" applyBorder="1" applyAlignment="1">
      <alignment horizontal="right"/>
    </xf>
    <xf numFmtId="174" fontId="3" fillId="6" borderId="9" xfId="5" applyNumberFormat="1" applyFont="1" applyFill="1" applyBorder="1" applyAlignment="1">
      <alignment horizontal="right"/>
    </xf>
    <xf numFmtId="0" fontId="5" fillId="5" borderId="0" xfId="0" applyFont="1" applyFill="1"/>
    <xf numFmtId="174" fontId="5" fillId="4" borderId="0" xfId="0" applyNumberFormat="1" applyFont="1" applyFill="1" applyAlignment="1">
      <alignment horizontal="right"/>
    </xf>
    <xf numFmtId="168" fontId="3" fillId="4" borderId="0" xfId="0" applyNumberFormat="1" applyFont="1" applyFill="1" applyAlignment="1">
      <alignment horizontal="left"/>
    </xf>
    <xf numFmtId="174" fontId="3" fillId="4" borderId="0" xfId="0" applyNumberFormat="1" applyFont="1" applyFill="1" applyAlignment="1">
      <alignment horizontal="right"/>
    </xf>
    <xf numFmtId="0" fontId="5" fillId="5" borderId="0" xfId="0" applyFont="1" applyFill="1" applyAlignment="1">
      <alignment vertical="center"/>
    </xf>
    <xf numFmtId="171" fontId="5" fillId="4" borderId="0" xfId="0" applyNumberFormat="1" applyFont="1" applyFill="1" applyAlignment="1">
      <alignment horizontal="center" vertical="center"/>
    </xf>
    <xf numFmtId="171" fontId="5" fillId="4" borderId="0" xfId="0" applyNumberFormat="1" applyFont="1" applyFill="1" applyAlignment="1">
      <alignment vertical="center"/>
    </xf>
    <xf numFmtId="171" fontId="3" fillId="4" borderId="0" xfId="0" applyNumberFormat="1" applyFont="1" applyFill="1" applyAlignment="1">
      <alignment horizontal="center" vertical="center"/>
    </xf>
    <xf numFmtId="171" fontId="3" fillId="4" borderId="0" xfId="0" applyNumberFormat="1" applyFont="1" applyFill="1" applyAlignment="1">
      <alignment vertical="center"/>
    </xf>
    <xf numFmtId="176" fontId="5" fillId="6" borderId="9" xfId="5" applyNumberFormat="1" applyFont="1" applyFill="1" applyBorder="1" applyAlignment="1">
      <alignment horizontal="right" vertical="center"/>
    </xf>
    <xf numFmtId="176" fontId="3" fillId="6" borderId="9" xfId="5" applyNumberFormat="1" applyFont="1" applyFill="1" applyBorder="1" applyAlignment="1">
      <alignment horizontal="right" vertical="center"/>
    </xf>
    <xf numFmtId="170" fontId="5" fillId="14" borderId="0" xfId="0" applyNumberFormat="1" applyFont="1" applyFill="1" applyAlignment="1">
      <alignment vertical="center"/>
    </xf>
    <xf numFmtId="170" fontId="3" fillId="6" borderId="0" xfId="0" applyNumberFormat="1" applyFont="1" applyFill="1" applyAlignment="1">
      <alignment horizontal="left" vertical="center"/>
    </xf>
    <xf numFmtId="171" fontId="3" fillId="4" borderId="0" xfId="0" applyNumberFormat="1" applyFont="1" applyFill="1" applyAlignment="1">
      <alignment horizontal="center"/>
    </xf>
    <xf numFmtId="171" fontId="3" fillId="4" borderId="0" xfId="0" applyNumberFormat="1" applyFont="1" applyFill="1"/>
    <xf numFmtId="174" fontId="3" fillId="4" borderId="9" xfId="5" applyNumberFormat="1" applyFont="1" applyFill="1" applyBorder="1" applyAlignment="1">
      <alignment horizontal="center"/>
    </xf>
    <xf numFmtId="171" fontId="3" fillId="4" borderId="24" xfId="0" applyNumberFormat="1" applyFont="1" applyFill="1" applyBorder="1" applyAlignment="1">
      <alignment horizontal="center" vertical="center"/>
    </xf>
    <xf numFmtId="171" fontId="3" fillId="4" borderId="24" xfId="0" applyNumberFormat="1" applyFont="1" applyFill="1" applyBorder="1" applyAlignment="1">
      <alignment vertical="center"/>
    </xf>
    <xf numFmtId="174" fontId="19" fillId="4" borderId="9" xfId="5" applyNumberFormat="1" applyFont="1" applyFill="1" applyBorder="1" applyAlignment="1">
      <alignment horizontal="center" vertical="center"/>
    </xf>
    <xf numFmtId="176" fontId="19" fillId="6" borderId="9" xfId="5" applyNumberFormat="1" applyFont="1" applyFill="1" applyBorder="1" applyAlignment="1">
      <alignment horizontal="center" vertical="center"/>
    </xf>
    <xf numFmtId="174" fontId="16" fillId="4" borderId="9" xfId="5" applyNumberFormat="1" applyFont="1" applyFill="1" applyBorder="1" applyAlignment="1">
      <alignment horizontal="center" vertical="center"/>
    </xf>
    <xf numFmtId="176" fontId="16" fillId="6" borderId="9" xfId="5" applyNumberFormat="1" applyFont="1" applyFill="1" applyBorder="1" applyAlignment="1">
      <alignment horizontal="center" vertical="center"/>
    </xf>
    <xf numFmtId="174" fontId="16" fillId="4" borderId="9" xfId="5" applyNumberFormat="1" applyFont="1" applyFill="1" applyBorder="1" applyAlignment="1">
      <alignment horizontal="center"/>
    </xf>
    <xf numFmtId="176" fontId="19" fillId="4" borderId="9" xfId="5" applyNumberFormat="1" applyFont="1" applyFill="1" applyBorder="1" applyAlignment="1">
      <alignment horizontal="center" vertical="center"/>
    </xf>
    <xf numFmtId="174" fontId="16" fillId="4" borderId="0" xfId="0" applyNumberFormat="1" applyFont="1" applyFill="1" applyAlignment="1">
      <alignment horizontal="center" vertical="center"/>
    </xf>
    <xf numFmtId="176" fontId="16" fillId="4" borderId="9" xfId="5" applyNumberFormat="1" applyFont="1" applyFill="1" applyBorder="1" applyAlignment="1">
      <alignment horizontal="center" vertical="center"/>
    </xf>
    <xf numFmtId="176" fontId="16" fillId="4" borderId="0" xfId="0" applyNumberFormat="1" applyFont="1" applyFill="1" applyAlignment="1">
      <alignment horizontal="center" vertical="center"/>
    </xf>
    <xf numFmtId="176" fontId="19" fillId="4" borderId="0" xfId="0" applyNumberFormat="1" applyFont="1" applyFill="1" applyAlignment="1">
      <alignment horizontal="center" vertical="center"/>
    </xf>
    <xf numFmtId="0" fontId="19" fillId="14" borderId="0" xfId="0" applyFont="1" applyFill="1" applyAlignment="1">
      <alignment horizontal="left" vertical="center"/>
    </xf>
    <xf numFmtId="0" fontId="16" fillId="5" borderId="0" xfId="0" applyFont="1" applyFill="1" applyAlignment="1">
      <alignment vertical="center"/>
    </xf>
    <xf numFmtId="174" fontId="5" fillId="4" borderId="9" xfId="5" applyNumberFormat="1" applyFont="1" applyFill="1" applyBorder="1" applyAlignment="1">
      <alignment horizontal="center"/>
    </xf>
    <xf numFmtId="0" fontId="5" fillId="10" borderId="26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vertical="center"/>
    </xf>
    <xf numFmtId="0" fontId="5" fillId="10" borderId="27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0" borderId="24" xfId="0" applyFont="1" applyBorder="1"/>
    <xf numFmtId="1" fontId="3" fillId="0" borderId="24" xfId="0" applyNumberFormat="1" applyFont="1" applyBorder="1"/>
    <xf numFmtId="2" fontId="3" fillId="0" borderId="24" xfId="0" applyNumberFormat="1" applyFont="1" applyBorder="1"/>
    <xf numFmtId="0" fontId="4" fillId="0" borderId="24" xfId="0" applyFont="1" applyBorder="1" applyAlignment="1">
      <alignment vertical="center"/>
    </xf>
    <xf numFmtId="1" fontId="4" fillId="0" borderId="24" xfId="0" applyNumberFormat="1" applyFont="1" applyBorder="1" applyAlignment="1">
      <alignment vertical="center"/>
    </xf>
    <xf numFmtId="43" fontId="4" fillId="0" borderId="24" xfId="6" applyFont="1" applyBorder="1" applyAlignment="1">
      <alignment vertical="center"/>
    </xf>
    <xf numFmtId="0" fontId="3" fillId="0" borderId="1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171" fontId="5" fillId="4" borderId="0" xfId="0" applyNumberFormat="1" applyFont="1" applyFill="1" applyAlignment="1">
      <alignment horizontal="right" vertical="center"/>
    </xf>
    <xf numFmtId="171" fontId="3" fillId="4" borderId="0" xfId="0" applyNumberFormat="1" applyFont="1" applyFill="1" applyAlignment="1">
      <alignment horizontal="right" vertical="center"/>
    </xf>
    <xf numFmtId="4" fontId="3" fillId="2" borderId="9" xfId="0" applyNumberFormat="1" applyFont="1" applyFill="1" applyBorder="1" applyAlignment="1">
      <alignment vertical="center"/>
    </xf>
    <xf numFmtId="171" fontId="5" fillId="3" borderId="9" xfId="0" applyNumberFormat="1" applyFont="1" applyFill="1" applyBorder="1" applyAlignment="1">
      <alignment horizontal="center" vertical="center"/>
    </xf>
    <xf numFmtId="0" fontId="20" fillId="0" borderId="14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5" fillId="9" borderId="18" xfId="0" applyFont="1" applyFill="1" applyBorder="1" applyAlignment="1">
      <alignment horizontal="center" vertical="center" wrapText="1"/>
    </xf>
    <xf numFmtId="0" fontId="5" fillId="9" borderId="25" xfId="0" applyFont="1" applyFill="1" applyBorder="1" applyAlignment="1">
      <alignment horizontal="center"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190" fontId="6" fillId="2" borderId="0" xfId="0" applyNumberFormat="1" applyFont="1" applyFill="1" applyAlignment="1">
      <alignment horizontal="left"/>
    </xf>
    <xf numFmtId="0" fontId="34" fillId="2" borderId="0" xfId="0" applyFont="1" applyFill="1" applyAlignment="1">
      <alignment horizontal="left" vertical="top"/>
    </xf>
    <xf numFmtId="169" fontId="7" fillId="0" borderId="0" xfId="0" applyNumberFormat="1" applyFont="1" applyAlignment="1">
      <alignment horizontal="left" vertical="center"/>
    </xf>
    <xf numFmtId="0" fontId="5" fillId="10" borderId="4" xfId="0" applyFont="1" applyFill="1" applyBorder="1" applyAlignment="1">
      <alignment horizontal="center" vertical="center"/>
    </xf>
    <xf numFmtId="0" fontId="17" fillId="8" borderId="7" xfId="0" applyFont="1" applyFill="1" applyBorder="1"/>
    <xf numFmtId="0" fontId="5" fillId="10" borderId="5" xfId="0" applyFont="1" applyFill="1" applyBorder="1" applyAlignment="1">
      <alignment horizontal="center" vertical="center"/>
    </xf>
    <xf numFmtId="0" fontId="17" fillId="8" borderId="8" xfId="0" applyFont="1" applyFill="1" applyBorder="1"/>
    <xf numFmtId="0" fontId="17" fillId="8" borderId="6" xfId="0" applyFont="1" applyFill="1" applyBorder="1"/>
    <xf numFmtId="0" fontId="5" fillId="10" borderId="7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/>
    </xf>
    <xf numFmtId="0" fontId="5" fillId="10" borderId="6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0" fontId="17" fillId="0" borderId="9" xfId="0" applyFont="1" applyBorder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169" fontId="29" fillId="0" borderId="9" xfId="3" applyFont="1" applyAlignment="1">
      <alignment vertical="center"/>
    </xf>
    <xf numFmtId="0" fontId="19" fillId="0" borderId="9" xfId="9" applyFont="1" applyAlignment="1">
      <alignment horizontal="left" vertical="center"/>
    </xf>
    <xf numFmtId="0" fontId="5" fillId="8" borderId="18" xfId="0" applyFont="1" applyFill="1" applyBorder="1" applyAlignment="1">
      <alignment horizontal="center" vertical="center" wrapText="1"/>
    </xf>
    <xf numFmtId="0" fontId="5" fillId="8" borderId="22" xfId="0" applyFont="1" applyFill="1" applyBorder="1" applyAlignment="1">
      <alignment horizontal="center" vertical="center" wrapText="1"/>
    </xf>
    <xf numFmtId="0" fontId="5" fillId="8" borderId="20" xfId="0" applyFont="1" applyFill="1" applyBorder="1" applyAlignment="1">
      <alignment horizontal="center" vertical="center"/>
    </xf>
    <xf numFmtId="0" fontId="5" fillId="8" borderId="11" xfId="0" applyFont="1" applyFill="1" applyBorder="1" applyAlignment="1">
      <alignment horizontal="center" vertical="center"/>
    </xf>
    <xf numFmtId="0" fontId="5" fillId="8" borderId="21" xfId="0" applyFont="1" applyFill="1" applyBorder="1" applyAlignment="1">
      <alignment horizontal="center" vertical="center"/>
    </xf>
    <xf numFmtId="0" fontId="3" fillId="8" borderId="23" xfId="0" applyFont="1" applyFill="1" applyBorder="1" applyAlignment="1">
      <alignment horizontal="center" vertical="center" wrapText="1"/>
    </xf>
    <xf numFmtId="0" fontId="5" fillId="8" borderId="25" xfId="0" applyFont="1" applyFill="1" applyBorder="1" applyAlignment="1">
      <alignment horizontal="center" vertical="center" wrapText="1"/>
    </xf>
    <xf numFmtId="0" fontId="40" fillId="6" borderId="9" xfId="0" applyFont="1" applyFill="1" applyBorder="1" applyAlignment="1">
      <alignment horizontal="center" vertical="center"/>
    </xf>
    <xf numFmtId="0" fontId="40" fillId="6" borderId="9" xfId="0" applyFont="1" applyFill="1" applyBorder="1" applyAlignment="1">
      <alignment horizontal="left" vertical="center"/>
    </xf>
    <xf numFmtId="0" fontId="47" fillId="6" borderId="9" xfId="0" applyFont="1" applyFill="1" applyBorder="1" applyAlignment="1">
      <alignment horizontal="left" vertical="center"/>
    </xf>
    <xf numFmtId="0" fontId="47" fillId="6" borderId="9" xfId="0" applyFont="1" applyFill="1" applyBorder="1" applyAlignment="1">
      <alignment horizontal="center" vertical="center"/>
    </xf>
    <xf numFmtId="0" fontId="50" fillId="6" borderId="9" xfId="0" applyFont="1" applyFill="1" applyBorder="1" applyAlignment="1">
      <alignment horizontal="center" vertical="center"/>
    </xf>
    <xf numFmtId="0" fontId="50" fillId="6" borderId="9" xfId="0" applyFont="1" applyFill="1" applyBorder="1" applyAlignment="1">
      <alignment horizontal="center"/>
    </xf>
    <xf numFmtId="0" fontId="5" fillId="0" borderId="9" xfId="9" applyFont="1" applyAlignment="1">
      <alignment horizontal="left" vertical="center"/>
    </xf>
    <xf numFmtId="0" fontId="25" fillId="0" borderId="0" xfId="0" applyFont="1" applyAlignment="1">
      <alignment horizontal="left"/>
    </xf>
    <xf numFmtId="178" fontId="29" fillId="0" borderId="9" xfId="3" applyNumberFormat="1" applyFont="1" applyAlignment="1">
      <alignment horizontal="left" vertical="center"/>
    </xf>
    <xf numFmtId="168" fontId="5" fillId="8" borderId="18" xfId="0" applyNumberFormat="1" applyFont="1" applyFill="1" applyBorder="1" applyAlignment="1">
      <alignment horizontal="center" vertical="center" wrapText="1"/>
    </xf>
    <xf numFmtId="168" fontId="5" fillId="8" borderId="23" xfId="0" applyNumberFormat="1" applyFont="1" applyFill="1" applyBorder="1" applyAlignment="1">
      <alignment horizontal="center" vertical="center" wrapText="1"/>
    </xf>
    <xf numFmtId="168" fontId="5" fillId="8" borderId="20" xfId="0" applyNumberFormat="1" applyFont="1" applyFill="1" applyBorder="1" applyAlignment="1">
      <alignment horizontal="center" vertical="center"/>
    </xf>
    <xf numFmtId="168" fontId="5" fillId="8" borderId="11" xfId="0" applyNumberFormat="1" applyFont="1" applyFill="1" applyBorder="1" applyAlignment="1">
      <alignment horizontal="center" vertical="center"/>
    </xf>
    <xf numFmtId="168" fontId="5" fillId="8" borderId="21" xfId="0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25" fillId="0" borderId="9" xfId="8" applyFont="1" applyAlignment="1">
      <alignment horizontal="left" wrapText="1"/>
    </xf>
    <xf numFmtId="0" fontId="25" fillId="0" borderId="24" xfId="8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24" xfId="0" applyFont="1" applyBorder="1" applyAlignment="1">
      <alignment vertical="center"/>
    </xf>
    <xf numFmtId="0" fontId="5" fillId="0" borderId="10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164" fontId="5" fillId="0" borderId="10" xfId="7" applyFont="1" applyBorder="1" applyAlignment="1">
      <alignment horizontal="left" vertical="center"/>
    </xf>
    <xf numFmtId="164" fontId="5" fillId="0" borderId="9" xfId="7" applyFont="1" applyBorder="1" applyAlignment="1">
      <alignment horizontal="left" vertical="center"/>
    </xf>
    <xf numFmtId="164" fontId="5" fillId="0" borderId="24" xfId="7" applyFont="1" applyBorder="1" applyAlignment="1">
      <alignment horizontal="left" vertical="center"/>
    </xf>
    <xf numFmtId="187" fontId="25" fillId="0" borderId="9" xfId="8" applyNumberFormat="1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0" xfId="0" applyFont="1" applyBorder="1" applyAlignment="1">
      <alignment horizontal="left" vertical="center"/>
    </xf>
    <xf numFmtId="0" fontId="6" fillId="0" borderId="24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</cellXfs>
  <cellStyles count="11">
    <cellStyle name="Hipervínculo" xfId="2" builtinId="8"/>
    <cellStyle name="Millares" xfId="6" builtinId="3"/>
    <cellStyle name="Millares 3" xfId="5" xr:uid="{1DCE0243-527A-466A-8CA7-71436BC10AD1}"/>
    <cellStyle name="Moneda" xfId="7" builtinId="4"/>
    <cellStyle name="Normal" xfId="0" builtinId="0"/>
    <cellStyle name="Normal 2" xfId="10" xr:uid="{55002867-86F8-46C4-84D6-C812BCF47D50}"/>
    <cellStyle name="Normal 3 2" xfId="8" xr:uid="{2936444A-7443-4209-80C1-303F2F49856B}"/>
    <cellStyle name="Normal 5 2" xfId="4" xr:uid="{E313E696-59D9-457B-84F2-E1A3FB80358F}"/>
    <cellStyle name="Normal_C-76-79 Año 20112" xfId="9" xr:uid="{1F725B53-FDE0-40B9-A6B3-FEA66CC690CE}"/>
    <cellStyle name="Normal_cuadro 7" xfId="3" xr:uid="{1AC27C41-2A27-4FBF-A6D6-EA67BFC08756}"/>
    <cellStyle name="Normal_cuadro 87" xfId="1" xr:uid="{4348D233-F6FE-4C22-9EBD-D133A8271DB3}"/>
  </cellStyles>
  <dxfs count="1"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colors>
    <mruColors>
      <color rgb="FFB5B7D6"/>
      <color rgb="FFA5A0EC"/>
      <color rgb="FFDEDFF5"/>
      <color rgb="FFE9E8FF"/>
      <color rgb="FFFFE287"/>
      <color rgb="FFFDEE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customschemas.google.com/relationships/workbookmetadata" Target="metadata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@/Archivosvm02/estadistica%20de%20insumos/Users/asihuas/Downloads/IND_ECONOMICO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2-3"/>
      <sheetName val="C-4-5-6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00"/>
  <sheetViews>
    <sheetView tabSelected="1" topLeftCell="A28" zoomScale="173" zoomScaleNormal="173" workbookViewId="0">
      <selection activeCell="B29" sqref="B29"/>
    </sheetView>
  </sheetViews>
  <sheetFormatPr baseColWidth="10" defaultColWidth="12.7109375" defaultRowHeight="15" customHeight="1" x14ac:dyDescent="0.2"/>
  <cols>
    <col min="1" max="1" width="4.42578125" customWidth="1"/>
    <col min="2" max="13" width="10.7109375" customWidth="1"/>
  </cols>
  <sheetData>
    <row r="1" spans="1:7" ht="12.75" customHeight="1" x14ac:dyDescent="0.25">
      <c r="A1" s="54" t="s">
        <v>0</v>
      </c>
      <c r="B1" s="55"/>
      <c r="C1" s="55"/>
      <c r="D1" s="55"/>
      <c r="E1" s="55"/>
      <c r="F1" s="55"/>
      <c r="G1" s="394"/>
    </row>
    <row r="2" spans="1:7" ht="12.75" customHeight="1" x14ac:dyDescent="0.25">
      <c r="A2" s="56"/>
      <c r="B2" s="55"/>
      <c r="C2" s="55"/>
      <c r="D2" s="55"/>
      <c r="E2" s="55"/>
      <c r="F2" s="55"/>
      <c r="G2" s="394"/>
    </row>
    <row r="3" spans="1:7" ht="12.75" customHeight="1" x14ac:dyDescent="0.25">
      <c r="A3" s="55"/>
      <c r="B3" s="55"/>
      <c r="C3" s="55"/>
      <c r="D3" s="55"/>
      <c r="E3" s="55"/>
      <c r="F3" s="55"/>
    </row>
    <row r="4" spans="1:7" ht="12.75" customHeight="1" x14ac:dyDescent="0.25">
      <c r="A4" s="55"/>
      <c r="B4" s="57"/>
      <c r="C4" s="55"/>
      <c r="D4" s="55"/>
      <c r="E4" s="55"/>
      <c r="F4" s="55"/>
    </row>
    <row r="5" spans="1:7" ht="12.75" customHeight="1" x14ac:dyDescent="0.25">
      <c r="A5" s="58" t="s">
        <v>1</v>
      </c>
      <c r="B5" s="395" t="s">
        <v>2</v>
      </c>
      <c r="C5" s="395"/>
      <c r="D5" s="395"/>
      <c r="E5" s="395"/>
      <c r="F5" s="396"/>
    </row>
    <row r="6" spans="1:7" ht="24" customHeight="1" x14ac:dyDescent="0.2">
      <c r="A6" s="59" t="s">
        <v>557</v>
      </c>
      <c r="B6" s="60" t="s">
        <v>637</v>
      </c>
      <c r="C6" s="61"/>
      <c r="D6" s="62"/>
      <c r="E6" s="62"/>
      <c r="F6" s="62"/>
    </row>
    <row r="7" spans="1:7" ht="20.100000000000001" customHeight="1" x14ac:dyDescent="0.2">
      <c r="A7" s="59" t="s">
        <v>3</v>
      </c>
      <c r="B7" s="61" t="s">
        <v>638</v>
      </c>
      <c r="C7" s="61"/>
      <c r="D7" s="62"/>
      <c r="E7" s="62"/>
      <c r="F7" s="62"/>
    </row>
    <row r="8" spans="1:7" ht="20.100000000000001" customHeight="1" x14ac:dyDescent="0.2">
      <c r="A8" s="59" t="s">
        <v>4</v>
      </c>
      <c r="B8" s="926" t="s">
        <v>639</v>
      </c>
      <c r="C8" s="929"/>
      <c r="D8" s="929"/>
      <c r="E8" s="929"/>
      <c r="F8" s="929"/>
    </row>
    <row r="9" spans="1:7" ht="20.100000000000001" customHeight="1" x14ac:dyDescent="0.2">
      <c r="A9" s="59"/>
      <c r="B9" s="926"/>
      <c r="C9" s="929"/>
      <c r="D9" s="929"/>
      <c r="E9" s="929"/>
      <c r="F9" s="929"/>
    </row>
    <row r="10" spans="1:7" ht="20.100000000000001" customHeight="1" x14ac:dyDescent="0.2">
      <c r="A10" s="59" t="s">
        <v>5</v>
      </c>
      <c r="B10" s="926" t="s">
        <v>640</v>
      </c>
      <c r="C10" s="929"/>
      <c r="D10" s="929"/>
      <c r="E10" s="929"/>
      <c r="F10" s="929"/>
    </row>
    <row r="11" spans="1:7" ht="20.100000000000001" customHeight="1" x14ac:dyDescent="0.2">
      <c r="A11" s="59"/>
      <c r="B11" s="926"/>
      <c r="C11" s="929"/>
      <c r="D11" s="929"/>
      <c r="E11" s="929"/>
      <c r="F11" s="929"/>
    </row>
    <row r="12" spans="1:7" ht="20.100000000000001" customHeight="1" x14ac:dyDescent="0.2">
      <c r="A12" s="59" t="s">
        <v>6</v>
      </c>
      <c r="B12" s="926" t="s">
        <v>641</v>
      </c>
      <c r="C12" s="929"/>
      <c r="D12" s="929"/>
      <c r="E12" s="929"/>
      <c r="F12" s="929"/>
    </row>
    <row r="13" spans="1:7" ht="20.100000000000001" customHeight="1" x14ac:dyDescent="0.2">
      <c r="A13" s="59"/>
      <c r="B13" s="926"/>
      <c r="C13" s="929"/>
      <c r="D13" s="929"/>
      <c r="E13" s="929"/>
      <c r="F13" s="929"/>
    </row>
    <row r="14" spans="1:7" ht="20.100000000000001" customHeight="1" x14ac:dyDescent="0.2">
      <c r="A14" s="59" t="s">
        <v>7</v>
      </c>
      <c r="B14" s="926" t="s">
        <v>642</v>
      </c>
      <c r="C14" s="927"/>
      <c r="D14" s="927"/>
      <c r="E14" s="927"/>
      <c r="F14" s="927"/>
    </row>
    <row r="15" spans="1:7" ht="20.100000000000001" customHeight="1" x14ac:dyDescent="0.2">
      <c r="A15" s="59"/>
      <c r="B15" s="928"/>
      <c r="C15" s="927"/>
      <c r="D15" s="927"/>
      <c r="E15" s="927"/>
      <c r="F15" s="927"/>
    </row>
    <row r="16" spans="1:7" ht="20.100000000000001" customHeight="1" x14ac:dyDescent="0.2">
      <c r="A16" s="59" t="s">
        <v>8</v>
      </c>
      <c r="B16" s="926" t="s">
        <v>643</v>
      </c>
      <c r="C16" s="927"/>
      <c r="D16" s="927"/>
      <c r="E16" s="927"/>
      <c r="F16" s="927"/>
    </row>
    <row r="17" spans="1:6" ht="20.100000000000001" customHeight="1" x14ac:dyDescent="0.2">
      <c r="A17" s="59"/>
      <c r="B17" s="928"/>
      <c r="C17" s="927"/>
      <c r="D17" s="927"/>
      <c r="E17" s="927"/>
      <c r="F17" s="927"/>
    </row>
    <row r="18" spans="1:6" ht="20.100000000000001" customHeight="1" x14ac:dyDescent="0.2">
      <c r="A18" s="59" t="s">
        <v>9</v>
      </c>
      <c r="B18" s="926" t="s">
        <v>644</v>
      </c>
      <c r="C18" s="927"/>
      <c r="D18" s="927"/>
      <c r="E18" s="927"/>
      <c r="F18" s="927"/>
    </row>
    <row r="19" spans="1:6" ht="20.100000000000001" customHeight="1" x14ac:dyDescent="0.2">
      <c r="A19" s="59"/>
      <c r="B19" s="928"/>
      <c r="C19" s="927"/>
      <c r="D19" s="927"/>
      <c r="E19" s="927"/>
      <c r="F19" s="927"/>
    </row>
    <row r="20" spans="1:6" ht="20.100000000000001" customHeight="1" x14ac:dyDescent="0.2">
      <c r="A20" s="59" t="s">
        <v>10</v>
      </c>
      <c r="B20" s="926" t="s">
        <v>645</v>
      </c>
      <c r="C20" s="927"/>
      <c r="D20" s="927"/>
      <c r="E20" s="927"/>
      <c r="F20" s="927"/>
    </row>
    <row r="21" spans="1:6" ht="20.100000000000001" customHeight="1" x14ac:dyDescent="0.2">
      <c r="A21" s="59"/>
      <c r="B21" s="928"/>
      <c r="C21" s="927"/>
      <c r="D21" s="927"/>
      <c r="E21" s="927"/>
      <c r="F21" s="927"/>
    </row>
    <row r="22" spans="1:6" ht="20.100000000000001" customHeight="1" x14ac:dyDescent="0.2">
      <c r="A22" s="59" t="s">
        <v>11</v>
      </c>
      <c r="B22" s="926" t="s">
        <v>646</v>
      </c>
      <c r="C22" s="927"/>
      <c r="D22" s="927"/>
      <c r="E22" s="927"/>
      <c r="F22" s="927"/>
    </row>
    <row r="23" spans="1:6" ht="20.100000000000001" customHeight="1" x14ac:dyDescent="0.2">
      <c r="A23" s="59"/>
      <c r="B23" s="928"/>
      <c r="C23" s="927"/>
      <c r="D23" s="927"/>
      <c r="E23" s="927"/>
      <c r="F23" s="927"/>
    </row>
    <row r="24" spans="1:6" ht="20.100000000000001" customHeight="1" x14ac:dyDescent="0.2">
      <c r="A24" s="59" t="s">
        <v>12</v>
      </c>
      <c r="B24" s="926" t="s">
        <v>725</v>
      </c>
      <c r="C24" s="927"/>
      <c r="D24" s="927"/>
      <c r="E24" s="927"/>
      <c r="F24" s="927"/>
    </row>
    <row r="25" spans="1:6" ht="20.100000000000001" customHeight="1" x14ac:dyDescent="0.2">
      <c r="A25" s="59"/>
      <c r="B25" s="928"/>
      <c r="C25" s="927"/>
      <c r="D25" s="927"/>
      <c r="E25" s="927"/>
      <c r="F25" s="927"/>
    </row>
    <row r="26" spans="1:6" ht="20.100000000000001" customHeight="1" x14ac:dyDescent="0.2">
      <c r="A26" s="59" t="s">
        <v>558</v>
      </c>
      <c r="B26" s="926" t="s">
        <v>655</v>
      </c>
      <c r="C26" s="927"/>
      <c r="D26" s="927"/>
      <c r="E26" s="927"/>
      <c r="F26" s="927"/>
    </row>
    <row r="27" spans="1:6" ht="20.100000000000001" customHeight="1" x14ac:dyDescent="0.2">
      <c r="A27" s="59"/>
      <c r="B27" s="928"/>
      <c r="C27" s="927"/>
      <c r="D27" s="927"/>
      <c r="E27" s="927"/>
      <c r="F27" s="927"/>
    </row>
    <row r="28" spans="1:6" ht="20.100000000000001" customHeight="1" x14ac:dyDescent="0.2">
      <c r="A28" s="59" t="s">
        <v>13</v>
      </c>
      <c r="B28" s="61" t="s">
        <v>647</v>
      </c>
      <c r="C28" s="61"/>
      <c r="D28" s="62"/>
      <c r="E28" s="62"/>
      <c r="F28" s="62"/>
    </row>
    <row r="29" spans="1:6" ht="20.100000000000001" customHeight="1" x14ac:dyDescent="0.2">
      <c r="A29" s="59" t="s">
        <v>14</v>
      </c>
      <c r="B29" s="61" t="s">
        <v>648</v>
      </c>
      <c r="C29" s="61"/>
      <c r="D29" s="62"/>
      <c r="E29" s="62"/>
      <c r="F29" s="62"/>
    </row>
    <row r="30" spans="1:6" ht="20.100000000000001" customHeight="1" x14ac:dyDescent="0.2">
      <c r="A30" s="59" t="s">
        <v>15</v>
      </c>
      <c r="B30" s="61" t="s">
        <v>649</v>
      </c>
      <c r="C30" s="61"/>
      <c r="D30" s="62"/>
      <c r="E30" s="62"/>
      <c r="F30" s="62"/>
    </row>
    <row r="31" spans="1:6" ht="20.100000000000001" customHeight="1" x14ac:dyDescent="0.2">
      <c r="A31" s="59" t="s">
        <v>16</v>
      </c>
      <c r="B31" s="61" t="s">
        <v>650</v>
      </c>
      <c r="C31" s="61"/>
      <c r="D31" s="62"/>
      <c r="E31" s="62"/>
      <c r="F31" s="62"/>
    </row>
    <row r="32" spans="1:6" ht="20.100000000000001" customHeight="1" x14ac:dyDescent="0.2">
      <c r="A32" s="59" t="s">
        <v>17</v>
      </c>
      <c r="B32" s="61" t="s">
        <v>651</v>
      </c>
      <c r="C32" s="61"/>
      <c r="D32" s="62"/>
      <c r="E32" s="62"/>
      <c r="F32" s="62"/>
    </row>
    <row r="33" spans="1:6" ht="20.100000000000001" customHeight="1" x14ac:dyDescent="0.2">
      <c r="A33" s="59" t="s">
        <v>559</v>
      </c>
      <c r="B33" s="926" t="s">
        <v>652</v>
      </c>
      <c r="C33" s="927"/>
      <c r="D33" s="927"/>
      <c r="E33" s="927"/>
      <c r="F33" s="927"/>
    </row>
    <row r="34" spans="1:6" ht="20.100000000000001" customHeight="1" x14ac:dyDescent="0.2">
      <c r="A34" s="63"/>
      <c r="B34" s="928"/>
      <c r="C34" s="927"/>
      <c r="D34" s="927"/>
      <c r="E34" s="927"/>
      <c r="F34" s="927"/>
    </row>
    <row r="35" spans="1:6" ht="20.100000000000001" customHeight="1" x14ac:dyDescent="0.2">
      <c r="A35" s="59" t="s">
        <v>560</v>
      </c>
      <c r="B35" s="926" t="s">
        <v>731</v>
      </c>
      <c r="C35" s="927"/>
      <c r="D35" s="927"/>
      <c r="E35" s="927"/>
      <c r="F35" s="927"/>
    </row>
    <row r="36" spans="1:6" ht="20.100000000000001" customHeight="1" x14ac:dyDescent="0.2">
      <c r="A36" s="59"/>
      <c r="B36" s="928"/>
      <c r="C36" s="927"/>
      <c r="D36" s="927"/>
      <c r="E36" s="927"/>
      <c r="F36" s="927"/>
    </row>
    <row r="37" spans="1:6" ht="20.100000000000001" customHeight="1" x14ac:dyDescent="0.2">
      <c r="A37" s="59" t="s">
        <v>561</v>
      </c>
      <c r="B37" s="926" t="s">
        <v>653</v>
      </c>
      <c r="C37" s="927"/>
      <c r="D37" s="927"/>
      <c r="E37" s="927"/>
      <c r="F37" s="927"/>
    </row>
    <row r="38" spans="1:6" ht="20.100000000000001" customHeight="1" x14ac:dyDescent="0.2">
      <c r="A38" s="59"/>
      <c r="B38" s="928"/>
      <c r="C38" s="927"/>
      <c r="D38" s="927"/>
      <c r="E38" s="927"/>
      <c r="F38" s="927"/>
    </row>
    <row r="39" spans="1:6" ht="20.100000000000001" customHeight="1" x14ac:dyDescent="0.2">
      <c r="A39" s="59" t="s">
        <v>562</v>
      </c>
      <c r="B39" s="926" t="s">
        <v>654</v>
      </c>
      <c r="C39" s="927"/>
      <c r="D39" s="927"/>
      <c r="E39" s="927"/>
      <c r="F39" s="927"/>
    </row>
    <row r="40" spans="1:6" ht="20.100000000000001" customHeight="1" x14ac:dyDescent="0.2">
      <c r="A40" s="59"/>
      <c r="B40" s="928"/>
      <c r="C40" s="927"/>
      <c r="D40" s="927"/>
      <c r="E40" s="927"/>
      <c r="F40" s="927"/>
    </row>
    <row r="41" spans="1:6" ht="20.100000000000001" customHeight="1" x14ac:dyDescent="0.2"/>
    <row r="42" spans="1:6" ht="20.100000000000001" customHeight="1" x14ac:dyDescent="0.2"/>
    <row r="43" spans="1:6" ht="20.100000000000001" customHeight="1" x14ac:dyDescent="0.2"/>
    <row r="44" spans="1:6" ht="20.100000000000001" customHeight="1" x14ac:dyDescent="0.2"/>
    <row r="45" spans="1:6" ht="12.75" customHeight="1" x14ac:dyDescent="0.2"/>
    <row r="46" spans="1:6" ht="12.75" customHeight="1" x14ac:dyDescent="0.2"/>
    <row r="47" spans="1:6" ht="12.75" customHeight="1" x14ac:dyDescent="0.2"/>
    <row r="48" spans="1:6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mergeCells count="14">
    <mergeCell ref="B8:F9"/>
    <mergeCell ref="B10:F11"/>
    <mergeCell ref="B12:F13"/>
    <mergeCell ref="B14:F15"/>
    <mergeCell ref="B16:F17"/>
    <mergeCell ref="B33:F34"/>
    <mergeCell ref="B35:F36"/>
    <mergeCell ref="B37:F38"/>
    <mergeCell ref="B39:F40"/>
    <mergeCell ref="B18:F19"/>
    <mergeCell ref="B20:F21"/>
    <mergeCell ref="B22:F23"/>
    <mergeCell ref="B24:F25"/>
    <mergeCell ref="B26:F27"/>
  </mergeCells>
  <pageMargins left="0.7" right="0.7" top="0.75" bottom="0.75" header="0" footer="0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000"/>
  <sheetViews>
    <sheetView showGridLines="0" zoomScale="200" zoomScaleNormal="200" workbookViewId="0">
      <selection activeCell="E5" sqref="E5"/>
    </sheetView>
  </sheetViews>
  <sheetFormatPr baseColWidth="10" defaultColWidth="12.7109375" defaultRowHeight="15" customHeight="1" x14ac:dyDescent="0.2"/>
  <cols>
    <col min="1" max="1" width="23.42578125" style="66" customWidth="1"/>
    <col min="2" max="5" width="14.7109375" style="66" customWidth="1"/>
    <col min="6" max="16384" width="12.7109375" style="66"/>
  </cols>
  <sheetData>
    <row r="1" spans="1:5" ht="9" customHeight="1" x14ac:dyDescent="0.2"/>
    <row r="2" spans="1:5" ht="15" customHeight="1" x14ac:dyDescent="0.25">
      <c r="A2" s="533" t="s">
        <v>695</v>
      </c>
      <c r="B2" s="582"/>
      <c r="C2" s="582"/>
      <c r="D2" s="582"/>
      <c r="E2" s="582"/>
    </row>
    <row r="3" spans="1:5" ht="15" customHeight="1" x14ac:dyDescent="0.2">
      <c r="A3" s="554" t="s">
        <v>180</v>
      </c>
      <c r="B3" s="582"/>
      <c r="C3" s="582"/>
      <c r="D3" s="582"/>
      <c r="E3" s="582"/>
    </row>
    <row r="4" spans="1:5" ht="17.100000000000001" customHeight="1" x14ac:dyDescent="0.2">
      <c r="A4" s="6"/>
      <c r="B4" s="583"/>
      <c r="C4" s="583"/>
      <c r="D4" s="581"/>
      <c r="E4" s="583"/>
    </row>
    <row r="5" spans="1:5" ht="27.75" customHeight="1" x14ac:dyDescent="0.2">
      <c r="A5" s="459" t="s">
        <v>19</v>
      </c>
      <c r="B5" s="689" t="s">
        <v>611</v>
      </c>
      <c r="C5" s="689" t="s">
        <v>613</v>
      </c>
      <c r="D5" s="689" t="s">
        <v>612</v>
      </c>
      <c r="E5" s="689" t="s">
        <v>614</v>
      </c>
    </row>
    <row r="6" spans="1:5" ht="14.1" customHeight="1" x14ac:dyDescent="0.25">
      <c r="A6" s="690" t="s">
        <v>24</v>
      </c>
      <c r="B6" s="76" t="s">
        <v>172</v>
      </c>
      <c r="C6" s="691">
        <f>AVERAGE(C7:C9)</f>
        <v>31.414999999999999</v>
      </c>
      <c r="D6" s="692">
        <f>AVERAGE(D7:D9)</f>
        <v>87.17</v>
      </c>
      <c r="E6" s="691">
        <f>AVERAGE(E7:E9)</f>
        <v>152.43333333333334</v>
      </c>
    </row>
    <row r="7" spans="1:5" ht="14.1" customHeight="1" x14ac:dyDescent="0.25">
      <c r="A7" s="44" t="s">
        <v>25</v>
      </c>
      <c r="B7" s="151" t="s">
        <v>166</v>
      </c>
      <c r="C7" s="151">
        <v>32.5</v>
      </c>
      <c r="D7" s="151" t="s">
        <v>166</v>
      </c>
      <c r="E7" s="30">
        <v>120.3</v>
      </c>
    </row>
    <row r="8" spans="1:5" ht="10.5" customHeight="1" x14ac:dyDescent="0.25">
      <c r="A8" s="44" t="s">
        <v>315</v>
      </c>
      <c r="B8" s="151" t="s">
        <v>166</v>
      </c>
      <c r="C8" s="151">
        <v>30.33</v>
      </c>
      <c r="D8" s="151">
        <v>87.17</v>
      </c>
      <c r="E8" s="30">
        <v>185</v>
      </c>
    </row>
    <row r="9" spans="1:5" ht="12" customHeight="1" x14ac:dyDescent="0.25">
      <c r="A9" s="44" t="s">
        <v>314</v>
      </c>
      <c r="B9" s="151" t="s">
        <v>166</v>
      </c>
      <c r="C9" s="151" t="s">
        <v>166</v>
      </c>
      <c r="D9" s="151" t="s">
        <v>166</v>
      </c>
      <c r="E9" s="30">
        <v>152</v>
      </c>
    </row>
    <row r="10" spans="1:5" ht="12" customHeight="1" x14ac:dyDescent="0.25">
      <c r="A10" s="142" t="s">
        <v>27</v>
      </c>
      <c r="B10" s="76" t="s">
        <v>172</v>
      </c>
      <c r="C10" s="692">
        <f>AVERAGE(C11:C15)</f>
        <v>25</v>
      </c>
      <c r="D10" s="692">
        <f>AVERAGE(D11:D15)</f>
        <v>51.5</v>
      </c>
      <c r="E10" s="692">
        <f>AVERAGE(E11:E15)</f>
        <v>176.29249999999996</v>
      </c>
    </row>
    <row r="11" spans="1:5" ht="12" customHeight="1" x14ac:dyDescent="0.25">
      <c r="A11" s="143" t="s">
        <v>30</v>
      </c>
      <c r="B11" s="151" t="s">
        <v>166</v>
      </c>
      <c r="C11" s="20">
        <v>25</v>
      </c>
      <c r="D11" s="151">
        <v>42</v>
      </c>
      <c r="E11" s="84" t="s">
        <v>312</v>
      </c>
    </row>
    <row r="12" spans="1:5" ht="12" customHeight="1" x14ac:dyDescent="0.25">
      <c r="A12" s="143" t="s">
        <v>486</v>
      </c>
      <c r="B12" s="151" t="s">
        <v>166</v>
      </c>
      <c r="C12" s="151">
        <v>25</v>
      </c>
      <c r="D12" s="151">
        <v>61</v>
      </c>
      <c r="E12" s="151">
        <v>171</v>
      </c>
    </row>
    <row r="13" spans="1:5" ht="12" customHeight="1" x14ac:dyDescent="0.25">
      <c r="A13" s="143" t="s">
        <v>323</v>
      </c>
      <c r="B13" s="151" t="s">
        <v>166</v>
      </c>
      <c r="C13" s="151" t="s">
        <v>166</v>
      </c>
      <c r="D13" s="151" t="s">
        <v>166</v>
      </c>
      <c r="E13" s="151">
        <v>193.67</v>
      </c>
    </row>
    <row r="14" spans="1:5" ht="12" customHeight="1" x14ac:dyDescent="0.25">
      <c r="A14" s="143" t="s">
        <v>324</v>
      </c>
      <c r="B14" s="151" t="s">
        <v>166</v>
      </c>
      <c r="C14" s="151" t="s">
        <v>166</v>
      </c>
      <c r="D14" s="151" t="s">
        <v>166</v>
      </c>
      <c r="E14" s="151">
        <v>167.7</v>
      </c>
    </row>
    <row r="15" spans="1:5" ht="12" customHeight="1" x14ac:dyDescent="0.25">
      <c r="A15" s="143" t="s">
        <v>325</v>
      </c>
      <c r="B15" s="151" t="s">
        <v>166</v>
      </c>
      <c r="C15" s="151" t="s">
        <v>166</v>
      </c>
      <c r="D15" s="151" t="s">
        <v>166</v>
      </c>
      <c r="E15" s="151">
        <v>172.8</v>
      </c>
    </row>
    <row r="16" spans="1:5" ht="12" customHeight="1" x14ac:dyDescent="0.2">
      <c r="A16" s="690" t="s">
        <v>32</v>
      </c>
      <c r="B16" s="691">
        <f>AVERAGE(B17:B21)</f>
        <v>133.33333333333334</v>
      </c>
      <c r="C16" s="691">
        <f>AVERAGE(C17:C21)</f>
        <v>30.72</v>
      </c>
      <c r="D16" s="691">
        <f>AVERAGE(D17:D21)</f>
        <v>30.083333333333332</v>
      </c>
      <c r="E16" s="691">
        <f>AVERAGE(E17:E22)</f>
        <v>80.333333333333329</v>
      </c>
    </row>
    <row r="17" spans="1:5" ht="12" customHeight="1" x14ac:dyDescent="0.2">
      <c r="A17" s="44" t="s">
        <v>34</v>
      </c>
      <c r="B17" s="30">
        <v>160</v>
      </c>
      <c r="C17" s="30">
        <v>35</v>
      </c>
      <c r="D17" s="30" t="s">
        <v>152</v>
      </c>
      <c r="E17" s="30">
        <v>182.67</v>
      </c>
    </row>
    <row r="18" spans="1:5" ht="12" customHeight="1" x14ac:dyDescent="0.2">
      <c r="A18" s="44" t="s">
        <v>35</v>
      </c>
      <c r="B18" s="30" t="s">
        <v>152</v>
      </c>
      <c r="C18" s="30">
        <v>31.25</v>
      </c>
      <c r="D18" s="30" t="s">
        <v>152</v>
      </c>
      <c r="E18" s="30">
        <v>54.5</v>
      </c>
    </row>
    <row r="19" spans="1:5" ht="12" customHeight="1" x14ac:dyDescent="0.2">
      <c r="A19" s="44" t="s">
        <v>36</v>
      </c>
      <c r="B19" s="30">
        <v>55</v>
      </c>
      <c r="C19" s="30">
        <v>32.880000000000003</v>
      </c>
      <c r="D19" s="30">
        <v>32</v>
      </c>
      <c r="E19" s="30">
        <v>33.33</v>
      </c>
    </row>
    <row r="20" spans="1:5" ht="12" customHeight="1" x14ac:dyDescent="0.2">
      <c r="A20" s="44" t="s">
        <v>37</v>
      </c>
      <c r="B20" s="30" t="s">
        <v>152</v>
      </c>
      <c r="C20" s="30">
        <v>23.75</v>
      </c>
      <c r="D20" s="30">
        <v>28.25</v>
      </c>
      <c r="E20" s="30">
        <v>33.5</v>
      </c>
    </row>
    <row r="21" spans="1:5" ht="12" customHeight="1" x14ac:dyDescent="0.2">
      <c r="A21" s="44" t="s">
        <v>38</v>
      </c>
      <c r="B21" s="30">
        <v>185</v>
      </c>
      <c r="C21" s="30" t="s">
        <v>152</v>
      </c>
      <c r="D21" s="30">
        <v>30</v>
      </c>
      <c r="E21" s="30">
        <v>60</v>
      </c>
    </row>
    <row r="22" spans="1:5" ht="12" customHeight="1" x14ac:dyDescent="0.2">
      <c r="A22" s="44" t="s">
        <v>690</v>
      </c>
      <c r="B22" s="30" t="s">
        <v>152</v>
      </c>
      <c r="C22" s="30" t="s">
        <v>152</v>
      </c>
      <c r="D22" s="30" t="s">
        <v>152</v>
      </c>
      <c r="E22" s="30">
        <v>118</v>
      </c>
    </row>
    <row r="23" spans="1:5" ht="12" customHeight="1" x14ac:dyDescent="0.2">
      <c r="A23" s="690" t="s">
        <v>43</v>
      </c>
      <c r="B23" s="691">
        <f>AVERAGE(B24:B26)</f>
        <v>109.8</v>
      </c>
      <c r="C23" s="691">
        <f>AVERAGE(C24:C26)</f>
        <v>65.94</v>
      </c>
      <c r="D23" s="691">
        <f>AVERAGE(D24:D26)</f>
        <v>116</v>
      </c>
      <c r="E23" s="691">
        <f>AVERAGE(E24:E26)</f>
        <v>177.5</v>
      </c>
    </row>
    <row r="24" spans="1:5" ht="12" customHeight="1" x14ac:dyDescent="0.2">
      <c r="A24" s="44" t="s">
        <v>45</v>
      </c>
      <c r="B24" s="30">
        <v>109.8</v>
      </c>
      <c r="C24" s="30">
        <v>85.88</v>
      </c>
      <c r="D24" s="30">
        <v>116</v>
      </c>
      <c r="E24" s="30">
        <v>180</v>
      </c>
    </row>
    <row r="25" spans="1:5" ht="12" customHeight="1" x14ac:dyDescent="0.2">
      <c r="A25" s="44" t="s">
        <v>161</v>
      </c>
      <c r="B25" s="30" t="s">
        <v>166</v>
      </c>
      <c r="C25" s="30">
        <v>46</v>
      </c>
      <c r="D25" s="30" t="s">
        <v>166</v>
      </c>
      <c r="E25" s="30" t="s">
        <v>166</v>
      </c>
    </row>
    <row r="26" spans="1:5" ht="12" customHeight="1" x14ac:dyDescent="0.2">
      <c r="A26" s="44" t="s">
        <v>48</v>
      </c>
      <c r="B26" s="30" t="s">
        <v>166</v>
      </c>
      <c r="C26" s="30" t="s">
        <v>166</v>
      </c>
      <c r="D26" s="30" t="s">
        <v>166</v>
      </c>
      <c r="E26" s="30">
        <v>175</v>
      </c>
    </row>
    <row r="27" spans="1:5" ht="12" customHeight="1" x14ac:dyDescent="0.2">
      <c r="A27" s="705" t="s">
        <v>49</v>
      </c>
      <c r="B27" s="691" t="s">
        <v>29</v>
      </c>
      <c r="C27" s="691" t="s">
        <v>29</v>
      </c>
      <c r="D27" s="29">
        <f>AVERAGE(D28)</f>
        <v>47</v>
      </c>
      <c r="E27" s="691" t="s">
        <v>29</v>
      </c>
    </row>
    <row r="28" spans="1:5" ht="12" customHeight="1" x14ac:dyDescent="0.2">
      <c r="A28" s="695" t="s">
        <v>61</v>
      </c>
      <c r="B28" s="30" t="s">
        <v>166</v>
      </c>
      <c r="C28" s="30" t="s">
        <v>166</v>
      </c>
      <c r="D28" s="30">
        <v>47</v>
      </c>
      <c r="E28" s="30" t="s">
        <v>166</v>
      </c>
    </row>
    <row r="29" spans="1:5" ht="12" customHeight="1" x14ac:dyDescent="0.2">
      <c r="A29" s="690" t="s">
        <v>599</v>
      </c>
      <c r="B29" s="706" t="s">
        <v>29</v>
      </c>
      <c r="C29" s="29">
        <f>AVERAGE(C30:C32)</f>
        <v>22.5</v>
      </c>
      <c r="D29" s="706" t="s">
        <v>29</v>
      </c>
      <c r="E29" s="29">
        <f>AVERAGE(E30:E32)</f>
        <v>152.5</v>
      </c>
    </row>
    <row r="30" spans="1:5" ht="12" customHeight="1" x14ac:dyDescent="0.2">
      <c r="A30" s="44" t="s">
        <v>69</v>
      </c>
      <c r="B30" s="30" t="s">
        <v>166</v>
      </c>
      <c r="C30" s="30">
        <v>23</v>
      </c>
      <c r="D30" s="30" t="s">
        <v>166</v>
      </c>
      <c r="E30" s="30">
        <v>133</v>
      </c>
    </row>
    <row r="31" spans="1:5" ht="12" customHeight="1" x14ac:dyDescent="0.2">
      <c r="A31" s="44" t="s">
        <v>609</v>
      </c>
      <c r="B31" s="30" t="s">
        <v>166</v>
      </c>
      <c r="C31" s="30">
        <v>18.75</v>
      </c>
      <c r="D31" s="30" t="s">
        <v>166</v>
      </c>
      <c r="E31" s="30">
        <v>173</v>
      </c>
    </row>
    <row r="32" spans="1:5" ht="12" customHeight="1" x14ac:dyDescent="0.2">
      <c r="A32" s="44" t="s">
        <v>76</v>
      </c>
      <c r="B32" s="30" t="s">
        <v>166</v>
      </c>
      <c r="C32" s="30">
        <v>25.75</v>
      </c>
      <c r="D32" s="30" t="s">
        <v>166</v>
      </c>
      <c r="E32" s="30">
        <v>151.5</v>
      </c>
    </row>
    <row r="33" spans="1:5" ht="12" customHeight="1" x14ac:dyDescent="0.2">
      <c r="A33" s="690" t="s">
        <v>77</v>
      </c>
      <c r="B33" s="706" t="s">
        <v>29</v>
      </c>
      <c r="C33" s="29">
        <f>AVERAGE(C34:C37)</f>
        <v>28.89</v>
      </c>
      <c r="D33" s="706" t="s">
        <v>29</v>
      </c>
      <c r="E33" s="29">
        <f>AVERAGE(E34:E37)</f>
        <v>184.75</v>
      </c>
    </row>
    <row r="34" spans="1:5" ht="12" customHeight="1" x14ac:dyDescent="0.2">
      <c r="A34" s="695" t="s">
        <v>484</v>
      </c>
      <c r="B34" s="30" t="s">
        <v>152</v>
      </c>
      <c r="C34" s="30">
        <v>24</v>
      </c>
      <c r="D34" s="30" t="s">
        <v>152</v>
      </c>
      <c r="E34" s="30">
        <v>173</v>
      </c>
    </row>
    <row r="35" spans="1:5" ht="12" customHeight="1" x14ac:dyDescent="0.2">
      <c r="A35" s="695" t="s">
        <v>189</v>
      </c>
      <c r="B35" s="30" t="s">
        <v>152</v>
      </c>
      <c r="C35" s="30">
        <v>32</v>
      </c>
      <c r="D35" s="30" t="s">
        <v>152</v>
      </c>
      <c r="E35" s="30">
        <v>175</v>
      </c>
    </row>
    <row r="36" spans="1:5" ht="12" customHeight="1" x14ac:dyDescent="0.2">
      <c r="A36" s="695" t="s">
        <v>485</v>
      </c>
      <c r="B36" s="30" t="s">
        <v>152</v>
      </c>
      <c r="C36" s="30" t="s">
        <v>152</v>
      </c>
      <c r="D36" s="30" t="s">
        <v>152</v>
      </c>
      <c r="E36" s="30">
        <v>199</v>
      </c>
    </row>
    <row r="37" spans="1:5" ht="12" customHeight="1" x14ac:dyDescent="0.2">
      <c r="A37" s="695" t="s">
        <v>316</v>
      </c>
      <c r="B37" s="30" t="s">
        <v>152</v>
      </c>
      <c r="C37" s="30">
        <v>30.67</v>
      </c>
      <c r="D37" s="30" t="s">
        <v>152</v>
      </c>
      <c r="E37" s="30">
        <v>192</v>
      </c>
    </row>
    <row r="38" spans="1:5" ht="12" customHeight="1" x14ac:dyDescent="0.2">
      <c r="A38" s="690" t="s">
        <v>80</v>
      </c>
      <c r="B38" s="691">
        <f>AVERAGE(B39:B41)</f>
        <v>116.66666666666667</v>
      </c>
      <c r="C38" s="691">
        <f>AVERAGE(C39:C41)</f>
        <v>30</v>
      </c>
      <c r="D38" s="691">
        <f>AVERAGE(D39:D41)</f>
        <v>62.5</v>
      </c>
      <c r="E38" s="691">
        <f>AVERAGE(E39:E41)</f>
        <v>175.16666666666666</v>
      </c>
    </row>
    <row r="39" spans="1:5" ht="12" customHeight="1" x14ac:dyDescent="0.2">
      <c r="A39" s="44" t="s">
        <v>192</v>
      </c>
      <c r="B39" s="30">
        <v>110</v>
      </c>
      <c r="C39" s="30">
        <v>30</v>
      </c>
      <c r="D39" s="30">
        <v>60</v>
      </c>
      <c r="E39" s="30">
        <v>197.5</v>
      </c>
    </row>
    <row r="40" spans="1:5" ht="12" customHeight="1" x14ac:dyDescent="0.2">
      <c r="A40" s="44" t="s">
        <v>83</v>
      </c>
      <c r="B40" s="30">
        <v>120</v>
      </c>
      <c r="C40" s="30">
        <v>30</v>
      </c>
      <c r="D40" s="30">
        <v>65</v>
      </c>
      <c r="E40" s="30">
        <v>150</v>
      </c>
    </row>
    <row r="41" spans="1:5" ht="12" customHeight="1" x14ac:dyDescent="0.2">
      <c r="A41" s="44" t="s">
        <v>84</v>
      </c>
      <c r="B41" s="30">
        <v>120</v>
      </c>
      <c r="C41" s="30" t="s">
        <v>152</v>
      </c>
      <c r="D41" s="30" t="s">
        <v>152</v>
      </c>
      <c r="E41" s="30">
        <v>178</v>
      </c>
    </row>
    <row r="42" spans="1:5" ht="12" customHeight="1" x14ac:dyDescent="0.2">
      <c r="A42" s="690" t="s">
        <v>601</v>
      </c>
      <c r="B42" s="691" t="s">
        <v>29</v>
      </c>
      <c r="C42" s="691">
        <f>AVERAGE(C43:C45)</f>
        <v>26.833333333333332</v>
      </c>
      <c r="D42" s="691" t="s">
        <v>29</v>
      </c>
      <c r="E42" s="691">
        <f>AVERAGE(E43:E45)</f>
        <v>176.72333333333333</v>
      </c>
    </row>
    <row r="43" spans="1:5" ht="9" customHeight="1" x14ac:dyDescent="0.2">
      <c r="A43" s="44" t="s">
        <v>610</v>
      </c>
      <c r="B43" s="30" t="s">
        <v>152</v>
      </c>
      <c r="C43" s="30">
        <v>30</v>
      </c>
      <c r="D43" s="30" t="s">
        <v>152</v>
      </c>
      <c r="E43" s="30">
        <v>176.5</v>
      </c>
    </row>
    <row r="44" spans="1:5" ht="9" customHeight="1" x14ac:dyDescent="0.2">
      <c r="A44" s="44" t="s">
        <v>97</v>
      </c>
      <c r="B44" s="30" t="s">
        <v>152</v>
      </c>
      <c r="C44" s="30">
        <v>24.5</v>
      </c>
      <c r="D44" s="30" t="s">
        <v>152</v>
      </c>
      <c r="E44" s="30">
        <v>183.67</v>
      </c>
    </row>
    <row r="45" spans="1:5" ht="12" customHeight="1" x14ac:dyDescent="0.2">
      <c r="A45" s="44" t="s">
        <v>574</v>
      </c>
      <c r="B45" s="30" t="s">
        <v>152</v>
      </c>
      <c r="C45" s="30">
        <v>26</v>
      </c>
      <c r="D45" s="30" t="s">
        <v>152</v>
      </c>
      <c r="E45" s="30">
        <v>170</v>
      </c>
    </row>
    <row r="46" spans="1:5" ht="12" customHeight="1" x14ac:dyDescent="0.2">
      <c r="A46" s="690" t="s">
        <v>98</v>
      </c>
      <c r="B46" s="691">
        <f>AVERAGE(B47:B49)</f>
        <v>115.86666666666667</v>
      </c>
      <c r="C46" s="691">
        <f t="shared" ref="C46:E46" si="0">AVERAGE(C47:C49)</f>
        <v>50.533333333333331</v>
      </c>
      <c r="D46" s="691">
        <f t="shared" si="0"/>
        <v>81.5</v>
      </c>
      <c r="E46" s="691">
        <f t="shared" si="0"/>
        <v>176.66666666666666</v>
      </c>
    </row>
    <row r="47" spans="1:5" ht="12" customHeight="1" x14ac:dyDescent="0.2">
      <c r="A47" s="44" t="s">
        <v>99</v>
      </c>
      <c r="B47" s="30">
        <v>110</v>
      </c>
      <c r="C47" s="30">
        <v>46.6</v>
      </c>
      <c r="D47" s="30">
        <v>77.5</v>
      </c>
      <c r="E47" s="30">
        <v>173.5</v>
      </c>
    </row>
    <row r="48" spans="1:5" ht="12" customHeight="1" x14ac:dyDescent="0.2">
      <c r="A48" s="44" t="s">
        <v>100</v>
      </c>
      <c r="B48" s="30">
        <v>121</v>
      </c>
      <c r="C48" s="30">
        <v>54</v>
      </c>
      <c r="D48" s="30">
        <v>85</v>
      </c>
      <c r="E48" s="30">
        <v>180</v>
      </c>
    </row>
    <row r="49" spans="1:5" ht="12" customHeight="1" x14ac:dyDescent="0.2">
      <c r="A49" s="44" t="s">
        <v>101</v>
      </c>
      <c r="B49" s="30">
        <v>116.6</v>
      </c>
      <c r="C49" s="30">
        <v>51</v>
      </c>
      <c r="D49" s="30">
        <v>82</v>
      </c>
      <c r="E49" s="30">
        <v>176.5</v>
      </c>
    </row>
    <row r="50" spans="1:5" ht="12" customHeight="1" x14ac:dyDescent="0.2">
      <c r="A50" s="690" t="s">
        <v>102</v>
      </c>
      <c r="B50" s="691">
        <v>95.83</v>
      </c>
      <c r="C50" s="691">
        <v>30.5</v>
      </c>
      <c r="D50" s="691">
        <v>54.25</v>
      </c>
      <c r="E50" s="691">
        <v>167.5</v>
      </c>
    </row>
    <row r="51" spans="1:5" ht="12" customHeight="1" x14ac:dyDescent="0.2">
      <c r="A51" s="690" t="s">
        <v>175</v>
      </c>
      <c r="B51" s="691">
        <f>AVERAGE(B52:B56)</f>
        <v>118</v>
      </c>
      <c r="C51" s="691">
        <f>AVERAGE(C52:C56)</f>
        <v>25.4375</v>
      </c>
      <c r="D51" s="691">
        <f>AVERAGE(D52:D56)</f>
        <v>179.25</v>
      </c>
      <c r="E51" s="691">
        <f>AVERAGE(E52:E56)</f>
        <v>181.184</v>
      </c>
    </row>
    <row r="52" spans="1:5" ht="12" customHeight="1" x14ac:dyDescent="0.2">
      <c r="A52" s="44" t="s">
        <v>145</v>
      </c>
      <c r="B52" s="30" t="s">
        <v>166</v>
      </c>
      <c r="C52" s="30">
        <v>30.25</v>
      </c>
      <c r="D52" s="30" t="s">
        <v>166</v>
      </c>
      <c r="E52" s="30">
        <v>199.67</v>
      </c>
    </row>
    <row r="53" spans="1:5" ht="12" customHeight="1" x14ac:dyDescent="0.2">
      <c r="A53" s="44" t="s">
        <v>104</v>
      </c>
      <c r="B53" s="30">
        <v>102.25</v>
      </c>
      <c r="C53" s="30" t="s">
        <v>166</v>
      </c>
      <c r="D53" s="30" t="s">
        <v>166</v>
      </c>
      <c r="E53" s="30">
        <v>165</v>
      </c>
    </row>
    <row r="54" spans="1:5" ht="12" customHeight="1" x14ac:dyDescent="0.2">
      <c r="A54" s="44" t="s">
        <v>105</v>
      </c>
      <c r="B54" s="30">
        <v>120</v>
      </c>
      <c r="C54" s="30">
        <v>19</v>
      </c>
      <c r="D54" s="30" t="s">
        <v>166</v>
      </c>
      <c r="E54" s="30">
        <v>181</v>
      </c>
    </row>
    <row r="55" spans="1:5" ht="12" customHeight="1" x14ac:dyDescent="0.2">
      <c r="A55" s="44" t="s">
        <v>107</v>
      </c>
      <c r="B55" s="30">
        <v>112.5</v>
      </c>
      <c r="C55" s="30">
        <v>26.25</v>
      </c>
      <c r="D55" s="30">
        <v>180</v>
      </c>
      <c r="E55" s="30">
        <v>178.75</v>
      </c>
    </row>
    <row r="56" spans="1:5" ht="12" customHeight="1" x14ac:dyDescent="0.2">
      <c r="A56" s="44" t="s">
        <v>106</v>
      </c>
      <c r="B56" s="30">
        <v>137.25</v>
      </c>
      <c r="C56" s="30">
        <v>26.25</v>
      </c>
      <c r="D56" s="30">
        <v>178.5</v>
      </c>
      <c r="E56" s="30">
        <v>181.5</v>
      </c>
    </row>
    <row r="57" spans="1:5" ht="12" customHeight="1" x14ac:dyDescent="0.2">
      <c r="A57" s="690" t="s">
        <v>108</v>
      </c>
      <c r="B57" s="691" t="s">
        <v>29</v>
      </c>
      <c r="C57" s="691">
        <f>AVERAGE(C58:C58)</f>
        <v>29</v>
      </c>
      <c r="D57" s="691">
        <f>AVERAGE(D58:D58)</f>
        <v>60.5</v>
      </c>
      <c r="E57" s="691" t="s">
        <v>29</v>
      </c>
    </row>
    <row r="58" spans="1:5" ht="12" customHeight="1" x14ac:dyDescent="0.2">
      <c r="A58" s="44" t="s">
        <v>109</v>
      </c>
      <c r="B58" s="30" t="s">
        <v>166</v>
      </c>
      <c r="C58" s="30">
        <v>29</v>
      </c>
      <c r="D58" s="30">
        <v>60.5</v>
      </c>
      <c r="E58" s="30" t="s">
        <v>166</v>
      </c>
    </row>
    <row r="59" spans="1:5" ht="12" customHeight="1" x14ac:dyDescent="0.2">
      <c r="A59" s="690" t="s">
        <v>116</v>
      </c>
      <c r="B59" s="691">
        <f>AVERAGE(B60:B60)</f>
        <v>110</v>
      </c>
      <c r="C59" s="691">
        <f>AVERAGE(C60:C60)</f>
        <v>29.33</v>
      </c>
      <c r="D59" s="691" t="s">
        <v>29</v>
      </c>
      <c r="E59" s="691" t="s">
        <v>29</v>
      </c>
    </row>
    <row r="60" spans="1:5" ht="12" customHeight="1" x14ac:dyDescent="0.2">
      <c r="A60" s="44" t="s">
        <v>117</v>
      </c>
      <c r="B60" s="30">
        <v>110</v>
      </c>
      <c r="C60" s="30">
        <v>29.33</v>
      </c>
      <c r="D60" s="30" t="s">
        <v>152</v>
      </c>
      <c r="E60" s="30" t="s">
        <v>152</v>
      </c>
    </row>
    <row r="61" spans="1:5" ht="12" customHeight="1" x14ac:dyDescent="0.2">
      <c r="A61" s="690" t="s">
        <v>118</v>
      </c>
      <c r="B61" s="691" t="s">
        <v>29</v>
      </c>
      <c r="C61" s="691">
        <f>AVERAGE(C62:C62)</f>
        <v>40.5</v>
      </c>
      <c r="D61" s="691" t="s">
        <v>29</v>
      </c>
      <c r="E61" s="691">
        <f t="shared" ref="E61" si="1">AVERAGE(E62:E62)</f>
        <v>190</v>
      </c>
    </row>
    <row r="62" spans="1:5" ht="12" customHeight="1" x14ac:dyDescent="0.2">
      <c r="A62" s="44" t="s">
        <v>117</v>
      </c>
      <c r="B62" s="30" t="s">
        <v>152</v>
      </c>
      <c r="C62" s="30">
        <v>40.5</v>
      </c>
      <c r="D62" s="30" t="s">
        <v>152</v>
      </c>
      <c r="E62" s="30">
        <v>190</v>
      </c>
    </row>
    <row r="63" spans="1:5" ht="12" customHeight="1" x14ac:dyDescent="0.2">
      <c r="A63" s="690" t="s">
        <v>576</v>
      </c>
      <c r="B63" s="29">
        <f>AVERAGE(B64:B65)</f>
        <v>130.5</v>
      </c>
      <c r="C63" s="29">
        <f t="shared" ref="C63:D63" si="2">AVERAGE(C64:C65)</f>
        <v>141.25</v>
      </c>
      <c r="D63" s="29">
        <f t="shared" si="2"/>
        <v>170.25</v>
      </c>
      <c r="E63" s="691" t="s">
        <v>29</v>
      </c>
    </row>
    <row r="64" spans="1:5" ht="12" customHeight="1" x14ac:dyDescent="0.2">
      <c r="A64" s="44" t="s">
        <v>532</v>
      </c>
      <c r="B64" s="30">
        <v>132</v>
      </c>
      <c r="C64" s="30">
        <v>143.5</v>
      </c>
      <c r="D64" s="30">
        <v>170.5</v>
      </c>
      <c r="E64" s="30" t="s">
        <v>166</v>
      </c>
    </row>
    <row r="65" spans="1:5" ht="12" customHeight="1" x14ac:dyDescent="0.2">
      <c r="A65" s="44" t="s">
        <v>582</v>
      </c>
      <c r="B65" s="30">
        <v>129</v>
      </c>
      <c r="C65" s="30">
        <v>139</v>
      </c>
      <c r="D65" s="30">
        <v>170</v>
      </c>
      <c r="E65" s="30" t="s">
        <v>166</v>
      </c>
    </row>
    <row r="66" spans="1:5" ht="12" customHeight="1" x14ac:dyDescent="0.25">
      <c r="A66" s="545" t="s">
        <v>136</v>
      </c>
      <c r="B66" s="33"/>
      <c r="C66" s="33"/>
      <c r="D66" s="32"/>
      <c r="E66" s="33"/>
    </row>
    <row r="67" spans="1:5" ht="12" customHeight="1" x14ac:dyDescent="0.2">
      <c r="A67" s="550" t="s">
        <v>137</v>
      </c>
      <c r="B67" s="34"/>
      <c r="C67" s="34"/>
      <c r="D67" s="4"/>
      <c r="E67" s="34"/>
    </row>
    <row r="68" spans="1:5" ht="12" customHeight="1" x14ac:dyDescent="0.2">
      <c r="A68" s="1"/>
      <c r="B68" s="1"/>
      <c r="C68" s="1"/>
      <c r="D68" s="1"/>
      <c r="E68" s="1"/>
    </row>
    <row r="69" spans="1:5" ht="12" customHeight="1" x14ac:dyDescent="0.2">
      <c r="A69" s="1"/>
      <c r="B69" s="1"/>
      <c r="C69" s="1"/>
      <c r="D69" s="1"/>
      <c r="E69" s="1"/>
    </row>
    <row r="70" spans="1:5" ht="12" customHeight="1" x14ac:dyDescent="0.2">
      <c r="A70" s="1"/>
      <c r="B70" s="1"/>
      <c r="C70" s="1"/>
      <c r="D70" s="1"/>
      <c r="E70" s="1"/>
    </row>
    <row r="71" spans="1:5" ht="12" customHeight="1" x14ac:dyDescent="0.2">
      <c r="A71" s="1"/>
      <c r="B71" s="1"/>
      <c r="C71" s="1"/>
      <c r="D71" s="1"/>
      <c r="E71" s="1"/>
    </row>
    <row r="72" spans="1:5" ht="12" customHeight="1" x14ac:dyDescent="0.2">
      <c r="A72" s="1"/>
      <c r="B72" s="1"/>
      <c r="C72" s="1"/>
      <c r="D72" s="1"/>
      <c r="E72" s="1"/>
    </row>
    <row r="73" spans="1:5" ht="12" customHeight="1" x14ac:dyDescent="0.2">
      <c r="A73" s="1"/>
      <c r="B73" s="1"/>
      <c r="C73" s="1"/>
      <c r="D73" s="1"/>
      <c r="E73" s="1"/>
    </row>
    <row r="74" spans="1:5" ht="12" customHeight="1" x14ac:dyDescent="0.2">
      <c r="A74" s="1"/>
      <c r="B74" s="1"/>
      <c r="C74" s="1"/>
      <c r="D74" s="1"/>
      <c r="E74" s="1"/>
    </row>
    <row r="75" spans="1:5" ht="12" customHeight="1" x14ac:dyDescent="0.2">
      <c r="A75" s="1"/>
      <c r="B75" s="1"/>
      <c r="C75" s="1"/>
      <c r="D75" s="1"/>
      <c r="E75" s="1"/>
    </row>
    <row r="76" spans="1:5" ht="12" customHeight="1" x14ac:dyDescent="0.2">
      <c r="A76" s="1"/>
      <c r="B76" s="1"/>
      <c r="C76" s="1"/>
      <c r="D76" s="1"/>
      <c r="E76" s="1"/>
    </row>
    <row r="77" spans="1:5" ht="12" customHeight="1" x14ac:dyDescent="0.2">
      <c r="A77" s="1"/>
      <c r="B77" s="1"/>
      <c r="C77" s="1"/>
      <c r="D77" s="1"/>
      <c r="E77" s="1"/>
    </row>
    <row r="78" spans="1:5" ht="12" customHeight="1" x14ac:dyDescent="0.2">
      <c r="A78" s="1"/>
      <c r="B78" s="1"/>
      <c r="C78" s="1"/>
      <c r="D78" s="1"/>
      <c r="E78" s="1"/>
    </row>
    <row r="79" spans="1:5" ht="12" customHeight="1" x14ac:dyDescent="0.2">
      <c r="A79" s="1"/>
      <c r="B79" s="1"/>
      <c r="C79" s="1"/>
      <c r="D79" s="1"/>
      <c r="E79" s="1"/>
    </row>
    <row r="80" spans="1:5" ht="12" customHeight="1" x14ac:dyDescent="0.2">
      <c r="A80" s="1"/>
      <c r="B80" s="1"/>
      <c r="C80" s="1"/>
      <c r="D80" s="1"/>
      <c r="E80" s="1"/>
    </row>
    <row r="81" spans="1:4" ht="12" customHeight="1" x14ac:dyDescent="0.2">
      <c r="A81" s="1"/>
      <c r="B81" s="1"/>
      <c r="C81" s="1"/>
      <c r="D81" s="1"/>
    </row>
    <row r="82" spans="1:4" ht="12" customHeight="1" x14ac:dyDescent="0.2">
      <c r="A82" s="1"/>
      <c r="B82" s="1"/>
      <c r="C82" s="1"/>
      <c r="D82" s="1"/>
    </row>
    <row r="83" spans="1:4" ht="12" customHeight="1" x14ac:dyDescent="0.2">
      <c r="A83" s="1"/>
      <c r="B83" s="1"/>
      <c r="C83" s="1"/>
      <c r="D83" s="1"/>
    </row>
    <row r="84" spans="1:4" ht="12" customHeight="1" x14ac:dyDescent="0.2">
      <c r="A84" s="1"/>
      <c r="B84" s="1"/>
      <c r="C84" s="1"/>
      <c r="D84" s="1"/>
    </row>
    <row r="85" spans="1:4" ht="12" customHeight="1" x14ac:dyDescent="0.2">
      <c r="A85" s="1"/>
      <c r="B85" s="1"/>
      <c r="C85" s="1"/>
      <c r="D85" s="1"/>
    </row>
    <row r="86" spans="1:4" ht="12" customHeight="1" x14ac:dyDescent="0.2">
      <c r="A86" s="1"/>
      <c r="B86" s="1"/>
      <c r="C86" s="1"/>
      <c r="D86" s="1"/>
    </row>
    <row r="87" spans="1:4" ht="12" customHeight="1" x14ac:dyDescent="0.2">
      <c r="A87" s="1"/>
      <c r="B87" s="1"/>
      <c r="C87" s="1"/>
      <c r="D87" s="1"/>
    </row>
    <row r="88" spans="1:4" ht="12" customHeight="1" x14ac:dyDescent="0.2">
      <c r="A88" s="1"/>
      <c r="B88" s="1"/>
      <c r="C88" s="1"/>
      <c r="D88" s="1"/>
    </row>
    <row r="89" spans="1:4" ht="12" customHeight="1" x14ac:dyDescent="0.2">
      <c r="A89" s="1"/>
      <c r="B89" s="1"/>
      <c r="C89" s="1"/>
      <c r="D89" s="1"/>
    </row>
    <row r="90" spans="1:4" ht="12" customHeight="1" x14ac:dyDescent="0.2">
      <c r="A90" s="1"/>
      <c r="B90" s="1"/>
      <c r="C90" s="1"/>
      <c r="D90" s="1"/>
    </row>
    <row r="91" spans="1:4" ht="12" customHeight="1" x14ac:dyDescent="0.2">
      <c r="A91" s="1"/>
      <c r="B91" s="1"/>
      <c r="C91" s="1"/>
      <c r="D91" s="1"/>
    </row>
    <row r="92" spans="1:4" ht="12" customHeight="1" x14ac:dyDescent="0.2">
      <c r="A92" s="1"/>
      <c r="B92" s="1"/>
      <c r="C92" s="1"/>
      <c r="D92" s="1"/>
    </row>
    <row r="93" spans="1:4" ht="12" customHeight="1" x14ac:dyDescent="0.2">
      <c r="A93" s="1"/>
      <c r="B93" s="1"/>
      <c r="C93" s="1"/>
      <c r="D93" s="1"/>
    </row>
    <row r="94" spans="1:4" ht="12" customHeight="1" x14ac:dyDescent="0.2">
      <c r="A94" s="1"/>
      <c r="B94" s="1"/>
      <c r="C94" s="1"/>
      <c r="D94" s="1"/>
    </row>
    <row r="95" spans="1:4" ht="12" customHeight="1" x14ac:dyDescent="0.2">
      <c r="A95" s="1"/>
      <c r="B95" s="1"/>
      <c r="C95" s="1"/>
      <c r="D95" s="1"/>
    </row>
    <row r="96" spans="1:4" ht="12" customHeight="1" x14ac:dyDescent="0.2">
      <c r="A96" s="1"/>
      <c r="B96" s="1"/>
      <c r="C96" s="1"/>
      <c r="D96" s="1"/>
    </row>
    <row r="97" spans="1:4" ht="12" customHeight="1" x14ac:dyDescent="0.2">
      <c r="A97" s="1"/>
      <c r="B97" s="1"/>
      <c r="C97" s="1"/>
      <c r="D97" s="1"/>
    </row>
    <row r="98" spans="1:4" ht="12" customHeight="1" x14ac:dyDescent="0.2">
      <c r="A98" s="1"/>
      <c r="B98" s="1"/>
      <c r="C98" s="1"/>
      <c r="D98" s="1"/>
    </row>
    <row r="99" spans="1:4" ht="12" customHeight="1" x14ac:dyDescent="0.2">
      <c r="A99" s="1"/>
      <c r="B99" s="1"/>
      <c r="C99" s="1"/>
      <c r="D99" s="1"/>
    </row>
    <row r="100" spans="1:4" ht="12" customHeight="1" x14ac:dyDescent="0.2">
      <c r="A100" s="1"/>
      <c r="B100" s="1"/>
      <c r="C100" s="1"/>
      <c r="D100" s="1"/>
    </row>
    <row r="101" spans="1:4" ht="12" customHeight="1" x14ac:dyDescent="0.2">
      <c r="A101" s="1"/>
      <c r="B101" s="1"/>
      <c r="C101" s="1"/>
      <c r="D101" s="1"/>
    </row>
    <row r="102" spans="1:4" ht="12" customHeight="1" x14ac:dyDescent="0.2">
      <c r="A102" s="1"/>
      <c r="B102" s="1"/>
      <c r="C102" s="1"/>
      <c r="D102" s="1"/>
    </row>
    <row r="103" spans="1:4" ht="12" customHeight="1" x14ac:dyDescent="0.2">
      <c r="A103" s="1"/>
      <c r="B103" s="1"/>
      <c r="C103" s="1"/>
      <c r="D103" s="1"/>
    </row>
    <row r="104" spans="1:4" ht="12" customHeight="1" x14ac:dyDescent="0.2">
      <c r="A104" s="1"/>
      <c r="B104" s="1"/>
      <c r="C104" s="1"/>
      <c r="D104" s="1"/>
    </row>
    <row r="105" spans="1:4" ht="12" customHeight="1" x14ac:dyDescent="0.2">
      <c r="A105" s="1"/>
      <c r="B105" s="1"/>
      <c r="C105" s="1"/>
      <c r="D105" s="1"/>
    </row>
    <row r="106" spans="1:4" ht="12" customHeight="1" x14ac:dyDescent="0.2">
      <c r="A106" s="1"/>
      <c r="B106" s="1"/>
      <c r="C106" s="1"/>
      <c r="D106" s="1"/>
    </row>
    <row r="107" spans="1:4" ht="12" customHeight="1" x14ac:dyDescent="0.2">
      <c r="A107" s="1"/>
      <c r="B107" s="1"/>
      <c r="C107" s="1"/>
      <c r="D107" s="1"/>
    </row>
    <row r="108" spans="1:4" ht="12" customHeight="1" x14ac:dyDescent="0.2">
      <c r="A108" s="1"/>
      <c r="B108" s="1"/>
      <c r="C108" s="1"/>
      <c r="D108" s="1"/>
    </row>
    <row r="109" spans="1:4" ht="12" customHeight="1" x14ac:dyDescent="0.2">
      <c r="A109" s="1"/>
      <c r="B109" s="1"/>
      <c r="C109" s="1"/>
      <c r="D109" s="1"/>
    </row>
    <row r="110" spans="1:4" ht="12" customHeight="1" x14ac:dyDescent="0.2">
      <c r="A110" s="1"/>
      <c r="B110" s="1"/>
      <c r="C110" s="1"/>
      <c r="D110" s="1"/>
    </row>
    <row r="111" spans="1:4" ht="12" customHeight="1" x14ac:dyDescent="0.2">
      <c r="A111" s="1"/>
      <c r="B111" s="1"/>
      <c r="C111" s="1"/>
      <c r="D111" s="1"/>
    </row>
    <row r="112" spans="1:4" ht="12" customHeight="1" x14ac:dyDescent="0.2">
      <c r="A112" s="1"/>
      <c r="B112" s="1"/>
      <c r="C112" s="1"/>
      <c r="D112" s="1"/>
    </row>
    <row r="113" spans="1:4" ht="12" customHeight="1" x14ac:dyDescent="0.2">
      <c r="A113" s="1"/>
      <c r="B113" s="1"/>
      <c r="C113" s="1"/>
      <c r="D113" s="1"/>
    </row>
    <row r="114" spans="1:4" ht="12" customHeight="1" x14ac:dyDescent="0.2">
      <c r="A114" s="1"/>
      <c r="B114" s="1"/>
      <c r="C114" s="1"/>
      <c r="D114" s="1"/>
    </row>
    <row r="115" spans="1:4" ht="12" customHeight="1" x14ac:dyDescent="0.2">
      <c r="A115" s="1"/>
      <c r="B115" s="1"/>
      <c r="C115" s="1"/>
      <c r="D115" s="1"/>
    </row>
    <row r="116" spans="1:4" ht="12" customHeight="1" x14ac:dyDescent="0.2">
      <c r="A116" s="1"/>
      <c r="B116" s="1"/>
      <c r="C116" s="1"/>
      <c r="D116" s="1"/>
    </row>
    <row r="117" spans="1:4" ht="12" customHeight="1" x14ac:dyDescent="0.2">
      <c r="A117" s="1"/>
      <c r="B117" s="1"/>
      <c r="C117" s="1"/>
      <c r="D117" s="1"/>
    </row>
    <row r="118" spans="1:4" ht="12" customHeight="1" x14ac:dyDescent="0.2">
      <c r="A118" s="1"/>
      <c r="B118" s="1"/>
      <c r="C118" s="1"/>
      <c r="D118" s="1"/>
    </row>
    <row r="119" spans="1:4" ht="12" customHeight="1" x14ac:dyDescent="0.2">
      <c r="A119" s="1"/>
      <c r="B119" s="1"/>
      <c r="C119" s="1"/>
      <c r="D119" s="1"/>
    </row>
    <row r="120" spans="1:4" ht="12" customHeight="1" x14ac:dyDescent="0.2">
      <c r="A120" s="1"/>
      <c r="B120" s="1"/>
      <c r="C120" s="1"/>
      <c r="D120" s="1"/>
    </row>
    <row r="121" spans="1:4" ht="12" customHeight="1" x14ac:dyDescent="0.2">
      <c r="A121" s="1"/>
      <c r="B121" s="1"/>
      <c r="C121" s="1"/>
      <c r="D121" s="1"/>
    </row>
    <row r="122" spans="1:4" ht="12" customHeight="1" x14ac:dyDescent="0.2">
      <c r="A122" s="1"/>
      <c r="B122" s="1"/>
      <c r="C122" s="1"/>
      <c r="D122" s="1"/>
    </row>
    <row r="123" spans="1:4" ht="12" customHeight="1" x14ac:dyDescent="0.2">
      <c r="A123" s="1"/>
      <c r="B123" s="1"/>
      <c r="C123" s="1"/>
      <c r="D123" s="1"/>
    </row>
    <row r="124" spans="1:4" ht="12" customHeight="1" x14ac:dyDescent="0.2">
      <c r="A124" s="1"/>
      <c r="B124" s="1"/>
      <c r="C124" s="1"/>
      <c r="D124" s="1"/>
    </row>
    <row r="125" spans="1:4" ht="12" customHeight="1" x14ac:dyDescent="0.2">
      <c r="A125" s="1"/>
      <c r="B125" s="1"/>
      <c r="C125" s="1"/>
      <c r="D125" s="1"/>
    </row>
    <row r="126" spans="1:4" ht="12" customHeight="1" x14ac:dyDescent="0.2">
      <c r="A126" s="1"/>
      <c r="B126" s="1"/>
      <c r="C126" s="1"/>
      <c r="D126" s="1"/>
    </row>
    <row r="127" spans="1:4" ht="12" customHeight="1" x14ac:dyDescent="0.2">
      <c r="A127" s="1"/>
      <c r="B127" s="1"/>
      <c r="C127" s="1"/>
      <c r="D127" s="1"/>
    </row>
    <row r="128" spans="1:4" ht="12" customHeight="1" x14ac:dyDescent="0.2">
      <c r="A128" s="1"/>
      <c r="B128" s="1"/>
      <c r="C128" s="1"/>
      <c r="D128" s="1"/>
    </row>
    <row r="129" spans="1:4" ht="12" customHeight="1" x14ac:dyDescent="0.2">
      <c r="A129" s="1"/>
      <c r="B129" s="1"/>
      <c r="C129" s="1"/>
      <c r="D129" s="1"/>
    </row>
    <row r="130" spans="1:4" ht="12" customHeight="1" x14ac:dyDescent="0.2">
      <c r="A130" s="1"/>
      <c r="B130" s="1"/>
      <c r="C130" s="1"/>
      <c r="D130" s="1"/>
    </row>
    <row r="131" spans="1:4" ht="12" customHeight="1" x14ac:dyDescent="0.2">
      <c r="A131" s="1"/>
      <c r="B131" s="1"/>
      <c r="C131" s="1"/>
      <c r="D131" s="1"/>
    </row>
    <row r="132" spans="1:4" ht="12" customHeight="1" x14ac:dyDescent="0.2">
      <c r="A132" s="1"/>
      <c r="B132" s="1"/>
      <c r="C132" s="1"/>
      <c r="D132" s="1"/>
    </row>
    <row r="133" spans="1:4" ht="12" customHeight="1" x14ac:dyDescent="0.2">
      <c r="A133" s="1"/>
      <c r="B133" s="1"/>
      <c r="C133" s="1"/>
      <c r="D133" s="1"/>
    </row>
    <row r="134" spans="1:4" ht="12" customHeight="1" x14ac:dyDescent="0.2">
      <c r="A134" s="1"/>
      <c r="B134" s="1"/>
      <c r="C134" s="1"/>
      <c r="D134" s="1"/>
    </row>
    <row r="135" spans="1:4" ht="12" customHeight="1" x14ac:dyDescent="0.2">
      <c r="A135" s="1"/>
      <c r="B135" s="1"/>
      <c r="C135" s="1"/>
      <c r="D135" s="1"/>
    </row>
    <row r="136" spans="1:4" ht="12" customHeight="1" x14ac:dyDescent="0.2">
      <c r="A136" s="1"/>
      <c r="B136" s="1"/>
      <c r="C136" s="1"/>
      <c r="D136" s="1"/>
    </row>
    <row r="137" spans="1:4" ht="12" customHeight="1" x14ac:dyDescent="0.2">
      <c r="A137" s="1"/>
      <c r="B137" s="1"/>
      <c r="C137" s="1"/>
      <c r="D137" s="1"/>
    </row>
    <row r="138" spans="1:4" ht="12" customHeight="1" x14ac:dyDescent="0.2">
      <c r="A138" s="1"/>
      <c r="B138" s="1"/>
      <c r="C138" s="1"/>
      <c r="D138" s="1"/>
    </row>
    <row r="139" spans="1:4" ht="12" customHeight="1" x14ac:dyDescent="0.2">
      <c r="A139" s="1"/>
      <c r="B139" s="1"/>
      <c r="C139" s="1"/>
      <c r="D139" s="1"/>
    </row>
    <row r="140" spans="1:4" ht="12" customHeight="1" x14ac:dyDescent="0.2">
      <c r="A140" s="1"/>
      <c r="B140" s="1"/>
      <c r="C140" s="1"/>
      <c r="D140" s="1"/>
    </row>
    <row r="141" spans="1:4" ht="12" customHeight="1" x14ac:dyDescent="0.2">
      <c r="A141" s="1"/>
      <c r="B141" s="1"/>
      <c r="C141" s="1"/>
      <c r="D141" s="1"/>
    </row>
    <row r="142" spans="1:4" ht="12" customHeight="1" x14ac:dyDescent="0.2">
      <c r="A142" s="1"/>
      <c r="B142" s="1"/>
      <c r="C142" s="1"/>
      <c r="D142" s="1"/>
    </row>
    <row r="143" spans="1:4" ht="12" customHeight="1" x14ac:dyDescent="0.2">
      <c r="A143" s="1"/>
      <c r="B143" s="1"/>
      <c r="C143" s="1"/>
      <c r="D143" s="1"/>
    </row>
    <row r="144" spans="1:4" ht="12" customHeight="1" x14ac:dyDescent="0.2">
      <c r="A144" s="1"/>
      <c r="B144" s="1"/>
      <c r="C144" s="1"/>
      <c r="D144" s="1"/>
    </row>
    <row r="145" spans="1:4" ht="12" customHeight="1" x14ac:dyDescent="0.2">
      <c r="A145" s="1"/>
      <c r="B145" s="1"/>
      <c r="C145" s="1"/>
      <c r="D145" s="1"/>
    </row>
    <row r="146" spans="1:4" ht="12" customHeight="1" x14ac:dyDescent="0.2">
      <c r="A146" s="1"/>
      <c r="B146" s="1"/>
      <c r="C146" s="1"/>
      <c r="D146" s="1"/>
    </row>
    <row r="147" spans="1:4" ht="12" customHeight="1" x14ac:dyDescent="0.2">
      <c r="A147" s="1"/>
      <c r="B147" s="1"/>
      <c r="C147" s="1"/>
      <c r="D147" s="1"/>
    </row>
    <row r="148" spans="1:4" ht="12" customHeight="1" x14ac:dyDescent="0.2">
      <c r="A148" s="1"/>
      <c r="B148" s="1"/>
      <c r="C148" s="1"/>
      <c r="D148" s="1"/>
    </row>
    <row r="149" spans="1:4" ht="12" customHeight="1" x14ac:dyDescent="0.2">
      <c r="A149" s="1"/>
      <c r="B149" s="1"/>
      <c r="C149" s="1"/>
      <c r="D149" s="1"/>
    </row>
    <row r="150" spans="1:4" ht="12" customHeight="1" x14ac:dyDescent="0.2">
      <c r="A150" s="1"/>
      <c r="B150" s="1"/>
      <c r="C150" s="1"/>
      <c r="D150" s="1"/>
    </row>
    <row r="151" spans="1:4" ht="12" customHeight="1" x14ac:dyDescent="0.2">
      <c r="A151" s="1"/>
      <c r="B151" s="1"/>
      <c r="C151" s="1"/>
      <c r="D151" s="1"/>
    </row>
    <row r="152" spans="1:4" ht="12" customHeight="1" x14ac:dyDescent="0.2">
      <c r="A152" s="1"/>
      <c r="B152" s="1"/>
      <c r="C152" s="1"/>
      <c r="D152" s="1"/>
    </row>
    <row r="153" spans="1:4" ht="12" customHeight="1" x14ac:dyDescent="0.2">
      <c r="A153" s="1"/>
      <c r="B153" s="1"/>
      <c r="C153" s="1"/>
      <c r="D153" s="1"/>
    </row>
    <row r="154" spans="1:4" ht="12" customHeight="1" x14ac:dyDescent="0.2">
      <c r="A154" s="1"/>
      <c r="B154" s="1"/>
      <c r="C154" s="1"/>
      <c r="D154" s="1"/>
    </row>
    <row r="155" spans="1:4" ht="12" customHeight="1" x14ac:dyDescent="0.2">
      <c r="A155" s="1"/>
      <c r="B155" s="1"/>
      <c r="C155" s="1"/>
      <c r="D155" s="1"/>
    </row>
    <row r="156" spans="1:4" ht="12" customHeight="1" x14ac:dyDescent="0.2">
      <c r="A156" s="1"/>
      <c r="B156" s="1"/>
      <c r="C156" s="1"/>
      <c r="D156" s="1"/>
    </row>
    <row r="157" spans="1:4" ht="12" customHeight="1" x14ac:dyDescent="0.2">
      <c r="A157" s="1"/>
      <c r="B157" s="1"/>
      <c r="C157" s="1"/>
      <c r="D157" s="1"/>
    </row>
    <row r="158" spans="1:4" ht="12" customHeight="1" x14ac:dyDescent="0.2">
      <c r="A158" s="1"/>
      <c r="B158" s="1"/>
      <c r="C158" s="1"/>
      <c r="D158" s="1"/>
    </row>
    <row r="159" spans="1:4" ht="12" customHeight="1" x14ac:dyDescent="0.2">
      <c r="A159" s="1"/>
      <c r="B159" s="1"/>
      <c r="C159" s="1"/>
      <c r="D159" s="1"/>
    </row>
    <row r="160" spans="1:4" ht="12" customHeight="1" x14ac:dyDescent="0.2">
      <c r="A160" s="1"/>
      <c r="B160" s="1"/>
      <c r="C160" s="1"/>
      <c r="D160" s="1"/>
    </row>
    <row r="161" spans="1:4" ht="12" customHeight="1" x14ac:dyDescent="0.2">
      <c r="A161" s="1"/>
      <c r="B161" s="1"/>
      <c r="C161" s="1"/>
      <c r="D161" s="1"/>
    </row>
    <row r="162" spans="1:4" ht="12" customHeight="1" x14ac:dyDescent="0.2">
      <c r="A162" s="1"/>
      <c r="B162" s="1"/>
      <c r="C162" s="1"/>
      <c r="D162" s="1"/>
    </row>
    <row r="163" spans="1:4" ht="12" customHeight="1" x14ac:dyDescent="0.2">
      <c r="A163" s="1"/>
      <c r="B163" s="1"/>
      <c r="C163" s="1"/>
      <c r="D163" s="1"/>
    </row>
    <row r="164" spans="1:4" ht="12" customHeight="1" x14ac:dyDescent="0.2">
      <c r="A164" s="1"/>
      <c r="B164" s="1"/>
      <c r="C164" s="1"/>
      <c r="D164" s="1"/>
    </row>
    <row r="165" spans="1:4" ht="12" customHeight="1" x14ac:dyDescent="0.2">
      <c r="A165" s="1"/>
      <c r="B165" s="1"/>
      <c r="C165" s="1"/>
      <c r="D165" s="1"/>
    </row>
    <row r="166" spans="1:4" ht="12" customHeight="1" x14ac:dyDescent="0.2">
      <c r="A166" s="1"/>
      <c r="B166" s="1"/>
      <c r="C166" s="1"/>
      <c r="D166" s="1"/>
    </row>
    <row r="167" spans="1:4" ht="12" customHeight="1" x14ac:dyDescent="0.2">
      <c r="A167" s="1"/>
      <c r="B167" s="1"/>
      <c r="C167" s="1"/>
      <c r="D167" s="1"/>
    </row>
    <row r="168" spans="1:4" ht="12" customHeight="1" x14ac:dyDescent="0.2">
      <c r="A168" s="1"/>
      <c r="B168" s="1"/>
      <c r="C168" s="1"/>
      <c r="D168" s="1"/>
    </row>
    <row r="169" spans="1:4" ht="12" customHeight="1" x14ac:dyDescent="0.2">
      <c r="A169" s="1"/>
      <c r="B169" s="1"/>
      <c r="C169" s="1"/>
      <c r="D169" s="1"/>
    </row>
    <row r="170" spans="1:4" ht="12" customHeight="1" x14ac:dyDescent="0.2">
      <c r="A170" s="1"/>
      <c r="B170" s="1"/>
      <c r="C170" s="1"/>
      <c r="D170" s="1"/>
    </row>
    <row r="171" spans="1:4" ht="12" customHeight="1" x14ac:dyDescent="0.2">
      <c r="A171" s="1"/>
      <c r="B171" s="1"/>
      <c r="C171" s="1"/>
      <c r="D171" s="1"/>
    </row>
    <row r="172" spans="1:4" ht="12" customHeight="1" x14ac:dyDescent="0.2">
      <c r="A172" s="1"/>
      <c r="B172" s="1"/>
      <c r="C172" s="1"/>
      <c r="D172" s="1"/>
    </row>
    <row r="173" spans="1:4" ht="12" customHeight="1" x14ac:dyDescent="0.2">
      <c r="A173" s="1"/>
      <c r="B173" s="1"/>
      <c r="C173" s="1"/>
      <c r="D173" s="1"/>
    </row>
    <row r="174" spans="1:4" ht="12" customHeight="1" x14ac:dyDescent="0.2">
      <c r="A174" s="1"/>
      <c r="B174" s="1"/>
      <c r="C174" s="1"/>
      <c r="D174" s="1"/>
    </row>
    <row r="175" spans="1:4" ht="12" customHeight="1" x14ac:dyDescent="0.2">
      <c r="A175" s="1"/>
      <c r="B175" s="1"/>
      <c r="C175" s="1"/>
      <c r="D175" s="1"/>
    </row>
    <row r="176" spans="1:4" ht="12" customHeight="1" x14ac:dyDescent="0.2">
      <c r="A176" s="1"/>
      <c r="B176" s="1"/>
      <c r="C176" s="1"/>
      <c r="D176" s="1"/>
    </row>
    <row r="177" spans="1:4" ht="12" customHeight="1" x14ac:dyDescent="0.2">
      <c r="A177" s="1"/>
      <c r="B177" s="1"/>
      <c r="C177" s="1"/>
      <c r="D177" s="1"/>
    </row>
    <row r="178" spans="1:4" ht="12" customHeight="1" x14ac:dyDescent="0.2">
      <c r="A178" s="1"/>
      <c r="B178" s="1"/>
      <c r="C178" s="1"/>
      <c r="D178" s="1"/>
    </row>
    <row r="179" spans="1:4" ht="12" customHeight="1" x14ac:dyDescent="0.2">
      <c r="A179" s="1"/>
      <c r="B179" s="1"/>
      <c r="C179" s="1"/>
      <c r="D179" s="1"/>
    </row>
    <row r="180" spans="1:4" ht="12" customHeight="1" x14ac:dyDescent="0.2">
      <c r="A180" s="1"/>
      <c r="B180" s="1"/>
      <c r="C180" s="1"/>
      <c r="D180" s="1"/>
    </row>
    <row r="181" spans="1:4" ht="12" customHeight="1" x14ac:dyDescent="0.2">
      <c r="A181" s="1"/>
      <c r="B181" s="1"/>
      <c r="C181" s="1"/>
      <c r="D181" s="1"/>
    </row>
    <row r="182" spans="1:4" ht="12" customHeight="1" x14ac:dyDescent="0.2">
      <c r="A182" s="1"/>
      <c r="B182" s="1"/>
      <c r="C182" s="1"/>
      <c r="D182" s="1"/>
    </row>
    <row r="183" spans="1:4" ht="12" customHeight="1" x14ac:dyDescent="0.2">
      <c r="A183" s="1"/>
      <c r="B183" s="1"/>
      <c r="C183" s="1"/>
      <c r="D183" s="1"/>
    </row>
    <row r="184" spans="1:4" ht="12" customHeight="1" x14ac:dyDescent="0.2">
      <c r="A184" s="1"/>
      <c r="B184" s="1"/>
      <c r="C184" s="1"/>
      <c r="D184" s="1"/>
    </row>
    <row r="185" spans="1:4" ht="12" customHeight="1" x14ac:dyDescent="0.2">
      <c r="A185" s="1"/>
      <c r="B185" s="1"/>
      <c r="C185" s="1"/>
      <c r="D185" s="1"/>
    </row>
    <row r="186" spans="1:4" ht="12" customHeight="1" x14ac:dyDescent="0.2">
      <c r="A186" s="1"/>
      <c r="B186" s="1"/>
      <c r="C186" s="1"/>
      <c r="D186" s="1"/>
    </row>
    <row r="187" spans="1:4" ht="12" customHeight="1" x14ac:dyDescent="0.2">
      <c r="A187" s="1"/>
      <c r="B187" s="1"/>
      <c r="C187" s="1"/>
      <c r="D187" s="1"/>
    </row>
    <row r="188" spans="1:4" ht="12" customHeight="1" x14ac:dyDescent="0.2">
      <c r="A188" s="1"/>
      <c r="B188" s="1"/>
      <c r="C188" s="1"/>
      <c r="D188" s="1"/>
    </row>
    <row r="189" spans="1:4" ht="12" customHeight="1" x14ac:dyDescent="0.2">
      <c r="A189" s="1"/>
      <c r="B189" s="1"/>
      <c r="C189" s="1"/>
      <c r="D189" s="1"/>
    </row>
    <row r="190" spans="1:4" ht="12" customHeight="1" x14ac:dyDescent="0.2">
      <c r="A190" s="1"/>
      <c r="B190" s="1"/>
      <c r="C190" s="1"/>
      <c r="D190" s="1"/>
    </row>
    <row r="191" spans="1:4" ht="12" customHeight="1" x14ac:dyDescent="0.2">
      <c r="A191" s="1"/>
      <c r="B191" s="1"/>
      <c r="C191" s="1"/>
      <c r="D191" s="1"/>
    </row>
    <row r="192" spans="1:4" ht="12" customHeight="1" x14ac:dyDescent="0.2">
      <c r="A192" s="1"/>
      <c r="B192" s="1"/>
      <c r="C192" s="1"/>
      <c r="D192" s="1"/>
    </row>
    <row r="193" spans="1:4" ht="12" customHeight="1" x14ac:dyDescent="0.2">
      <c r="A193" s="1"/>
      <c r="B193" s="1"/>
      <c r="C193" s="1"/>
      <c r="D193" s="1"/>
    </row>
    <row r="194" spans="1:4" ht="12" customHeight="1" x14ac:dyDescent="0.2">
      <c r="A194" s="1"/>
      <c r="B194" s="1"/>
      <c r="C194" s="1"/>
      <c r="D194" s="1"/>
    </row>
    <row r="195" spans="1:4" ht="12" customHeight="1" x14ac:dyDescent="0.2">
      <c r="A195" s="1"/>
      <c r="B195" s="1"/>
      <c r="C195" s="1"/>
      <c r="D195" s="1"/>
    </row>
    <row r="196" spans="1:4" ht="12" customHeight="1" x14ac:dyDescent="0.2">
      <c r="A196" s="1"/>
      <c r="B196" s="1"/>
      <c r="C196" s="1"/>
      <c r="D196" s="1"/>
    </row>
    <row r="197" spans="1:4" ht="12" customHeight="1" x14ac:dyDescent="0.2">
      <c r="A197" s="1"/>
      <c r="B197" s="1"/>
      <c r="C197" s="1"/>
      <c r="D197" s="1"/>
    </row>
    <row r="198" spans="1:4" ht="12" customHeight="1" x14ac:dyDescent="0.2">
      <c r="A198" s="1"/>
      <c r="B198" s="1"/>
      <c r="C198" s="1"/>
      <c r="D198" s="1"/>
    </row>
    <row r="199" spans="1:4" ht="12" customHeight="1" x14ac:dyDescent="0.2">
      <c r="A199" s="1"/>
      <c r="B199" s="1"/>
      <c r="C199" s="1"/>
      <c r="D199" s="1"/>
    </row>
    <row r="200" spans="1:4" ht="12" customHeight="1" x14ac:dyDescent="0.2">
      <c r="A200" s="1"/>
      <c r="B200" s="1"/>
      <c r="C200" s="1"/>
      <c r="D200" s="1"/>
    </row>
    <row r="201" spans="1:4" ht="12" customHeight="1" x14ac:dyDescent="0.2">
      <c r="A201" s="1"/>
      <c r="B201" s="1"/>
      <c r="C201" s="1"/>
      <c r="D201" s="1"/>
    </row>
    <row r="202" spans="1:4" ht="12" customHeight="1" x14ac:dyDescent="0.2">
      <c r="A202" s="1"/>
      <c r="B202" s="1"/>
      <c r="C202" s="1"/>
      <c r="D202" s="1"/>
    </row>
    <row r="203" spans="1:4" ht="12" customHeight="1" x14ac:dyDescent="0.2">
      <c r="A203" s="1"/>
      <c r="B203" s="1"/>
      <c r="C203" s="1"/>
      <c r="D203" s="1"/>
    </row>
    <row r="204" spans="1:4" ht="12" customHeight="1" x14ac:dyDescent="0.2">
      <c r="A204" s="1"/>
      <c r="B204" s="1"/>
      <c r="C204" s="1"/>
      <c r="D204" s="1"/>
    </row>
    <row r="205" spans="1:4" ht="12" customHeight="1" x14ac:dyDescent="0.2">
      <c r="A205" s="1"/>
      <c r="B205" s="1"/>
      <c r="C205" s="1"/>
      <c r="D205" s="1"/>
    </row>
    <row r="206" spans="1:4" ht="12" customHeight="1" x14ac:dyDescent="0.2">
      <c r="A206" s="1"/>
      <c r="B206" s="1"/>
      <c r="C206" s="1"/>
      <c r="D206" s="1"/>
    </row>
    <row r="207" spans="1:4" ht="12" customHeight="1" x14ac:dyDescent="0.2">
      <c r="A207" s="1"/>
      <c r="B207" s="1"/>
      <c r="C207" s="1"/>
      <c r="D207" s="1"/>
    </row>
    <row r="208" spans="1:4" ht="12" customHeight="1" x14ac:dyDescent="0.2">
      <c r="A208" s="1"/>
      <c r="B208" s="1"/>
      <c r="C208" s="1"/>
      <c r="D208" s="1"/>
    </row>
    <row r="209" spans="1:4" ht="12" customHeight="1" x14ac:dyDescent="0.2">
      <c r="A209" s="1"/>
      <c r="B209" s="1"/>
      <c r="C209" s="1"/>
      <c r="D209" s="1"/>
    </row>
    <row r="210" spans="1:4" ht="12" customHeight="1" x14ac:dyDescent="0.2">
      <c r="A210" s="1"/>
      <c r="B210" s="1"/>
      <c r="C210" s="1"/>
      <c r="D210" s="1"/>
    </row>
    <row r="211" spans="1:4" ht="12" customHeight="1" x14ac:dyDescent="0.2">
      <c r="A211" s="1"/>
      <c r="B211" s="1"/>
      <c r="C211" s="1"/>
      <c r="D211" s="1"/>
    </row>
    <row r="212" spans="1:4" ht="12" customHeight="1" x14ac:dyDescent="0.2">
      <c r="A212" s="1"/>
      <c r="B212" s="1"/>
      <c r="C212" s="1"/>
      <c r="D212" s="1"/>
    </row>
    <row r="213" spans="1:4" ht="12" customHeight="1" x14ac:dyDescent="0.2">
      <c r="A213" s="1"/>
      <c r="B213" s="1"/>
      <c r="C213" s="1"/>
      <c r="D213" s="1"/>
    </row>
    <row r="214" spans="1:4" ht="12" customHeight="1" x14ac:dyDescent="0.2">
      <c r="A214" s="1"/>
      <c r="B214" s="1"/>
      <c r="C214" s="1"/>
      <c r="D214" s="1"/>
    </row>
    <row r="215" spans="1:4" ht="12" customHeight="1" x14ac:dyDescent="0.2">
      <c r="A215" s="1"/>
      <c r="B215" s="1"/>
      <c r="C215" s="1"/>
      <c r="D215" s="1"/>
    </row>
    <row r="216" spans="1:4" ht="12" customHeight="1" x14ac:dyDescent="0.2">
      <c r="A216" s="1"/>
      <c r="B216" s="1"/>
      <c r="C216" s="1"/>
      <c r="D216" s="1"/>
    </row>
    <row r="217" spans="1:4" ht="12" customHeight="1" x14ac:dyDescent="0.2">
      <c r="A217" s="1"/>
      <c r="B217" s="1"/>
      <c r="C217" s="1"/>
      <c r="D217" s="1"/>
    </row>
    <row r="218" spans="1:4" ht="12" customHeight="1" x14ac:dyDescent="0.2">
      <c r="A218" s="1"/>
      <c r="B218" s="1"/>
      <c r="C218" s="1"/>
      <c r="D218" s="1"/>
    </row>
    <row r="219" spans="1:4" ht="12" customHeight="1" x14ac:dyDescent="0.2">
      <c r="A219" s="1"/>
      <c r="B219" s="1"/>
      <c r="C219" s="1"/>
      <c r="D219" s="1"/>
    </row>
    <row r="220" spans="1:4" ht="12" customHeight="1" x14ac:dyDescent="0.2">
      <c r="A220" s="1"/>
      <c r="B220" s="1"/>
      <c r="C220" s="1"/>
      <c r="D220" s="1"/>
    </row>
    <row r="221" spans="1:4" ht="12" customHeight="1" x14ac:dyDescent="0.2">
      <c r="A221" s="1"/>
      <c r="B221" s="1"/>
      <c r="C221" s="1"/>
      <c r="D221" s="1"/>
    </row>
    <row r="222" spans="1:4" ht="12" customHeight="1" x14ac:dyDescent="0.2">
      <c r="A222" s="1"/>
      <c r="B222" s="1"/>
      <c r="C222" s="1"/>
      <c r="D222" s="1"/>
    </row>
    <row r="223" spans="1:4" ht="12" customHeight="1" x14ac:dyDescent="0.2">
      <c r="A223" s="1"/>
      <c r="B223" s="1"/>
      <c r="C223" s="1"/>
      <c r="D223" s="1"/>
    </row>
    <row r="224" spans="1:4" ht="12" customHeight="1" x14ac:dyDescent="0.2">
      <c r="A224" s="1"/>
      <c r="B224" s="1"/>
      <c r="C224" s="1"/>
      <c r="D224" s="1"/>
    </row>
    <row r="225" spans="1:4" ht="12" customHeight="1" x14ac:dyDescent="0.2">
      <c r="A225" s="1"/>
      <c r="B225" s="1"/>
      <c r="C225" s="1"/>
      <c r="D225" s="1"/>
    </row>
    <row r="226" spans="1:4" ht="12" customHeight="1" x14ac:dyDescent="0.2">
      <c r="A226" s="1"/>
      <c r="B226" s="1"/>
      <c r="C226" s="1"/>
      <c r="D226" s="1"/>
    </row>
    <row r="227" spans="1:4" ht="12" customHeight="1" x14ac:dyDescent="0.2">
      <c r="A227" s="1"/>
      <c r="B227" s="1"/>
      <c r="C227" s="1"/>
      <c r="D227" s="1"/>
    </row>
    <row r="228" spans="1:4" ht="12" customHeight="1" x14ac:dyDescent="0.2">
      <c r="A228" s="1"/>
      <c r="B228" s="1"/>
      <c r="C228" s="1"/>
      <c r="D228" s="1"/>
    </row>
    <row r="229" spans="1:4" ht="12" customHeight="1" x14ac:dyDescent="0.2">
      <c r="A229" s="1"/>
      <c r="B229" s="1"/>
      <c r="C229" s="1"/>
      <c r="D229" s="1"/>
    </row>
    <row r="230" spans="1:4" ht="12" customHeight="1" x14ac:dyDescent="0.2">
      <c r="A230" s="1"/>
      <c r="B230" s="1"/>
      <c r="C230" s="1"/>
      <c r="D230" s="1"/>
    </row>
    <row r="231" spans="1:4" ht="12" customHeight="1" x14ac:dyDescent="0.2">
      <c r="A231" s="1"/>
      <c r="B231" s="1"/>
      <c r="C231" s="1"/>
      <c r="D231" s="1"/>
    </row>
    <row r="232" spans="1:4" ht="12" customHeight="1" x14ac:dyDescent="0.2">
      <c r="A232" s="1"/>
      <c r="B232" s="1"/>
      <c r="C232" s="1"/>
      <c r="D232" s="1"/>
    </row>
    <row r="233" spans="1:4" ht="12" customHeight="1" x14ac:dyDescent="0.2">
      <c r="A233" s="1"/>
      <c r="B233" s="1"/>
      <c r="C233" s="1"/>
      <c r="D233" s="1"/>
    </row>
    <row r="234" spans="1:4" ht="12" customHeight="1" x14ac:dyDescent="0.2">
      <c r="A234" s="1"/>
      <c r="B234" s="1"/>
      <c r="C234" s="1"/>
      <c r="D234" s="1"/>
    </row>
    <row r="235" spans="1:4" ht="12" customHeight="1" x14ac:dyDescent="0.2">
      <c r="A235" s="1"/>
      <c r="B235" s="1"/>
      <c r="C235" s="1"/>
      <c r="D235" s="1"/>
    </row>
    <row r="236" spans="1:4" ht="12" customHeight="1" x14ac:dyDescent="0.2">
      <c r="A236" s="1"/>
      <c r="B236" s="1"/>
      <c r="C236" s="1"/>
      <c r="D236" s="1"/>
    </row>
    <row r="237" spans="1:4" ht="12" customHeight="1" x14ac:dyDescent="0.2">
      <c r="A237" s="1"/>
      <c r="B237" s="1"/>
      <c r="C237" s="1"/>
      <c r="D237" s="1"/>
    </row>
    <row r="238" spans="1:4" ht="12" customHeight="1" x14ac:dyDescent="0.2">
      <c r="A238" s="1"/>
      <c r="B238" s="1"/>
      <c r="C238" s="1"/>
      <c r="D238" s="1"/>
    </row>
    <row r="239" spans="1:4" ht="12" customHeight="1" x14ac:dyDescent="0.2">
      <c r="A239" s="1"/>
      <c r="B239" s="1"/>
      <c r="C239" s="1"/>
      <c r="D239" s="1"/>
    </row>
    <row r="240" spans="1:4" ht="12" customHeight="1" x14ac:dyDescent="0.2">
      <c r="A240" s="1"/>
      <c r="B240" s="1"/>
      <c r="C240" s="1"/>
      <c r="D240" s="1"/>
    </row>
    <row r="241" spans="1:4" ht="12" customHeight="1" x14ac:dyDescent="0.2">
      <c r="A241" s="1"/>
      <c r="B241" s="1"/>
      <c r="C241" s="1"/>
      <c r="D241" s="1"/>
    </row>
    <row r="242" spans="1:4" ht="12" customHeight="1" x14ac:dyDescent="0.2">
      <c r="A242" s="1"/>
      <c r="B242" s="1"/>
      <c r="C242" s="1"/>
      <c r="D242" s="1"/>
    </row>
    <row r="243" spans="1:4" ht="12" customHeight="1" x14ac:dyDescent="0.2">
      <c r="A243" s="1"/>
      <c r="B243" s="1"/>
      <c r="C243" s="1"/>
      <c r="D243" s="1"/>
    </row>
    <row r="244" spans="1:4" ht="12" customHeight="1" x14ac:dyDescent="0.2">
      <c r="A244" s="1"/>
      <c r="B244" s="1"/>
      <c r="C244" s="1"/>
      <c r="D244" s="1"/>
    </row>
    <row r="245" spans="1:4" ht="12" customHeight="1" x14ac:dyDescent="0.2">
      <c r="A245" s="1"/>
      <c r="B245" s="1"/>
      <c r="C245" s="1"/>
      <c r="D245" s="1"/>
    </row>
    <row r="246" spans="1:4" ht="12" customHeight="1" x14ac:dyDescent="0.2">
      <c r="A246" s="1"/>
      <c r="B246" s="1"/>
      <c r="C246" s="1"/>
      <c r="D246" s="1"/>
    </row>
    <row r="247" spans="1:4" ht="12" customHeight="1" x14ac:dyDescent="0.2">
      <c r="A247" s="1"/>
      <c r="B247" s="1"/>
      <c r="C247" s="1"/>
      <c r="D247" s="1"/>
    </row>
    <row r="248" spans="1:4" ht="12" customHeight="1" x14ac:dyDescent="0.2">
      <c r="A248" s="1"/>
      <c r="B248" s="1"/>
      <c r="C248" s="1"/>
      <c r="D248" s="1"/>
    </row>
    <row r="249" spans="1:4" ht="12" customHeight="1" x14ac:dyDescent="0.2">
      <c r="A249" s="1"/>
      <c r="B249" s="1"/>
      <c r="C249" s="1"/>
      <c r="D249" s="1"/>
    </row>
    <row r="250" spans="1:4" ht="12" customHeight="1" x14ac:dyDescent="0.2">
      <c r="A250" s="1"/>
      <c r="B250" s="1"/>
      <c r="C250" s="1"/>
      <c r="D250" s="1"/>
    </row>
    <row r="251" spans="1:4" ht="12" customHeight="1" x14ac:dyDescent="0.2">
      <c r="A251" s="1"/>
      <c r="B251" s="1"/>
      <c r="C251" s="1"/>
      <c r="D251" s="1"/>
    </row>
    <row r="252" spans="1:4" ht="12" customHeight="1" x14ac:dyDescent="0.2">
      <c r="A252" s="1"/>
      <c r="B252" s="1"/>
      <c r="C252" s="1"/>
      <c r="D252" s="1"/>
    </row>
    <row r="253" spans="1:4" ht="12" customHeight="1" x14ac:dyDescent="0.2">
      <c r="A253" s="1"/>
      <c r="B253" s="1"/>
      <c r="C253" s="1"/>
      <c r="D253" s="1"/>
    </row>
    <row r="254" spans="1:4" ht="12" customHeight="1" x14ac:dyDescent="0.2">
      <c r="A254" s="1"/>
      <c r="B254" s="1"/>
      <c r="C254" s="1"/>
      <c r="D254" s="1"/>
    </row>
    <row r="255" spans="1:4" ht="12" customHeight="1" x14ac:dyDescent="0.2">
      <c r="A255" s="1"/>
      <c r="B255" s="1"/>
      <c r="C255" s="1"/>
      <c r="D255" s="1"/>
    </row>
    <row r="256" spans="1:4" ht="12" customHeight="1" x14ac:dyDescent="0.2">
      <c r="A256" s="1"/>
      <c r="B256" s="1"/>
      <c r="C256" s="1"/>
      <c r="D256" s="1"/>
    </row>
    <row r="257" spans="1:4" ht="12" customHeight="1" x14ac:dyDescent="0.2">
      <c r="A257" s="1"/>
      <c r="B257" s="1"/>
      <c r="C257" s="1"/>
      <c r="D257" s="1"/>
    </row>
    <row r="258" spans="1:4" ht="12" customHeight="1" x14ac:dyDescent="0.2">
      <c r="A258" s="1"/>
      <c r="B258" s="1"/>
      <c r="C258" s="1"/>
      <c r="D258" s="1"/>
    </row>
    <row r="259" spans="1:4" ht="12" customHeight="1" x14ac:dyDescent="0.2">
      <c r="A259" s="1"/>
      <c r="B259" s="1"/>
      <c r="C259" s="1"/>
      <c r="D259" s="1"/>
    </row>
    <row r="260" spans="1:4" ht="12" customHeight="1" x14ac:dyDescent="0.2">
      <c r="A260" s="1"/>
      <c r="B260" s="1"/>
      <c r="C260" s="1"/>
      <c r="D260" s="1"/>
    </row>
    <row r="261" spans="1:4" ht="12" customHeight="1" x14ac:dyDescent="0.2">
      <c r="A261" s="1"/>
      <c r="B261" s="1"/>
      <c r="C261" s="1"/>
      <c r="D261" s="1"/>
    </row>
    <row r="262" spans="1:4" ht="12" customHeight="1" x14ac:dyDescent="0.2">
      <c r="A262" s="1"/>
      <c r="B262" s="1"/>
      <c r="C262" s="1"/>
      <c r="D262" s="1"/>
    </row>
    <row r="263" spans="1:4" ht="12" customHeight="1" x14ac:dyDescent="0.2">
      <c r="A263" s="1"/>
      <c r="B263" s="1"/>
      <c r="C263" s="1"/>
      <c r="D263" s="1"/>
    </row>
    <row r="264" spans="1:4" ht="12" customHeight="1" x14ac:dyDescent="0.2">
      <c r="A264" s="1"/>
      <c r="B264" s="1"/>
      <c r="C264" s="1"/>
      <c r="D264" s="1"/>
    </row>
    <row r="265" spans="1:4" ht="12" customHeight="1" x14ac:dyDescent="0.2">
      <c r="A265" s="1"/>
      <c r="B265" s="1"/>
      <c r="C265" s="1"/>
      <c r="D265" s="1"/>
    </row>
    <row r="266" spans="1:4" ht="12" customHeight="1" x14ac:dyDescent="0.2">
      <c r="A266" s="1"/>
      <c r="B266" s="1"/>
      <c r="C266" s="1"/>
      <c r="D266" s="1"/>
    </row>
    <row r="267" spans="1:4" ht="12" customHeight="1" x14ac:dyDescent="0.2">
      <c r="A267" s="1"/>
      <c r="B267" s="1"/>
      <c r="C267" s="1"/>
      <c r="D267" s="1"/>
    </row>
    <row r="268" spans="1:4" ht="12" customHeight="1" x14ac:dyDescent="0.2">
      <c r="A268" s="1"/>
      <c r="B268" s="1"/>
      <c r="C268" s="1"/>
      <c r="D268" s="1"/>
    </row>
    <row r="269" spans="1:4" ht="12" customHeight="1" x14ac:dyDescent="0.2">
      <c r="A269" s="1"/>
      <c r="B269" s="1"/>
      <c r="C269" s="1"/>
      <c r="D269" s="1"/>
    </row>
    <row r="270" spans="1:4" ht="12" customHeight="1" x14ac:dyDescent="0.2">
      <c r="A270" s="1"/>
      <c r="B270" s="1"/>
      <c r="C270" s="1"/>
      <c r="D270" s="1"/>
    </row>
    <row r="271" spans="1:4" ht="12" customHeight="1" x14ac:dyDescent="0.2">
      <c r="A271" s="1"/>
      <c r="B271" s="1"/>
      <c r="C271" s="1"/>
      <c r="D271" s="1"/>
    </row>
    <row r="272" spans="1:4" ht="12" customHeight="1" x14ac:dyDescent="0.2">
      <c r="A272" s="1"/>
      <c r="B272" s="1"/>
      <c r="C272" s="1"/>
      <c r="D272" s="1"/>
    </row>
    <row r="273" spans="1:4" ht="12" customHeight="1" x14ac:dyDescent="0.2">
      <c r="A273" s="1"/>
      <c r="B273" s="1"/>
      <c r="C273" s="1"/>
      <c r="D273" s="1"/>
    </row>
    <row r="274" spans="1:4" ht="12" customHeight="1" x14ac:dyDescent="0.2">
      <c r="A274" s="1"/>
      <c r="B274" s="1"/>
      <c r="C274" s="1"/>
      <c r="D274" s="1"/>
    </row>
    <row r="275" spans="1:4" ht="12" customHeight="1" x14ac:dyDescent="0.2">
      <c r="A275" s="1"/>
      <c r="B275" s="1"/>
      <c r="C275" s="1"/>
      <c r="D275" s="1"/>
    </row>
    <row r="276" spans="1:4" ht="12" customHeight="1" x14ac:dyDescent="0.2">
      <c r="A276" s="1"/>
      <c r="B276" s="1"/>
      <c r="C276" s="1"/>
      <c r="D276" s="1"/>
    </row>
    <row r="277" spans="1:4" ht="12" customHeight="1" x14ac:dyDescent="0.2">
      <c r="A277" s="1"/>
      <c r="B277" s="1"/>
      <c r="C277" s="1"/>
      <c r="D277" s="1"/>
    </row>
    <row r="278" spans="1:4" ht="12" customHeight="1" x14ac:dyDescent="0.2">
      <c r="A278" s="1"/>
      <c r="B278" s="1"/>
      <c r="C278" s="1"/>
      <c r="D278" s="1"/>
    </row>
    <row r="279" spans="1:4" ht="12" customHeight="1" x14ac:dyDescent="0.2">
      <c r="A279" s="1"/>
      <c r="B279" s="1"/>
      <c r="C279" s="1"/>
      <c r="D279" s="1"/>
    </row>
    <row r="280" spans="1:4" ht="12" customHeight="1" x14ac:dyDescent="0.2">
      <c r="A280" s="1"/>
      <c r="B280" s="1"/>
      <c r="C280" s="1"/>
      <c r="D280" s="1"/>
    </row>
    <row r="281" spans="1:4" ht="12" customHeight="1" x14ac:dyDescent="0.2">
      <c r="A281" s="1"/>
      <c r="B281" s="1"/>
      <c r="C281" s="1"/>
      <c r="D281" s="1"/>
    </row>
    <row r="282" spans="1:4" ht="12" customHeight="1" x14ac:dyDescent="0.2">
      <c r="A282" s="1"/>
      <c r="B282" s="1"/>
      <c r="C282" s="1"/>
      <c r="D282" s="1"/>
    </row>
    <row r="283" spans="1:4" ht="12" customHeight="1" x14ac:dyDescent="0.2">
      <c r="A283" s="1"/>
      <c r="B283" s="1"/>
      <c r="C283" s="1"/>
      <c r="D283" s="1"/>
    </row>
    <row r="284" spans="1:4" ht="12" customHeight="1" x14ac:dyDescent="0.2">
      <c r="A284" s="1"/>
      <c r="B284" s="1"/>
      <c r="C284" s="1"/>
      <c r="D284" s="1"/>
    </row>
    <row r="285" spans="1:4" ht="12" customHeight="1" x14ac:dyDescent="0.2">
      <c r="A285" s="1"/>
      <c r="B285" s="1"/>
      <c r="C285" s="1"/>
      <c r="D285" s="1"/>
    </row>
    <row r="286" spans="1:4" ht="12" customHeight="1" x14ac:dyDescent="0.2">
      <c r="A286" s="1"/>
      <c r="B286" s="1"/>
      <c r="C286" s="1"/>
      <c r="D286" s="1"/>
    </row>
    <row r="287" spans="1:4" ht="12" customHeight="1" x14ac:dyDescent="0.2">
      <c r="A287" s="1"/>
      <c r="B287" s="1"/>
      <c r="C287" s="1"/>
      <c r="D287" s="1"/>
    </row>
    <row r="288" spans="1:4" ht="12" customHeight="1" x14ac:dyDescent="0.2">
      <c r="A288" s="1"/>
      <c r="B288" s="1"/>
      <c r="C288" s="1"/>
      <c r="D288" s="1"/>
    </row>
    <row r="289" spans="1:4" ht="12" customHeight="1" x14ac:dyDescent="0.2">
      <c r="A289" s="1"/>
      <c r="B289" s="1"/>
      <c r="C289" s="1"/>
      <c r="D289" s="1"/>
    </row>
    <row r="290" spans="1:4" ht="12" customHeight="1" x14ac:dyDescent="0.2">
      <c r="A290" s="1"/>
      <c r="B290" s="1"/>
      <c r="C290" s="1"/>
      <c r="D290" s="1"/>
    </row>
    <row r="291" spans="1:4" ht="12" customHeight="1" x14ac:dyDescent="0.2">
      <c r="A291" s="1"/>
      <c r="B291" s="1"/>
      <c r="C291" s="1"/>
      <c r="D291" s="1"/>
    </row>
    <row r="292" spans="1:4" ht="12" customHeight="1" x14ac:dyDescent="0.2">
      <c r="A292" s="1"/>
      <c r="B292" s="1"/>
      <c r="C292" s="1"/>
      <c r="D292" s="1"/>
    </row>
    <row r="293" spans="1:4" ht="12" customHeight="1" x14ac:dyDescent="0.2">
      <c r="A293" s="1"/>
      <c r="B293" s="1"/>
      <c r="C293" s="1"/>
      <c r="D293" s="1"/>
    </row>
    <row r="294" spans="1:4" ht="12" customHeight="1" x14ac:dyDescent="0.2">
      <c r="A294" s="1"/>
      <c r="B294" s="1"/>
      <c r="C294" s="1"/>
      <c r="D294" s="1"/>
    </row>
    <row r="295" spans="1:4" ht="12" customHeight="1" x14ac:dyDescent="0.2">
      <c r="A295" s="1"/>
      <c r="B295" s="1"/>
      <c r="C295" s="1"/>
      <c r="D295" s="1"/>
    </row>
    <row r="296" spans="1:4" ht="12" customHeight="1" x14ac:dyDescent="0.2">
      <c r="A296" s="1"/>
      <c r="B296" s="1"/>
      <c r="C296" s="1"/>
      <c r="D296" s="1"/>
    </row>
    <row r="297" spans="1:4" ht="12" customHeight="1" x14ac:dyDescent="0.2">
      <c r="A297" s="1"/>
      <c r="B297" s="1"/>
      <c r="C297" s="1"/>
      <c r="D297" s="1"/>
    </row>
    <row r="298" spans="1:4" ht="12" customHeight="1" x14ac:dyDescent="0.2">
      <c r="A298" s="1"/>
      <c r="B298" s="1"/>
      <c r="C298" s="1"/>
      <c r="D298" s="1"/>
    </row>
    <row r="299" spans="1:4" ht="12" customHeight="1" x14ac:dyDescent="0.2">
      <c r="A299" s="1"/>
      <c r="B299" s="1"/>
      <c r="C299" s="1"/>
      <c r="D299" s="1"/>
    </row>
    <row r="300" spans="1:4" ht="12" customHeight="1" x14ac:dyDescent="0.2">
      <c r="A300" s="1"/>
      <c r="B300" s="1"/>
      <c r="C300" s="1"/>
      <c r="D300" s="1"/>
    </row>
    <row r="301" spans="1:4" ht="12" customHeight="1" x14ac:dyDescent="0.2">
      <c r="A301" s="1"/>
      <c r="B301" s="1"/>
      <c r="C301" s="1"/>
      <c r="D301" s="1"/>
    </row>
    <row r="302" spans="1:4" ht="12" customHeight="1" x14ac:dyDescent="0.2">
      <c r="A302" s="1"/>
      <c r="B302" s="1"/>
      <c r="C302" s="1"/>
      <c r="D302" s="1"/>
    </row>
    <row r="303" spans="1:4" ht="12" customHeight="1" x14ac:dyDescent="0.2">
      <c r="A303" s="1"/>
      <c r="B303" s="1"/>
      <c r="C303" s="1"/>
      <c r="D303" s="1"/>
    </row>
    <row r="304" spans="1:4" ht="12" customHeight="1" x14ac:dyDescent="0.2">
      <c r="A304" s="1"/>
      <c r="B304" s="1"/>
      <c r="C304" s="1"/>
      <c r="D304" s="1"/>
    </row>
    <row r="305" spans="1:4" ht="12" customHeight="1" x14ac:dyDescent="0.2">
      <c r="A305" s="1"/>
      <c r="B305" s="1"/>
      <c r="C305" s="1"/>
      <c r="D305" s="1"/>
    </row>
    <row r="306" spans="1:4" ht="12" customHeight="1" x14ac:dyDescent="0.2">
      <c r="A306" s="1"/>
      <c r="B306" s="1"/>
      <c r="C306" s="1"/>
      <c r="D306" s="1"/>
    </row>
    <row r="307" spans="1:4" ht="12" customHeight="1" x14ac:dyDescent="0.2">
      <c r="A307" s="1"/>
      <c r="B307" s="1"/>
      <c r="C307" s="1"/>
      <c r="D307" s="1"/>
    </row>
    <row r="308" spans="1:4" ht="12" customHeight="1" x14ac:dyDescent="0.2">
      <c r="A308" s="1"/>
      <c r="B308" s="1"/>
      <c r="C308" s="1"/>
      <c r="D308" s="1"/>
    </row>
    <row r="309" spans="1:4" ht="12" customHeight="1" x14ac:dyDescent="0.2">
      <c r="A309" s="1"/>
      <c r="B309" s="1"/>
      <c r="C309" s="1"/>
      <c r="D309" s="1"/>
    </row>
    <row r="310" spans="1:4" ht="12" customHeight="1" x14ac:dyDescent="0.2">
      <c r="A310" s="1"/>
      <c r="B310" s="1"/>
      <c r="C310" s="1"/>
      <c r="D310" s="1"/>
    </row>
    <row r="311" spans="1:4" ht="12" customHeight="1" x14ac:dyDescent="0.2">
      <c r="A311" s="1"/>
      <c r="B311" s="1"/>
      <c r="C311" s="1"/>
      <c r="D311" s="1"/>
    </row>
    <row r="312" spans="1:4" ht="12" customHeight="1" x14ac:dyDescent="0.2">
      <c r="A312" s="1"/>
      <c r="B312" s="1"/>
      <c r="C312" s="1"/>
      <c r="D312" s="1"/>
    </row>
    <row r="313" spans="1:4" ht="12" customHeight="1" x14ac:dyDescent="0.2">
      <c r="A313" s="1"/>
      <c r="B313" s="1"/>
      <c r="C313" s="1"/>
      <c r="D313" s="1"/>
    </row>
    <row r="314" spans="1:4" ht="12" customHeight="1" x14ac:dyDescent="0.2">
      <c r="A314" s="1"/>
      <c r="B314" s="1"/>
      <c r="C314" s="1"/>
      <c r="D314" s="1"/>
    </row>
    <row r="315" spans="1:4" ht="12" customHeight="1" x14ac:dyDescent="0.2">
      <c r="A315" s="1"/>
      <c r="B315" s="1"/>
      <c r="C315" s="1"/>
      <c r="D315" s="1"/>
    </row>
    <row r="316" spans="1:4" ht="12" customHeight="1" x14ac:dyDescent="0.2">
      <c r="A316" s="1"/>
      <c r="B316" s="1"/>
      <c r="C316" s="1"/>
      <c r="D316" s="1"/>
    </row>
    <row r="317" spans="1:4" ht="12" customHeight="1" x14ac:dyDescent="0.2">
      <c r="A317" s="1"/>
      <c r="B317" s="1"/>
      <c r="C317" s="1"/>
      <c r="D317" s="1"/>
    </row>
    <row r="318" spans="1:4" ht="12" customHeight="1" x14ac:dyDescent="0.2">
      <c r="A318" s="1"/>
      <c r="B318" s="1"/>
      <c r="C318" s="1"/>
      <c r="D318" s="1"/>
    </row>
    <row r="319" spans="1:4" ht="12" customHeight="1" x14ac:dyDescent="0.2">
      <c r="A319" s="1"/>
      <c r="B319" s="1"/>
      <c r="C319" s="1"/>
      <c r="D319" s="1"/>
    </row>
    <row r="320" spans="1:4" ht="12" customHeight="1" x14ac:dyDescent="0.2">
      <c r="A320" s="1"/>
      <c r="B320" s="1"/>
      <c r="C320" s="1"/>
      <c r="D320" s="1"/>
    </row>
    <row r="321" spans="1:4" ht="12" customHeight="1" x14ac:dyDescent="0.2">
      <c r="A321" s="1"/>
      <c r="B321" s="1"/>
      <c r="C321" s="1"/>
      <c r="D321" s="1"/>
    </row>
    <row r="322" spans="1:4" ht="12" customHeight="1" x14ac:dyDescent="0.2">
      <c r="A322" s="1"/>
      <c r="B322" s="1"/>
      <c r="C322" s="1"/>
      <c r="D322" s="1"/>
    </row>
    <row r="323" spans="1:4" ht="12" customHeight="1" x14ac:dyDescent="0.2">
      <c r="A323" s="1"/>
      <c r="B323" s="1"/>
      <c r="C323" s="1"/>
      <c r="D323" s="1"/>
    </row>
    <row r="324" spans="1:4" ht="12" customHeight="1" x14ac:dyDescent="0.2">
      <c r="A324" s="1"/>
      <c r="B324" s="1"/>
      <c r="C324" s="1"/>
      <c r="D324" s="1"/>
    </row>
    <row r="325" spans="1:4" ht="12" customHeight="1" x14ac:dyDescent="0.2">
      <c r="A325" s="1"/>
      <c r="B325" s="1"/>
      <c r="C325" s="1"/>
      <c r="D325" s="1"/>
    </row>
    <row r="326" spans="1:4" ht="12" customHeight="1" x14ac:dyDescent="0.2">
      <c r="A326" s="1"/>
      <c r="B326" s="1"/>
      <c r="C326" s="1"/>
      <c r="D326" s="1"/>
    </row>
    <row r="327" spans="1:4" ht="12" customHeight="1" x14ac:dyDescent="0.2">
      <c r="A327" s="1"/>
      <c r="B327" s="1"/>
      <c r="C327" s="1"/>
      <c r="D327" s="1"/>
    </row>
    <row r="328" spans="1:4" ht="12" customHeight="1" x14ac:dyDescent="0.2">
      <c r="A328" s="1"/>
      <c r="B328" s="1"/>
      <c r="C328" s="1"/>
      <c r="D328" s="1"/>
    </row>
    <row r="329" spans="1:4" ht="12" customHeight="1" x14ac:dyDescent="0.2">
      <c r="A329" s="1"/>
      <c r="B329" s="1"/>
      <c r="C329" s="1"/>
      <c r="D329" s="1"/>
    </row>
    <row r="330" spans="1:4" ht="12" customHeight="1" x14ac:dyDescent="0.2">
      <c r="A330" s="1"/>
      <c r="B330" s="1"/>
      <c r="C330" s="1"/>
      <c r="D330" s="1"/>
    </row>
    <row r="331" spans="1:4" ht="12" customHeight="1" x14ac:dyDescent="0.2">
      <c r="A331" s="1"/>
      <c r="B331" s="1"/>
      <c r="C331" s="1"/>
      <c r="D331" s="1"/>
    </row>
    <row r="332" spans="1:4" ht="12" customHeight="1" x14ac:dyDescent="0.2">
      <c r="A332" s="1"/>
      <c r="B332" s="1"/>
      <c r="C332" s="1"/>
      <c r="D332" s="1"/>
    </row>
    <row r="333" spans="1:4" ht="12" customHeight="1" x14ac:dyDescent="0.2">
      <c r="A333" s="1"/>
      <c r="B333" s="1"/>
      <c r="C333" s="1"/>
      <c r="D333" s="1"/>
    </row>
    <row r="334" spans="1:4" ht="12" customHeight="1" x14ac:dyDescent="0.2">
      <c r="A334" s="1"/>
      <c r="B334" s="1"/>
      <c r="C334" s="1"/>
      <c r="D334" s="1"/>
    </row>
    <row r="335" spans="1:4" ht="12" customHeight="1" x14ac:dyDescent="0.2">
      <c r="A335" s="1"/>
      <c r="B335" s="1"/>
      <c r="C335" s="1"/>
      <c r="D335" s="1"/>
    </row>
    <row r="336" spans="1:4" ht="12" customHeight="1" x14ac:dyDescent="0.2">
      <c r="A336" s="1"/>
      <c r="B336" s="1"/>
      <c r="C336" s="1"/>
      <c r="D336" s="1"/>
    </row>
    <row r="337" spans="1:4" ht="12" customHeight="1" x14ac:dyDescent="0.2">
      <c r="A337" s="1"/>
      <c r="B337" s="1"/>
      <c r="C337" s="1"/>
      <c r="D337" s="1"/>
    </row>
    <row r="338" spans="1:4" ht="12" customHeight="1" x14ac:dyDescent="0.2">
      <c r="A338" s="1"/>
      <c r="B338" s="1"/>
      <c r="C338" s="1"/>
      <c r="D338" s="1"/>
    </row>
    <row r="339" spans="1:4" ht="12" customHeight="1" x14ac:dyDescent="0.2">
      <c r="A339" s="1"/>
      <c r="B339" s="1"/>
      <c r="C339" s="1"/>
      <c r="D339" s="1"/>
    </row>
    <row r="340" spans="1:4" ht="12" customHeight="1" x14ac:dyDescent="0.2">
      <c r="A340" s="1"/>
      <c r="B340" s="1"/>
      <c r="C340" s="1"/>
      <c r="D340" s="1"/>
    </row>
    <row r="341" spans="1:4" ht="12" customHeight="1" x14ac:dyDescent="0.2">
      <c r="A341" s="1"/>
      <c r="B341" s="1"/>
      <c r="C341" s="1"/>
      <c r="D341" s="1"/>
    </row>
    <row r="342" spans="1:4" ht="12" customHeight="1" x14ac:dyDescent="0.2">
      <c r="A342" s="1"/>
      <c r="B342" s="1"/>
      <c r="C342" s="1"/>
      <c r="D342" s="1"/>
    </row>
    <row r="343" spans="1:4" ht="12" customHeight="1" x14ac:dyDescent="0.2">
      <c r="A343" s="1"/>
      <c r="B343" s="1"/>
      <c r="C343" s="1"/>
      <c r="D343" s="1"/>
    </row>
    <row r="344" spans="1:4" ht="12" customHeight="1" x14ac:dyDescent="0.2">
      <c r="A344" s="1"/>
      <c r="B344" s="1"/>
      <c r="C344" s="1"/>
      <c r="D344" s="1"/>
    </row>
    <row r="345" spans="1:4" ht="12" customHeight="1" x14ac:dyDescent="0.2">
      <c r="A345" s="1"/>
      <c r="B345" s="1"/>
      <c r="C345" s="1"/>
      <c r="D345" s="1"/>
    </row>
    <row r="346" spans="1:4" ht="12" customHeight="1" x14ac:dyDescent="0.2">
      <c r="A346" s="1"/>
      <c r="B346" s="1"/>
      <c r="C346" s="1"/>
      <c r="D346" s="1"/>
    </row>
    <row r="347" spans="1:4" ht="12" customHeight="1" x14ac:dyDescent="0.2">
      <c r="A347" s="1"/>
      <c r="B347" s="1"/>
      <c r="C347" s="1"/>
      <c r="D347" s="1"/>
    </row>
    <row r="348" spans="1:4" ht="12" customHeight="1" x14ac:dyDescent="0.2">
      <c r="A348" s="1"/>
      <c r="B348" s="1"/>
      <c r="C348" s="1"/>
      <c r="D348" s="1"/>
    </row>
    <row r="349" spans="1:4" ht="12" customHeight="1" x14ac:dyDescent="0.2">
      <c r="A349" s="1"/>
      <c r="B349" s="1"/>
      <c r="C349" s="1"/>
      <c r="D349" s="1"/>
    </row>
    <row r="350" spans="1:4" ht="12" customHeight="1" x14ac:dyDescent="0.2">
      <c r="A350" s="1"/>
      <c r="B350" s="1"/>
      <c r="C350" s="1"/>
      <c r="D350" s="1"/>
    </row>
    <row r="351" spans="1:4" ht="12" customHeight="1" x14ac:dyDescent="0.2">
      <c r="A351" s="1"/>
      <c r="B351" s="1"/>
      <c r="C351" s="1"/>
      <c r="D351" s="1"/>
    </row>
    <row r="352" spans="1:4" ht="12" customHeight="1" x14ac:dyDescent="0.2">
      <c r="A352" s="1"/>
      <c r="B352" s="1"/>
      <c r="C352" s="1"/>
      <c r="D352" s="1"/>
    </row>
    <row r="353" spans="1:4" ht="12" customHeight="1" x14ac:dyDescent="0.2">
      <c r="A353" s="1"/>
      <c r="B353" s="1"/>
      <c r="C353" s="1"/>
      <c r="D353" s="1"/>
    </row>
    <row r="354" spans="1:4" ht="12" customHeight="1" x14ac:dyDescent="0.2">
      <c r="A354" s="1"/>
      <c r="B354" s="1"/>
      <c r="C354" s="1"/>
      <c r="D354" s="1"/>
    </row>
    <row r="355" spans="1:4" ht="12" customHeight="1" x14ac:dyDescent="0.2">
      <c r="A355" s="1"/>
      <c r="B355" s="1"/>
      <c r="C355" s="1"/>
      <c r="D355" s="1"/>
    </row>
    <row r="356" spans="1:4" ht="12" customHeight="1" x14ac:dyDescent="0.2">
      <c r="A356" s="1"/>
      <c r="B356" s="1"/>
      <c r="C356" s="1"/>
      <c r="D356" s="1"/>
    </row>
    <row r="357" spans="1:4" ht="12" customHeight="1" x14ac:dyDescent="0.2">
      <c r="A357" s="1"/>
      <c r="B357" s="1"/>
      <c r="C357" s="1"/>
      <c r="D357" s="1"/>
    </row>
    <row r="358" spans="1:4" ht="12" customHeight="1" x14ac:dyDescent="0.2">
      <c r="A358" s="1"/>
      <c r="B358" s="1"/>
      <c r="C358" s="1"/>
      <c r="D358" s="1"/>
    </row>
    <row r="359" spans="1:4" ht="12" customHeight="1" x14ac:dyDescent="0.2">
      <c r="A359" s="1"/>
      <c r="B359" s="1"/>
      <c r="C359" s="1"/>
      <c r="D359" s="1"/>
    </row>
    <row r="360" spans="1:4" ht="12" customHeight="1" x14ac:dyDescent="0.2">
      <c r="A360" s="1"/>
      <c r="B360" s="1"/>
      <c r="C360" s="1"/>
      <c r="D360" s="1"/>
    </row>
    <row r="361" spans="1:4" ht="12" customHeight="1" x14ac:dyDescent="0.2">
      <c r="A361" s="1"/>
      <c r="B361" s="1"/>
      <c r="C361" s="1"/>
      <c r="D361" s="1"/>
    </row>
    <row r="362" spans="1:4" ht="12" customHeight="1" x14ac:dyDescent="0.2">
      <c r="A362" s="1"/>
      <c r="B362" s="1"/>
      <c r="C362" s="1"/>
      <c r="D362" s="1"/>
    </row>
    <row r="363" spans="1:4" ht="12" customHeight="1" x14ac:dyDescent="0.2">
      <c r="A363" s="1"/>
      <c r="B363" s="1"/>
      <c r="C363" s="1"/>
      <c r="D363" s="1"/>
    </row>
    <row r="364" spans="1:4" ht="12" customHeight="1" x14ac:dyDescent="0.2">
      <c r="A364" s="1"/>
      <c r="B364" s="1"/>
      <c r="C364" s="1"/>
      <c r="D364" s="1"/>
    </row>
    <row r="365" spans="1:4" ht="12" customHeight="1" x14ac:dyDescent="0.2">
      <c r="A365" s="1"/>
      <c r="B365" s="1"/>
      <c r="C365" s="1"/>
      <c r="D365" s="1"/>
    </row>
    <row r="366" spans="1:4" ht="12" customHeight="1" x14ac:dyDescent="0.2">
      <c r="A366" s="1"/>
      <c r="B366" s="1"/>
      <c r="C366" s="1"/>
      <c r="D366" s="1"/>
    </row>
    <row r="367" spans="1:4" ht="12" customHeight="1" x14ac:dyDescent="0.2">
      <c r="A367" s="1"/>
      <c r="B367" s="1"/>
      <c r="C367" s="1"/>
      <c r="D367" s="1"/>
    </row>
    <row r="368" spans="1:4" ht="12" customHeight="1" x14ac:dyDescent="0.2">
      <c r="A368" s="1"/>
      <c r="B368" s="1"/>
      <c r="C368" s="1"/>
      <c r="D368" s="1"/>
    </row>
    <row r="369" spans="1:4" ht="12" customHeight="1" x14ac:dyDescent="0.2">
      <c r="A369" s="1"/>
      <c r="B369" s="1"/>
      <c r="C369" s="1"/>
      <c r="D369" s="1"/>
    </row>
    <row r="370" spans="1:4" ht="12" customHeight="1" x14ac:dyDescent="0.2">
      <c r="A370" s="1"/>
      <c r="B370" s="1"/>
      <c r="C370" s="1"/>
      <c r="D370" s="1"/>
    </row>
    <row r="371" spans="1:4" ht="12" customHeight="1" x14ac:dyDescent="0.2">
      <c r="A371" s="1"/>
      <c r="B371" s="1"/>
      <c r="C371" s="1"/>
      <c r="D371" s="1"/>
    </row>
    <row r="372" spans="1:4" ht="12" customHeight="1" x14ac:dyDescent="0.2">
      <c r="A372" s="1"/>
      <c r="B372" s="1"/>
      <c r="C372" s="1"/>
      <c r="D372" s="1"/>
    </row>
    <row r="373" spans="1:4" ht="12" customHeight="1" x14ac:dyDescent="0.2">
      <c r="A373" s="1"/>
      <c r="B373" s="1"/>
      <c r="C373" s="1"/>
      <c r="D373" s="1"/>
    </row>
    <row r="374" spans="1:4" ht="12" customHeight="1" x14ac:dyDescent="0.2">
      <c r="A374" s="1"/>
      <c r="B374" s="1"/>
      <c r="C374" s="1"/>
      <c r="D374" s="1"/>
    </row>
    <row r="375" spans="1:4" ht="12" customHeight="1" x14ac:dyDescent="0.2">
      <c r="A375" s="1"/>
      <c r="B375" s="1"/>
      <c r="C375" s="1"/>
      <c r="D375" s="1"/>
    </row>
    <row r="376" spans="1:4" ht="12" customHeight="1" x14ac:dyDescent="0.2">
      <c r="A376" s="1"/>
      <c r="B376" s="1"/>
      <c r="C376" s="1"/>
      <c r="D376" s="1"/>
    </row>
    <row r="377" spans="1:4" ht="12" customHeight="1" x14ac:dyDescent="0.2">
      <c r="A377" s="1"/>
      <c r="B377" s="1"/>
      <c r="C377" s="1"/>
      <c r="D377" s="1"/>
    </row>
    <row r="378" spans="1:4" ht="12" customHeight="1" x14ac:dyDescent="0.2">
      <c r="A378" s="1"/>
      <c r="B378" s="1"/>
      <c r="C378" s="1"/>
      <c r="D378" s="1"/>
    </row>
    <row r="379" spans="1:4" ht="12" customHeight="1" x14ac:dyDescent="0.2">
      <c r="A379" s="1"/>
      <c r="B379" s="1"/>
      <c r="C379" s="1"/>
      <c r="D379" s="1"/>
    </row>
    <row r="380" spans="1:4" ht="12" customHeight="1" x14ac:dyDescent="0.2">
      <c r="A380" s="1"/>
      <c r="B380" s="1"/>
      <c r="C380" s="1"/>
      <c r="D380" s="1"/>
    </row>
    <row r="381" spans="1:4" ht="12" customHeight="1" x14ac:dyDescent="0.2">
      <c r="A381" s="1"/>
      <c r="B381" s="1"/>
      <c r="C381" s="1"/>
      <c r="D381" s="1"/>
    </row>
    <row r="382" spans="1:4" ht="12" customHeight="1" x14ac:dyDescent="0.2">
      <c r="A382" s="1"/>
      <c r="B382" s="1"/>
      <c r="C382" s="1"/>
      <c r="D382" s="1"/>
    </row>
    <row r="383" spans="1:4" ht="12" customHeight="1" x14ac:dyDescent="0.2">
      <c r="A383" s="1"/>
      <c r="B383" s="1"/>
      <c r="C383" s="1"/>
      <c r="D383" s="1"/>
    </row>
    <row r="384" spans="1:4" ht="12" customHeight="1" x14ac:dyDescent="0.2">
      <c r="A384" s="1"/>
      <c r="B384" s="1"/>
      <c r="C384" s="1"/>
      <c r="D384" s="1"/>
    </row>
    <row r="385" spans="1:4" ht="12" customHeight="1" x14ac:dyDescent="0.2">
      <c r="A385" s="1"/>
      <c r="B385" s="1"/>
      <c r="C385" s="1"/>
      <c r="D385" s="1"/>
    </row>
    <row r="386" spans="1:4" ht="12" customHeight="1" x14ac:dyDescent="0.2">
      <c r="A386" s="1"/>
      <c r="B386" s="1"/>
      <c r="C386" s="1"/>
      <c r="D386" s="1"/>
    </row>
    <row r="387" spans="1:4" ht="12" customHeight="1" x14ac:dyDescent="0.2">
      <c r="A387" s="1"/>
      <c r="B387" s="1"/>
      <c r="C387" s="1"/>
      <c r="D387" s="1"/>
    </row>
    <row r="388" spans="1:4" ht="12" customHeight="1" x14ac:dyDescent="0.2">
      <c r="A388" s="1"/>
      <c r="B388" s="1"/>
      <c r="C388" s="1"/>
      <c r="D388" s="1"/>
    </row>
    <row r="389" spans="1:4" ht="12" customHeight="1" x14ac:dyDescent="0.2">
      <c r="A389" s="1"/>
      <c r="B389" s="1"/>
      <c r="C389" s="1"/>
      <c r="D389" s="1"/>
    </row>
    <row r="390" spans="1:4" ht="12" customHeight="1" x14ac:dyDescent="0.2">
      <c r="A390" s="1"/>
      <c r="B390" s="1"/>
      <c r="C390" s="1"/>
      <c r="D390" s="1"/>
    </row>
    <row r="391" spans="1:4" ht="12" customHeight="1" x14ac:dyDescent="0.2">
      <c r="A391" s="1"/>
      <c r="B391" s="1"/>
      <c r="C391" s="1"/>
      <c r="D391" s="1"/>
    </row>
    <row r="392" spans="1:4" ht="12" customHeight="1" x14ac:dyDescent="0.2">
      <c r="A392" s="1"/>
      <c r="B392" s="1"/>
      <c r="C392" s="1"/>
      <c r="D392" s="1"/>
    </row>
    <row r="393" spans="1:4" ht="12" customHeight="1" x14ac:dyDescent="0.2">
      <c r="A393" s="1"/>
      <c r="B393" s="1"/>
      <c r="C393" s="1"/>
      <c r="D393" s="1"/>
    </row>
    <row r="394" spans="1:4" ht="12" customHeight="1" x14ac:dyDescent="0.2">
      <c r="A394" s="1"/>
      <c r="B394" s="1"/>
      <c r="C394" s="1"/>
      <c r="D394" s="1"/>
    </row>
    <row r="395" spans="1:4" ht="12" customHeight="1" x14ac:dyDescent="0.2">
      <c r="A395" s="1"/>
      <c r="B395" s="1"/>
      <c r="C395" s="1"/>
      <c r="D395" s="1"/>
    </row>
    <row r="396" spans="1:4" ht="12" customHeight="1" x14ac:dyDescent="0.2">
      <c r="A396" s="1"/>
      <c r="B396" s="1"/>
      <c r="C396" s="1"/>
      <c r="D396" s="1"/>
    </row>
    <row r="397" spans="1:4" ht="12" customHeight="1" x14ac:dyDescent="0.2">
      <c r="A397" s="1"/>
      <c r="B397" s="1"/>
      <c r="C397" s="1"/>
      <c r="D397" s="1"/>
    </row>
    <row r="398" spans="1:4" ht="12" customHeight="1" x14ac:dyDescent="0.2">
      <c r="A398" s="1"/>
      <c r="B398" s="1"/>
      <c r="C398" s="1"/>
      <c r="D398" s="1"/>
    </row>
    <row r="399" spans="1:4" ht="12" customHeight="1" x14ac:dyDescent="0.2">
      <c r="A399" s="1"/>
      <c r="B399" s="1"/>
      <c r="C399" s="1"/>
      <c r="D399" s="1"/>
    </row>
    <row r="400" spans="1:4" ht="12" customHeight="1" x14ac:dyDescent="0.2">
      <c r="A400" s="1"/>
      <c r="B400" s="1"/>
      <c r="C400" s="1"/>
      <c r="D400" s="1"/>
    </row>
    <row r="401" spans="1:4" ht="12" customHeight="1" x14ac:dyDescent="0.2">
      <c r="A401" s="1"/>
      <c r="B401" s="1"/>
      <c r="C401" s="1"/>
      <c r="D401" s="1"/>
    </row>
    <row r="402" spans="1:4" ht="12" customHeight="1" x14ac:dyDescent="0.2">
      <c r="A402" s="1"/>
      <c r="B402" s="1"/>
      <c r="C402" s="1"/>
      <c r="D402" s="1"/>
    </row>
    <row r="403" spans="1:4" ht="12" customHeight="1" x14ac:dyDescent="0.2">
      <c r="A403" s="1"/>
      <c r="B403" s="1"/>
      <c r="C403" s="1"/>
      <c r="D403" s="1"/>
    </row>
    <row r="404" spans="1:4" ht="12" customHeight="1" x14ac:dyDescent="0.2">
      <c r="A404" s="1"/>
      <c r="B404" s="1"/>
      <c r="C404" s="1"/>
      <c r="D404" s="1"/>
    </row>
    <row r="405" spans="1:4" ht="12" customHeight="1" x14ac:dyDescent="0.2">
      <c r="A405" s="1"/>
      <c r="B405" s="1"/>
      <c r="C405" s="1"/>
      <c r="D405" s="1"/>
    </row>
    <row r="406" spans="1:4" ht="12" customHeight="1" x14ac:dyDescent="0.2">
      <c r="A406" s="1"/>
      <c r="B406" s="1"/>
      <c r="C406" s="1"/>
      <c r="D406" s="1"/>
    </row>
    <row r="407" spans="1:4" ht="12" customHeight="1" x14ac:dyDescent="0.2">
      <c r="A407" s="1"/>
      <c r="B407" s="1"/>
      <c r="C407" s="1"/>
      <c r="D407" s="1"/>
    </row>
    <row r="408" spans="1:4" ht="12" customHeight="1" x14ac:dyDescent="0.2">
      <c r="A408" s="1"/>
      <c r="B408" s="1"/>
      <c r="C408" s="1"/>
      <c r="D408" s="1"/>
    </row>
    <row r="409" spans="1:4" ht="12" customHeight="1" x14ac:dyDescent="0.2">
      <c r="A409" s="1"/>
      <c r="B409" s="1"/>
      <c r="C409" s="1"/>
      <c r="D409" s="1"/>
    </row>
    <row r="410" spans="1:4" ht="12" customHeight="1" x14ac:dyDescent="0.2">
      <c r="A410" s="1"/>
      <c r="B410" s="1"/>
      <c r="C410" s="1"/>
      <c r="D410" s="1"/>
    </row>
    <row r="411" spans="1:4" ht="12" customHeight="1" x14ac:dyDescent="0.2">
      <c r="A411" s="1"/>
      <c r="B411" s="1"/>
      <c r="C411" s="1"/>
      <c r="D411" s="1"/>
    </row>
    <row r="412" spans="1:4" ht="12" customHeight="1" x14ac:dyDescent="0.2">
      <c r="A412" s="1"/>
      <c r="B412" s="1"/>
      <c r="C412" s="1"/>
      <c r="D412" s="1"/>
    </row>
    <row r="413" spans="1:4" ht="12" customHeight="1" x14ac:dyDescent="0.2">
      <c r="A413" s="1"/>
      <c r="B413" s="1"/>
      <c r="C413" s="1"/>
      <c r="D413" s="1"/>
    </row>
    <row r="414" spans="1:4" ht="12" customHeight="1" x14ac:dyDescent="0.2">
      <c r="A414" s="1"/>
      <c r="B414" s="1"/>
      <c r="C414" s="1"/>
      <c r="D414" s="1"/>
    </row>
    <row r="415" spans="1:4" ht="12" customHeight="1" x14ac:dyDescent="0.2">
      <c r="A415" s="1"/>
      <c r="B415" s="1"/>
      <c r="C415" s="1"/>
      <c r="D415" s="1"/>
    </row>
    <row r="416" spans="1:4" ht="12" customHeight="1" x14ac:dyDescent="0.2">
      <c r="A416" s="1"/>
      <c r="B416" s="1"/>
      <c r="C416" s="1"/>
      <c r="D416" s="1"/>
    </row>
    <row r="417" spans="1:4" ht="12" customHeight="1" x14ac:dyDescent="0.2">
      <c r="A417" s="1"/>
      <c r="B417" s="1"/>
      <c r="C417" s="1"/>
      <c r="D417" s="1"/>
    </row>
    <row r="418" spans="1:4" ht="12" customHeight="1" x14ac:dyDescent="0.2">
      <c r="A418" s="1"/>
      <c r="B418" s="1"/>
      <c r="C418" s="1"/>
      <c r="D418" s="1"/>
    </row>
    <row r="419" spans="1:4" ht="12" customHeight="1" x14ac:dyDescent="0.2">
      <c r="A419" s="1"/>
      <c r="B419" s="1"/>
      <c r="C419" s="1"/>
      <c r="D419" s="1"/>
    </row>
    <row r="420" spans="1:4" ht="12" customHeight="1" x14ac:dyDescent="0.2">
      <c r="A420" s="1"/>
      <c r="B420" s="1"/>
      <c r="C420" s="1"/>
      <c r="D420" s="1"/>
    </row>
    <row r="421" spans="1:4" ht="12" customHeight="1" x14ac:dyDescent="0.2">
      <c r="A421" s="1"/>
      <c r="B421" s="1"/>
      <c r="C421" s="1"/>
      <c r="D421" s="1"/>
    </row>
    <row r="422" spans="1:4" ht="12" customHeight="1" x14ac:dyDescent="0.2">
      <c r="A422" s="1"/>
      <c r="B422" s="1"/>
      <c r="C422" s="1"/>
      <c r="D422" s="1"/>
    </row>
    <row r="423" spans="1:4" ht="12" customHeight="1" x14ac:dyDescent="0.2">
      <c r="A423" s="1"/>
      <c r="B423" s="1"/>
      <c r="C423" s="1"/>
      <c r="D423" s="1"/>
    </row>
    <row r="424" spans="1:4" ht="12" customHeight="1" x14ac:dyDescent="0.2">
      <c r="A424" s="1"/>
      <c r="B424" s="1"/>
      <c r="C424" s="1"/>
      <c r="D424" s="1"/>
    </row>
    <row r="425" spans="1:4" ht="12" customHeight="1" x14ac:dyDescent="0.2">
      <c r="A425" s="1"/>
      <c r="B425" s="1"/>
      <c r="C425" s="1"/>
      <c r="D425" s="1"/>
    </row>
    <row r="426" spans="1:4" ht="12" customHeight="1" x14ac:dyDescent="0.2">
      <c r="A426" s="1"/>
      <c r="B426" s="1"/>
      <c r="C426" s="1"/>
      <c r="D426" s="1"/>
    </row>
    <row r="427" spans="1:4" ht="12" customHeight="1" x14ac:dyDescent="0.2">
      <c r="A427" s="1"/>
      <c r="B427" s="1"/>
      <c r="C427" s="1"/>
      <c r="D427" s="1"/>
    </row>
    <row r="428" spans="1:4" ht="12" customHeight="1" x14ac:dyDescent="0.2">
      <c r="A428" s="1"/>
      <c r="B428" s="1"/>
      <c r="C428" s="1"/>
      <c r="D428" s="1"/>
    </row>
    <row r="429" spans="1:4" ht="12" customHeight="1" x14ac:dyDescent="0.2">
      <c r="A429" s="1"/>
      <c r="B429" s="1"/>
      <c r="C429" s="1"/>
      <c r="D429" s="1"/>
    </row>
    <row r="430" spans="1:4" ht="12" customHeight="1" x14ac:dyDescent="0.2">
      <c r="A430" s="1"/>
      <c r="B430" s="1"/>
      <c r="C430" s="1"/>
      <c r="D430" s="1"/>
    </row>
    <row r="431" spans="1:4" ht="12" customHeight="1" x14ac:dyDescent="0.2">
      <c r="A431" s="1"/>
      <c r="B431" s="1"/>
      <c r="C431" s="1"/>
      <c r="D431" s="1"/>
    </row>
    <row r="432" spans="1:4" ht="12" customHeight="1" x14ac:dyDescent="0.2">
      <c r="A432" s="1"/>
      <c r="B432" s="1"/>
      <c r="C432" s="1"/>
      <c r="D432" s="1"/>
    </row>
    <row r="433" spans="1:4" ht="12" customHeight="1" x14ac:dyDescent="0.2">
      <c r="A433" s="1"/>
      <c r="B433" s="1"/>
      <c r="C433" s="1"/>
      <c r="D433" s="1"/>
    </row>
    <row r="434" spans="1:4" ht="12" customHeight="1" x14ac:dyDescent="0.2">
      <c r="A434" s="1"/>
      <c r="B434" s="1"/>
      <c r="C434" s="1"/>
      <c r="D434" s="1"/>
    </row>
    <row r="435" spans="1:4" ht="12" customHeight="1" x14ac:dyDescent="0.2">
      <c r="A435" s="1"/>
      <c r="B435" s="1"/>
      <c r="C435" s="1"/>
      <c r="D435" s="1"/>
    </row>
    <row r="436" spans="1:4" ht="12" customHeight="1" x14ac:dyDescent="0.2">
      <c r="A436" s="1"/>
      <c r="B436" s="1"/>
      <c r="C436" s="1"/>
      <c r="D436" s="1"/>
    </row>
    <row r="437" spans="1:4" ht="12" customHeight="1" x14ac:dyDescent="0.2">
      <c r="A437" s="1"/>
      <c r="B437" s="1"/>
      <c r="C437" s="1"/>
      <c r="D437" s="1"/>
    </row>
    <row r="438" spans="1:4" ht="12" customHeight="1" x14ac:dyDescent="0.2">
      <c r="A438" s="1"/>
      <c r="B438" s="1"/>
      <c r="C438" s="1"/>
      <c r="D438" s="1"/>
    </row>
    <row r="439" spans="1:4" ht="12" customHeight="1" x14ac:dyDescent="0.2">
      <c r="A439" s="1"/>
      <c r="B439" s="1"/>
      <c r="C439" s="1"/>
      <c r="D439" s="1"/>
    </row>
    <row r="440" spans="1:4" ht="12" customHeight="1" x14ac:dyDescent="0.2">
      <c r="A440" s="1"/>
      <c r="B440" s="1"/>
      <c r="C440" s="1"/>
      <c r="D440" s="1"/>
    </row>
    <row r="441" spans="1:4" ht="12" customHeight="1" x14ac:dyDescent="0.2">
      <c r="A441" s="1"/>
      <c r="B441" s="1"/>
      <c r="C441" s="1"/>
      <c r="D441" s="1"/>
    </row>
    <row r="442" spans="1:4" ht="12" customHeight="1" x14ac:dyDescent="0.2">
      <c r="A442" s="1"/>
      <c r="B442" s="1"/>
      <c r="C442" s="1"/>
      <c r="D442" s="1"/>
    </row>
    <row r="443" spans="1:4" ht="12" customHeight="1" x14ac:dyDescent="0.2">
      <c r="A443" s="1"/>
      <c r="B443" s="1"/>
      <c r="C443" s="1"/>
      <c r="D443" s="1"/>
    </row>
    <row r="444" spans="1:4" ht="12" customHeight="1" x14ac:dyDescent="0.2">
      <c r="A444" s="1"/>
      <c r="B444" s="1"/>
      <c r="C444" s="1"/>
      <c r="D444" s="1"/>
    </row>
    <row r="445" spans="1:4" ht="12" customHeight="1" x14ac:dyDescent="0.2">
      <c r="A445" s="1"/>
      <c r="B445" s="1"/>
      <c r="C445" s="1"/>
      <c r="D445" s="1"/>
    </row>
    <row r="446" spans="1:4" ht="12" customHeight="1" x14ac:dyDescent="0.2">
      <c r="A446" s="1"/>
      <c r="B446" s="1"/>
      <c r="C446" s="1"/>
      <c r="D446" s="1"/>
    </row>
    <row r="447" spans="1:4" ht="12" customHeight="1" x14ac:dyDescent="0.2">
      <c r="A447" s="1"/>
      <c r="B447" s="1"/>
      <c r="C447" s="1"/>
      <c r="D447" s="1"/>
    </row>
    <row r="448" spans="1:4" ht="12" customHeight="1" x14ac:dyDescent="0.2">
      <c r="A448" s="1"/>
      <c r="B448" s="1"/>
      <c r="C448" s="1"/>
      <c r="D448" s="1"/>
    </row>
    <row r="449" spans="1:4" ht="12" customHeight="1" x14ac:dyDescent="0.2">
      <c r="A449" s="1"/>
      <c r="B449" s="1"/>
      <c r="C449" s="1"/>
      <c r="D449" s="1"/>
    </row>
    <row r="450" spans="1:4" ht="12" customHeight="1" x14ac:dyDescent="0.2">
      <c r="A450" s="1"/>
      <c r="B450" s="1"/>
      <c r="C450" s="1"/>
      <c r="D450" s="1"/>
    </row>
    <row r="451" spans="1:4" ht="12" customHeight="1" x14ac:dyDescent="0.2">
      <c r="A451" s="1"/>
      <c r="B451" s="1"/>
      <c r="C451" s="1"/>
      <c r="D451" s="1"/>
    </row>
    <row r="452" spans="1:4" ht="12" customHeight="1" x14ac:dyDescent="0.2">
      <c r="A452" s="1"/>
      <c r="B452" s="1"/>
      <c r="C452" s="1"/>
      <c r="D452" s="1"/>
    </row>
    <row r="453" spans="1:4" ht="12" customHeight="1" x14ac:dyDescent="0.2">
      <c r="A453" s="1"/>
      <c r="B453" s="1"/>
      <c r="C453" s="1"/>
      <c r="D453" s="1"/>
    </row>
    <row r="454" spans="1:4" ht="12" customHeight="1" x14ac:dyDescent="0.2">
      <c r="A454" s="1"/>
      <c r="B454" s="1"/>
      <c r="C454" s="1"/>
      <c r="D454" s="1"/>
    </row>
    <row r="455" spans="1:4" ht="12" customHeight="1" x14ac:dyDescent="0.2">
      <c r="A455" s="1"/>
      <c r="B455" s="1"/>
      <c r="C455" s="1"/>
      <c r="D455" s="1"/>
    </row>
    <row r="456" spans="1:4" ht="12" customHeight="1" x14ac:dyDescent="0.2">
      <c r="A456" s="1"/>
      <c r="B456" s="1"/>
      <c r="C456" s="1"/>
      <c r="D456" s="1"/>
    </row>
    <row r="457" spans="1:4" ht="12" customHeight="1" x14ac:dyDescent="0.2">
      <c r="A457" s="1"/>
      <c r="B457" s="1"/>
      <c r="C457" s="1"/>
      <c r="D457" s="1"/>
    </row>
    <row r="458" spans="1:4" ht="12" customHeight="1" x14ac:dyDescent="0.2">
      <c r="A458" s="1"/>
      <c r="B458" s="1"/>
      <c r="C458" s="1"/>
      <c r="D458" s="1"/>
    </row>
    <row r="459" spans="1:4" ht="12" customHeight="1" x14ac:dyDescent="0.2">
      <c r="A459" s="1"/>
      <c r="B459" s="1"/>
      <c r="C459" s="1"/>
      <c r="D459" s="1"/>
    </row>
    <row r="460" spans="1:4" ht="12" customHeight="1" x14ac:dyDescent="0.2">
      <c r="A460" s="1"/>
      <c r="B460" s="1"/>
      <c r="C460" s="1"/>
      <c r="D460" s="1"/>
    </row>
    <row r="461" spans="1:4" ht="12" customHeight="1" x14ac:dyDescent="0.2">
      <c r="A461" s="1"/>
      <c r="B461" s="1"/>
      <c r="C461" s="1"/>
      <c r="D461" s="1"/>
    </row>
    <row r="462" spans="1:4" ht="12" customHeight="1" x14ac:dyDescent="0.2">
      <c r="A462" s="1"/>
      <c r="B462" s="1"/>
      <c r="C462" s="1"/>
      <c r="D462" s="1"/>
    </row>
    <row r="463" spans="1:4" ht="12" customHeight="1" x14ac:dyDescent="0.2">
      <c r="A463" s="1"/>
      <c r="B463" s="1"/>
      <c r="C463" s="1"/>
      <c r="D463" s="1"/>
    </row>
    <row r="464" spans="1:4" ht="12" customHeight="1" x14ac:dyDescent="0.2">
      <c r="A464" s="1"/>
      <c r="B464" s="1"/>
      <c r="C464" s="1"/>
      <c r="D464" s="1"/>
    </row>
    <row r="465" spans="1:4" ht="12" customHeight="1" x14ac:dyDescent="0.2">
      <c r="A465" s="1"/>
      <c r="B465" s="1"/>
      <c r="C465" s="1"/>
      <c r="D465" s="1"/>
    </row>
    <row r="466" spans="1:4" ht="12" customHeight="1" x14ac:dyDescent="0.2">
      <c r="A466" s="1"/>
      <c r="B466" s="1"/>
      <c r="C466" s="1"/>
      <c r="D466" s="1"/>
    </row>
    <row r="467" spans="1:4" ht="12" customHeight="1" x14ac:dyDescent="0.2">
      <c r="A467" s="1"/>
      <c r="B467" s="1"/>
      <c r="C467" s="1"/>
      <c r="D467" s="1"/>
    </row>
    <row r="468" spans="1:4" ht="12" customHeight="1" x14ac:dyDescent="0.2">
      <c r="A468" s="1"/>
      <c r="B468" s="1"/>
      <c r="C468" s="1"/>
      <c r="D468" s="1"/>
    </row>
    <row r="469" spans="1:4" ht="12" customHeight="1" x14ac:dyDescent="0.2">
      <c r="A469" s="1"/>
      <c r="B469" s="1"/>
      <c r="C469" s="1"/>
      <c r="D469" s="1"/>
    </row>
    <row r="470" spans="1:4" ht="12" customHeight="1" x14ac:dyDescent="0.2">
      <c r="A470" s="1"/>
      <c r="B470" s="1"/>
      <c r="C470" s="1"/>
      <c r="D470" s="1"/>
    </row>
    <row r="471" spans="1:4" ht="12" customHeight="1" x14ac:dyDescent="0.2">
      <c r="A471" s="1"/>
      <c r="B471" s="1"/>
      <c r="C471" s="1"/>
      <c r="D471" s="1"/>
    </row>
    <row r="472" spans="1:4" ht="12" customHeight="1" x14ac:dyDescent="0.2">
      <c r="A472" s="1"/>
      <c r="B472" s="1"/>
      <c r="C472" s="1"/>
      <c r="D472" s="1"/>
    </row>
    <row r="473" spans="1:4" ht="12" customHeight="1" x14ac:dyDescent="0.2">
      <c r="A473" s="1"/>
      <c r="B473" s="1"/>
      <c r="C473" s="1"/>
      <c r="D473" s="1"/>
    </row>
    <row r="474" spans="1:4" ht="12" customHeight="1" x14ac:dyDescent="0.2">
      <c r="A474" s="1"/>
      <c r="B474" s="1"/>
      <c r="C474" s="1"/>
      <c r="D474" s="1"/>
    </row>
    <row r="475" spans="1:4" ht="12" customHeight="1" x14ac:dyDescent="0.2">
      <c r="A475" s="1"/>
      <c r="B475" s="1"/>
      <c r="C475" s="1"/>
      <c r="D475" s="1"/>
    </row>
    <row r="476" spans="1:4" ht="12" customHeight="1" x14ac:dyDescent="0.2">
      <c r="A476" s="1"/>
      <c r="B476" s="1"/>
      <c r="C476" s="1"/>
      <c r="D476" s="1"/>
    </row>
    <row r="477" spans="1:4" ht="12" customHeight="1" x14ac:dyDescent="0.2">
      <c r="A477" s="1"/>
      <c r="B477" s="1"/>
      <c r="C477" s="1"/>
      <c r="D477" s="1"/>
    </row>
    <row r="478" spans="1:4" ht="12" customHeight="1" x14ac:dyDescent="0.2">
      <c r="A478" s="1"/>
      <c r="B478" s="1"/>
      <c r="C478" s="1"/>
      <c r="D478" s="1"/>
    </row>
    <row r="479" spans="1:4" ht="12" customHeight="1" x14ac:dyDescent="0.2">
      <c r="A479" s="1"/>
      <c r="B479" s="1"/>
      <c r="C479" s="1"/>
      <c r="D479" s="1"/>
    </row>
    <row r="480" spans="1:4" ht="12" customHeight="1" x14ac:dyDescent="0.2">
      <c r="A480" s="1"/>
      <c r="B480" s="1"/>
      <c r="C480" s="1"/>
      <c r="D480" s="1"/>
    </row>
    <row r="481" spans="1:4" ht="12" customHeight="1" x14ac:dyDescent="0.2">
      <c r="A481" s="1"/>
      <c r="B481" s="1"/>
      <c r="C481" s="1"/>
      <c r="D481" s="1"/>
    </row>
    <row r="482" spans="1:4" ht="12" customHeight="1" x14ac:dyDescent="0.2">
      <c r="A482" s="1"/>
      <c r="B482" s="1"/>
      <c r="C482" s="1"/>
      <c r="D482" s="1"/>
    </row>
    <row r="483" spans="1:4" ht="12" customHeight="1" x14ac:dyDescent="0.2">
      <c r="A483" s="1"/>
      <c r="B483" s="1"/>
      <c r="C483" s="1"/>
      <c r="D483" s="1"/>
    </row>
    <row r="484" spans="1:4" ht="12" customHeight="1" x14ac:dyDescent="0.2">
      <c r="A484" s="1"/>
      <c r="B484" s="1"/>
      <c r="C484" s="1"/>
      <c r="D484" s="1"/>
    </row>
    <row r="485" spans="1:4" ht="12" customHeight="1" x14ac:dyDescent="0.2">
      <c r="A485" s="1"/>
      <c r="B485" s="1"/>
      <c r="C485" s="1"/>
      <c r="D485" s="1"/>
    </row>
    <row r="486" spans="1:4" ht="12" customHeight="1" x14ac:dyDescent="0.2">
      <c r="A486" s="1"/>
      <c r="B486" s="1"/>
      <c r="C486" s="1"/>
      <c r="D486" s="1"/>
    </row>
    <row r="487" spans="1:4" ht="12" customHeight="1" x14ac:dyDescent="0.2">
      <c r="A487" s="1"/>
      <c r="B487" s="1"/>
      <c r="C487" s="1"/>
      <c r="D487" s="1"/>
    </row>
    <row r="488" spans="1:4" ht="12" customHeight="1" x14ac:dyDescent="0.2">
      <c r="A488" s="1"/>
      <c r="B488" s="1"/>
      <c r="C488" s="1"/>
      <c r="D488" s="1"/>
    </row>
    <row r="489" spans="1:4" ht="12" customHeight="1" x14ac:dyDescent="0.2">
      <c r="A489" s="1"/>
      <c r="B489" s="1"/>
      <c r="C489" s="1"/>
      <c r="D489" s="1"/>
    </row>
    <row r="490" spans="1:4" ht="12" customHeight="1" x14ac:dyDescent="0.2">
      <c r="A490" s="1"/>
      <c r="B490" s="1"/>
      <c r="C490" s="1"/>
      <c r="D490" s="1"/>
    </row>
    <row r="491" spans="1:4" ht="12" customHeight="1" x14ac:dyDescent="0.2">
      <c r="A491" s="1"/>
      <c r="B491" s="1"/>
      <c r="C491" s="1"/>
      <c r="D491" s="1"/>
    </row>
    <row r="492" spans="1:4" ht="12" customHeight="1" x14ac:dyDescent="0.2">
      <c r="A492" s="1"/>
      <c r="B492" s="1"/>
      <c r="C492" s="1"/>
      <c r="D492" s="1"/>
    </row>
    <row r="493" spans="1:4" ht="12" customHeight="1" x14ac:dyDescent="0.2">
      <c r="A493" s="1"/>
      <c r="B493" s="1"/>
      <c r="C493" s="1"/>
      <c r="D493" s="1"/>
    </row>
    <row r="494" spans="1:4" ht="12" customHeight="1" x14ac:dyDescent="0.2">
      <c r="A494" s="1"/>
      <c r="B494" s="1"/>
      <c r="C494" s="1"/>
      <c r="D494" s="1"/>
    </row>
    <row r="495" spans="1:4" ht="12" customHeight="1" x14ac:dyDescent="0.2">
      <c r="A495" s="1"/>
      <c r="B495" s="1"/>
      <c r="C495" s="1"/>
      <c r="D495" s="1"/>
    </row>
    <row r="496" spans="1:4" ht="12" customHeight="1" x14ac:dyDescent="0.2">
      <c r="A496" s="1"/>
      <c r="B496" s="1"/>
      <c r="C496" s="1"/>
      <c r="D496" s="1"/>
    </row>
    <row r="497" spans="1:4" ht="12" customHeight="1" x14ac:dyDescent="0.2">
      <c r="A497" s="1"/>
      <c r="B497" s="1"/>
      <c r="C497" s="1"/>
      <c r="D497" s="1"/>
    </row>
    <row r="498" spans="1:4" ht="12" customHeight="1" x14ac:dyDescent="0.2">
      <c r="A498" s="1"/>
      <c r="B498" s="1"/>
      <c r="C498" s="1"/>
      <c r="D498" s="1"/>
    </row>
    <row r="499" spans="1:4" ht="12" customHeight="1" x14ac:dyDescent="0.2">
      <c r="A499" s="1"/>
      <c r="B499" s="1"/>
      <c r="C499" s="1"/>
      <c r="D499" s="1"/>
    </row>
    <row r="500" spans="1:4" ht="12" customHeight="1" x14ac:dyDescent="0.2">
      <c r="A500" s="1"/>
      <c r="B500" s="1"/>
      <c r="C500" s="1"/>
      <c r="D500" s="1"/>
    </row>
    <row r="501" spans="1:4" ht="12" customHeight="1" x14ac:dyDescent="0.2">
      <c r="A501" s="1"/>
      <c r="B501" s="1"/>
      <c r="C501" s="1"/>
      <c r="D501" s="1"/>
    </row>
    <row r="502" spans="1:4" ht="12" customHeight="1" x14ac:dyDescent="0.2">
      <c r="A502" s="1"/>
      <c r="B502" s="1"/>
      <c r="C502" s="1"/>
      <c r="D502" s="1"/>
    </row>
    <row r="503" spans="1:4" ht="12" customHeight="1" x14ac:dyDescent="0.2">
      <c r="A503" s="1"/>
      <c r="B503" s="1"/>
      <c r="C503" s="1"/>
      <c r="D503" s="1"/>
    </row>
    <row r="504" spans="1:4" ht="12" customHeight="1" x14ac:dyDescent="0.2">
      <c r="A504" s="1"/>
      <c r="B504" s="1"/>
      <c r="C504" s="1"/>
      <c r="D504" s="1"/>
    </row>
    <row r="505" spans="1:4" ht="12" customHeight="1" x14ac:dyDescent="0.2">
      <c r="A505" s="1"/>
      <c r="B505" s="1"/>
      <c r="C505" s="1"/>
      <c r="D505" s="1"/>
    </row>
    <row r="506" spans="1:4" ht="12" customHeight="1" x14ac:dyDescent="0.2">
      <c r="A506" s="1"/>
      <c r="B506" s="1"/>
      <c r="C506" s="1"/>
      <c r="D506" s="1"/>
    </row>
    <row r="507" spans="1:4" ht="12" customHeight="1" x14ac:dyDescent="0.2">
      <c r="A507" s="1"/>
      <c r="B507" s="1"/>
      <c r="C507" s="1"/>
      <c r="D507" s="1"/>
    </row>
    <row r="508" spans="1:4" ht="12" customHeight="1" x14ac:dyDescent="0.2">
      <c r="A508" s="1"/>
      <c r="B508" s="1"/>
      <c r="C508" s="1"/>
      <c r="D508" s="1"/>
    </row>
    <row r="509" spans="1:4" ht="12" customHeight="1" x14ac:dyDescent="0.2">
      <c r="A509" s="1"/>
      <c r="B509" s="1"/>
      <c r="C509" s="1"/>
      <c r="D509" s="1"/>
    </row>
    <row r="510" spans="1:4" ht="12" customHeight="1" x14ac:dyDescent="0.2">
      <c r="A510" s="1"/>
      <c r="B510" s="1"/>
      <c r="C510" s="1"/>
      <c r="D510" s="1"/>
    </row>
    <row r="511" spans="1:4" ht="12" customHeight="1" x14ac:dyDescent="0.2">
      <c r="A511" s="1"/>
      <c r="B511" s="1"/>
      <c r="C511" s="1"/>
      <c r="D511" s="1"/>
    </row>
    <row r="512" spans="1:4" ht="12" customHeight="1" x14ac:dyDescent="0.2">
      <c r="A512" s="1"/>
      <c r="B512" s="1"/>
      <c r="C512" s="1"/>
      <c r="D512" s="1"/>
    </row>
    <row r="513" spans="1:4" ht="12" customHeight="1" x14ac:dyDescent="0.2">
      <c r="A513" s="1"/>
      <c r="B513" s="1"/>
      <c r="C513" s="1"/>
      <c r="D513" s="1"/>
    </row>
    <row r="514" spans="1:4" ht="12" customHeight="1" x14ac:dyDescent="0.2">
      <c r="A514" s="1"/>
      <c r="B514" s="1"/>
      <c r="C514" s="1"/>
      <c r="D514" s="1"/>
    </row>
    <row r="515" spans="1:4" ht="12" customHeight="1" x14ac:dyDescent="0.2">
      <c r="A515" s="1"/>
      <c r="B515" s="1"/>
      <c r="C515" s="1"/>
      <c r="D515" s="1"/>
    </row>
    <row r="516" spans="1:4" ht="12" customHeight="1" x14ac:dyDescent="0.2">
      <c r="A516" s="1"/>
      <c r="B516" s="1"/>
      <c r="C516" s="1"/>
      <c r="D516" s="1"/>
    </row>
    <row r="517" spans="1:4" ht="12" customHeight="1" x14ac:dyDescent="0.2">
      <c r="A517" s="1"/>
      <c r="B517" s="1"/>
      <c r="C517" s="1"/>
      <c r="D517" s="1"/>
    </row>
    <row r="518" spans="1:4" ht="12" customHeight="1" x14ac:dyDescent="0.2">
      <c r="A518" s="1"/>
      <c r="B518" s="1"/>
      <c r="C518" s="1"/>
      <c r="D518" s="1"/>
    </row>
    <row r="519" spans="1:4" ht="12" customHeight="1" x14ac:dyDescent="0.2">
      <c r="A519" s="1"/>
      <c r="B519" s="1"/>
      <c r="C519" s="1"/>
      <c r="D519" s="1"/>
    </row>
    <row r="520" spans="1:4" ht="12" customHeight="1" x14ac:dyDescent="0.2">
      <c r="A520" s="1"/>
      <c r="B520" s="1"/>
      <c r="C520" s="1"/>
      <c r="D520" s="1"/>
    </row>
    <row r="521" spans="1:4" ht="12" customHeight="1" x14ac:dyDescent="0.2">
      <c r="A521" s="1"/>
      <c r="B521" s="1"/>
      <c r="C521" s="1"/>
      <c r="D521" s="1"/>
    </row>
    <row r="522" spans="1:4" ht="12" customHeight="1" x14ac:dyDescent="0.2">
      <c r="A522" s="1"/>
      <c r="B522" s="1"/>
      <c r="C522" s="1"/>
      <c r="D522" s="1"/>
    </row>
    <row r="523" spans="1:4" ht="12" customHeight="1" x14ac:dyDescent="0.2">
      <c r="A523" s="1"/>
      <c r="B523" s="1"/>
      <c r="C523" s="1"/>
      <c r="D523" s="1"/>
    </row>
    <row r="524" spans="1:4" ht="12" customHeight="1" x14ac:dyDescent="0.2">
      <c r="A524" s="1"/>
      <c r="B524" s="1"/>
      <c r="C524" s="1"/>
      <c r="D524" s="1"/>
    </row>
    <row r="525" spans="1:4" ht="12" customHeight="1" x14ac:dyDescent="0.2">
      <c r="A525" s="1"/>
      <c r="B525" s="1"/>
      <c r="C525" s="1"/>
      <c r="D525" s="1"/>
    </row>
    <row r="526" spans="1:4" ht="12" customHeight="1" x14ac:dyDescent="0.2">
      <c r="A526" s="1"/>
      <c r="B526" s="1"/>
      <c r="C526" s="1"/>
      <c r="D526" s="1"/>
    </row>
    <row r="527" spans="1:4" ht="12" customHeight="1" x14ac:dyDescent="0.2">
      <c r="A527" s="1"/>
      <c r="B527" s="1"/>
      <c r="C527" s="1"/>
      <c r="D527" s="1"/>
    </row>
    <row r="528" spans="1:4" ht="12" customHeight="1" x14ac:dyDescent="0.2">
      <c r="A528" s="1"/>
      <c r="B528" s="1"/>
      <c r="C528" s="1"/>
      <c r="D528" s="1"/>
    </row>
    <row r="529" spans="1:4" ht="12" customHeight="1" x14ac:dyDescent="0.2">
      <c r="A529" s="1"/>
      <c r="B529" s="1"/>
      <c r="C529" s="1"/>
      <c r="D529" s="1"/>
    </row>
    <row r="530" spans="1:4" ht="12" customHeight="1" x14ac:dyDescent="0.2">
      <c r="A530" s="1"/>
      <c r="B530" s="1"/>
      <c r="C530" s="1"/>
      <c r="D530" s="1"/>
    </row>
    <row r="531" spans="1:4" ht="12" customHeight="1" x14ac:dyDescent="0.2">
      <c r="A531" s="1"/>
      <c r="B531" s="1"/>
      <c r="C531" s="1"/>
      <c r="D531" s="1"/>
    </row>
    <row r="532" spans="1:4" ht="12" customHeight="1" x14ac:dyDescent="0.2">
      <c r="A532" s="1"/>
      <c r="B532" s="1"/>
      <c r="C532" s="1"/>
      <c r="D532" s="1"/>
    </row>
    <row r="533" spans="1:4" ht="12" customHeight="1" x14ac:dyDescent="0.2">
      <c r="A533" s="1"/>
      <c r="B533" s="1"/>
      <c r="C533" s="1"/>
      <c r="D533" s="1"/>
    </row>
    <row r="534" spans="1:4" ht="12" customHeight="1" x14ac:dyDescent="0.2">
      <c r="A534" s="1"/>
      <c r="B534" s="1"/>
      <c r="C534" s="1"/>
      <c r="D534" s="1"/>
    </row>
    <row r="535" spans="1:4" ht="12" customHeight="1" x14ac:dyDescent="0.2">
      <c r="A535" s="1"/>
      <c r="B535" s="1"/>
      <c r="C535" s="1"/>
      <c r="D535" s="1"/>
    </row>
    <row r="536" spans="1:4" ht="12" customHeight="1" x14ac:dyDescent="0.2">
      <c r="A536" s="1"/>
      <c r="B536" s="1"/>
      <c r="C536" s="1"/>
      <c r="D536" s="1"/>
    </row>
    <row r="537" spans="1:4" ht="12" customHeight="1" x14ac:dyDescent="0.2">
      <c r="A537" s="1"/>
      <c r="B537" s="1"/>
      <c r="C537" s="1"/>
      <c r="D537" s="1"/>
    </row>
    <row r="538" spans="1:4" ht="12" customHeight="1" x14ac:dyDescent="0.2">
      <c r="A538" s="1"/>
      <c r="B538" s="1"/>
      <c r="C538" s="1"/>
      <c r="D538" s="1"/>
    </row>
    <row r="539" spans="1:4" ht="12" customHeight="1" x14ac:dyDescent="0.2">
      <c r="A539" s="1"/>
      <c r="B539" s="1"/>
      <c r="C539" s="1"/>
      <c r="D539" s="1"/>
    </row>
    <row r="540" spans="1:4" ht="12" customHeight="1" x14ac:dyDescent="0.2">
      <c r="A540" s="1"/>
      <c r="B540" s="1"/>
      <c r="C540" s="1"/>
      <c r="D540" s="1"/>
    </row>
    <row r="541" spans="1:4" ht="12" customHeight="1" x14ac:dyDescent="0.2">
      <c r="A541" s="1"/>
      <c r="B541" s="1"/>
      <c r="C541" s="1"/>
      <c r="D541" s="1"/>
    </row>
    <row r="542" spans="1:4" ht="12" customHeight="1" x14ac:dyDescent="0.2">
      <c r="A542" s="1"/>
      <c r="B542" s="1"/>
      <c r="C542" s="1"/>
      <c r="D542" s="1"/>
    </row>
    <row r="543" spans="1:4" ht="12" customHeight="1" x14ac:dyDescent="0.2">
      <c r="A543" s="1"/>
      <c r="B543" s="1"/>
      <c r="C543" s="1"/>
      <c r="D543" s="1"/>
    </row>
    <row r="544" spans="1:4" ht="12" customHeight="1" x14ac:dyDescent="0.2">
      <c r="A544" s="1"/>
      <c r="B544" s="1"/>
      <c r="C544" s="1"/>
      <c r="D544" s="1"/>
    </row>
    <row r="545" spans="1:4" ht="12" customHeight="1" x14ac:dyDescent="0.2">
      <c r="A545" s="1"/>
      <c r="B545" s="1"/>
      <c r="C545" s="1"/>
      <c r="D545" s="1"/>
    </row>
    <row r="546" spans="1:4" ht="12" customHeight="1" x14ac:dyDescent="0.2">
      <c r="A546" s="1"/>
      <c r="B546" s="1"/>
      <c r="C546" s="1"/>
      <c r="D546" s="1"/>
    </row>
    <row r="547" spans="1:4" ht="12" customHeight="1" x14ac:dyDescent="0.2">
      <c r="A547" s="1"/>
      <c r="B547" s="1"/>
      <c r="C547" s="1"/>
      <c r="D547" s="1"/>
    </row>
    <row r="548" spans="1:4" ht="12" customHeight="1" x14ac:dyDescent="0.2">
      <c r="A548" s="1"/>
      <c r="B548" s="1"/>
      <c r="C548" s="1"/>
      <c r="D548" s="1"/>
    </row>
    <row r="549" spans="1:4" ht="12" customHeight="1" x14ac:dyDescent="0.2">
      <c r="A549" s="1"/>
      <c r="B549" s="1"/>
      <c r="C549" s="1"/>
      <c r="D549" s="1"/>
    </row>
    <row r="550" spans="1:4" ht="12" customHeight="1" x14ac:dyDescent="0.2">
      <c r="A550" s="1"/>
      <c r="B550" s="1"/>
      <c r="C550" s="1"/>
      <c r="D550" s="1"/>
    </row>
    <row r="551" spans="1:4" ht="12" customHeight="1" x14ac:dyDescent="0.2">
      <c r="A551" s="1"/>
      <c r="B551" s="1"/>
      <c r="C551" s="1"/>
      <c r="D551" s="1"/>
    </row>
    <row r="552" spans="1:4" ht="12" customHeight="1" x14ac:dyDescent="0.2">
      <c r="A552" s="1"/>
      <c r="B552" s="1"/>
      <c r="C552" s="1"/>
      <c r="D552" s="1"/>
    </row>
    <row r="553" spans="1:4" ht="12" customHeight="1" x14ac:dyDescent="0.2">
      <c r="A553" s="1"/>
      <c r="B553" s="1"/>
      <c r="C553" s="1"/>
      <c r="D553" s="1"/>
    </row>
    <row r="554" spans="1:4" ht="12" customHeight="1" x14ac:dyDescent="0.2">
      <c r="A554" s="1"/>
      <c r="B554" s="1"/>
      <c r="C554" s="1"/>
      <c r="D554" s="1"/>
    </row>
    <row r="555" spans="1:4" ht="12" customHeight="1" x14ac:dyDescent="0.2">
      <c r="A555" s="1"/>
      <c r="B555" s="1"/>
      <c r="C555" s="1"/>
      <c r="D555" s="1"/>
    </row>
    <row r="556" spans="1:4" ht="12" customHeight="1" x14ac:dyDescent="0.2">
      <c r="A556" s="1"/>
      <c r="B556" s="1"/>
      <c r="C556" s="1"/>
      <c r="D556" s="1"/>
    </row>
    <row r="557" spans="1:4" ht="12" customHeight="1" x14ac:dyDescent="0.2">
      <c r="A557" s="1"/>
      <c r="B557" s="1"/>
      <c r="C557" s="1"/>
      <c r="D557" s="1"/>
    </row>
    <row r="558" spans="1:4" ht="12" customHeight="1" x14ac:dyDescent="0.2">
      <c r="A558" s="1"/>
      <c r="B558" s="1"/>
      <c r="C558" s="1"/>
      <c r="D558" s="1"/>
    </row>
    <row r="559" spans="1:4" ht="12" customHeight="1" x14ac:dyDescent="0.2">
      <c r="A559" s="1"/>
      <c r="B559" s="1"/>
      <c r="C559" s="1"/>
      <c r="D559" s="1"/>
    </row>
    <row r="560" spans="1:4" ht="12" customHeight="1" x14ac:dyDescent="0.2">
      <c r="A560" s="1"/>
      <c r="B560" s="1"/>
      <c r="C560" s="1"/>
      <c r="D560" s="1"/>
    </row>
    <row r="561" spans="1:4" ht="12" customHeight="1" x14ac:dyDescent="0.2">
      <c r="A561" s="1"/>
      <c r="B561" s="1"/>
      <c r="C561" s="1"/>
      <c r="D561" s="1"/>
    </row>
    <row r="562" spans="1:4" ht="12" customHeight="1" x14ac:dyDescent="0.2">
      <c r="A562" s="1"/>
      <c r="B562" s="1"/>
      <c r="C562" s="1"/>
      <c r="D562" s="1"/>
    </row>
    <row r="563" spans="1:4" ht="12" customHeight="1" x14ac:dyDescent="0.2">
      <c r="A563" s="1"/>
      <c r="B563" s="1"/>
      <c r="C563" s="1"/>
      <c r="D563" s="1"/>
    </row>
    <row r="564" spans="1:4" ht="12" customHeight="1" x14ac:dyDescent="0.2">
      <c r="A564" s="1"/>
      <c r="B564" s="1"/>
      <c r="C564" s="1"/>
      <c r="D564" s="1"/>
    </row>
    <row r="565" spans="1:4" ht="12" customHeight="1" x14ac:dyDescent="0.2">
      <c r="A565" s="1"/>
      <c r="B565" s="1"/>
      <c r="C565" s="1"/>
      <c r="D565" s="1"/>
    </row>
    <row r="566" spans="1:4" ht="12" customHeight="1" x14ac:dyDescent="0.2">
      <c r="A566" s="1"/>
      <c r="B566" s="1"/>
      <c r="C566" s="1"/>
      <c r="D566" s="1"/>
    </row>
    <row r="567" spans="1:4" ht="12" customHeight="1" x14ac:dyDescent="0.2">
      <c r="A567" s="1"/>
      <c r="B567" s="1"/>
      <c r="C567" s="1"/>
      <c r="D567" s="1"/>
    </row>
    <row r="568" spans="1:4" ht="12" customHeight="1" x14ac:dyDescent="0.2">
      <c r="A568" s="1"/>
      <c r="B568" s="1"/>
      <c r="C568" s="1"/>
      <c r="D568" s="1"/>
    </row>
    <row r="569" spans="1:4" ht="12" customHeight="1" x14ac:dyDescent="0.2">
      <c r="A569" s="1"/>
      <c r="B569" s="1"/>
      <c r="C569" s="1"/>
      <c r="D569" s="1"/>
    </row>
    <row r="570" spans="1:4" ht="12" customHeight="1" x14ac:dyDescent="0.2">
      <c r="A570" s="1"/>
      <c r="B570" s="1"/>
      <c r="C570" s="1"/>
      <c r="D570" s="1"/>
    </row>
    <row r="571" spans="1:4" ht="12" customHeight="1" x14ac:dyDescent="0.2">
      <c r="A571" s="1"/>
      <c r="B571" s="1"/>
      <c r="C571" s="1"/>
      <c r="D571" s="1"/>
    </row>
    <row r="572" spans="1:4" ht="12" customHeight="1" x14ac:dyDescent="0.2">
      <c r="A572" s="1"/>
      <c r="B572" s="1"/>
      <c r="C572" s="1"/>
      <c r="D572" s="1"/>
    </row>
    <row r="573" spans="1:4" ht="12" customHeight="1" x14ac:dyDescent="0.2">
      <c r="A573" s="1"/>
      <c r="B573" s="1"/>
      <c r="C573" s="1"/>
      <c r="D573" s="1"/>
    </row>
    <row r="574" spans="1:4" ht="12" customHeight="1" x14ac:dyDescent="0.2">
      <c r="A574" s="1"/>
      <c r="B574" s="1"/>
      <c r="C574" s="1"/>
      <c r="D574" s="1"/>
    </row>
    <row r="575" spans="1:4" ht="12" customHeight="1" x14ac:dyDescent="0.2">
      <c r="A575" s="1"/>
      <c r="B575" s="1"/>
      <c r="C575" s="1"/>
      <c r="D575" s="1"/>
    </row>
    <row r="576" spans="1:4" ht="12" customHeight="1" x14ac:dyDescent="0.2">
      <c r="A576" s="1"/>
      <c r="B576" s="1"/>
      <c r="C576" s="1"/>
      <c r="D576" s="1"/>
    </row>
    <row r="577" spans="1:4" ht="12" customHeight="1" x14ac:dyDescent="0.2">
      <c r="A577" s="1"/>
      <c r="B577" s="1"/>
      <c r="C577" s="1"/>
      <c r="D577" s="1"/>
    </row>
    <row r="578" spans="1:4" ht="12" customHeight="1" x14ac:dyDescent="0.2">
      <c r="A578" s="1"/>
      <c r="B578" s="1"/>
      <c r="C578" s="1"/>
      <c r="D578" s="1"/>
    </row>
    <row r="579" spans="1:4" ht="12" customHeight="1" x14ac:dyDescent="0.2">
      <c r="A579" s="1"/>
      <c r="B579" s="1"/>
      <c r="C579" s="1"/>
      <c r="D579" s="1"/>
    </row>
    <row r="580" spans="1:4" ht="12" customHeight="1" x14ac:dyDescent="0.2">
      <c r="A580" s="1"/>
      <c r="B580" s="1"/>
      <c r="C580" s="1"/>
      <c r="D580" s="1"/>
    </row>
    <row r="581" spans="1:4" ht="12" customHeight="1" x14ac:dyDescent="0.2">
      <c r="A581" s="1"/>
      <c r="B581" s="1"/>
      <c r="C581" s="1"/>
      <c r="D581" s="1"/>
    </row>
    <row r="582" spans="1:4" ht="12" customHeight="1" x14ac:dyDescent="0.2">
      <c r="A582" s="1"/>
      <c r="B582" s="1"/>
      <c r="C582" s="1"/>
      <c r="D582" s="1"/>
    </row>
    <row r="583" spans="1:4" ht="12" customHeight="1" x14ac:dyDescent="0.2">
      <c r="A583" s="1"/>
      <c r="B583" s="1"/>
      <c r="C583" s="1"/>
      <c r="D583" s="1"/>
    </row>
    <row r="584" spans="1:4" ht="12" customHeight="1" x14ac:dyDescent="0.2">
      <c r="A584" s="1"/>
      <c r="B584" s="1"/>
      <c r="C584" s="1"/>
      <c r="D584" s="1"/>
    </row>
    <row r="585" spans="1:4" ht="12" customHeight="1" x14ac:dyDescent="0.2">
      <c r="A585" s="1"/>
      <c r="B585" s="1"/>
      <c r="C585" s="1"/>
      <c r="D585" s="1"/>
    </row>
    <row r="586" spans="1:4" ht="12" customHeight="1" x14ac:dyDescent="0.2">
      <c r="A586" s="1"/>
      <c r="B586" s="1"/>
      <c r="C586" s="1"/>
      <c r="D586" s="1"/>
    </row>
    <row r="587" spans="1:4" ht="12" customHeight="1" x14ac:dyDescent="0.2">
      <c r="A587" s="1"/>
      <c r="B587" s="1"/>
      <c r="C587" s="1"/>
      <c r="D587" s="1"/>
    </row>
    <row r="588" spans="1:4" ht="12" customHeight="1" x14ac:dyDescent="0.2">
      <c r="A588" s="1"/>
      <c r="B588" s="1"/>
      <c r="C588" s="1"/>
      <c r="D588" s="1"/>
    </row>
    <row r="589" spans="1:4" ht="12" customHeight="1" x14ac:dyDescent="0.2">
      <c r="A589" s="1"/>
      <c r="B589" s="1"/>
      <c r="C589" s="1"/>
      <c r="D589" s="1"/>
    </row>
    <row r="590" spans="1:4" ht="12" customHeight="1" x14ac:dyDescent="0.2">
      <c r="A590" s="1"/>
      <c r="B590" s="1"/>
      <c r="C590" s="1"/>
      <c r="D590" s="1"/>
    </row>
    <row r="591" spans="1:4" ht="12" customHeight="1" x14ac:dyDescent="0.2">
      <c r="A591" s="1"/>
      <c r="B591" s="1"/>
      <c r="C591" s="1"/>
      <c r="D591" s="1"/>
    </row>
    <row r="592" spans="1:4" ht="12" customHeight="1" x14ac:dyDescent="0.2">
      <c r="A592" s="1"/>
      <c r="B592" s="1"/>
      <c r="C592" s="1"/>
      <c r="D592" s="1"/>
    </row>
    <row r="593" spans="1:4" ht="12" customHeight="1" x14ac:dyDescent="0.2">
      <c r="A593" s="1"/>
      <c r="B593" s="1"/>
      <c r="C593" s="1"/>
      <c r="D593" s="1"/>
    </row>
    <row r="594" spans="1:4" ht="12" customHeight="1" x14ac:dyDescent="0.2">
      <c r="A594" s="1"/>
      <c r="B594" s="1"/>
      <c r="C594" s="1"/>
      <c r="D594" s="1"/>
    </row>
    <row r="595" spans="1:4" ht="12" customHeight="1" x14ac:dyDescent="0.2">
      <c r="A595" s="1"/>
      <c r="B595" s="1"/>
      <c r="C595" s="1"/>
      <c r="D595" s="1"/>
    </row>
    <row r="596" spans="1:4" ht="12" customHeight="1" x14ac:dyDescent="0.2">
      <c r="A596" s="1"/>
      <c r="B596" s="1"/>
      <c r="C596" s="1"/>
      <c r="D596" s="1"/>
    </row>
    <row r="597" spans="1:4" ht="12" customHeight="1" x14ac:dyDescent="0.2">
      <c r="A597" s="1"/>
      <c r="B597" s="1"/>
      <c r="C597" s="1"/>
      <c r="D597" s="1"/>
    </row>
    <row r="598" spans="1:4" ht="12" customHeight="1" x14ac:dyDescent="0.2">
      <c r="A598" s="1"/>
      <c r="B598" s="1"/>
      <c r="C598" s="1"/>
      <c r="D598" s="1"/>
    </row>
    <row r="599" spans="1:4" ht="12" customHeight="1" x14ac:dyDescent="0.2">
      <c r="A599" s="1"/>
      <c r="B599" s="1"/>
      <c r="C599" s="1"/>
      <c r="D599" s="1"/>
    </row>
    <row r="600" spans="1:4" ht="12" customHeight="1" x14ac:dyDescent="0.2">
      <c r="A600" s="1"/>
      <c r="B600" s="1"/>
      <c r="C600" s="1"/>
      <c r="D600" s="1"/>
    </row>
    <row r="601" spans="1:4" ht="12" customHeight="1" x14ac:dyDescent="0.2">
      <c r="A601" s="1"/>
      <c r="B601" s="1"/>
      <c r="C601" s="1"/>
      <c r="D601" s="1"/>
    </row>
    <row r="602" spans="1:4" ht="12" customHeight="1" x14ac:dyDescent="0.2">
      <c r="A602" s="1"/>
      <c r="B602" s="1"/>
      <c r="C602" s="1"/>
      <c r="D602" s="1"/>
    </row>
    <row r="603" spans="1:4" ht="12" customHeight="1" x14ac:dyDescent="0.2">
      <c r="A603" s="1"/>
      <c r="B603" s="1"/>
      <c r="C603" s="1"/>
      <c r="D603" s="1"/>
    </row>
    <row r="604" spans="1:4" ht="12" customHeight="1" x14ac:dyDescent="0.2">
      <c r="A604" s="1"/>
      <c r="B604" s="1"/>
      <c r="C604" s="1"/>
      <c r="D604" s="1"/>
    </row>
    <row r="605" spans="1:4" ht="12" customHeight="1" x14ac:dyDescent="0.2">
      <c r="A605" s="1"/>
      <c r="B605" s="1"/>
      <c r="C605" s="1"/>
      <c r="D605" s="1"/>
    </row>
    <row r="606" spans="1:4" ht="12" customHeight="1" x14ac:dyDescent="0.2">
      <c r="A606" s="1"/>
      <c r="B606" s="1"/>
      <c r="C606" s="1"/>
      <c r="D606" s="1"/>
    </row>
    <row r="607" spans="1:4" ht="12" customHeight="1" x14ac:dyDescent="0.2">
      <c r="A607" s="1"/>
      <c r="B607" s="1"/>
      <c r="C607" s="1"/>
      <c r="D607" s="1"/>
    </row>
    <row r="608" spans="1:4" ht="12" customHeight="1" x14ac:dyDescent="0.2">
      <c r="A608" s="1"/>
      <c r="B608" s="1"/>
      <c r="C608" s="1"/>
      <c r="D608" s="1"/>
    </row>
    <row r="609" spans="1:4" ht="12" customHeight="1" x14ac:dyDescent="0.2">
      <c r="A609" s="1"/>
      <c r="B609" s="1"/>
      <c r="C609" s="1"/>
      <c r="D609" s="1"/>
    </row>
    <row r="610" spans="1:4" ht="12" customHeight="1" x14ac:dyDescent="0.2">
      <c r="A610" s="1"/>
      <c r="B610" s="1"/>
      <c r="C610" s="1"/>
      <c r="D610" s="1"/>
    </row>
    <row r="611" spans="1:4" ht="12" customHeight="1" x14ac:dyDescent="0.2">
      <c r="A611" s="1"/>
      <c r="B611" s="1"/>
      <c r="C611" s="1"/>
      <c r="D611" s="1"/>
    </row>
    <row r="612" spans="1:4" ht="12" customHeight="1" x14ac:dyDescent="0.2">
      <c r="A612" s="1"/>
      <c r="B612" s="1"/>
      <c r="C612" s="1"/>
      <c r="D612" s="1"/>
    </row>
    <row r="613" spans="1:4" ht="12" customHeight="1" x14ac:dyDescent="0.2">
      <c r="A613" s="1"/>
      <c r="B613" s="1"/>
      <c r="C613" s="1"/>
      <c r="D613" s="1"/>
    </row>
    <row r="614" spans="1:4" ht="12" customHeight="1" x14ac:dyDescent="0.2">
      <c r="A614" s="1"/>
      <c r="B614" s="1"/>
      <c r="C614" s="1"/>
      <c r="D614" s="1"/>
    </row>
    <row r="615" spans="1:4" ht="12" customHeight="1" x14ac:dyDescent="0.2">
      <c r="A615" s="1"/>
      <c r="B615" s="1"/>
      <c r="C615" s="1"/>
      <c r="D615" s="1"/>
    </row>
    <row r="616" spans="1:4" ht="12" customHeight="1" x14ac:dyDescent="0.2">
      <c r="A616" s="1"/>
      <c r="B616" s="1"/>
      <c r="C616" s="1"/>
      <c r="D616" s="1"/>
    </row>
    <row r="617" spans="1:4" ht="12" customHeight="1" x14ac:dyDescent="0.2">
      <c r="A617" s="1"/>
      <c r="B617" s="1"/>
      <c r="C617" s="1"/>
      <c r="D617" s="1"/>
    </row>
    <row r="618" spans="1:4" ht="12" customHeight="1" x14ac:dyDescent="0.2">
      <c r="A618" s="1"/>
      <c r="B618" s="1"/>
      <c r="C618" s="1"/>
      <c r="D618" s="1"/>
    </row>
    <row r="619" spans="1:4" ht="12" customHeight="1" x14ac:dyDescent="0.2">
      <c r="A619" s="1"/>
      <c r="B619" s="1"/>
      <c r="C619" s="1"/>
      <c r="D619" s="1"/>
    </row>
    <row r="620" spans="1:4" ht="12" customHeight="1" x14ac:dyDescent="0.2">
      <c r="A620" s="1"/>
      <c r="B620" s="1"/>
      <c r="C620" s="1"/>
      <c r="D620" s="1"/>
    </row>
    <row r="621" spans="1:4" ht="12" customHeight="1" x14ac:dyDescent="0.2">
      <c r="A621" s="1"/>
      <c r="B621" s="1"/>
      <c r="C621" s="1"/>
      <c r="D621" s="1"/>
    </row>
    <row r="622" spans="1:4" ht="12" customHeight="1" x14ac:dyDescent="0.2">
      <c r="A622" s="1"/>
      <c r="B622" s="1"/>
      <c r="C622" s="1"/>
      <c r="D622" s="1"/>
    </row>
    <row r="623" spans="1:4" ht="12" customHeight="1" x14ac:dyDescent="0.2">
      <c r="A623" s="1"/>
      <c r="B623" s="1"/>
      <c r="C623" s="1"/>
      <c r="D623" s="1"/>
    </row>
    <row r="624" spans="1:4" ht="12" customHeight="1" x14ac:dyDescent="0.2">
      <c r="A624" s="1"/>
      <c r="B624" s="1"/>
      <c r="C624" s="1"/>
      <c r="D624" s="1"/>
    </row>
    <row r="625" spans="1:4" ht="12" customHeight="1" x14ac:dyDescent="0.2">
      <c r="A625" s="1"/>
      <c r="B625" s="1"/>
      <c r="C625" s="1"/>
      <c r="D625" s="1"/>
    </row>
    <row r="626" spans="1:4" ht="12" customHeight="1" x14ac:dyDescent="0.2">
      <c r="A626" s="1"/>
      <c r="B626" s="1"/>
      <c r="C626" s="1"/>
      <c r="D626" s="1"/>
    </row>
    <row r="627" spans="1:4" ht="12" customHeight="1" x14ac:dyDescent="0.2">
      <c r="A627" s="1"/>
      <c r="B627" s="1"/>
      <c r="C627" s="1"/>
      <c r="D627" s="1"/>
    </row>
    <row r="628" spans="1:4" ht="12" customHeight="1" x14ac:dyDescent="0.2">
      <c r="A628" s="1"/>
      <c r="B628" s="1"/>
      <c r="C628" s="1"/>
      <c r="D628" s="1"/>
    </row>
    <row r="629" spans="1:4" ht="12" customHeight="1" x14ac:dyDescent="0.2">
      <c r="A629" s="1"/>
      <c r="B629" s="1"/>
      <c r="C629" s="1"/>
      <c r="D629" s="1"/>
    </row>
    <row r="630" spans="1:4" ht="12" customHeight="1" x14ac:dyDescent="0.2">
      <c r="A630" s="1"/>
      <c r="B630" s="1"/>
      <c r="C630" s="1"/>
      <c r="D630" s="1"/>
    </row>
    <row r="631" spans="1:4" ht="12" customHeight="1" x14ac:dyDescent="0.2">
      <c r="A631" s="1"/>
      <c r="B631" s="1"/>
      <c r="C631" s="1"/>
      <c r="D631" s="1"/>
    </row>
    <row r="632" spans="1:4" ht="12" customHeight="1" x14ac:dyDescent="0.2">
      <c r="A632" s="1"/>
      <c r="B632" s="1"/>
      <c r="C632" s="1"/>
      <c r="D632" s="1"/>
    </row>
    <row r="633" spans="1:4" ht="12" customHeight="1" x14ac:dyDescent="0.2">
      <c r="A633" s="1"/>
      <c r="B633" s="1"/>
      <c r="C633" s="1"/>
      <c r="D633" s="1"/>
    </row>
    <row r="634" spans="1:4" ht="12" customHeight="1" x14ac:dyDescent="0.2">
      <c r="A634" s="1"/>
      <c r="B634" s="1"/>
      <c r="C634" s="1"/>
      <c r="D634" s="1"/>
    </row>
    <row r="635" spans="1:4" ht="12" customHeight="1" x14ac:dyDescent="0.2">
      <c r="A635" s="1"/>
      <c r="B635" s="1"/>
      <c r="C635" s="1"/>
      <c r="D635" s="1"/>
    </row>
    <row r="636" spans="1:4" ht="12" customHeight="1" x14ac:dyDescent="0.2">
      <c r="A636" s="1"/>
      <c r="B636" s="1"/>
      <c r="C636" s="1"/>
      <c r="D636" s="1"/>
    </row>
    <row r="637" spans="1:4" ht="12" customHeight="1" x14ac:dyDescent="0.2">
      <c r="A637" s="1"/>
      <c r="B637" s="1"/>
      <c r="C637" s="1"/>
      <c r="D637" s="1"/>
    </row>
    <row r="638" spans="1:4" ht="12" customHeight="1" x14ac:dyDescent="0.2">
      <c r="A638" s="1"/>
      <c r="B638" s="1"/>
      <c r="C638" s="1"/>
      <c r="D638" s="1"/>
    </row>
    <row r="639" spans="1:4" ht="12" customHeight="1" x14ac:dyDescent="0.2">
      <c r="A639" s="1"/>
      <c r="B639" s="1"/>
      <c r="C639" s="1"/>
      <c r="D639" s="1"/>
    </row>
    <row r="640" spans="1:4" ht="12" customHeight="1" x14ac:dyDescent="0.2">
      <c r="A640" s="1"/>
      <c r="B640" s="1"/>
      <c r="C640" s="1"/>
      <c r="D640" s="1"/>
    </row>
    <row r="641" spans="1:4" ht="12" customHeight="1" x14ac:dyDescent="0.2">
      <c r="A641" s="1"/>
      <c r="B641" s="1"/>
      <c r="C641" s="1"/>
      <c r="D641" s="1"/>
    </row>
    <row r="642" spans="1:4" ht="12" customHeight="1" x14ac:dyDescent="0.2">
      <c r="A642" s="1"/>
      <c r="B642" s="1"/>
      <c r="C642" s="1"/>
      <c r="D642" s="1"/>
    </row>
    <row r="643" spans="1:4" ht="12" customHeight="1" x14ac:dyDescent="0.2">
      <c r="A643" s="1"/>
      <c r="B643" s="1"/>
      <c r="C643" s="1"/>
      <c r="D643" s="1"/>
    </row>
    <row r="644" spans="1:4" ht="12" customHeight="1" x14ac:dyDescent="0.2">
      <c r="A644" s="1"/>
      <c r="B644" s="1"/>
      <c r="C644" s="1"/>
      <c r="D644" s="1"/>
    </row>
    <row r="645" spans="1:4" ht="12" customHeight="1" x14ac:dyDescent="0.2">
      <c r="A645" s="1"/>
      <c r="B645" s="1"/>
      <c r="C645" s="1"/>
      <c r="D645" s="1"/>
    </row>
    <row r="646" spans="1:4" ht="12" customHeight="1" x14ac:dyDescent="0.2">
      <c r="A646" s="1"/>
      <c r="B646" s="1"/>
      <c r="C646" s="1"/>
      <c r="D646" s="1"/>
    </row>
    <row r="647" spans="1:4" ht="12" customHeight="1" x14ac:dyDescent="0.2">
      <c r="A647" s="1"/>
      <c r="B647" s="1"/>
      <c r="C647" s="1"/>
      <c r="D647" s="1"/>
    </row>
    <row r="648" spans="1:4" ht="12" customHeight="1" x14ac:dyDescent="0.2">
      <c r="A648" s="1"/>
      <c r="B648" s="1"/>
      <c r="C648" s="1"/>
      <c r="D648" s="1"/>
    </row>
    <row r="649" spans="1:4" ht="12" customHeight="1" x14ac:dyDescent="0.2">
      <c r="A649" s="1"/>
      <c r="B649" s="1"/>
      <c r="C649" s="1"/>
      <c r="D649" s="1"/>
    </row>
    <row r="650" spans="1:4" ht="12" customHeight="1" x14ac:dyDescent="0.2">
      <c r="A650" s="1"/>
      <c r="B650" s="1"/>
      <c r="C650" s="1"/>
      <c r="D650" s="1"/>
    </row>
    <row r="651" spans="1:4" ht="12" customHeight="1" x14ac:dyDescent="0.2">
      <c r="A651" s="1"/>
      <c r="B651" s="1"/>
      <c r="C651" s="1"/>
      <c r="D651" s="1"/>
    </row>
    <row r="652" spans="1:4" ht="12" customHeight="1" x14ac:dyDescent="0.2">
      <c r="A652" s="1"/>
      <c r="B652" s="1"/>
      <c r="C652" s="1"/>
      <c r="D652" s="1"/>
    </row>
    <row r="653" spans="1:4" ht="12" customHeight="1" x14ac:dyDescent="0.2">
      <c r="A653" s="1"/>
      <c r="B653" s="1"/>
      <c r="C653" s="1"/>
      <c r="D653" s="1"/>
    </row>
    <row r="654" spans="1:4" ht="12" customHeight="1" x14ac:dyDescent="0.2">
      <c r="A654" s="1"/>
      <c r="B654" s="1"/>
      <c r="C654" s="1"/>
      <c r="D654" s="1"/>
    </row>
    <row r="655" spans="1:4" ht="12" customHeight="1" x14ac:dyDescent="0.2">
      <c r="A655" s="1"/>
      <c r="B655" s="1"/>
      <c r="C655" s="1"/>
      <c r="D655" s="1"/>
    </row>
    <row r="656" spans="1:4" ht="12" customHeight="1" x14ac:dyDescent="0.2">
      <c r="A656" s="1"/>
      <c r="B656" s="1"/>
      <c r="C656" s="1"/>
      <c r="D656" s="1"/>
    </row>
    <row r="657" spans="1:4" ht="12" customHeight="1" x14ac:dyDescent="0.2">
      <c r="A657" s="1"/>
      <c r="B657" s="1"/>
      <c r="C657" s="1"/>
      <c r="D657" s="1"/>
    </row>
    <row r="658" spans="1:4" ht="12" customHeight="1" x14ac:dyDescent="0.2">
      <c r="A658" s="1"/>
      <c r="B658" s="1"/>
      <c r="C658" s="1"/>
      <c r="D658" s="1"/>
    </row>
    <row r="659" spans="1:4" ht="12" customHeight="1" x14ac:dyDescent="0.2">
      <c r="A659" s="1"/>
      <c r="B659" s="1"/>
      <c r="C659" s="1"/>
      <c r="D659" s="1"/>
    </row>
    <row r="660" spans="1:4" ht="12" customHeight="1" x14ac:dyDescent="0.2">
      <c r="A660" s="1"/>
      <c r="B660" s="1"/>
      <c r="C660" s="1"/>
      <c r="D660" s="1"/>
    </row>
    <row r="661" spans="1:4" ht="12" customHeight="1" x14ac:dyDescent="0.2">
      <c r="A661" s="1"/>
      <c r="B661" s="1"/>
      <c r="C661" s="1"/>
      <c r="D661" s="1"/>
    </row>
    <row r="662" spans="1:4" ht="12" customHeight="1" x14ac:dyDescent="0.2">
      <c r="A662" s="1"/>
      <c r="B662" s="1"/>
      <c r="C662" s="1"/>
      <c r="D662" s="1"/>
    </row>
    <row r="663" spans="1:4" ht="12" customHeight="1" x14ac:dyDescent="0.2">
      <c r="A663" s="1"/>
      <c r="B663" s="1"/>
      <c r="C663" s="1"/>
      <c r="D663" s="1"/>
    </row>
    <row r="664" spans="1:4" ht="12" customHeight="1" x14ac:dyDescent="0.2">
      <c r="A664" s="1"/>
      <c r="B664" s="1"/>
      <c r="C664" s="1"/>
      <c r="D664" s="1"/>
    </row>
    <row r="665" spans="1:4" ht="12" customHeight="1" x14ac:dyDescent="0.2">
      <c r="A665" s="1"/>
      <c r="B665" s="1"/>
      <c r="C665" s="1"/>
      <c r="D665" s="1"/>
    </row>
    <row r="666" spans="1:4" ht="12" customHeight="1" x14ac:dyDescent="0.2">
      <c r="A666" s="1"/>
      <c r="B666" s="1"/>
      <c r="C666" s="1"/>
      <c r="D666" s="1"/>
    </row>
    <row r="667" spans="1:4" ht="12" customHeight="1" x14ac:dyDescent="0.2">
      <c r="A667" s="1"/>
      <c r="B667" s="1"/>
      <c r="C667" s="1"/>
      <c r="D667" s="1"/>
    </row>
    <row r="668" spans="1:4" ht="12" customHeight="1" x14ac:dyDescent="0.2">
      <c r="A668" s="1"/>
      <c r="B668" s="1"/>
      <c r="C668" s="1"/>
      <c r="D668" s="1"/>
    </row>
    <row r="669" spans="1:4" ht="12" customHeight="1" x14ac:dyDescent="0.2">
      <c r="A669" s="1"/>
      <c r="B669" s="1"/>
      <c r="C669" s="1"/>
      <c r="D669" s="1"/>
    </row>
    <row r="670" spans="1:4" ht="12" customHeight="1" x14ac:dyDescent="0.2">
      <c r="A670" s="1"/>
      <c r="B670" s="1"/>
      <c r="C670" s="1"/>
      <c r="D670" s="1"/>
    </row>
    <row r="671" spans="1:4" ht="12" customHeight="1" x14ac:dyDescent="0.2">
      <c r="A671" s="1"/>
      <c r="B671" s="1"/>
      <c r="C671" s="1"/>
      <c r="D671" s="1"/>
    </row>
    <row r="672" spans="1:4" ht="12" customHeight="1" x14ac:dyDescent="0.2">
      <c r="A672" s="1"/>
      <c r="B672" s="1"/>
      <c r="C672" s="1"/>
      <c r="D672" s="1"/>
    </row>
    <row r="673" spans="1:4" ht="12" customHeight="1" x14ac:dyDescent="0.2">
      <c r="A673" s="1"/>
      <c r="B673" s="1"/>
      <c r="C673" s="1"/>
      <c r="D673" s="1"/>
    </row>
    <row r="674" spans="1:4" ht="12" customHeight="1" x14ac:dyDescent="0.2">
      <c r="A674" s="1"/>
      <c r="B674" s="1"/>
      <c r="C674" s="1"/>
      <c r="D674" s="1"/>
    </row>
    <row r="675" spans="1:4" ht="12" customHeight="1" x14ac:dyDescent="0.2">
      <c r="A675" s="1"/>
      <c r="B675" s="1"/>
      <c r="C675" s="1"/>
      <c r="D675" s="1"/>
    </row>
    <row r="676" spans="1:4" ht="12" customHeight="1" x14ac:dyDescent="0.2">
      <c r="A676" s="1"/>
      <c r="B676" s="1"/>
      <c r="C676" s="1"/>
      <c r="D676" s="1"/>
    </row>
    <row r="677" spans="1:4" ht="12" customHeight="1" x14ac:dyDescent="0.2">
      <c r="A677" s="1"/>
      <c r="B677" s="1"/>
      <c r="C677" s="1"/>
      <c r="D677" s="1"/>
    </row>
    <row r="678" spans="1:4" ht="12" customHeight="1" x14ac:dyDescent="0.2">
      <c r="A678" s="1"/>
      <c r="B678" s="1"/>
      <c r="C678" s="1"/>
      <c r="D678" s="1"/>
    </row>
    <row r="679" spans="1:4" ht="12" customHeight="1" x14ac:dyDescent="0.2">
      <c r="A679" s="1"/>
      <c r="B679" s="1"/>
      <c r="C679" s="1"/>
      <c r="D679" s="1"/>
    </row>
    <row r="680" spans="1:4" ht="12" customHeight="1" x14ac:dyDescent="0.2">
      <c r="A680" s="1"/>
      <c r="B680" s="1"/>
      <c r="C680" s="1"/>
      <c r="D680" s="1"/>
    </row>
    <row r="681" spans="1:4" ht="12" customHeight="1" x14ac:dyDescent="0.2">
      <c r="A681" s="1"/>
      <c r="B681" s="1"/>
      <c r="C681" s="1"/>
      <c r="D681" s="1"/>
    </row>
    <row r="682" spans="1:4" ht="12" customHeight="1" x14ac:dyDescent="0.2">
      <c r="A682" s="1"/>
      <c r="B682" s="1"/>
      <c r="C682" s="1"/>
      <c r="D682" s="1"/>
    </row>
    <row r="683" spans="1:4" ht="12" customHeight="1" x14ac:dyDescent="0.2">
      <c r="A683" s="1"/>
      <c r="B683" s="1"/>
      <c r="C683" s="1"/>
      <c r="D683" s="1"/>
    </row>
    <row r="684" spans="1:4" ht="12" customHeight="1" x14ac:dyDescent="0.2">
      <c r="A684" s="1"/>
      <c r="B684" s="1"/>
      <c r="C684" s="1"/>
      <c r="D684" s="1"/>
    </row>
    <row r="685" spans="1:4" ht="12" customHeight="1" x14ac:dyDescent="0.2">
      <c r="A685" s="1"/>
      <c r="B685" s="1"/>
      <c r="C685" s="1"/>
      <c r="D685" s="1"/>
    </row>
    <row r="686" spans="1:4" ht="12" customHeight="1" x14ac:dyDescent="0.2">
      <c r="A686" s="1"/>
      <c r="B686" s="1"/>
      <c r="C686" s="1"/>
      <c r="D686" s="1"/>
    </row>
    <row r="687" spans="1:4" ht="12" customHeight="1" x14ac:dyDescent="0.2">
      <c r="A687" s="1"/>
      <c r="B687" s="1"/>
      <c r="C687" s="1"/>
      <c r="D687" s="1"/>
    </row>
    <row r="688" spans="1:4" ht="12" customHeight="1" x14ac:dyDescent="0.2">
      <c r="A688" s="1"/>
      <c r="B688" s="1"/>
      <c r="C688" s="1"/>
      <c r="D688" s="1"/>
    </row>
    <row r="689" spans="1:4" ht="12" customHeight="1" x14ac:dyDescent="0.2">
      <c r="A689" s="1"/>
      <c r="B689" s="1"/>
      <c r="C689" s="1"/>
      <c r="D689" s="1"/>
    </row>
    <row r="690" spans="1:4" ht="12" customHeight="1" x14ac:dyDescent="0.2">
      <c r="A690" s="1"/>
      <c r="B690" s="1"/>
      <c r="C690" s="1"/>
      <c r="D690" s="1"/>
    </row>
    <row r="691" spans="1:4" ht="12" customHeight="1" x14ac:dyDescent="0.2">
      <c r="A691" s="1"/>
      <c r="B691" s="1"/>
      <c r="C691" s="1"/>
      <c r="D691" s="1"/>
    </row>
    <row r="692" spans="1:4" ht="12" customHeight="1" x14ac:dyDescent="0.2">
      <c r="A692" s="1"/>
      <c r="B692" s="1"/>
      <c r="C692" s="1"/>
      <c r="D692" s="1"/>
    </row>
    <row r="693" spans="1:4" ht="12" customHeight="1" x14ac:dyDescent="0.2">
      <c r="A693" s="1"/>
      <c r="B693" s="1"/>
      <c r="C693" s="1"/>
      <c r="D693" s="1"/>
    </row>
    <row r="694" spans="1:4" ht="12" customHeight="1" x14ac:dyDescent="0.2">
      <c r="A694" s="1"/>
      <c r="B694" s="1"/>
      <c r="C694" s="1"/>
      <c r="D694" s="1"/>
    </row>
    <row r="695" spans="1:4" ht="12" customHeight="1" x14ac:dyDescent="0.2">
      <c r="A695" s="1"/>
      <c r="B695" s="1"/>
      <c r="C695" s="1"/>
      <c r="D695" s="1"/>
    </row>
    <row r="696" spans="1:4" ht="12" customHeight="1" x14ac:dyDescent="0.2">
      <c r="A696" s="1"/>
      <c r="B696" s="1"/>
      <c r="C696" s="1"/>
      <c r="D696" s="1"/>
    </row>
    <row r="697" spans="1:4" ht="12" customHeight="1" x14ac:dyDescent="0.2">
      <c r="A697" s="1"/>
      <c r="B697" s="1"/>
      <c r="C697" s="1"/>
      <c r="D697" s="1"/>
    </row>
    <row r="698" spans="1:4" ht="12" customHeight="1" x14ac:dyDescent="0.2">
      <c r="A698" s="1"/>
      <c r="B698" s="1"/>
      <c r="C698" s="1"/>
      <c r="D698" s="1"/>
    </row>
    <row r="699" spans="1:4" ht="12" customHeight="1" x14ac:dyDescent="0.2">
      <c r="A699" s="1"/>
      <c r="B699" s="1"/>
      <c r="C699" s="1"/>
      <c r="D699" s="1"/>
    </row>
    <row r="700" spans="1:4" ht="12" customHeight="1" x14ac:dyDescent="0.2">
      <c r="A700" s="1"/>
      <c r="B700" s="1"/>
      <c r="C700" s="1"/>
      <c r="D700" s="1"/>
    </row>
    <row r="701" spans="1:4" ht="12" customHeight="1" x14ac:dyDescent="0.2">
      <c r="A701" s="1"/>
      <c r="B701" s="1"/>
      <c r="C701" s="1"/>
      <c r="D701" s="1"/>
    </row>
    <row r="702" spans="1:4" ht="12" customHeight="1" x14ac:dyDescent="0.2">
      <c r="A702" s="1"/>
      <c r="B702" s="1"/>
      <c r="C702" s="1"/>
      <c r="D702" s="1"/>
    </row>
    <row r="703" spans="1:4" ht="12" customHeight="1" x14ac:dyDescent="0.2">
      <c r="A703" s="1"/>
      <c r="B703" s="1"/>
      <c r="C703" s="1"/>
      <c r="D703" s="1"/>
    </row>
    <row r="704" spans="1:4" ht="12" customHeight="1" x14ac:dyDescent="0.2">
      <c r="A704" s="1"/>
      <c r="B704" s="1"/>
      <c r="C704" s="1"/>
      <c r="D704" s="1"/>
    </row>
    <row r="705" spans="1:4" ht="12" customHeight="1" x14ac:dyDescent="0.2">
      <c r="A705" s="1"/>
      <c r="B705" s="1"/>
      <c r="C705" s="1"/>
      <c r="D705" s="1"/>
    </row>
    <row r="706" spans="1:4" ht="12" customHeight="1" x14ac:dyDescent="0.2">
      <c r="A706" s="1"/>
      <c r="B706" s="1"/>
      <c r="C706" s="1"/>
      <c r="D706" s="1"/>
    </row>
    <row r="707" spans="1:4" ht="12" customHeight="1" x14ac:dyDescent="0.2">
      <c r="A707" s="1"/>
      <c r="B707" s="1"/>
      <c r="C707" s="1"/>
      <c r="D707" s="1"/>
    </row>
    <row r="708" spans="1:4" ht="12" customHeight="1" x14ac:dyDescent="0.2">
      <c r="A708" s="1"/>
      <c r="B708" s="1"/>
      <c r="C708" s="1"/>
      <c r="D708" s="1"/>
    </row>
    <row r="709" spans="1:4" ht="12" customHeight="1" x14ac:dyDescent="0.2">
      <c r="A709" s="1"/>
      <c r="B709" s="1"/>
      <c r="C709" s="1"/>
      <c r="D709" s="1"/>
    </row>
    <row r="710" spans="1:4" ht="12" customHeight="1" x14ac:dyDescent="0.2">
      <c r="A710" s="1"/>
      <c r="B710" s="1"/>
      <c r="C710" s="1"/>
      <c r="D710" s="1"/>
    </row>
    <row r="711" spans="1:4" ht="12" customHeight="1" x14ac:dyDescent="0.2">
      <c r="A711" s="1"/>
      <c r="B711" s="1"/>
      <c r="C711" s="1"/>
      <c r="D711" s="1"/>
    </row>
    <row r="712" spans="1:4" ht="12" customHeight="1" x14ac:dyDescent="0.2">
      <c r="A712" s="1"/>
      <c r="B712" s="1"/>
      <c r="C712" s="1"/>
      <c r="D712" s="1"/>
    </row>
    <row r="713" spans="1:4" ht="12" customHeight="1" x14ac:dyDescent="0.2">
      <c r="A713" s="1"/>
      <c r="B713" s="1"/>
      <c r="C713" s="1"/>
      <c r="D713" s="1"/>
    </row>
    <row r="714" spans="1:4" ht="12" customHeight="1" x14ac:dyDescent="0.2">
      <c r="A714" s="1"/>
      <c r="B714" s="1"/>
      <c r="C714" s="1"/>
      <c r="D714" s="1"/>
    </row>
    <row r="715" spans="1:4" ht="12" customHeight="1" x14ac:dyDescent="0.2">
      <c r="A715" s="1"/>
      <c r="B715" s="1"/>
      <c r="C715" s="1"/>
      <c r="D715" s="1"/>
    </row>
    <row r="716" spans="1:4" ht="12" customHeight="1" x14ac:dyDescent="0.2">
      <c r="A716" s="1"/>
      <c r="B716" s="1"/>
      <c r="C716" s="1"/>
      <c r="D716" s="1"/>
    </row>
    <row r="717" spans="1:4" ht="12" customHeight="1" x14ac:dyDescent="0.2">
      <c r="A717" s="1"/>
      <c r="B717" s="1"/>
      <c r="C717" s="1"/>
      <c r="D717" s="1"/>
    </row>
    <row r="718" spans="1:4" ht="12" customHeight="1" x14ac:dyDescent="0.2">
      <c r="A718" s="1"/>
      <c r="B718" s="1"/>
      <c r="C718" s="1"/>
      <c r="D718" s="1"/>
    </row>
    <row r="719" spans="1:4" ht="12" customHeight="1" x14ac:dyDescent="0.2">
      <c r="A719" s="1"/>
      <c r="B719" s="1"/>
      <c r="C719" s="1"/>
      <c r="D719" s="1"/>
    </row>
    <row r="720" spans="1:4" ht="12" customHeight="1" x14ac:dyDescent="0.2">
      <c r="A720" s="1"/>
      <c r="B720" s="1"/>
      <c r="C720" s="1"/>
      <c r="D720" s="1"/>
    </row>
    <row r="721" spans="1:4" ht="12" customHeight="1" x14ac:dyDescent="0.2">
      <c r="A721" s="1"/>
      <c r="B721" s="1"/>
      <c r="C721" s="1"/>
      <c r="D721" s="1"/>
    </row>
    <row r="722" spans="1:4" ht="12" customHeight="1" x14ac:dyDescent="0.2">
      <c r="A722" s="1"/>
      <c r="B722" s="1"/>
      <c r="C722" s="1"/>
      <c r="D722" s="1"/>
    </row>
    <row r="723" spans="1:4" ht="12" customHeight="1" x14ac:dyDescent="0.2">
      <c r="A723" s="1"/>
      <c r="B723" s="1"/>
      <c r="C723" s="1"/>
      <c r="D723" s="1"/>
    </row>
    <row r="724" spans="1:4" ht="12" customHeight="1" x14ac:dyDescent="0.2">
      <c r="A724" s="1"/>
      <c r="B724" s="1"/>
      <c r="C724" s="1"/>
      <c r="D724" s="1"/>
    </row>
    <row r="725" spans="1:4" ht="12" customHeight="1" x14ac:dyDescent="0.2">
      <c r="A725" s="1"/>
      <c r="B725" s="1"/>
      <c r="C725" s="1"/>
      <c r="D725" s="1"/>
    </row>
    <row r="726" spans="1:4" ht="12" customHeight="1" x14ac:dyDescent="0.2">
      <c r="A726" s="1"/>
      <c r="B726" s="1"/>
      <c r="C726" s="1"/>
      <c r="D726" s="1"/>
    </row>
    <row r="727" spans="1:4" ht="12" customHeight="1" x14ac:dyDescent="0.2">
      <c r="A727" s="1"/>
      <c r="B727" s="1"/>
      <c r="C727" s="1"/>
      <c r="D727" s="1"/>
    </row>
    <row r="728" spans="1:4" ht="12" customHeight="1" x14ac:dyDescent="0.2">
      <c r="A728" s="1"/>
      <c r="B728" s="1"/>
      <c r="C728" s="1"/>
      <c r="D728" s="1"/>
    </row>
    <row r="729" spans="1:4" ht="12" customHeight="1" x14ac:dyDescent="0.2">
      <c r="A729" s="1"/>
      <c r="B729" s="1"/>
      <c r="C729" s="1"/>
      <c r="D729" s="1"/>
    </row>
    <row r="730" spans="1:4" ht="12" customHeight="1" x14ac:dyDescent="0.2">
      <c r="A730" s="1"/>
      <c r="B730" s="1"/>
      <c r="C730" s="1"/>
      <c r="D730" s="1"/>
    </row>
    <row r="731" spans="1:4" ht="12" customHeight="1" x14ac:dyDescent="0.2">
      <c r="A731" s="1"/>
      <c r="B731" s="1"/>
      <c r="C731" s="1"/>
      <c r="D731" s="1"/>
    </row>
    <row r="732" spans="1:4" ht="12" customHeight="1" x14ac:dyDescent="0.2">
      <c r="A732" s="1"/>
      <c r="B732" s="1"/>
      <c r="C732" s="1"/>
      <c r="D732" s="1"/>
    </row>
    <row r="733" spans="1:4" ht="12" customHeight="1" x14ac:dyDescent="0.2">
      <c r="A733" s="1"/>
      <c r="B733" s="1"/>
      <c r="C733" s="1"/>
      <c r="D733" s="1"/>
    </row>
    <row r="734" spans="1:4" ht="12" customHeight="1" x14ac:dyDescent="0.2">
      <c r="A734" s="1"/>
      <c r="B734" s="1"/>
      <c r="C734" s="1"/>
      <c r="D734" s="1"/>
    </row>
    <row r="735" spans="1:4" ht="12" customHeight="1" x14ac:dyDescent="0.2">
      <c r="A735" s="1"/>
      <c r="B735" s="1"/>
      <c r="C735" s="1"/>
      <c r="D735" s="1"/>
    </row>
    <row r="736" spans="1:4" ht="12" customHeight="1" x14ac:dyDescent="0.2">
      <c r="A736" s="1"/>
      <c r="B736" s="1"/>
      <c r="C736" s="1"/>
      <c r="D736" s="1"/>
    </row>
    <row r="737" spans="1:4" ht="12" customHeight="1" x14ac:dyDescent="0.2">
      <c r="A737" s="1"/>
      <c r="B737" s="1"/>
      <c r="C737" s="1"/>
      <c r="D737" s="1"/>
    </row>
    <row r="738" spans="1:4" ht="12" customHeight="1" x14ac:dyDescent="0.2">
      <c r="A738" s="1"/>
      <c r="B738" s="1"/>
      <c r="C738" s="1"/>
      <c r="D738" s="1"/>
    </row>
    <row r="739" spans="1:4" ht="12" customHeight="1" x14ac:dyDescent="0.2">
      <c r="A739" s="1"/>
      <c r="B739" s="1"/>
      <c r="C739" s="1"/>
      <c r="D739" s="1"/>
    </row>
    <row r="740" spans="1:4" ht="12" customHeight="1" x14ac:dyDescent="0.2">
      <c r="A740" s="1"/>
      <c r="B740" s="1"/>
      <c r="C740" s="1"/>
      <c r="D740" s="1"/>
    </row>
    <row r="741" spans="1:4" ht="12" customHeight="1" x14ac:dyDescent="0.2">
      <c r="A741" s="1"/>
      <c r="B741" s="1"/>
      <c r="C741" s="1"/>
      <c r="D741" s="1"/>
    </row>
    <row r="742" spans="1:4" ht="12" customHeight="1" x14ac:dyDescent="0.2">
      <c r="A742" s="1"/>
      <c r="B742" s="1"/>
      <c r="C742" s="1"/>
      <c r="D742" s="1"/>
    </row>
    <row r="743" spans="1:4" ht="12" customHeight="1" x14ac:dyDescent="0.2">
      <c r="A743" s="1"/>
      <c r="B743" s="1"/>
      <c r="C743" s="1"/>
      <c r="D743" s="1"/>
    </row>
    <row r="744" spans="1:4" ht="12" customHeight="1" x14ac:dyDescent="0.2">
      <c r="A744" s="1"/>
      <c r="B744" s="1"/>
      <c r="C744" s="1"/>
      <c r="D744" s="1"/>
    </row>
    <row r="745" spans="1:4" ht="12" customHeight="1" x14ac:dyDescent="0.2">
      <c r="A745" s="1"/>
      <c r="B745" s="1"/>
      <c r="C745" s="1"/>
      <c r="D745" s="1"/>
    </row>
    <row r="746" spans="1:4" ht="12" customHeight="1" x14ac:dyDescent="0.2">
      <c r="A746" s="1"/>
      <c r="B746" s="1"/>
      <c r="C746" s="1"/>
      <c r="D746" s="1"/>
    </row>
    <row r="747" spans="1:4" ht="12" customHeight="1" x14ac:dyDescent="0.2">
      <c r="A747" s="1"/>
      <c r="B747" s="1"/>
      <c r="C747" s="1"/>
      <c r="D747" s="1"/>
    </row>
    <row r="748" spans="1:4" ht="12" customHeight="1" x14ac:dyDescent="0.2">
      <c r="A748" s="1"/>
      <c r="B748" s="1"/>
      <c r="C748" s="1"/>
      <c r="D748" s="1"/>
    </row>
    <row r="749" spans="1:4" ht="12" customHeight="1" x14ac:dyDescent="0.2">
      <c r="A749" s="1"/>
      <c r="B749" s="1"/>
      <c r="C749" s="1"/>
      <c r="D749" s="1"/>
    </row>
    <row r="750" spans="1:4" ht="12" customHeight="1" x14ac:dyDescent="0.2">
      <c r="A750" s="1"/>
      <c r="B750" s="1"/>
      <c r="C750" s="1"/>
      <c r="D750" s="1"/>
    </row>
    <row r="751" spans="1:4" ht="12" customHeight="1" x14ac:dyDescent="0.2">
      <c r="A751" s="1"/>
      <c r="B751" s="1"/>
      <c r="C751" s="1"/>
      <c r="D751" s="1"/>
    </row>
    <row r="752" spans="1:4" ht="12" customHeight="1" x14ac:dyDescent="0.2">
      <c r="A752" s="1"/>
      <c r="B752" s="1"/>
      <c r="C752" s="1"/>
      <c r="D752" s="1"/>
    </row>
    <row r="753" spans="1:4" ht="12" customHeight="1" x14ac:dyDescent="0.2">
      <c r="A753" s="1"/>
      <c r="B753" s="1"/>
      <c r="C753" s="1"/>
      <c r="D753" s="1"/>
    </row>
    <row r="754" spans="1:4" ht="12" customHeight="1" x14ac:dyDescent="0.2">
      <c r="A754" s="1"/>
      <c r="B754" s="1"/>
      <c r="C754" s="1"/>
      <c r="D754" s="1"/>
    </row>
    <row r="755" spans="1:4" ht="12" customHeight="1" x14ac:dyDescent="0.2">
      <c r="A755" s="1"/>
      <c r="B755" s="1"/>
      <c r="C755" s="1"/>
      <c r="D755" s="1"/>
    </row>
    <row r="756" spans="1:4" ht="12" customHeight="1" x14ac:dyDescent="0.2">
      <c r="A756" s="1"/>
      <c r="B756" s="1"/>
      <c r="C756" s="1"/>
      <c r="D756" s="1"/>
    </row>
    <row r="757" spans="1:4" ht="12" customHeight="1" x14ac:dyDescent="0.2">
      <c r="A757" s="1"/>
      <c r="B757" s="1"/>
      <c r="C757" s="1"/>
      <c r="D757" s="1"/>
    </row>
    <row r="758" spans="1:4" ht="12" customHeight="1" x14ac:dyDescent="0.2">
      <c r="A758" s="1"/>
      <c r="B758" s="1"/>
      <c r="C758" s="1"/>
      <c r="D758" s="1"/>
    </row>
    <row r="759" spans="1:4" ht="12" customHeight="1" x14ac:dyDescent="0.2">
      <c r="A759" s="1"/>
      <c r="B759" s="1"/>
      <c r="C759" s="1"/>
      <c r="D759" s="1"/>
    </row>
    <row r="760" spans="1:4" ht="12" customHeight="1" x14ac:dyDescent="0.2">
      <c r="A760" s="1"/>
      <c r="B760" s="1"/>
      <c r="C760" s="1"/>
      <c r="D760" s="1"/>
    </row>
    <row r="761" spans="1:4" ht="12" customHeight="1" x14ac:dyDescent="0.2">
      <c r="A761" s="1"/>
      <c r="B761" s="1"/>
      <c r="C761" s="1"/>
      <c r="D761" s="1"/>
    </row>
    <row r="762" spans="1:4" ht="12" customHeight="1" x14ac:dyDescent="0.2">
      <c r="A762" s="1"/>
      <c r="B762" s="1"/>
      <c r="C762" s="1"/>
      <c r="D762" s="1"/>
    </row>
    <row r="763" spans="1:4" ht="12" customHeight="1" x14ac:dyDescent="0.2">
      <c r="A763" s="1"/>
      <c r="B763" s="1"/>
      <c r="C763" s="1"/>
      <c r="D763" s="1"/>
    </row>
    <row r="764" spans="1:4" ht="12" customHeight="1" x14ac:dyDescent="0.2">
      <c r="A764" s="1"/>
      <c r="B764" s="1"/>
      <c r="C764" s="1"/>
      <c r="D764" s="1"/>
    </row>
    <row r="765" spans="1:4" ht="12" customHeight="1" x14ac:dyDescent="0.2">
      <c r="A765" s="1"/>
      <c r="B765" s="1"/>
      <c r="C765" s="1"/>
      <c r="D765" s="1"/>
    </row>
    <row r="766" spans="1:4" ht="12" customHeight="1" x14ac:dyDescent="0.2">
      <c r="A766" s="1"/>
      <c r="B766" s="1"/>
      <c r="C766" s="1"/>
      <c r="D766" s="1"/>
    </row>
    <row r="767" spans="1:4" ht="12" customHeight="1" x14ac:dyDescent="0.2">
      <c r="A767" s="1"/>
      <c r="B767" s="1"/>
      <c r="C767" s="1"/>
      <c r="D767" s="1"/>
    </row>
    <row r="768" spans="1:4" ht="12" customHeight="1" x14ac:dyDescent="0.2">
      <c r="A768" s="1"/>
      <c r="B768" s="1"/>
      <c r="C768" s="1"/>
      <c r="D768" s="1"/>
    </row>
    <row r="769" spans="1:4" ht="12" customHeight="1" x14ac:dyDescent="0.2">
      <c r="A769" s="1"/>
      <c r="B769" s="1"/>
      <c r="C769" s="1"/>
      <c r="D769" s="1"/>
    </row>
    <row r="770" spans="1:4" ht="12" customHeight="1" x14ac:dyDescent="0.2">
      <c r="A770" s="1"/>
      <c r="B770" s="1"/>
      <c r="C770" s="1"/>
      <c r="D770" s="1"/>
    </row>
    <row r="771" spans="1:4" ht="12" customHeight="1" x14ac:dyDescent="0.2">
      <c r="A771" s="1"/>
      <c r="B771" s="1"/>
      <c r="C771" s="1"/>
      <c r="D771" s="1"/>
    </row>
    <row r="772" spans="1:4" ht="12" customHeight="1" x14ac:dyDescent="0.2">
      <c r="A772" s="1"/>
      <c r="B772" s="1"/>
      <c r="C772" s="1"/>
      <c r="D772" s="1"/>
    </row>
    <row r="773" spans="1:4" ht="12" customHeight="1" x14ac:dyDescent="0.2">
      <c r="A773" s="1"/>
      <c r="B773" s="1"/>
      <c r="C773" s="1"/>
      <c r="D773" s="1"/>
    </row>
    <row r="774" spans="1:4" ht="12" customHeight="1" x14ac:dyDescent="0.2">
      <c r="A774" s="1"/>
      <c r="B774" s="1"/>
      <c r="C774" s="1"/>
      <c r="D774" s="1"/>
    </row>
    <row r="775" spans="1:4" ht="12" customHeight="1" x14ac:dyDescent="0.2">
      <c r="A775" s="1"/>
      <c r="B775" s="1"/>
      <c r="C775" s="1"/>
      <c r="D775" s="1"/>
    </row>
    <row r="776" spans="1:4" ht="12" customHeight="1" x14ac:dyDescent="0.2">
      <c r="A776" s="1"/>
      <c r="B776" s="1"/>
      <c r="C776" s="1"/>
      <c r="D776" s="1"/>
    </row>
    <row r="777" spans="1:4" ht="12" customHeight="1" x14ac:dyDescent="0.2">
      <c r="A777" s="1"/>
      <c r="B777" s="1"/>
      <c r="C777" s="1"/>
      <c r="D777" s="1"/>
    </row>
    <row r="778" spans="1:4" ht="12" customHeight="1" x14ac:dyDescent="0.2">
      <c r="A778" s="1"/>
      <c r="B778" s="1"/>
      <c r="C778" s="1"/>
      <c r="D778" s="1"/>
    </row>
    <row r="779" spans="1:4" ht="12" customHeight="1" x14ac:dyDescent="0.2">
      <c r="A779" s="1"/>
      <c r="B779" s="1"/>
      <c r="C779" s="1"/>
      <c r="D779" s="1"/>
    </row>
    <row r="780" spans="1:4" ht="12" customHeight="1" x14ac:dyDescent="0.2">
      <c r="A780" s="1"/>
      <c r="B780" s="1"/>
      <c r="C780" s="1"/>
      <c r="D780" s="1"/>
    </row>
    <row r="781" spans="1:4" ht="12" customHeight="1" x14ac:dyDescent="0.2">
      <c r="A781" s="1"/>
      <c r="B781" s="1"/>
      <c r="C781" s="1"/>
      <c r="D781" s="1"/>
    </row>
    <row r="782" spans="1:4" ht="12" customHeight="1" x14ac:dyDescent="0.2">
      <c r="A782" s="1"/>
      <c r="B782" s="1"/>
      <c r="C782" s="1"/>
      <c r="D782" s="1"/>
    </row>
    <row r="783" spans="1:4" ht="12" customHeight="1" x14ac:dyDescent="0.2">
      <c r="A783" s="1"/>
      <c r="B783" s="1"/>
      <c r="C783" s="1"/>
      <c r="D783" s="1"/>
    </row>
    <row r="784" spans="1:4" ht="12" customHeight="1" x14ac:dyDescent="0.2">
      <c r="A784" s="1"/>
      <c r="B784" s="1"/>
      <c r="C784" s="1"/>
      <c r="D784" s="1"/>
    </row>
    <row r="785" spans="1:4" ht="12" customHeight="1" x14ac:dyDescent="0.2">
      <c r="A785" s="1"/>
      <c r="B785" s="1"/>
      <c r="C785" s="1"/>
      <c r="D785" s="1"/>
    </row>
    <row r="786" spans="1:4" ht="12" customHeight="1" x14ac:dyDescent="0.2">
      <c r="A786" s="1"/>
      <c r="B786" s="1"/>
      <c r="C786" s="1"/>
      <c r="D786" s="1"/>
    </row>
    <row r="787" spans="1:4" ht="12" customHeight="1" x14ac:dyDescent="0.2">
      <c r="A787" s="1"/>
      <c r="B787" s="1"/>
      <c r="C787" s="1"/>
      <c r="D787" s="1"/>
    </row>
    <row r="788" spans="1:4" ht="12" customHeight="1" x14ac:dyDescent="0.2">
      <c r="A788" s="1"/>
      <c r="B788" s="1"/>
      <c r="C788" s="1"/>
      <c r="D788" s="1"/>
    </row>
    <row r="789" spans="1:4" ht="12" customHeight="1" x14ac:dyDescent="0.2">
      <c r="A789" s="1"/>
      <c r="B789" s="1"/>
      <c r="C789" s="1"/>
      <c r="D789" s="1"/>
    </row>
    <row r="790" spans="1:4" ht="12" customHeight="1" x14ac:dyDescent="0.2">
      <c r="A790" s="1"/>
      <c r="B790" s="1"/>
      <c r="C790" s="1"/>
      <c r="D790" s="1"/>
    </row>
    <row r="791" spans="1:4" ht="12" customHeight="1" x14ac:dyDescent="0.2">
      <c r="A791" s="1"/>
      <c r="B791" s="1"/>
      <c r="C791" s="1"/>
      <c r="D791" s="1"/>
    </row>
    <row r="792" spans="1:4" ht="12" customHeight="1" x14ac:dyDescent="0.2">
      <c r="A792" s="1"/>
      <c r="B792" s="1"/>
      <c r="C792" s="1"/>
      <c r="D792" s="1"/>
    </row>
    <row r="793" spans="1:4" ht="12" customHeight="1" x14ac:dyDescent="0.2">
      <c r="A793" s="1"/>
      <c r="B793" s="1"/>
      <c r="C793" s="1"/>
      <c r="D793" s="1"/>
    </row>
    <row r="794" spans="1:4" ht="12" customHeight="1" x14ac:dyDescent="0.2">
      <c r="A794" s="1"/>
      <c r="B794" s="1"/>
      <c r="C794" s="1"/>
      <c r="D794" s="1"/>
    </row>
    <row r="795" spans="1:4" ht="12" customHeight="1" x14ac:dyDescent="0.2">
      <c r="A795" s="1"/>
      <c r="B795" s="1"/>
      <c r="C795" s="1"/>
      <c r="D795" s="1"/>
    </row>
    <row r="796" spans="1:4" ht="12" customHeight="1" x14ac:dyDescent="0.2">
      <c r="A796" s="1"/>
      <c r="B796" s="1"/>
      <c r="C796" s="1"/>
      <c r="D796" s="1"/>
    </row>
    <row r="797" spans="1:4" ht="12" customHeight="1" x14ac:dyDescent="0.2">
      <c r="A797" s="1"/>
      <c r="B797" s="1"/>
      <c r="C797" s="1"/>
      <c r="D797" s="1"/>
    </row>
    <row r="798" spans="1:4" ht="12" customHeight="1" x14ac:dyDescent="0.2">
      <c r="A798" s="1"/>
      <c r="B798" s="1"/>
      <c r="C798" s="1"/>
      <c r="D798" s="1"/>
    </row>
    <row r="799" spans="1:4" ht="12" customHeight="1" x14ac:dyDescent="0.2">
      <c r="A799" s="1"/>
      <c r="B799" s="1"/>
      <c r="C799" s="1"/>
      <c r="D799" s="1"/>
    </row>
    <row r="800" spans="1:4" ht="12" customHeight="1" x14ac:dyDescent="0.2">
      <c r="A800" s="1"/>
      <c r="B800" s="1"/>
      <c r="C800" s="1"/>
      <c r="D800" s="1"/>
    </row>
    <row r="801" spans="1:4" ht="12" customHeight="1" x14ac:dyDescent="0.2">
      <c r="A801" s="1"/>
      <c r="B801" s="1"/>
      <c r="C801" s="1"/>
      <c r="D801" s="1"/>
    </row>
    <row r="802" spans="1:4" ht="12" customHeight="1" x14ac:dyDescent="0.2">
      <c r="A802" s="1"/>
      <c r="B802" s="1"/>
      <c r="C802" s="1"/>
      <c r="D802" s="1"/>
    </row>
    <row r="803" spans="1:4" ht="12" customHeight="1" x14ac:dyDescent="0.2">
      <c r="A803" s="1"/>
      <c r="B803" s="1"/>
      <c r="C803" s="1"/>
      <c r="D803" s="1"/>
    </row>
    <row r="804" spans="1:4" ht="12" customHeight="1" x14ac:dyDescent="0.2">
      <c r="A804" s="1"/>
      <c r="B804" s="1"/>
      <c r="C804" s="1"/>
      <c r="D804" s="1"/>
    </row>
    <row r="805" spans="1:4" ht="12" customHeight="1" x14ac:dyDescent="0.2">
      <c r="A805" s="1"/>
      <c r="B805" s="1"/>
      <c r="C805" s="1"/>
      <c r="D805" s="1"/>
    </row>
    <row r="806" spans="1:4" ht="12" customHeight="1" x14ac:dyDescent="0.2">
      <c r="A806" s="1"/>
      <c r="B806" s="1"/>
      <c r="C806" s="1"/>
      <c r="D806" s="1"/>
    </row>
    <row r="807" spans="1:4" ht="12" customHeight="1" x14ac:dyDescent="0.2">
      <c r="A807" s="1"/>
      <c r="B807" s="1"/>
      <c r="C807" s="1"/>
      <c r="D807" s="1"/>
    </row>
    <row r="808" spans="1:4" ht="12" customHeight="1" x14ac:dyDescent="0.2">
      <c r="A808" s="1"/>
      <c r="B808" s="1"/>
      <c r="C808" s="1"/>
      <c r="D808" s="1"/>
    </row>
    <row r="809" spans="1:4" ht="12" customHeight="1" x14ac:dyDescent="0.2">
      <c r="A809" s="1"/>
      <c r="B809" s="1"/>
      <c r="C809" s="1"/>
      <c r="D809" s="1"/>
    </row>
    <row r="810" spans="1:4" ht="12" customHeight="1" x14ac:dyDescent="0.2">
      <c r="A810" s="1"/>
      <c r="B810" s="1"/>
      <c r="C810" s="1"/>
      <c r="D810" s="1"/>
    </row>
    <row r="811" spans="1:4" ht="12" customHeight="1" x14ac:dyDescent="0.2">
      <c r="A811" s="1"/>
      <c r="B811" s="1"/>
      <c r="C811" s="1"/>
      <c r="D811" s="1"/>
    </row>
    <row r="812" spans="1:4" ht="12" customHeight="1" x14ac:dyDescent="0.2">
      <c r="A812" s="1"/>
      <c r="B812" s="1"/>
      <c r="C812" s="1"/>
      <c r="D812" s="1"/>
    </row>
    <row r="813" spans="1:4" ht="12" customHeight="1" x14ac:dyDescent="0.2">
      <c r="A813" s="1"/>
      <c r="B813" s="1"/>
      <c r="C813" s="1"/>
      <c r="D813" s="1"/>
    </row>
    <row r="814" spans="1:4" ht="12" customHeight="1" x14ac:dyDescent="0.2">
      <c r="A814" s="1"/>
      <c r="B814" s="1"/>
      <c r="C814" s="1"/>
      <c r="D814" s="1"/>
    </row>
    <row r="815" spans="1:4" ht="12" customHeight="1" x14ac:dyDescent="0.2">
      <c r="A815" s="1"/>
      <c r="B815" s="1"/>
      <c r="C815" s="1"/>
      <c r="D815" s="1"/>
    </row>
    <row r="816" spans="1:4" ht="12" customHeight="1" x14ac:dyDescent="0.2">
      <c r="A816" s="1"/>
      <c r="B816" s="1"/>
      <c r="C816" s="1"/>
      <c r="D816" s="1"/>
    </row>
    <row r="817" spans="1:4" ht="12" customHeight="1" x14ac:dyDescent="0.2">
      <c r="A817" s="1"/>
      <c r="B817" s="1"/>
      <c r="C817" s="1"/>
      <c r="D817" s="1"/>
    </row>
    <row r="818" spans="1:4" ht="12" customHeight="1" x14ac:dyDescent="0.2">
      <c r="A818" s="1"/>
      <c r="B818" s="1"/>
      <c r="C818" s="1"/>
      <c r="D818" s="1"/>
    </row>
    <row r="819" spans="1:4" ht="12" customHeight="1" x14ac:dyDescent="0.2">
      <c r="A819" s="1"/>
      <c r="B819" s="1"/>
      <c r="C819" s="1"/>
      <c r="D819" s="1"/>
    </row>
    <row r="820" spans="1:4" ht="12" customHeight="1" x14ac:dyDescent="0.2">
      <c r="A820" s="1"/>
      <c r="B820" s="1"/>
      <c r="C820" s="1"/>
      <c r="D820" s="1"/>
    </row>
    <row r="821" spans="1:4" ht="12" customHeight="1" x14ac:dyDescent="0.2">
      <c r="A821" s="1"/>
      <c r="B821" s="1"/>
      <c r="C821" s="1"/>
      <c r="D821" s="1"/>
    </row>
    <row r="822" spans="1:4" ht="12" customHeight="1" x14ac:dyDescent="0.2">
      <c r="A822" s="1"/>
      <c r="B822" s="1"/>
      <c r="C822" s="1"/>
      <c r="D822" s="1"/>
    </row>
    <row r="823" spans="1:4" ht="12" customHeight="1" x14ac:dyDescent="0.2">
      <c r="A823" s="1"/>
      <c r="B823" s="1"/>
      <c r="C823" s="1"/>
      <c r="D823" s="1"/>
    </row>
    <row r="824" spans="1:4" ht="12" customHeight="1" x14ac:dyDescent="0.2">
      <c r="A824" s="1"/>
      <c r="B824" s="1"/>
      <c r="C824" s="1"/>
      <c r="D824" s="1"/>
    </row>
    <row r="825" spans="1:4" ht="12" customHeight="1" x14ac:dyDescent="0.2">
      <c r="A825" s="1"/>
      <c r="B825" s="1"/>
      <c r="C825" s="1"/>
      <c r="D825" s="1"/>
    </row>
    <row r="826" spans="1:4" ht="12" customHeight="1" x14ac:dyDescent="0.2">
      <c r="A826" s="1"/>
      <c r="B826" s="1"/>
      <c r="C826" s="1"/>
      <c r="D826" s="1"/>
    </row>
    <row r="827" spans="1:4" ht="12" customHeight="1" x14ac:dyDescent="0.2">
      <c r="A827" s="1"/>
      <c r="B827" s="1"/>
      <c r="C827" s="1"/>
      <c r="D827" s="1"/>
    </row>
    <row r="828" spans="1:4" ht="12" customHeight="1" x14ac:dyDescent="0.2">
      <c r="A828" s="1"/>
      <c r="B828" s="1"/>
      <c r="C828" s="1"/>
      <c r="D828" s="1"/>
    </row>
    <row r="829" spans="1:4" ht="12" customHeight="1" x14ac:dyDescent="0.2">
      <c r="A829" s="1"/>
      <c r="B829" s="1"/>
      <c r="C829" s="1"/>
      <c r="D829" s="1"/>
    </row>
    <row r="830" spans="1:4" ht="12" customHeight="1" x14ac:dyDescent="0.2">
      <c r="A830" s="1"/>
      <c r="B830" s="1"/>
      <c r="C830" s="1"/>
      <c r="D830" s="1"/>
    </row>
    <row r="831" spans="1:4" ht="12" customHeight="1" x14ac:dyDescent="0.2">
      <c r="A831" s="1"/>
      <c r="B831" s="1"/>
      <c r="C831" s="1"/>
      <c r="D831" s="1"/>
    </row>
    <row r="832" spans="1:4" ht="12" customHeight="1" x14ac:dyDescent="0.2">
      <c r="A832" s="1"/>
      <c r="B832" s="1"/>
      <c r="C832" s="1"/>
      <c r="D832" s="1"/>
    </row>
    <row r="833" spans="1:4" ht="12" customHeight="1" x14ac:dyDescent="0.2">
      <c r="A833" s="1"/>
      <c r="B833" s="1"/>
      <c r="C833" s="1"/>
      <c r="D833" s="1"/>
    </row>
    <row r="834" spans="1:4" ht="12" customHeight="1" x14ac:dyDescent="0.2">
      <c r="A834" s="1"/>
      <c r="B834" s="1"/>
      <c r="C834" s="1"/>
      <c r="D834" s="1"/>
    </row>
    <row r="835" spans="1:4" ht="12" customHeight="1" x14ac:dyDescent="0.2">
      <c r="A835" s="1"/>
      <c r="B835" s="1"/>
      <c r="C835" s="1"/>
      <c r="D835" s="1"/>
    </row>
    <row r="836" spans="1:4" ht="12" customHeight="1" x14ac:dyDescent="0.2">
      <c r="A836" s="1"/>
      <c r="B836" s="1"/>
      <c r="C836" s="1"/>
      <c r="D836" s="1"/>
    </row>
    <row r="837" spans="1:4" ht="12" customHeight="1" x14ac:dyDescent="0.2">
      <c r="A837" s="1"/>
      <c r="B837" s="1"/>
      <c r="C837" s="1"/>
      <c r="D837" s="1"/>
    </row>
    <row r="838" spans="1:4" ht="12" customHeight="1" x14ac:dyDescent="0.2">
      <c r="A838" s="1"/>
      <c r="B838" s="1"/>
      <c r="C838" s="1"/>
      <c r="D838" s="1"/>
    </row>
    <row r="839" spans="1:4" ht="12" customHeight="1" x14ac:dyDescent="0.2">
      <c r="A839" s="1"/>
      <c r="B839" s="1"/>
      <c r="C839" s="1"/>
      <c r="D839" s="1"/>
    </row>
    <row r="840" spans="1:4" ht="12" customHeight="1" x14ac:dyDescent="0.2">
      <c r="A840" s="1"/>
      <c r="B840" s="1"/>
      <c r="C840" s="1"/>
      <c r="D840" s="1"/>
    </row>
    <row r="841" spans="1:4" ht="12" customHeight="1" x14ac:dyDescent="0.2">
      <c r="A841" s="1"/>
      <c r="B841" s="1"/>
      <c r="C841" s="1"/>
      <c r="D841" s="1"/>
    </row>
    <row r="842" spans="1:4" ht="12" customHeight="1" x14ac:dyDescent="0.2">
      <c r="A842" s="1"/>
      <c r="B842" s="1"/>
      <c r="C842" s="1"/>
      <c r="D842" s="1"/>
    </row>
    <row r="843" spans="1:4" ht="12" customHeight="1" x14ac:dyDescent="0.2">
      <c r="A843" s="1"/>
      <c r="B843" s="1"/>
      <c r="C843" s="1"/>
      <c r="D843" s="1"/>
    </row>
    <row r="844" spans="1:4" ht="12" customHeight="1" x14ac:dyDescent="0.2">
      <c r="A844" s="1"/>
      <c r="B844" s="1"/>
      <c r="C844" s="1"/>
      <c r="D844" s="1"/>
    </row>
    <row r="845" spans="1:4" ht="12" customHeight="1" x14ac:dyDescent="0.2">
      <c r="A845" s="1"/>
      <c r="B845" s="1"/>
      <c r="C845" s="1"/>
      <c r="D845" s="1"/>
    </row>
    <row r="846" spans="1:4" ht="12" customHeight="1" x14ac:dyDescent="0.2">
      <c r="A846" s="1"/>
      <c r="B846" s="1"/>
      <c r="C846" s="1"/>
      <c r="D846" s="1"/>
    </row>
    <row r="847" spans="1:4" ht="12" customHeight="1" x14ac:dyDescent="0.2">
      <c r="A847" s="1"/>
      <c r="B847" s="1"/>
      <c r="C847" s="1"/>
      <c r="D847" s="1"/>
    </row>
    <row r="848" spans="1:4" ht="12" customHeight="1" x14ac:dyDescent="0.2">
      <c r="A848" s="1"/>
      <c r="B848" s="1"/>
      <c r="C848" s="1"/>
      <c r="D848" s="1"/>
    </row>
    <row r="849" spans="1:4" ht="12" customHeight="1" x14ac:dyDescent="0.2">
      <c r="A849" s="1"/>
      <c r="B849" s="1"/>
      <c r="C849" s="1"/>
      <c r="D849" s="1"/>
    </row>
    <row r="850" spans="1:4" ht="12" customHeight="1" x14ac:dyDescent="0.2">
      <c r="A850" s="1"/>
      <c r="B850" s="1"/>
      <c r="C850" s="1"/>
      <c r="D850" s="1"/>
    </row>
    <row r="851" spans="1:4" ht="12" customHeight="1" x14ac:dyDescent="0.2">
      <c r="A851" s="1"/>
      <c r="B851" s="1"/>
      <c r="C851" s="1"/>
      <c r="D851" s="1"/>
    </row>
    <row r="852" spans="1:4" ht="12" customHeight="1" x14ac:dyDescent="0.2">
      <c r="A852" s="1"/>
      <c r="B852" s="1"/>
      <c r="C852" s="1"/>
      <c r="D852" s="1"/>
    </row>
    <row r="853" spans="1:4" ht="12" customHeight="1" x14ac:dyDescent="0.2">
      <c r="A853" s="1"/>
      <c r="B853" s="1"/>
      <c r="C853" s="1"/>
      <c r="D853" s="1"/>
    </row>
    <row r="854" spans="1:4" ht="12" customHeight="1" x14ac:dyDescent="0.2">
      <c r="A854" s="1"/>
      <c r="B854" s="1"/>
      <c r="C854" s="1"/>
      <c r="D854" s="1"/>
    </row>
    <row r="855" spans="1:4" ht="12" customHeight="1" x14ac:dyDescent="0.2">
      <c r="A855" s="1"/>
      <c r="B855" s="1"/>
      <c r="C855" s="1"/>
      <c r="D855" s="1"/>
    </row>
    <row r="856" spans="1:4" ht="12" customHeight="1" x14ac:dyDescent="0.2">
      <c r="A856" s="1"/>
      <c r="B856" s="1"/>
      <c r="C856" s="1"/>
      <c r="D856" s="1"/>
    </row>
    <row r="857" spans="1:4" ht="12" customHeight="1" x14ac:dyDescent="0.2">
      <c r="A857" s="1"/>
      <c r="B857" s="1"/>
      <c r="C857" s="1"/>
      <c r="D857" s="1"/>
    </row>
    <row r="858" spans="1:4" ht="12" customHeight="1" x14ac:dyDescent="0.2">
      <c r="A858" s="1"/>
      <c r="B858" s="1"/>
      <c r="C858" s="1"/>
      <c r="D858" s="1"/>
    </row>
    <row r="859" spans="1:4" ht="12" customHeight="1" x14ac:dyDescent="0.2">
      <c r="A859" s="1"/>
      <c r="B859" s="1"/>
      <c r="C859" s="1"/>
      <c r="D859" s="1"/>
    </row>
    <row r="860" spans="1:4" ht="12" customHeight="1" x14ac:dyDescent="0.2">
      <c r="A860" s="1"/>
      <c r="B860" s="1"/>
      <c r="C860" s="1"/>
      <c r="D860" s="1"/>
    </row>
    <row r="861" spans="1:4" ht="12" customHeight="1" x14ac:dyDescent="0.2">
      <c r="A861" s="1"/>
      <c r="B861" s="1"/>
      <c r="C861" s="1"/>
      <c r="D861" s="1"/>
    </row>
    <row r="862" spans="1:4" ht="12" customHeight="1" x14ac:dyDescent="0.2">
      <c r="A862" s="1"/>
      <c r="B862" s="1"/>
      <c r="C862" s="1"/>
      <c r="D862" s="1"/>
    </row>
    <row r="863" spans="1:4" ht="12" customHeight="1" x14ac:dyDescent="0.2">
      <c r="A863" s="1"/>
      <c r="B863" s="1"/>
      <c r="C863" s="1"/>
      <c r="D863" s="1"/>
    </row>
    <row r="864" spans="1:4" ht="12" customHeight="1" x14ac:dyDescent="0.2">
      <c r="A864" s="1"/>
      <c r="B864" s="1"/>
      <c r="C864" s="1"/>
      <c r="D864" s="1"/>
    </row>
    <row r="865" spans="1:4" ht="12" customHeight="1" x14ac:dyDescent="0.2">
      <c r="A865" s="1"/>
      <c r="B865" s="1"/>
      <c r="C865" s="1"/>
      <c r="D865" s="1"/>
    </row>
    <row r="866" spans="1:4" ht="12" customHeight="1" x14ac:dyDescent="0.2">
      <c r="A866" s="1"/>
      <c r="B866" s="1"/>
      <c r="C866" s="1"/>
      <c r="D866" s="1"/>
    </row>
    <row r="867" spans="1:4" ht="12" customHeight="1" x14ac:dyDescent="0.2">
      <c r="A867" s="1"/>
      <c r="B867" s="1"/>
      <c r="C867" s="1"/>
      <c r="D867" s="1"/>
    </row>
    <row r="868" spans="1:4" ht="12" customHeight="1" x14ac:dyDescent="0.2">
      <c r="A868" s="1"/>
      <c r="B868" s="1"/>
      <c r="C868" s="1"/>
      <c r="D868" s="1"/>
    </row>
    <row r="869" spans="1:4" ht="12" customHeight="1" x14ac:dyDescent="0.2">
      <c r="A869" s="1"/>
      <c r="B869" s="1"/>
      <c r="C869" s="1"/>
      <c r="D869" s="1"/>
    </row>
    <row r="870" spans="1:4" ht="12" customHeight="1" x14ac:dyDescent="0.2">
      <c r="A870" s="1"/>
      <c r="B870" s="1"/>
      <c r="C870" s="1"/>
      <c r="D870" s="1"/>
    </row>
    <row r="871" spans="1:4" ht="12" customHeight="1" x14ac:dyDescent="0.2">
      <c r="A871" s="1"/>
      <c r="B871" s="1"/>
      <c r="C871" s="1"/>
      <c r="D871" s="1"/>
    </row>
    <row r="872" spans="1:4" ht="12" customHeight="1" x14ac:dyDescent="0.2">
      <c r="A872" s="1"/>
      <c r="B872" s="1"/>
      <c r="C872" s="1"/>
      <c r="D872" s="1"/>
    </row>
    <row r="873" spans="1:4" ht="12" customHeight="1" x14ac:dyDescent="0.2">
      <c r="A873" s="1"/>
      <c r="B873" s="1"/>
      <c r="C873" s="1"/>
      <c r="D873" s="1"/>
    </row>
    <row r="874" spans="1:4" ht="12" customHeight="1" x14ac:dyDescent="0.2">
      <c r="A874" s="1"/>
      <c r="B874" s="1"/>
      <c r="C874" s="1"/>
      <c r="D874" s="1"/>
    </row>
    <row r="875" spans="1:4" ht="12" customHeight="1" x14ac:dyDescent="0.2">
      <c r="A875" s="1"/>
      <c r="B875" s="1"/>
      <c r="C875" s="1"/>
      <c r="D875" s="1"/>
    </row>
    <row r="876" spans="1:4" ht="12" customHeight="1" x14ac:dyDescent="0.2">
      <c r="A876" s="1"/>
      <c r="B876" s="1"/>
      <c r="C876" s="1"/>
      <c r="D876" s="1"/>
    </row>
    <row r="877" spans="1:4" ht="12" customHeight="1" x14ac:dyDescent="0.2">
      <c r="A877" s="1"/>
      <c r="B877" s="1"/>
      <c r="C877" s="1"/>
      <c r="D877" s="1"/>
    </row>
    <row r="878" spans="1:4" ht="12" customHeight="1" x14ac:dyDescent="0.2">
      <c r="A878" s="1"/>
      <c r="B878" s="1"/>
      <c r="C878" s="1"/>
      <c r="D878" s="1"/>
    </row>
    <row r="879" spans="1:4" ht="12" customHeight="1" x14ac:dyDescent="0.2">
      <c r="A879" s="1"/>
      <c r="B879" s="1"/>
      <c r="C879" s="1"/>
      <c r="D879" s="1"/>
    </row>
    <row r="880" spans="1:4" ht="12" customHeight="1" x14ac:dyDescent="0.2">
      <c r="A880" s="1"/>
      <c r="B880" s="1"/>
      <c r="C880" s="1"/>
      <c r="D880" s="1"/>
    </row>
    <row r="881" spans="1:4" ht="12" customHeight="1" x14ac:dyDescent="0.2">
      <c r="A881" s="1"/>
      <c r="B881" s="1"/>
      <c r="C881" s="1"/>
      <c r="D881" s="1"/>
    </row>
    <row r="882" spans="1:4" ht="12" customHeight="1" x14ac:dyDescent="0.2">
      <c r="A882" s="1"/>
      <c r="B882" s="1"/>
      <c r="C882" s="1"/>
      <c r="D882" s="1"/>
    </row>
    <row r="883" spans="1:4" ht="12" customHeight="1" x14ac:dyDescent="0.2">
      <c r="A883" s="1"/>
      <c r="B883" s="1"/>
      <c r="C883" s="1"/>
      <c r="D883" s="1"/>
    </row>
    <row r="884" spans="1:4" ht="12" customHeight="1" x14ac:dyDescent="0.2">
      <c r="A884" s="1"/>
      <c r="B884" s="1"/>
      <c r="C884" s="1"/>
      <c r="D884" s="1"/>
    </row>
    <row r="885" spans="1:4" ht="12" customHeight="1" x14ac:dyDescent="0.2">
      <c r="A885" s="1"/>
      <c r="B885" s="1"/>
      <c r="C885" s="1"/>
      <c r="D885" s="1"/>
    </row>
    <row r="886" spans="1:4" ht="12" customHeight="1" x14ac:dyDescent="0.2">
      <c r="A886" s="1"/>
      <c r="B886" s="1"/>
      <c r="C886" s="1"/>
      <c r="D886" s="1"/>
    </row>
    <row r="887" spans="1:4" ht="12" customHeight="1" x14ac:dyDescent="0.2">
      <c r="A887" s="1"/>
      <c r="B887" s="1"/>
      <c r="C887" s="1"/>
      <c r="D887" s="1"/>
    </row>
    <row r="888" spans="1:4" ht="12" customHeight="1" x14ac:dyDescent="0.2">
      <c r="A888" s="1"/>
      <c r="B888" s="1"/>
      <c r="C888" s="1"/>
      <c r="D888" s="1"/>
    </row>
    <row r="889" spans="1:4" ht="12" customHeight="1" x14ac:dyDescent="0.2">
      <c r="A889" s="1"/>
      <c r="B889" s="1"/>
      <c r="C889" s="1"/>
      <c r="D889" s="1"/>
    </row>
    <row r="890" spans="1:4" ht="12" customHeight="1" x14ac:dyDescent="0.2">
      <c r="A890" s="1"/>
      <c r="B890" s="1"/>
      <c r="C890" s="1"/>
      <c r="D890" s="1"/>
    </row>
    <row r="891" spans="1:4" ht="12" customHeight="1" x14ac:dyDescent="0.2">
      <c r="A891" s="1"/>
      <c r="B891" s="1"/>
      <c r="C891" s="1"/>
      <c r="D891" s="1"/>
    </row>
    <row r="892" spans="1:4" ht="12" customHeight="1" x14ac:dyDescent="0.2">
      <c r="A892" s="1"/>
      <c r="B892" s="1"/>
      <c r="C892" s="1"/>
      <c r="D892" s="1"/>
    </row>
    <row r="893" spans="1:4" ht="12" customHeight="1" x14ac:dyDescent="0.2">
      <c r="A893" s="1"/>
      <c r="B893" s="1"/>
      <c r="C893" s="1"/>
      <c r="D893" s="1"/>
    </row>
    <row r="894" spans="1:4" ht="12" customHeight="1" x14ac:dyDescent="0.2">
      <c r="A894" s="1"/>
      <c r="B894" s="1"/>
      <c r="C894" s="1"/>
      <c r="D894" s="1"/>
    </row>
    <row r="895" spans="1:4" ht="12" customHeight="1" x14ac:dyDescent="0.2">
      <c r="A895" s="1"/>
      <c r="B895" s="1"/>
      <c r="C895" s="1"/>
      <c r="D895" s="1"/>
    </row>
    <row r="896" spans="1:4" ht="12" customHeight="1" x14ac:dyDescent="0.2">
      <c r="A896" s="1"/>
      <c r="B896" s="1"/>
      <c r="C896" s="1"/>
      <c r="D896" s="1"/>
    </row>
    <row r="897" spans="1:4" ht="12" customHeight="1" x14ac:dyDescent="0.2">
      <c r="A897" s="1"/>
      <c r="B897" s="1"/>
      <c r="C897" s="1"/>
      <c r="D897" s="1"/>
    </row>
    <row r="898" spans="1:4" ht="12" customHeight="1" x14ac:dyDescent="0.2">
      <c r="A898" s="1"/>
      <c r="B898" s="1"/>
      <c r="C898" s="1"/>
      <c r="D898" s="1"/>
    </row>
    <row r="899" spans="1:4" ht="12" customHeight="1" x14ac:dyDescent="0.2">
      <c r="A899" s="1"/>
      <c r="B899" s="1"/>
      <c r="C899" s="1"/>
      <c r="D899" s="1"/>
    </row>
    <row r="900" spans="1:4" ht="12" customHeight="1" x14ac:dyDescent="0.2">
      <c r="A900" s="1"/>
      <c r="B900" s="1"/>
      <c r="C900" s="1"/>
      <c r="D900" s="1"/>
    </row>
    <row r="901" spans="1:4" ht="12" customHeight="1" x14ac:dyDescent="0.2">
      <c r="A901" s="1"/>
      <c r="B901" s="1"/>
      <c r="C901" s="1"/>
      <c r="D901" s="1"/>
    </row>
    <row r="902" spans="1:4" ht="12" customHeight="1" x14ac:dyDescent="0.2">
      <c r="A902" s="1"/>
      <c r="B902" s="1"/>
      <c r="C902" s="1"/>
      <c r="D902" s="1"/>
    </row>
    <row r="903" spans="1:4" ht="12" customHeight="1" x14ac:dyDescent="0.2">
      <c r="A903" s="1"/>
      <c r="B903" s="1"/>
      <c r="C903" s="1"/>
      <c r="D903" s="1"/>
    </row>
    <row r="904" spans="1:4" ht="12" customHeight="1" x14ac:dyDescent="0.2">
      <c r="A904" s="1"/>
      <c r="B904" s="1"/>
      <c r="C904" s="1"/>
      <c r="D904" s="1"/>
    </row>
    <row r="905" spans="1:4" ht="12" customHeight="1" x14ac:dyDescent="0.2">
      <c r="A905" s="1"/>
      <c r="B905" s="1"/>
      <c r="C905" s="1"/>
      <c r="D905" s="1"/>
    </row>
    <row r="906" spans="1:4" ht="12" customHeight="1" x14ac:dyDescent="0.2">
      <c r="A906" s="1"/>
      <c r="B906" s="1"/>
      <c r="C906" s="1"/>
      <c r="D906" s="1"/>
    </row>
    <row r="907" spans="1:4" ht="12" customHeight="1" x14ac:dyDescent="0.2">
      <c r="A907" s="1"/>
      <c r="B907" s="1"/>
      <c r="C907" s="1"/>
      <c r="D907" s="1"/>
    </row>
    <row r="908" spans="1:4" ht="12" customHeight="1" x14ac:dyDescent="0.2">
      <c r="A908" s="1"/>
      <c r="B908" s="1"/>
      <c r="C908" s="1"/>
      <c r="D908" s="1"/>
    </row>
    <row r="909" spans="1:4" ht="12" customHeight="1" x14ac:dyDescent="0.2">
      <c r="A909" s="1"/>
      <c r="B909" s="1"/>
      <c r="C909" s="1"/>
      <c r="D909" s="1"/>
    </row>
    <row r="910" spans="1:4" ht="12" customHeight="1" x14ac:dyDescent="0.2">
      <c r="A910" s="1"/>
      <c r="B910" s="1"/>
      <c r="C910" s="1"/>
      <c r="D910" s="1"/>
    </row>
    <row r="911" spans="1:4" ht="12" customHeight="1" x14ac:dyDescent="0.2">
      <c r="A911" s="1"/>
      <c r="B911" s="1"/>
      <c r="C911" s="1"/>
      <c r="D911" s="1"/>
    </row>
    <row r="912" spans="1:4" ht="12" customHeight="1" x14ac:dyDescent="0.2">
      <c r="A912" s="1"/>
      <c r="B912" s="1"/>
      <c r="C912" s="1"/>
      <c r="D912" s="1"/>
    </row>
    <row r="913" spans="1:4" ht="12" customHeight="1" x14ac:dyDescent="0.2">
      <c r="A913" s="1"/>
      <c r="B913" s="1"/>
      <c r="C913" s="1"/>
      <c r="D913" s="1"/>
    </row>
    <row r="914" spans="1:4" ht="12" customHeight="1" x14ac:dyDescent="0.2">
      <c r="A914" s="1"/>
      <c r="B914" s="1"/>
      <c r="C914" s="1"/>
      <c r="D914" s="1"/>
    </row>
    <row r="915" spans="1:4" ht="12" customHeight="1" x14ac:dyDescent="0.2">
      <c r="A915" s="1"/>
      <c r="B915" s="1"/>
      <c r="C915" s="1"/>
      <c r="D915" s="1"/>
    </row>
    <row r="916" spans="1:4" ht="12" customHeight="1" x14ac:dyDescent="0.2">
      <c r="A916" s="1"/>
      <c r="B916" s="1"/>
      <c r="C916" s="1"/>
      <c r="D916" s="1"/>
    </row>
    <row r="917" spans="1:4" ht="12" customHeight="1" x14ac:dyDescent="0.2">
      <c r="A917" s="1"/>
      <c r="B917" s="1"/>
      <c r="C917" s="1"/>
      <c r="D917" s="1"/>
    </row>
    <row r="918" spans="1:4" ht="12" customHeight="1" x14ac:dyDescent="0.2">
      <c r="A918" s="1"/>
      <c r="B918" s="1"/>
      <c r="C918" s="1"/>
      <c r="D918" s="1"/>
    </row>
    <row r="919" spans="1:4" ht="12" customHeight="1" x14ac:dyDescent="0.2">
      <c r="A919" s="1"/>
      <c r="B919" s="1"/>
      <c r="C919" s="1"/>
      <c r="D919" s="1"/>
    </row>
    <row r="920" spans="1:4" ht="12" customHeight="1" x14ac:dyDescent="0.2">
      <c r="A920" s="1"/>
      <c r="B920" s="1"/>
      <c r="C920" s="1"/>
      <c r="D920" s="1"/>
    </row>
    <row r="921" spans="1:4" ht="12" customHeight="1" x14ac:dyDescent="0.2">
      <c r="A921" s="1"/>
      <c r="B921" s="1"/>
      <c r="C921" s="1"/>
      <c r="D921" s="1"/>
    </row>
    <row r="922" spans="1:4" ht="12" customHeight="1" x14ac:dyDescent="0.2">
      <c r="A922" s="1"/>
      <c r="B922" s="1"/>
      <c r="C922" s="1"/>
      <c r="D922" s="1"/>
    </row>
    <row r="923" spans="1:4" ht="12" customHeight="1" x14ac:dyDescent="0.2">
      <c r="A923" s="1"/>
      <c r="B923" s="1"/>
      <c r="C923" s="1"/>
      <c r="D923" s="1"/>
    </row>
    <row r="924" spans="1:4" ht="12" customHeight="1" x14ac:dyDescent="0.2">
      <c r="A924" s="1"/>
      <c r="B924" s="1"/>
      <c r="C924" s="1"/>
      <c r="D924" s="1"/>
    </row>
    <row r="925" spans="1:4" ht="12" customHeight="1" x14ac:dyDescent="0.2">
      <c r="A925" s="1"/>
      <c r="B925" s="1"/>
      <c r="C925" s="1"/>
      <c r="D925" s="1"/>
    </row>
    <row r="926" spans="1:4" ht="12" customHeight="1" x14ac:dyDescent="0.2">
      <c r="A926" s="1"/>
      <c r="B926" s="1"/>
      <c r="C926" s="1"/>
      <c r="D926" s="1"/>
    </row>
    <row r="927" spans="1:4" ht="12" customHeight="1" x14ac:dyDescent="0.2">
      <c r="A927" s="1"/>
      <c r="B927" s="1"/>
      <c r="C927" s="1"/>
      <c r="D927" s="1"/>
    </row>
    <row r="928" spans="1:4" ht="12" customHeight="1" x14ac:dyDescent="0.2">
      <c r="A928" s="1"/>
      <c r="B928" s="1"/>
      <c r="C928" s="1"/>
      <c r="D928" s="1"/>
    </row>
    <row r="929" spans="1:4" ht="12" customHeight="1" x14ac:dyDescent="0.2">
      <c r="A929" s="1"/>
      <c r="B929" s="1"/>
      <c r="C929" s="1"/>
      <c r="D929" s="1"/>
    </row>
    <row r="930" spans="1:4" ht="12" customHeight="1" x14ac:dyDescent="0.2">
      <c r="A930" s="1"/>
      <c r="B930" s="1"/>
      <c r="C930" s="1"/>
      <c r="D930" s="1"/>
    </row>
    <row r="931" spans="1:4" ht="12" customHeight="1" x14ac:dyDescent="0.2">
      <c r="A931" s="1"/>
      <c r="B931" s="1"/>
      <c r="C931" s="1"/>
      <c r="D931" s="1"/>
    </row>
    <row r="932" spans="1:4" ht="12" customHeight="1" x14ac:dyDescent="0.2">
      <c r="A932" s="1"/>
      <c r="B932" s="1"/>
      <c r="C932" s="1"/>
      <c r="D932" s="1"/>
    </row>
    <row r="933" spans="1:4" ht="12" customHeight="1" x14ac:dyDescent="0.2">
      <c r="A933" s="1"/>
      <c r="B933" s="1"/>
      <c r="C933" s="1"/>
      <c r="D933" s="1"/>
    </row>
    <row r="934" spans="1:4" ht="12" customHeight="1" x14ac:dyDescent="0.2">
      <c r="A934" s="1"/>
      <c r="B934" s="1"/>
      <c r="C934" s="1"/>
      <c r="D934" s="1"/>
    </row>
    <row r="935" spans="1:4" ht="12" customHeight="1" x14ac:dyDescent="0.2">
      <c r="A935" s="1"/>
      <c r="B935" s="1"/>
      <c r="C935" s="1"/>
      <c r="D935" s="1"/>
    </row>
    <row r="936" spans="1:4" ht="12" customHeight="1" x14ac:dyDescent="0.2">
      <c r="A936" s="1"/>
      <c r="B936" s="1"/>
      <c r="C936" s="1"/>
      <c r="D936" s="1"/>
    </row>
    <row r="937" spans="1:4" ht="12" customHeight="1" x14ac:dyDescent="0.2">
      <c r="A937" s="1"/>
      <c r="B937" s="1"/>
      <c r="C937" s="1"/>
      <c r="D937" s="1"/>
    </row>
    <row r="938" spans="1:4" ht="12" customHeight="1" x14ac:dyDescent="0.2">
      <c r="A938" s="1"/>
      <c r="B938" s="1"/>
      <c r="C938" s="1"/>
      <c r="D938" s="1"/>
    </row>
    <row r="939" spans="1:4" ht="12" customHeight="1" x14ac:dyDescent="0.2">
      <c r="A939" s="1"/>
      <c r="B939" s="1"/>
      <c r="C939" s="1"/>
      <c r="D939" s="1"/>
    </row>
    <row r="940" spans="1:4" ht="12" customHeight="1" x14ac:dyDescent="0.2">
      <c r="A940" s="1"/>
      <c r="B940" s="1"/>
      <c r="C940" s="1"/>
      <c r="D940" s="1"/>
    </row>
    <row r="941" spans="1:4" ht="12" customHeight="1" x14ac:dyDescent="0.2">
      <c r="A941" s="1"/>
      <c r="B941" s="1"/>
      <c r="C941" s="1"/>
      <c r="D941" s="1"/>
    </row>
    <row r="942" spans="1:4" ht="12" customHeight="1" x14ac:dyDescent="0.2">
      <c r="A942" s="1"/>
      <c r="B942" s="1"/>
      <c r="C942" s="1"/>
      <c r="D942" s="1"/>
    </row>
    <row r="943" spans="1:4" ht="12" customHeight="1" x14ac:dyDescent="0.2">
      <c r="A943" s="1"/>
      <c r="B943" s="1"/>
      <c r="C943" s="1"/>
      <c r="D943" s="1"/>
    </row>
    <row r="944" spans="1:4" ht="12" customHeight="1" x14ac:dyDescent="0.2">
      <c r="A944" s="1"/>
      <c r="B944" s="1"/>
      <c r="C944" s="1"/>
      <c r="D944" s="1"/>
    </row>
    <row r="945" spans="1:4" ht="12" customHeight="1" x14ac:dyDescent="0.2">
      <c r="A945" s="1"/>
      <c r="B945" s="1"/>
      <c r="C945" s="1"/>
      <c r="D945" s="1"/>
    </row>
    <row r="946" spans="1:4" ht="12" customHeight="1" x14ac:dyDescent="0.2">
      <c r="A946" s="1"/>
      <c r="B946" s="1"/>
      <c r="C946" s="1"/>
      <c r="D946" s="1"/>
    </row>
    <row r="947" spans="1:4" ht="12" customHeight="1" x14ac:dyDescent="0.2">
      <c r="A947" s="1"/>
      <c r="B947" s="1"/>
      <c r="C947" s="1"/>
      <c r="D947" s="1"/>
    </row>
    <row r="948" spans="1:4" ht="12" customHeight="1" x14ac:dyDescent="0.2">
      <c r="A948" s="1"/>
      <c r="B948" s="1"/>
      <c r="C948" s="1"/>
      <c r="D948" s="1"/>
    </row>
    <row r="949" spans="1:4" ht="12" customHeight="1" x14ac:dyDescent="0.2">
      <c r="A949" s="1"/>
      <c r="B949" s="1"/>
      <c r="C949" s="1"/>
      <c r="D949" s="1"/>
    </row>
    <row r="950" spans="1:4" ht="12" customHeight="1" x14ac:dyDescent="0.2">
      <c r="A950" s="1"/>
      <c r="B950" s="1"/>
      <c r="C950" s="1"/>
      <c r="D950" s="1"/>
    </row>
    <row r="951" spans="1:4" ht="12" customHeight="1" x14ac:dyDescent="0.2">
      <c r="A951" s="1"/>
      <c r="B951" s="1"/>
      <c r="C951" s="1"/>
      <c r="D951" s="1"/>
    </row>
    <row r="952" spans="1:4" ht="12" customHeight="1" x14ac:dyDescent="0.2">
      <c r="A952" s="1"/>
      <c r="B952" s="1"/>
      <c r="C952" s="1"/>
      <c r="D952" s="1"/>
    </row>
    <row r="953" spans="1:4" ht="12" customHeight="1" x14ac:dyDescent="0.2">
      <c r="A953" s="1"/>
      <c r="B953" s="1"/>
      <c r="C953" s="1"/>
      <c r="D953" s="1"/>
    </row>
    <row r="954" spans="1:4" ht="12" customHeight="1" x14ac:dyDescent="0.2">
      <c r="A954" s="1"/>
      <c r="B954" s="1"/>
      <c r="C954" s="1"/>
      <c r="D954" s="1"/>
    </row>
    <row r="955" spans="1:4" ht="12" customHeight="1" x14ac:dyDescent="0.2">
      <c r="A955" s="1"/>
      <c r="B955" s="1"/>
      <c r="C955" s="1"/>
      <c r="D955" s="1"/>
    </row>
    <row r="956" spans="1:4" ht="12" customHeight="1" x14ac:dyDescent="0.2">
      <c r="A956" s="1"/>
      <c r="B956" s="1"/>
      <c r="C956" s="1"/>
      <c r="D956" s="1"/>
    </row>
    <row r="957" spans="1:4" ht="12" customHeight="1" x14ac:dyDescent="0.2">
      <c r="A957" s="1"/>
      <c r="B957" s="1"/>
      <c r="C957" s="1"/>
      <c r="D957" s="1"/>
    </row>
    <row r="958" spans="1:4" ht="12" customHeight="1" x14ac:dyDescent="0.2">
      <c r="A958" s="1"/>
      <c r="B958" s="1"/>
      <c r="C958" s="1"/>
      <c r="D958" s="1"/>
    </row>
    <row r="959" spans="1:4" ht="12" customHeight="1" x14ac:dyDescent="0.2">
      <c r="A959" s="1"/>
      <c r="B959" s="1"/>
      <c r="C959" s="1"/>
      <c r="D959" s="1"/>
    </row>
    <row r="960" spans="1:4" ht="12" customHeight="1" x14ac:dyDescent="0.2">
      <c r="A960" s="1"/>
      <c r="B960" s="1"/>
      <c r="C960" s="1"/>
      <c r="D960" s="1"/>
    </row>
    <row r="961" spans="1:4" ht="12" customHeight="1" x14ac:dyDescent="0.2">
      <c r="A961" s="1"/>
      <c r="B961" s="1"/>
      <c r="C961" s="1"/>
      <c r="D961" s="1"/>
    </row>
    <row r="962" spans="1:4" ht="12" customHeight="1" x14ac:dyDescent="0.2">
      <c r="A962" s="1"/>
      <c r="B962" s="1"/>
      <c r="C962" s="1"/>
      <c r="D962" s="1"/>
    </row>
    <row r="963" spans="1:4" ht="12" customHeight="1" x14ac:dyDescent="0.2">
      <c r="A963" s="1"/>
      <c r="B963" s="1"/>
      <c r="C963" s="1"/>
      <c r="D963" s="1"/>
    </row>
    <row r="964" spans="1:4" ht="12" customHeight="1" x14ac:dyDescent="0.2">
      <c r="A964" s="1"/>
      <c r="B964" s="1"/>
      <c r="C964" s="1"/>
      <c r="D964" s="1"/>
    </row>
    <row r="965" spans="1:4" ht="12" customHeight="1" x14ac:dyDescent="0.2">
      <c r="A965" s="1"/>
      <c r="B965" s="1"/>
      <c r="C965" s="1"/>
      <c r="D965" s="1"/>
    </row>
    <row r="966" spans="1:4" ht="12" customHeight="1" x14ac:dyDescent="0.2">
      <c r="A966" s="1"/>
      <c r="B966" s="1"/>
      <c r="C966" s="1"/>
      <c r="D966" s="1"/>
    </row>
    <row r="967" spans="1:4" ht="12" customHeight="1" x14ac:dyDescent="0.2">
      <c r="A967" s="1"/>
      <c r="B967" s="1"/>
      <c r="C967" s="1"/>
      <c r="D967" s="1"/>
    </row>
    <row r="968" spans="1:4" ht="12" customHeight="1" x14ac:dyDescent="0.2">
      <c r="A968" s="1"/>
      <c r="B968" s="1"/>
      <c r="C968" s="1"/>
      <c r="D968" s="1"/>
    </row>
    <row r="969" spans="1:4" ht="12" customHeight="1" x14ac:dyDescent="0.2">
      <c r="A969" s="1"/>
      <c r="B969" s="1"/>
      <c r="C969" s="1"/>
      <c r="D969" s="1"/>
    </row>
    <row r="970" spans="1:4" ht="12" customHeight="1" x14ac:dyDescent="0.2">
      <c r="A970" s="1"/>
      <c r="B970" s="1"/>
      <c r="C970" s="1"/>
      <c r="D970" s="1"/>
    </row>
    <row r="971" spans="1:4" ht="12" customHeight="1" x14ac:dyDescent="0.2">
      <c r="A971" s="1"/>
      <c r="B971" s="1"/>
      <c r="C971" s="1"/>
      <c r="D971" s="1"/>
    </row>
    <row r="972" spans="1:4" ht="12" customHeight="1" x14ac:dyDescent="0.2">
      <c r="A972" s="1"/>
      <c r="B972" s="1"/>
      <c r="C972" s="1"/>
      <c r="D972" s="1"/>
    </row>
    <row r="973" spans="1:4" ht="12" customHeight="1" x14ac:dyDescent="0.2">
      <c r="A973" s="1"/>
      <c r="B973" s="1"/>
      <c r="C973" s="1"/>
      <c r="D973" s="1"/>
    </row>
    <row r="974" spans="1:4" ht="12" customHeight="1" x14ac:dyDescent="0.2">
      <c r="A974" s="1"/>
      <c r="B974" s="1"/>
      <c r="C974" s="1"/>
      <c r="D974" s="1"/>
    </row>
    <row r="975" spans="1:4" ht="12" customHeight="1" x14ac:dyDescent="0.2">
      <c r="A975" s="1"/>
      <c r="B975" s="1"/>
      <c r="C975" s="1"/>
      <c r="D975" s="1"/>
    </row>
    <row r="976" spans="1:4" ht="12" customHeight="1" x14ac:dyDescent="0.2">
      <c r="A976" s="1"/>
      <c r="B976" s="1"/>
      <c r="C976" s="1"/>
      <c r="D976" s="1"/>
    </row>
    <row r="977" spans="1:4" ht="12" customHeight="1" x14ac:dyDescent="0.2">
      <c r="A977" s="1"/>
      <c r="B977" s="1"/>
      <c r="C977" s="1"/>
      <c r="D977" s="1"/>
    </row>
    <row r="978" spans="1:4" ht="12" customHeight="1" x14ac:dyDescent="0.2">
      <c r="A978" s="1"/>
      <c r="B978" s="1"/>
      <c r="C978" s="1"/>
      <c r="D978" s="1"/>
    </row>
    <row r="979" spans="1:4" ht="12" customHeight="1" x14ac:dyDescent="0.2">
      <c r="A979" s="1"/>
      <c r="B979" s="1"/>
      <c r="C979" s="1"/>
      <c r="D979" s="1"/>
    </row>
    <row r="980" spans="1:4" ht="12" customHeight="1" x14ac:dyDescent="0.2">
      <c r="A980" s="1"/>
      <c r="B980" s="1"/>
      <c r="C980" s="1"/>
      <c r="D980" s="1"/>
    </row>
    <row r="981" spans="1:4" ht="12" customHeight="1" x14ac:dyDescent="0.2">
      <c r="A981" s="1"/>
      <c r="B981" s="1"/>
      <c r="C981" s="1"/>
      <c r="D981" s="1"/>
    </row>
    <row r="982" spans="1:4" ht="12" customHeight="1" x14ac:dyDescent="0.2">
      <c r="A982" s="1"/>
      <c r="B982" s="1"/>
      <c r="C982" s="1"/>
      <c r="D982" s="1"/>
    </row>
    <row r="983" spans="1:4" ht="12" customHeight="1" x14ac:dyDescent="0.2">
      <c r="A983" s="1"/>
      <c r="B983" s="1"/>
      <c r="C983" s="1"/>
      <c r="D983" s="1"/>
    </row>
    <row r="984" spans="1:4" ht="12" customHeight="1" x14ac:dyDescent="0.2">
      <c r="A984" s="1"/>
      <c r="B984" s="1"/>
      <c r="C984" s="1"/>
      <c r="D984" s="1"/>
    </row>
    <row r="985" spans="1:4" ht="12" customHeight="1" x14ac:dyDescent="0.2">
      <c r="A985" s="1"/>
      <c r="B985" s="1"/>
      <c r="C985" s="1"/>
      <c r="D985" s="1"/>
    </row>
    <row r="986" spans="1:4" ht="12" customHeight="1" x14ac:dyDescent="0.2">
      <c r="A986" s="1"/>
      <c r="B986" s="1"/>
      <c r="C986" s="1"/>
      <c r="D986" s="1"/>
    </row>
    <row r="987" spans="1:4" ht="12" customHeight="1" x14ac:dyDescent="0.2">
      <c r="A987" s="1"/>
      <c r="B987" s="1"/>
      <c r="C987" s="1"/>
      <c r="D987" s="1"/>
    </row>
    <row r="988" spans="1:4" ht="12" customHeight="1" x14ac:dyDescent="0.2">
      <c r="A988" s="1"/>
      <c r="B988" s="1"/>
      <c r="C988" s="1"/>
      <c r="D988" s="1"/>
    </row>
    <row r="989" spans="1:4" ht="12" customHeight="1" x14ac:dyDescent="0.2">
      <c r="A989" s="1"/>
      <c r="B989" s="1"/>
      <c r="C989" s="1"/>
      <c r="D989" s="1"/>
    </row>
    <row r="990" spans="1:4" ht="12" customHeight="1" x14ac:dyDescent="0.2">
      <c r="A990" s="1"/>
      <c r="B990" s="1"/>
      <c r="C990" s="1"/>
      <c r="D990" s="1"/>
    </row>
    <row r="991" spans="1:4" ht="12" customHeight="1" x14ac:dyDescent="0.2">
      <c r="A991" s="1"/>
      <c r="B991" s="1"/>
      <c r="C991" s="1"/>
      <c r="D991" s="1"/>
    </row>
    <row r="992" spans="1:4" ht="12" customHeight="1" x14ac:dyDescent="0.2">
      <c r="A992" s="1"/>
      <c r="B992" s="1"/>
      <c r="C992" s="1"/>
      <c r="D992" s="1"/>
    </row>
    <row r="993" spans="1:4" ht="12" customHeight="1" x14ac:dyDescent="0.2">
      <c r="A993" s="1"/>
      <c r="B993" s="1"/>
      <c r="C993" s="1"/>
      <c r="D993" s="1"/>
    </row>
    <row r="994" spans="1:4" ht="12" customHeight="1" x14ac:dyDescent="0.2">
      <c r="A994" s="1"/>
      <c r="B994" s="1"/>
      <c r="C994" s="1"/>
      <c r="D994" s="1"/>
    </row>
    <row r="995" spans="1:4" ht="12" customHeight="1" x14ac:dyDescent="0.2">
      <c r="A995" s="1"/>
      <c r="B995" s="1"/>
      <c r="C995" s="1"/>
      <c r="D995" s="1"/>
    </row>
    <row r="996" spans="1:4" ht="12" customHeight="1" x14ac:dyDescent="0.2">
      <c r="A996" s="1"/>
      <c r="B996" s="1"/>
      <c r="C996" s="1"/>
      <c r="D996" s="1"/>
    </row>
    <row r="997" spans="1:4" ht="12" customHeight="1" x14ac:dyDescent="0.2">
      <c r="A997" s="1"/>
      <c r="B997" s="1"/>
      <c r="C997" s="1"/>
      <c r="D997" s="1"/>
    </row>
    <row r="998" spans="1:4" ht="12" customHeight="1" x14ac:dyDescent="0.2">
      <c r="A998" s="1"/>
      <c r="B998" s="1"/>
      <c r="C998" s="1"/>
      <c r="D998" s="1"/>
    </row>
    <row r="999" spans="1:4" ht="12" customHeight="1" x14ac:dyDescent="0.2">
      <c r="A999" s="1"/>
      <c r="B999" s="1"/>
      <c r="C999" s="1"/>
      <c r="D999" s="1"/>
    </row>
    <row r="1000" spans="1:4" ht="12" customHeight="1" x14ac:dyDescent="0.2">
      <c r="A1000" s="1"/>
      <c r="B1000" s="1"/>
      <c r="C1000" s="1"/>
      <c r="D1000" s="1"/>
    </row>
  </sheetData>
  <pageMargins left="0" right="0" top="0" bottom="0" header="0" footer="0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997"/>
  <sheetViews>
    <sheetView showGridLines="0" zoomScale="200" zoomScaleNormal="200" workbookViewId="0">
      <selection activeCell="B4" sqref="B4"/>
    </sheetView>
  </sheetViews>
  <sheetFormatPr baseColWidth="10" defaultColWidth="12.7109375" defaultRowHeight="15" customHeight="1" x14ac:dyDescent="0.2"/>
  <cols>
    <col min="1" max="1" width="21.5703125" style="66" customWidth="1"/>
    <col min="2" max="4" width="20.7109375" style="66" customWidth="1"/>
    <col min="5" max="16384" width="12.7109375" style="66"/>
  </cols>
  <sheetData>
    <row r="1" spans="1:4" ht="15" customHeight="1" x14ac:dyDescent="0.25">
      <c r="A1" s="533" t="s">
        <v>696</v>
      </c>
      <c r="B1" s="3"/>
    </row>
    <row r="2" spans="1:4" ht="15" customHeight="1" x14ac:dyDescent="0.25">
      <c r="A2" s="554" t="s">
        <v>180</v>
      </c>
      <c r="B2" s="3"/>
    </row>
    <row r="3" spans="1:4" ht="15" customHeight="1" x14ac:dyDescent="0.25">
      <c r="A3" s="3"/>
      <c r="B3" s="3"/>
    </row>
    <row r="4" spans="1:4" ht="18" customHeight="1" x14ac:dyDescent="0.2">
      <c r="A4" s="726" t="s">
        <v>19</v>
      </c>
      <c r="B4" s="727" t="s">
        <v>617</v>
      </c>
      <c r="C4" s="726" t="s">
        <v>176</v>
      </c>
      <c r="D4" s="908" t="s">
        <v>618</v>
      </c>
    </row>
    <row r="5" spans="1:4" ht="10.7" customHeight="1" x14ac:dyDescent="0.25">
      <c r="A5" s="690" t="s">
        <v>24</v>
      </c>
      <c r="B5" s="707">
        <f>AVERAGE(B6:B7)</f>
        <v>32.269999999999996</v>
      </c>
      <c r="C5" s="707">
        <f>AVERAGE(C6:C7)</f>
        <v>43.67</v>
      </c>
      <c r="D5" s="708">
        <f>AVERAGE(D6:D7)</f>
        <v>30.565000000000001</v>
      </c>
    </row>
    <row r="6" spans="1:4" ht="10.7" customHeight="1" x14ac:dyDescent="0.2">
      <c r="A6" s="44" t="s">
        <v>25</v>
      </c>
      <c r="B6" s="709">
        <v>28.25</v>
      </c>
      <c r="C6" s="709">
        <v>43.67</v>
      </c>
      <c r="D6" s="709">
        <v>22.5</v>
      </c>
    </row>
    <row r="7" spans="1:4" ht="10.7" customHeight="1" x14ac:dyDescent="0.25">
      <c r="A7" s="44" t="s">
        <v>315</v>
      </c>
      <c r="B7" s="709">
        <v>36.29</v>
      </c>
      <c r="C7" s="138" t="s">
        <v>166</v>
      </c>
      <c r="D7" s="709">
        <v>38.630000000000003</v>
      </c>
    </row>
    <row r="8" spans="1:4" ht="10.7" customHeight="1" x14ac:dyDescent="0.25">
      <c r="A8" s="35" t="s">
        <v>27</v>
      </c>
      <c r="B8" s="144">
        <f>AVERAGE(B9:B10)</f>
        <v>26</v>
      </c>
      <c r="C8" s="144">
        <f>AVERAGE(C9:C10)</f>
        <v>23</v>
      </c>
      <c r="D8" s="144">
        <f>AVERAGE(D9:D10)</f>
        <v>29.5</v>
      </c>
    </row>
    <row r="9" spans="1:4" ht="10.7" customHeight="1" x14ac:dyDescent="0.25">
      <c r="A9" s="70" t="s">
        <v>30</v>
      </c>
      <c r="B9" s="145">
        <v>26</v>
      </c>
      <c r="C9" s="145">
        <v>23</v>
      </c>
      <c r="D9" s="138" t="s">
        <v>166</v>
      </c>
    </row>
    <row r="10" spans="1:4" ht="10.7" customHeight="1" x14ac:dyDescent="0.25">
      <c r="A10" s="70" t="s">
        <v>573</v>
      </c>
      <c r="B10" s="138" t="s">
        <v>166</v>
      </c>
      <c r="C10" s="138" t="s">
        <v>166</v>
      </c>
      <c r="D10" s="145">
        <v>29.5</v>
      </c>
    </row>
    <row r="11" spans="1:4" ht="10.7" customHeight="1" x14ac:dyDescent="0.25">
      <c r="A11" s="690" t="s">
        <v>32</v>
      </c>
      <c r="B11" s="707">
        <f>AVERAGE(B12:B16)</f>
        <v>31.794000000000004</v>
      </c>
      <c r="C11" s="708">
        <f>AVERAGE(C12:C16)</f>
        <v>36.125</v>
      </c>
      <c r="D11" s="708">
        <f>AVERAGE(D12:D16)</f>
        <v>33.5</v>
      </c>
    </row>
    <row r="12" spans="1:4" ht="10.7" customHeight="1" x14ac:dyDescent="0.2">
      <c r="A12" s="44" t="s">
        <v>34</v>
      </c>
      <c r="B12" s="709">
        <v>36.6</v>
      </c>
      <c r="C12" s="709">
        <v>45</v>
      </c>
      <c r="D12" s="709">
        <v>41</v>
      </c>
    </row>
    <row r="13" spans="1:4" ht="10.7" customHeight="1" x14ac:dyDescent="0.2">
      <c r="A13" s="44" t="s">
        <v>615</v>
      </c>
      <c r="B13" s="709">
        <v>28.5</v>
      </c>
      <c r="C13" s="709" t="s">
        <v>152</v>
      </c>
      <c r="D13" s="709">
        <v>33.5</v>
      </c>
    </row>
    <row r="14" spans="1:4" ht="10.7" customHeight="1" x14ac:dyDescent="0.2">
      <c r="A14" s="44" t="s">
        <v>36</v>
      </c>
      <c r="B14" s="709">
        <v>27.5</v>
      </c>
      <c r="C14" s="709">
        <v>35</v>
      </c>
      <c r="D14" s="709">
        <v>33.25</v>
      </c>
    </row>
    <row r="15" spans="1:4" ht="10.7" customHeight="1" x14ac:dyDescent="0.2">
      <c r="A15" s="44" t="s">
        <v>37</v>
      </c>
      <c r="B15" s="709">
        <v>37.700000000000003</v>
      </c>
      <c r="C15" s="709">
        <v>34.5</v>
      </c>
      <c r="D15" s="709">
        <v>31.75</v>
      </c>
    </row>
    <row r="16" spans="1:4" ht="10.7" customHeight="1" x14ac:dyDescent="0.2">
      <c r="A16" s="44" t="s">
        <v>38</v>
      </c>
      <c r="B16" s="709">
        <v>28.67</v>
      </c>
      <c r="C16" s="709">
        <v>30</v>
      </c>
      <c r="D16" s="709">
        <v>28</v>
      </c>
    </row>
    <row r="17" spans="1:4" ht="10.7" customHeight="1" x14ac:dyDescent="0.25">
      <c r="A17" s="690" t="s">
        <v>43</v>
      </c>
      <c r="B17" s="707">
        <f>AVERAGE(B18:B19)</f>
        <v>45.5</v>
      </c>
      <c r="C17" s="707">
        <f>AVERAGE(C18:C19)</f>
        <v>85.28</v>
      </c>
      <c r="D17" s="708">
        <f>AVERAGE(D18:D19)</f>
        <v>40.25</v>
      </c>
    </row>
    <row r="18" spans="1:4" ht="10.7" customHeight="1" x14ac:dyDescent="0.2">
      <c r="A18" s="44" t="s">
        <v>45</v>
      </c>
      <c r="B18" s="709">
        <v>63</v>
      </c>
      <c r="C18" s="709">
        <v>85.28</v>
      </c>
      <c r="D18" s="709">
        <v>62.5</v>
      </c>
    </row>
    <row r="19" spans="1:4" ht="10.7" customHeight="1" x14ac:dyDescent="0.2">
      <c r="A19" s="44" t="s">
        <v>48</v>
      </c>
      <c r="B19" s="709">
        <v>28</v>
      </c>
      <c r="C19" s="709" t="s">
        <v>166</v>
      </c>
      <c r="D19" s="709">
        <v>18</v>
      </c>
    </row>
    <row r="20" spans="1:4" ht="10.7" customHeight="1" x14ac:dyDescent="0.25">
      <c r="A20" s="711" t="s">
        <v>49</v>
      </c>
      <c r="B20" s="707">
        <f>AVERAGE(B21:B29)</f>
        <v>27.805555555555557</v>
      </c>
      <c r="C20" s="712">
        <f>AVERAGE(C21:C29)</f>
        <v>38.958333333333336</v>
      </c>
      <c r="D20" s="712">
        <f>AVERAGE(D21:D29)</f>
        <v>27.642857142857142</v>
      </c>
    </row>
    <row r="21" spans="1:4" ht="10.7" customHeight="1" x14ac:dyDescent="0.25">
      <c r="A21" s="713" t="s">
        <v>174</v>
      </c>
      <c r="B21" s="709">
        <v>31</v>
      </c>
      <c r="C21" s="714">
        <v>33</v>
      </c>
      <c r="D21" s="714">
        <v>30.67</v>
      </c>
    </row>
    <row r="22" spans="1:4" ht="10.7" customHeight="1" x14ac:dyDescent="0.25">
      <c r="A22" s="713" t="s">
        <v>178</v>
      </c>
      <c r="B22" s="709">
        <v>30</v>
      </c>
      <c r="C22" s="714" t="s">
        <v>166</v>
      </c>
      <c r="D22" s="714">
        <v>32</v>
      </c>
    </row>
    <row r="23" spans="1:4" ht="10.7" customHeight="1" x14ac:dyDescent="0.25">
      <c r="A23" s="713" t="s">
        <v>54</v>
      </c>
      <c r="B23" s="709">
        <v>27</v>
      </c>
      <c r="C23" s="714" t="s">
        <v>166</v>
      </c>
      <c r="D23" s="714">
        <v>28.33</v>
      </c>
    </row>
    <row r="24" spans="1:4" ht="10.7" customHeight="1" x14ac:dyDescent="0.25">
      <c r="A24" s="713" t="s">
        <v>179</v>
      </c>
      <c r="B24" s="709">
        <v>22</v>
      </c>
      <c r="C24" s="714">
        <v>34</v>
      </c>
      <c r="D24" s="714">
        <v>23</v>
      </c>
    </row>
    <row r="25" spans="1:4" ht="10.7" customHeight="1" x14ac:dyDescent="0.25">
      <c r="A25" s="713" t="s">
        <v>144</v>
      </c>
      <c r="B25" s="709">
        <v>30</v>
      </c>
      <c r="C25" s="714" t="s">
        <v>166</v>
      </c>
      <c r="D25" s="714">
        <v>20</v>
      </c>
    </row>
    <row r="26" spans="1:4" ht="10.7" customHeight="1" x14ac:dyDescent="0.25">
      <c r="A26" s="713" t="s">
        <v>57</v>
      </c>
      <c r="B26" s="709">
        <v>26</v>
      </c>
      <c r="C26" s="714">
        <v>35</v>
      </c>
      <c r="D26" s="714" t="s">
        <v>166</v>
      </c>
    </row>
    <row r="27" spans="1:4" ht="10.7" customHeight="1" x14ac:dyDescent="0.25">
      <c r="A27" s="713" t="s">
        <v>59</v>
      </c>
      <c r="B27" s="709">
        <v>30.75</v>
      </c>
      <c r="C27" s="714">
        <v>43.75</v>
      </c>
      <c r="D27" s="714">
        <v>26.5</v>
      </c>
    </row>
    <row r="28" spans="1:4" ht="10.7" customHeight="1" x14ac:dyDescent="0.25">
      <c r="A28" s="713" t="s">
        <v>60</v>
      </c>
      <c r="B28" s="709">
        <v>25</v>
      </c>
      <c r="C28" s="715">
        <v>40.5</v>
      </c>
      <c r="D28" s="714" t="s">
        <v>166</v>
      </c>
    </row>
    <row r="29" spans="1:4" ht="10.7" customHeight="1" x14ac:dyDescent="0.25">
      <c r="A29" s="713" t="s">
        <v>61</v>
      </c>
      <c r="B29" s="709">
        <v>28.5</v>
      </c>
      <c r="C29" s="715">
        <v>47.5</v>
      </c>
      <c r="D29" s="715">
        <v>33</v>
      </c>
    </row>
    <row r="30" spans="1:4" ht="10.7" customHeight="1" x14ac:dyDescent="0.25">
      <c r="A30" s="587" t="s">
        <v>62</v>
      </c>
      <c r="B30" s="144">
        <f t="shared" ref="B30:D30" si="0">AVERAGE(B31:B35)</f>
        <v>41.5</v>
      </c>
      <c r="C30" s="144">
        <f t="shared" si="0"/>
        <v>48.125</v>
      </c>
      <c r="D30" s="144">
        <f t="shared" si="0"/>
        <v>43.465999999999994</v>
      </c>
    </row>
    <row r="31" spans="1:4" ht="10.7" customHeight="1" x14ac:dyDescent="0.25">
      <c r="A31" s="137" t="s">
        <v>63</v>
      </c>
      <c r="B31" s="138">
        <v>43</v>
      </c>
      <c r="C31" s="138" t="s">
        <v>166</v>
      </c>
      <c r="D31" s="138">
        <v>41.33</v>
      </c>
    </row>
    <row r="32" spans="1:4" ht="10.7" customHeight="1" x14ac:dyDescent="0.25">
      <c r="A32" s="137" t="s">
        <v>64</v>
      </c>
      <c r="B32" s="138">
        <v>39.5</v>
      </c>
      <c r="C32" s="589" t="s">
        <v>31</v>
      </c>
      <c r="D32" s="138">
        <v>46.5</v>
      </c>
    </row>
    <row r="33" spans="1:4" ht="10.7" customHeight="1" x14ac:dyDescent="0.25">
      <c r="A33" s="137" t="s">
        <v>65</v>
      </c>
      <c r="B33" s="138">
        <v>40</v>
      </c>
      <c r="C33" s="138" t="s">
        <v>166</v>
      </c>
      <c r="D33" s="138">
        <v>40</v>
      </c>
    </row>
    <row r="34" spans="1:4" ht="10.7" customHeight="1" x14ac:dyDescent="0.25">
      <c r="A34" s="137" t="s">
        <v>66</v>
      </c>
      <c r="B34" s="589" t="s">
        <v>31</v>
      </c>
      <c r="C34" s="138">
        <v>45.5</v>
      </c>
      <c r="D34" s="138">
        <v>49</v>
      </c>
    </row>
    <row r="35" spans="1:4" ht="10.7" customHeight="1" x14ac:dyDescent="0.25">
      <c r="A35" s="137" t="s">
        <v>67</v>
      </c>
      <c r="B35" s="138">
        <v>43.5</v>
      </c>
      <c r="C35" s="138">
        <v>50.75</v>
      </c>
      <c r="D35" s="138">
        <v>40.5</v>
      </c>
    </row>
    <row r="36" spans="1:4" ht="10.7" customHeight="1" x14ac:dyDescent="0.25">
      <c r="A36" s="690" t="s">
        <v>599</v>
      </c>
      <c r="B36" s="707">
        <f>AVERAGE(B37:B37)</f>
        <v>33.5</v>
      </c>
      <c r="C36" s="707">
        <f>AVERAGE(C37:C37)</f>
        <v>32.700000000000003</v>
      </c>
      <c r="D36" s="708">
        <f>AVERAGE(D37:D37)</f>
        <v>26</v>
      </c>
    </row>
    <row r="37" spans="1:4" ht="10.7" customHeight="1" x14ac:dyDescent="0.25">
      <c r="A37" s="44" t="s">
        <v>69</v>
      </c>
      <c r="B37" s="138">
        <v>33.5</v>
      </c>
      <c r="C37" s="709">
        <v>32.700000000000003</v>
      </c>
      <c r="D37" s="709">
        <v>26</v>
      </c>
    </row>
    <row r="38" spans="1:4" ht="10.7" customHeight="1" x14ac:dyDescent="0.25">
      <c r="A38" s="153" t="s">
        <v>77</v>
      </c>
      <c r="B38" s="707">
        <f t="shared" ref="B38" si="1">AVERAGE(B39:B40)</f>
        <v>27.875</v>
      </c>
      <c r="C38" s="588" t="s">
        <v>165</v>
      </c>
      <c r="D38" s="590">
        <f t="shared" ref="D38" si="2">AVERAGE(D39:D40)</f>
        <v>23.6</v>
      </c>
    </row>
    <row r="39" spans="1:4" ht="10.7" customHeight="1" x14ac:dyDescent="0.25">
      <c r="A39" s="137" t="s">
        <v>189</v>
      </c>
      <c r="B39" s="138">
        <v>31.5</v>
      </c>
      <c r="C39" s="589" t="s">
        <v>31</v>
      </c>
      <c r="D39" s="138">
        <v>25.2</v>
      </c>
    </row>
    <row r="40" spans="1:4" ht="10.7" customHeight="1" x14ac:dyDescent="0.25">
      <c r="A40" s="152" t="s">
        <v>316</v>
      </c>
      <c r="B40" s="138">
        <v>24.25</v>
      </c>
      <c r="C40" s="589" t="s">
        <v>31</v>
      </c>
      <c r="D40" s="138">
        <v>22</v>
      </c>
    </row>
    <row r="41" spans="1:4" ht="10.7" customHeight="1" x14ac:dyDescent="0.25">
      <c r="A41" s="690" t="s">
        <v>80</v>
      </c>
      <c r="B41" s="707">
        <f>AVERAGE(B42:B43)</f>
        <v>36</v>
      </c>
      <c r="C41" s="710" t="s">
        <v>29</v>
      </c>
      <c r="D41" s="708">
        <f>AVERAGE(D42:D43)</f>
        <v>35</v>
      </c>
    </row>
    <row r="42" spans="1:4" ht="10.7" customHeight="1" x14ac:dyDescent="0.25">
      <c r="A42" s="44" t="s">
        <v>191</v>
      </c>
      <c r="B42" s="138">
        <v>42</v>
      </c>
      <c r="C42" s="709" t="s">
        <v>152</v>
      </c>
      <c r="D42" s="709">
        <v>40</v>
      </c>
    </row>
    <row r="43" spans="1:4" ht="10.7" customHeight="1" x14ac:dyDescent="0.25">
      <c r="A43" s="44" t="s">
        <v>83</v>
      </c>
      <c r="B43" s="138">
        <v>30</v>
      </c>
      <c r="C43" s="709" t="s">
        <v>152</v>
      </c>
      <c r="D43" s="709">
        <v>30</v>
      </c>
    </row>
    <row r="44" spans="1:4" ht="10.7" customHeight="1" x14ac:dyDescent="0.25">
      <c r="A44" s="690" t="s">
        <v>601</v>
      </c>
      <c r="B44" s="707">
        <f>AVERAGE(B45:B46)</f>
        <v>29</v>
      </c>
      <c r="C44" s="707">
        <f>AVERAGE(C45:C46)</f>
        <v>32</v>
      </c>
      <c r="D44" s="708">
        <f>AVERAGE(D45:D46)</f>
        <v>32.5</v>
      </c>
    </row>
    <row r="45" spans="1:4" ht="10.7" customHeight="1" x14ac:dyDescent="0.2">
      <c r="A45" s="44" t="s">
        <v>93</v>
      </c>
      <c r="B45" s="709">
        <v>29</v>
      </c>
      <c r="C45" s="709">
        <v>28</v>
      </c>
      <c r="D45" s="709">
        <v>25</v>
      </c>
    </row>
    <row r="46" spans="1:4" ht="10.7" customHeight="1" x14ac:dyDescent="0.2">
      <c r="A46" s="44" t="s">
        <v>94</v>
      </c>
      <c r="B46" s="709" t="s">
        <v>152</v>
      </c>
      <c r="C46" s="709">
        <v>36</v>
      </c>
      <c r="D46" s="709">
        <v>40</v>
      </c>
    </row>
    <row r="47" spans="1:4" ht="10.7" customHeight="1" x14ac:dyDescent="0.25">
      <c r="A47" s="690" t="s">
        <v>98</v>
      </c>
      <c r="B47" s="707">
        <f>AVERAGE(B48:B50)</f>
        <v>53.806666666666672</v>
      </c>
      <c r="C47" s="593" t="s">
        <v>29</v>
      </c>
      <c r="D47" s="708">
        <f>AVERAGE(D48:D50)</f>
        <v>51.833333333333336</v>
      </c>
    </row>
    <row r="48" spans="1:4" ht="10.7" customHeight="1" x14ac:dyDescent="0.2">
      <c r="A48" s="44" t="s">
        <v>99</v>
      </c>
      <c r="B48" s="709">
        <v>50.25</v>
      </c>
      <c r="C48" s="709" t="s">
        <v>152</v>
      </c>
      <c r="D48" s="709">
        <v>48</v>
      </c>
    </row>
    <row r="49" spans="1:4" ht="10.7" customHeight="1" x14ac:dyDescent="0.2">
      <c r="A49" s="44" t="s">
        <v>100</v>
      </c>
      <c r="B49" s="709">
        <v>57.5</v>
      </c>
      <c r="C49" s="709" t="s">
        <v>152</v>
      </c>
      <c r="D49" s="709">
        <v>55</v>
      </c>
    </row>
    <row r="50" spans="1:4" ht="10.7" customHeight="1" x14ac:dyDescent="0.2">
      <c r="A50" s="44" t="s">
        <v>101</v>
      </c>
      <c r="B50" s="709">
        <v>53.67</v>
      </c>
      <c r="C50" s="709" t="s">
        <v>152</v>
      </c>
      <c r="D50" s="709">
        <v>52.5</v>
      </c>
    </row>
    <row r="51" spans="1:4" ht="10.7" customHeight="1" x14ac:dyDescent="0.25">
      <c r="A51" s="690" t="s">
        <v>102</v>
      </c>
      <c r="B51" s="707">
        <v>32</v>
      </c>
      <c r="C51" s="707" t="s">
        <v>29</v>
      </c>
      <c r="D51" s="707">
        <v>38</v>
      </c>
    </row>
    <row r="52" spans="1:4" ht="10.7" customHeight="1" x14ac:dyDescent="0.25">
      <c r="A52" s="690" t="s">
        <v>175</v>
      </c>
      <c r="B52" s="707">
        <f>AVERAGE(B53:B55)</f>
        <v>25.916666666666668</v>
      </c>
      <c r="C52" s="707">
        <f>AVERAGE(C53:C55)</f>
        <v>25.5</v>
      </c>
      <c r="D52" s="708">
        <f>AVERAGE(D53:D55)</f>
        <v>35</v>
      </c>
    </row>
    <row r="53" spans="1:4" ht="10.7" customHeight="1" x14ac:dyDescent="0.2">
      <c r="A53" s="44" t="s">
        <v>105</v>
      </c>
      <c r="B53" s="709">
        <v>20</v>
      </c>
      <c r="C53" s="709">
        <v>21</v>
      </c>
      <c r="D53" s="709" t="s">
        <v>152</v>
      </c>
    </row>
    <row r="54" spans="1:4" ht="10.7" customHeight="1" x14ac:dyDescent="0.2">
      <c r="A54" s="44" t="s">
        <v>169</v>
      </c>
      <c r="B54" s="709">
        <v>35</v>
      </c>
      <c r="C54" s="709">
        <v>30</v>
      </c>
      <c r="D54" s="709">
        <v>40</v>
      </c>
    </row>
    <row r="55" spans="1:4" ht="10.7" customHeight="1" x14ac:dyDescent="0.2">
      <c r="A55" s="44" t="s">
        <v>106</v>
      </c>
      <c r="B55" s="709">
        <v>22.75</v>
      </c>
      <c r="C55" s="709" t="s">
        <v>152</v>
      </c>
      <c r="D55" s="709">
        <v>30</v>
      </c>
    </row>
    <row r="56" spans="1:4" ht="9" customHeight="1" x14ac:dyDescent="0.25">
      <c r="A56" s="690" t="s">
        <v>113</v>
      </c>
      <c r="B56" s="716">
        <f>AVERAGE(B57:B58)</f>
        <v>30</v>
      </c>
      <c r="C56" s="707" t="s">
        <v>29</v>
      </c>
      <c r="D56" s="716">
        <f>AVERAGE(D57:D58)</f>
        <v>30.75</v>
      </c>
    </row>
    <row r="57" spans="1:4" ht="9" customHeight="1" x14ac:dyDescent="0.2">
      <c r="A57" s="44" t="s">
        <v>114</v>
      </c>
      <c r="B57" s="709">
        <v>30</v>
      </c>
      <c r="C57" s="709" t="s">
        <v>152</v>
      </c>
      <c r="D57" s="709">
        <v>31</v>
      </c>
    </row>
    <row r="58" spans="1:4" ht="11.25" customHeight="1" x14ac:dyDescent="0.2">
      <c r="A58" s="44" t="s">
        <v>115</v>
      </c>
      <c r="B58" s="709" t="s">
        <v>152</v>
      </c>
      <c r="C58" s="709" t="s">
        <v>152</v>
      </c>
      <c r="D58" s="709">
        <v>30.5</v>
      </c>
    </row>
    <row r="59" spans="1:4" ht="11.25" customHeight="1" x14ac:dyDescent="0.25">
      <c r="A59" s="690" t="s">
        <v>118</v>
      </c>
      <c r="B59" s="707">
        <f>AVERAGE(B60:B61)</f>
        <v>32</v>
      </c>
      <c r="C59" s="707">
        <f>AVERAGE(C60:C61)</f>
        <v>35</v>
      </c>
      <c r="D59" s="708">
        <f>AVERAGE(D60:D61)</f>
        <v>31.5</v>
      </c>
    </row>
    <row r="60" spans="1:4" ht="11.25" customHeight="1" x14ac:dyDescent="0.2">
      <c r="A60" s="44" t="s">
        <v>119</v>
      </c>
      <c r="B60" s="709" t="s">
        <v>152</v>
      </c>
      <c r="C60" s="709" t="s">
        <v>152</v>
      </c>
      <c r="D60" s="709">
        <v>25</v>
      </c>
    </row>
    <row r="61" spans="1:4" ht="11.25" customHeight="1" x14ac:dyDescent="0.2">
      <c r="A61" s="44" t="s">
        <v>121</v>
      </c>
      <c r="B61" s="709">
        <v>32</v>
      </c>
      <c r="C61" s="709">
        <v>35</v>
      </c>
      <c r="D61" s="709">
        <v>38</v>
      </c>
    </row>
    <row r="62" spans="1:4" ht="11.25" customHeight="1" x14ac:dyDescent="0.25">
      <c r="A62" s="690" t="s">
        <v>122</v>
      </c>
      <c r="B62" s="707">
        <f>AVERAGE(B63:B65)</f>
        <v>23.666666666666668</v>
      </c>
      <c r="C62" s="710" t="s">
        <v>29</v>
      </c>
      <c r="D62" s="708">
        <f>AVERAGE(D63:D65)</f>
        <v>35</v>
      </c>
    </row>
    <row r="63" spans="1:4" ht="11.25" customHeight="1" x14ac:dyDescent="0.2">
      <c r="A63" s="44" t="s">
        <v>123</v>
      </c>
      <c r="B63" s="709">
        <v>30</v>
      </c>
      <c r="C63" s="709" t="s">
        <v>152</v>
      </c>
      <c r="D63" s="709">
        <v>35</v>
      </c>
    </row>
    <row r="64" spans="1:4" ht="11.25" customHeight="1" x14ac:dyDescent="0.2">
      <c r="A64" s="44" t="s">
        <v>124</v>
      </c>
      <c r="B64" s="709">
        <v>25</v>
      </c>
      <c r="C64" s="709" t="s">
        <v>152</v>
      </c>
      <c r="D64" s="709" t="s">
        <v>152</v>
      </c>
    </row>
    <row r="65" spans="1:4" ht="11.25" customHeight="1" x14ac:dyDescent="0.2">
      <c r="A65" s="44" t="s">
        <v>125</v>
      </c>
      <c r="B65" s="709">
        <v>16</v>
      </c>
      <c r="C65" s="709" t="s">
        <v>152</v>
      </c>
      <c r="D65" s="709" t="s">
        <v>152</v>
      </c>
    </row>
    <row r="66" spans="1:4" ht="11.25" customHeight="1" x14ac:dyDescent="0.25">
      <c r="A66" s="690" t="s">
        <v>576</v>
      </c>
      <c r="B66" s="707">
        <f>AVERAGE(B67:B67)</f>
        <v>35</v>
      </c>
      <c r="C66" s="707">
        <f>AVERAGE(C67:C67)</f>
        <v>37</v>
      </c>
      <c r="D66" s="593" t="s">
        <v>29</v>
      </c>
    </row>
    <row r="67" spans="1:4" ht="11.25" customHeight="1" x14ac:dyDescent="0.2">
      <c r="A67" s="44" t="s">
        <v>582</v>
      </c>
      <c r="B67" s="709">
        <v>35</v>
      </c>
      <c r="C67" s="709">
        <v>37</v>
      </c>
      <c r="D67" s="709" t="s">
        <v>152</v>
      </c>
    </row>
    <row r="68" spans="1:4" ht="11.25" customHeight="1" x14ac:dyDescent="0.25">
      <c r="A68" s="690" t="s">
        <v>319</v>
      </c>
      <c r="B68" s="707">
        <f>AVERAGE(B69:B72)</f>
        <v>23.4575</v>
      </c>
      <c r="C68" s="707">
        <f>AVERAGE(C69:C72)</f>
        <v>20</v>
      </c>
      <c r="D68" s="708">
        <f>AVERAGE(D69:D72)</f>
        <v>55</v>
      </c>
    </row>
    <row r="69" spans="1:4" ht="11.25" customHeight="1" x14ac:dyDescent="0.2">
      <c r="A69" s="44" t="s">
        <v>322</v>
      </c>
      <c r="B69" s="709">
        <v>24</v>
      </c>
      <c r="C69" s="709" t="s">
        <v>152</v>
      </c>
      <c r="D69" s="709" t="s">
        <v>152</v>
      </c>
    </row>
    <row r="70" spans="1:4" ht="11.25" customHeight="1" x14ac:dyDescent="0.2">
      <c r="A70" s="44" t="s">
        <v>187</v>
      </c>
      <c r="B70" s="709">
        <v>21</v>
      </c>
      <c r="C70" s="709">
        <v>20</v>
      </c>
      <c r="D70" s="709" t="s">
        <v>152</v>
      </c>
    </row>
    <row r="71" spans="1:4" ht="11.25" customHeight="1" x14ac:dyDescent="0.2">
      <c r="A71" s="44" t="s">
        <v>186</v>
      </c>
      <c r="B71" s="709">
        <v>25.33</v>
      </c>
      <c r="C71" s="709" t="s">
        <v>152</v>
      </c>
      <c r="D71" s="709">
        <v>85</v>
      </c>
    </row>
    <row r="72" spans="1:4" ht="11.25" customHeight="1" x14ac:dyDescent="0.2">
      <c r="A72" s="44" t="s">
        <v>575</v>
      </c>
      <c r="B72" s="709">
        <v>23.5</v>
      </c>
      <c r="C72" s="709" t="s">
        <v>152</v>
      </c>
      <c r="D72" s="709">
        <v>25</v>
      </c>
    </row>
    <row r="73" spans="1:4" ht="11.25" customHeight="1" x14ac:dyDescent="0.25">
      <c r="A73" s="690" t="s">
        <v>128</v>
      </c>
      <c r="B73" s="707">
        <f>AVERAGE(B74:B75)</f>
        <v>26.67</v>
      </c>
      <c r="C73" s="707">
        <f>AVERAGE(C74:C75)</f>
        <v>30.33</v>
      </c>
      <c r="D73" s="708">
        <f>AVERAGE(D74:D75)</f>
        <v>45</v>
      </c>
    </row>
    <row r="74" spans="1:4" ht="11.25" customHeight="1" x14ac:dyDescent="0.2">
      <c r="A74" s="44" t="s">
        <v>130</v>
      </c>
      <c r="B74" s="709">
        <v>26.67</v>
      </c>
      <c r="C74" s="709">
        <v>30.33</v>
      </c>
      <c r="D74" s="709" t="s">
        <v>152</v>
      </c>
    </row>
    <row r="75" spans="1:4" ht="11.25" customHeight="1" x14ac:dyDescent="0.2">
      <c r="A75" s="44" t="s">
        <v>131</v>
      </c>
      <c r="B75" s="709" t="s">
        <v>152</v>
      </c>
      <c r="C75" s="709" t="s">
        <v>152</v>
      </c>
      <c r="D75" s="709">
        <v>45</v>
      </c>
    </row>
    <row r="76" spans="1:4" ht="11.25" customHeight="1" x14ac:dyDescent="0.25">
      <c r="A76" s="690" t="s">
        <v>132</v>
      </c>
      <c r="B76" s="707">
        <f>AVERAGE(B77:B77)</f>
        <v>34.67</v>
      </c>
      <c r="C76" s="707">
        <f>AVERAGE(C77:C77)</f>
        <v>29.33</v>
      </c>
      <c r="D76" s="708">
        <f>AVERAGE(D77:D77)</f>
        <v>28.68</v>
      </c>
    </row>
    <row r="77" spans="1:4" ht="11.25" customHeight="1" x14ac:dyDescent="0.2">
      <c r="A77" s="44" t="s">
        <v>133</v>
      </c>
      <c r="B77" s="709">
        <v>34.67</v>
      </c>
      <c r="C77" s="709">
        <v>29.33</v>
      </c>
      <c r="D77" s="709">
        <v>28.68</v>
      </c>
    </row>
    <row r="78" spans="1:4" ht="11.25" customHeight="1" x14ac:dyDescent="0.2">
      <c r="A78" s="545" t="s">
        <v>136</v>
      </c>
      <c r="B78" s="591"/>
      <c r="C78" s="591"/>
      <c r="D78" s="591"/>
    </row>
    <row r="79" spans="1:4" ht="11.25" customHeight="1" x14ac:dyDescent="0.25">
      <c r="A79" s="550" t="s">
        <v>137</v>
      </c>
      <c r="B79" s="36"/>
      <c r="C79" s="36"/>
      <c r="D79" s="36"/>
    </row>
    <row r="80" spans="1:4" ht="11.25" customHeight="1" x14ac:dyDescent="0.2">
      <c r="A80" s="1"/>
      <c r="B80" s="1"/>
    </row>
    <row r="81" spans="1:2" ht="11.25" customHeight="1" x14ac:dyDescent="0.2">
      <c r="A81" s="1"/>
      <c r="B81" s="1"/>
    </row>
    <row r="82" spans="1:2" ht="11.25" customHeight="1" x14ac:dyDescent="0.2">
      <c r="A82" s="1"/>
      <c r="B82" s="1"/>
    </row>
    <row r="83" spans="1:2" ht="11.25" customHeight="1" x14ac:dyDescent="0.2">
      <c r="A83" s="1"/>
      <c r="B83" s="1"/>
    </row>
    <row r="84" spans="1:2" ht="11.25" customHeight="1" x14ac:dyDescent="0.2">
      <c r="A84" s="1"/>
      <c r="B84" s="1"/>
    </row>
    <row r="85" spans="1:2" ht="11.25" customHeight="1" x14ac:dyDescent="0.2">
      <c r="A85" s="1"/>
      <c r="B85" s="1"/>
    </row>
    <row r="86" spans="1:2" ht="11.25" customHeight="1" x14ac:dyDescent="0.2">
      <c r="A86" s="1"/>
      <c r="B86" s="1"/>
    </row>
    <row r="87" spans="1:2" ht="11.25" customHeight="1" x14ac:dyDescent="0.2">
      <c r="A87" s="1"/>
      <c r="B87" s="1"/>
    </row>
    <row r="88" spans="1:2" ht="11.25" customHeight="1" x14ac:dyDescent="0.2">
      <c r="A88" s="1"/>
      <c r="B88" s="1"/>
    </row>
    <row r="89" spans="1:2" ht="11.25" customHeight="1" x14ac:dyDescent="0.2">
      <c r="A89" s="1"/>
      <c r="B89" s="1"/>
    </row>
    <row r="90" spans="1:2" ht="11.25" customHeight="1" x14ac:dyDescent="0.2"/>
    <row r="91" spans="1:2" ht="11.25" customHeight="1" x14ac:dyDescent="0.2"/>
    <row r="92" spans="1:2" ht="11.25" customHeight="1" x14ac:dyDescent="0.2"/>
    <row r="93" spans="1:2" ht="11.25" customHeight="1" x14ac:dyDescent="0.2"/>
    <row r="94" spans="1:2" ht="11.25" customHeight="1" x14ac:dyDescent="0.2"/>
    <row r="95" spans="1:2" ht="11.25" customHeight="1" x14ac:dyDescent="0.2"/>
    <row r="96" spans="1:2" ht="11.25" customHeight="1" x14ac:dyDescent="0.2"/>
    <row r="97" ht="11.25" customHeight="1" x14ac:dyDescent="0.2"/>
    <row r="98" ht="11.25" customHeight="1" x14ac:dyDescent="0.2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  <row r="103" ht="11.25" customHeight="1" x14ac:dyDescent="0.2"/>
    <row r="104" ht="11.25" customHeight="1" x14ac:dyDescent="0.2"/>
    <row r="105" ht="11.25" customHeight="1" x14ac:dyDescent="0.2"/>
    <row r="106" ht="11.25" customHeight="1" x14ac:dyDescent="0.2"/>
    <row r="107" ht="11.25" customHeight="1" x14ac:dyDescent="0.2"/>
    <row r="108" ht="11.25" customHeight="1" x14ac:dyDescent="0.2"/>
    <row r="109" ht="11.25" customHeight="1" x14ac:dyDescent="0.2"/>
    <row r="110" ht="11.25" customHeight="1" x14ac:dyDescent="0.2"/>
    <row r="111" ht="11.25" customHeight="1" x14ac:dyDescent="0.2"/>
    <row r="112" ht="11.25" customHeight="1" x14ac:dyDescent="0.2"/>
    <row r="113" ht="11.25" customHeight="1" x14ac:dyDescent="0.2"/>
    <row r="114" ht="11.25" customHeight="1" x14ac:dyDescent="0.2"/>
    <row r="115" ht="11.25" customHeight="1" x14ac:dyDescent="0.2"/>
    <row r="116" ht="11.25" customHeight="1" x14ac:dyDescent="0.2"/>
    <row r="117" ht="11.25" customHeight="1" x14ac:dyDescent="0.2"/>
    <row r="118" ht="11.25" customHeight="1" x14ac:dyDescent="0.2"/>
    <row r="119" ht="11.25" customHeight="1" x14ac:dyDescent="0.2"/>
    <row r="120" ht="11.25" customHeight="1" x14ac:dyDescent="0.2"/>
    <row r="121" ht="11.25" customHeight="1" x14ac:dyDescent="0.2"/>
    <row r="122" ht="11.25" customHeight="1" x14ac:dyDescent="0.2"/>
    <row r="123" ht="11.25" customHeight="1" x14ac:dyDescent="0.2"/>
    <row r="124" ht="11.25" customHeight="1" x14ac:dyDescent="0.2"/>
    <row r="125" ht="11.25" customHeight="1" x14ac:dyDescent="0.2"/>
    <row r="126" ht="11.25" customHeight="1" x14ac:dyDescent="0.2"/>
    <row r="127" ht="11.25" customHeight="1" x14ac:dyDescent="0.2"/>
    <row r="128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  <row r="198" ht="11.25" customHeight="1" x14ac:dyDescent="0.2"/>
    <row r="199" ht="11.25" customHeight="1" x14ac:dyDescent="0.2"/>
    <row r="200" ht="11.25" customHeight="1" x14ac:dyDescent="0.2"/>
    <row r="201" ht="11.25" customHeight="1" x14ac:dyDescent="0.2"/>
    <row r="202" ht="11.25" customHeight="1" x14ac:dyDescent="0.2"/>
    <row r="203" ht="11.25" customHeight="1" x14ac:dyDescent="0.2"/>
    <row r="204" ht="11.25" customHeight="1" x14ac:dyDescent="0.2"/>
    <row r="205" ht="11.25" customHeight="1" x14ac:dyDescent="0.2"/>
    <row r="206" ht="11.25" customHeight="1" x14ac:dyDescent="0.2"/>
    <row r="207" ht="11.25" customHeight="1" x14ac:dyDescent="0.2"/>
    <row r="208" ht="11.25" customHeight="1" x14ac:dyDescent="0.2"/>
    <row r="209" ht="11.25" customHeight="1" x14ac:dyDescent="0.2"/>
    <row r="210" ht="11.25" customHeight="1" x14ac:dyDescent="0.2"/>
    <row r="211" ht="11.25" customHeight="1" x14ac:dyDescent="0.2"/>
    <row r="212" ht="11.25" customHeight="1" x14ac:dyDescent="0.2"/>
    <row r="213" ht="11.25" customHeight="1" x14ac:dyDescent="0.2"/>
    <row r="214" ht="11.25" customHeight="1" x14ac:dyDescent="0.2"/>
    <row r="215" ht="11.25" customHeight="1" x14ac:dyDescent="0.2"/>
    <row r="216" ht="11.25" customHeight="1" x14ac:dyDescent="0.2"/>
    <row r="217" ht="11.25" customHeight="1" x14ac:dyDescent="0.2"/>
    <row r="218" ht="11.25" customHeight="1" x14ac:dyDescent="0.2"/>
    <row r="219" ht="11.25" customHeight="1" x14ac:dyDescent="0.2"/>
    <row r="220" ht="11.25" customHeight="1" x14ac:dyDescent="0.2"/>
    <row r="221" ht="11.25" customHeight="1" x14ac:dyDescent="0.2"/>
    <row r="222" ht="11.25" customHeight="1" x14ac:dyDescent="0.2"/>
    <row r="223" ht="11.25" customHeight="1" x14ac:dyDescent="0.2"/>
    <row r="224" ht="11.25" customHeight="1" x14ac:dyDescent="0.2"/>
    <row r="225" ht="11.25" customHeight="1" x14ac:dyDescent="0.2"/>
    <row r="226" ht="11.25" customHeight="1" x14ac:dyDescent="0.2"/>
    <row r="227" ht="11.25" customHeight="1" x14ac:dyDescent="0.2"/>
    <row r="228" ht="11.25" customHeight="1" x14ac:dyDescent="0.2"/>
    <row r="229" ht="11.25" customHeight="1" x14ac:dyDescent="0.2"/>
    <row r="230" ht="11.25" customHeight="1" x14ac:dyDescent="0.2"/>
    <row r="231" ht="11.25" customHeight="1" x14ac:dyDescent="0.2"/>
    <row r="232" ht="11.25" customHeight="1" x14ac:dyDescent="0.2"/>
    <row r="233" ht="11.25" customHeight="1" x14ac:dyDescent="0.2"/>
    <row r="234" ht="11.25" customHeight="1" x14ac:dyDescent="0.2"/>
    <row r="235" ht="11.25" customHeight="1" x14ac:dyDescent="0.2"/>
    <row r="236" ht="11.25" customHeight="1" x14ac:dyDescent="0.2"/>
    <row r="237" ht="11.25" customHeight="1" x14ac:dyDescent="0.2"/>
    <row r="238" ht="11.25" customHeight="1" x14ac:dyDescent="0.2"/>
    <row r="239" ht="11.25" customHeight="1" x14ac:dyDescent="0.2"/>
    <row r="240" ht="11.25" customHeight="1" x14ac:dyDescent="0.2"/>
    <row r="241" ht="11.25" customHeight="1" x14ac:dyDescent="0.2"/>
    <row r="242" ht="11.25" customHeight="1" x14ac:dyDescent="0.2"/>
    <row r="243" ht="11.25" customHeight="1" x14ac:dyDescent="0.2"/>
    <row r="244" ht="11.25" customHeight="1" x14ac:dyDescent="0.2"/>
    <row r="245" ht="11.25" customHeight="1" x14ac:dyDescent="0.2"/>
    <row r="246" ht="11.25" customHeight="1" x14ac:dyDescent="0.2"/>
    <row r="247" ht="11.25" customHeight="1" x14ac:dyDescent="0.2"/>
    <row r="248" ht="11.25" customHeight="1" x14ac:dyDescent="0.2"/>
    <row r="249" ht="11.25" customHeight="1" x14ac:dyDescent="0.2"/>
    <row r="250" ht="11.25" customHeight="1" x14ac:dyDescent="0.2"/>
    <row r="251" ht="11.25" customHeight="1" x14ac:dyDescent="0.2"/>
    <row r="252" ht="11.25" customHeight="1" x14ac:dyDescent="0.2"/>
    <row r="253" ht="11.25" customHeight="1" x14ac:dyDescent="0.2"/>
    <row r="254" ht="11.25" customHeight="1" x14ac:dyDescent="0.2"/>
    <row r="255" ht="11.25" customHeight="1" x14ac:dyDescent="0.2"/>
    <row r="256" ht="11.25" customHeight="1" x14ac:dyDescent="0.2"/>
    <row r="257" ht="11.25" customHeight="1" x14ac:dyDescent="0.2"/>
    <row r="258" ht="11.25" customHeight="1" x14ac:dyDescent="0.2"/>
    <row r="259" ht="11.25" customHeight="1" x14ac:dyDescent="0.2"/>
    <row r="260" ht="11.25" customHeight="1" x14ac:dyDescent="0.2"/>
    <row r="261" ht="11.25" customHeight="1" x14ac:dyDescent="0.2"/>
    <row r="262" ht="11.25" customHeight="1" x14ac:dyDescent="0.2"/>
    <row r="263" ht="11.25" customHeight="1" x14ac:dyDescent="0.2"/>
    <row r="264" ht="11.25" customHeight="1" x14ac:dyDescent="0.2"/>
    <row r="265" ht="11.25" customHeight="1" x14ac:dyDescent="0.2"/>
    <row r="266" ht="11.25" customHeight="1" x14ac:dyDescent="0.2"/>
    <row r="267" ht="11.25" customHeight="1" x14ac:dyDescent="0.2"/>
    <row r="268" ht="11.25" customHeight="1" x14ac:dyDescent="0.2"/>
    <row r="269" ht="11.25" customHeight="1" x14ac:dyDescent="0.2"/>
    <row r="270" ht="11.25" customHeight="1" x14ac:dyDescent="0.2"/>
    <row r="271" ht="11.25" customHeight="1" x14ac:dyDescent="0.2"/>
    <row r="272" ht="11.25" customHeight="1" x14ac:dyDescent="0.2"/>
    <row r="273" ht="11.25" customHeight="1" x14ac:dyDescent="0.2"/>
    <row r="274" ht="11.25" customHeight="1" x14ac:dyDescent="0.2"/>
    <row r="275" ht="11.25" customHeight="1" x14ac:dyDescent="0.2"/>
    <row r="276" ht="11.25" customHeight="1" x14ac:dyDescent="0.2"/>
    <row r="277" ht="11.25" customHeight="1" x14ac:dyDescent="0.2"/>
    <row r="278" ht="11.25" customHeight="1" x14ac:dyDescent="0.2"/>
    <row r="279" ht="11.25" customHeight="1" x14ac:dyDescent="0.2"/>
    <row r="280" ht="11.25" customHeight="1" x14ac:dyDescent="0.2"/>
    <row r="281" ht="11.25" customHeight="1" x14ac:dyDescent="0.2"/>
    <row r="282" ht="11.25" customHeight="1" x14ac:dyDescent="0.2"/>
    <row r="283" ht="11.25" customHeight="1" x14ac:dyDescent="0.2"/>
    <row r="284" ht="11.25" customHeight="1" x14ac:dyDescent="0.2"/>
    <row r="285" ht="11.25" customHeight="1" x14ac:dyDescent="0.2"/>
    <row r="286" ht="11.25" customHeight="1" x14ac:dyDescent="0.2"/>
    <row r="287" ht="11.25" customHeight="1" x14ac:dyDescent="0.2"/>
    <row r="288" ht="11.25" customHeight="1" x14ac:dyDescent="0.2"/>
    <row r="289" ht="11.25" customHeight="1" x14ac:dyDescent="0.2"/>
    <row r="290" ht="11.25" customHeight="1" x14ac:dyDescent="0.2"/>
    <row r="291" ht="11.25" customHeight="1" x14ac:dyDescent="0.2"/>
    <row r="292" ht="11.25" customHeight="1" x14ac:dyDescent="0.2"/>
    <row r="293" ht="11.25" customHeight="1" x14ac:dyDescent="0.2"/>
    <row r="294" ht="11.25" customHeight="1" x14ac:dyDescent="0.2"/>
    <row r="295" ht="11.25" customHeight="1" x14ac:dyDescent="0.2"/>
    <row r="296" ht="11.25" customHeight="1" x14ac:dyDescent="0.2"/>
    <row r="297" ht="11.25" customHeight="1" x14ac:dyDescent="0.2"/>
    <row r="298" ht="11.25" customHeight="1" x14ac:dyDescent="0.2"/>
    <row r="299" ht="11.25" customHeight="1" x14ac:dyDescent="0.2"/>
    <row r="300" ht="11.25" customHeight="1" x14ac:dyDescent="0.2"/>
    <row r="301" ht="11.25" customHeight="1" x14ac:dyDescent="0.2"/>
    <row r="302" ht="11.25" customHeight="1" x14ac:dyDescent="0.2"/>
    <row r="303" ht="11.25" customHeight="1" x14ac:dyDescent="0.2"/>
    <row r="304" ht="11.25" customHeight="1" x14ac:dyDescent="0.2"/>
    <row r="305" ht="11.25" customHeight="1" x14ac:dyDescent="0.2"/>
    <row r="306" ht="11.25" customHeight="1" x14ac:dyDescent="0.2"/>
    <row r="307" ht="11.25" customHeight="1" x14ac:dyDescent="0.2"/>
    <row r="308" ht="11.25" customHeight="1" x14ac:dyDescent="0.2"/>
    <row r="309" ht="11.25" customHeight="1" x14ac:dyDescent="0.2"/>
    <row r="310" ht="11.25" customHeight="1" x14ac:dyDescent="0.2"/>
    <row r="311" ht="11.25" customHeight="1" x14ac:dyDescent="0.2"/>
    <row r="312" ht="11.25" customHeight="1" x14ac:dyDescent="0.2"/>
    <row r="313" ht="11.25" customHeight="1" x14ac:dyDescent="0.2"/>
    <row r="314" ht="11.25" customHeight="1" x14ac:dyDescent="0.2"/>
    <row r="315" ht="11.25" customHeight="1" x14ac:dyDescent="0.2"/>
    <row r="316" ht="11.25" customHeight="1" x14ac:dyDescent="0.2"/>
    <row r="317" ht="11.25" customHeight="1" x14ac:dyDescent="0.2"/>
    <row r="318" ht="11.25" customHeight="1" x14ac:dyDescent="0.2"/>
    <row r="319" ht="11.25" customHeight="1" x14ac:dyDescent="0.2"/>
    <row r="320" ht="11.25" customHeight="1" x14ac:dyDescent="0.2"/>
    <row r="321" ht="11.25" customHeight="1" x14ac:dyDescent="0.2"/>
    <row r="322" ht="11.25" customHeight="1" x14ac:dyDescent="0.2"/>
    <row r="323" ht="11.25" customHeight="1" x14ac:dyDescent="0.2"/>
    <row r="324" ht="11.25" customHeight="1" x14ac:dyDescent="0.2"/>
    <row r="325" ht="11.25" customHeight="1" x14ac:dyDescent="0.2"/>
    <row r="326" ht="11.25" customHeight="1" x14ac:dyDescent="0.2"/>
    <row r="327" ht="11.25" customHeight="1" x14ac:dyDescent="0.2"/>
    <row r="328" ht="11.25" customHeight="1" x14ac:dyDescent="0.2"/>
    <row r="329" ht="11.25" customHeight="1" x14ac:dyDescent="0.2"/>
    <row r="330" ht="11.25" customHeight="1" x14ac:dyDescent="0.2"/>
    <row r="331" ht="11.25" customHeight="1" x14ac:dyDescent="0.2"/>
    <row r="332" ht="11.25" customHeight="1" x14ac:dyDescent="0.2"/>
    <row r="333" ht="11.25" customHeight="1" x14ac:dyDescent="0.2"/>
    <row r="334" ht="11.25" customHeight="1" x14ac:dyDescent="0.2"/>
    <row r="335" ht="11.25" customHeight="1" x14ac:dyDescent="0.2"/>
    <row r="336" ht="11.25" customHeight="1" x14ac:dyDescent="0.2"/>
    <row r="337" ht="11.25" customHeight="1" x14ac:dyDescent="0.2"/>
    <row r="338" ht="11.25" customHeight="1" x14ac:dyDescent="0.2"/>
    <row r="339" ht="11.25" customHeight="1" x14ac:dyDescent="0.2"/>
    <row r="340" ht="11.25" customHeight="1" x14ac:dyDescent="0.2"/>
    <row r="341" ht="11.25" customHeight="1" x14ac:dyDescent="0.2"/>
    <row r="342" ht="11.25" customHeight="1" x14ac:dyDescent="0.2"/>
    <row r="343" ht="11.25" customHeight="1" x14ac:dyDescent="0.2"/>
    <row r="344" ht="11.25" customHeight="1" x14ac:dyDescent="0.2"/>
    <row r="345" ht="11.25" customHeight="1" x14ac:dyDescent="0.2"/>
    <row r="346" ht="11.25" customHeight="1" x14ac:dyDescent="0.2"/>
    <row r="347" ht="11.25" customHeight="1" x14ac:dyDescent="0.2"/>
    <row r="348" ht="11.25" customHeight="1" x14ac:dyDescent="0.2"/>
    <row r="349" ht="11.25" customHeight="1" x14ac:dyDescent="0.2"/>
    <row r="350" ht="11.25" customHeight="1" x14ac:dyDescent="0.2"/>
    <row r="351" ht="11.25" customHeight="1" x14ac:dyDescent="0.2"/>
    <row r="352" ht="11.25" customHeight="1" x14ac:dyDescent="0.2"/>
    <row r="353" ht="11.25" customHeight="1" x14ac:dyDescent="0.2"/>
    <row r="354" ht="11.25" customHeight="1" x14ac:dyDescent="0.2"/>
    <row r="355" ht="11.25" customHeight="1" x14ac:dyDescent="0.2"/>
    <row r="356" ht="11.25" customHeight="1" x14ac:dyDescent="0.2"/>
    <row r="357" ht="11.25" customHeight="1" x14ac:dyDescent="0.2"/>
    <row r="358" ht="11.25" customHeight="1" x14ac:dyDescent="0.2"/>
    <row r="359" ht="11.25" customHeight="1" x14ac:dyDescent="0.2"/>
    <row r="360" ht="11.25" customHeight="1" x14ac:dyDescent="0.2"/>
    <row r="361" ht="11.25" customHeight="1" x14ac:dyDescent="0.2"/>
    <row r="362" ht="11.25" customHeight="1" x14ac:dyDescent="0.2"/>
    <row r="363" ht="11.25" customHeight="1" x14ac:dyDescent="0.2"/>
    <row r="364" ht="11.25" customHeight="1" x14ac:dyDescent="0.2"/>
    <row r="365" ht="11.25" customHeight="1" x14ac:dyDescent="0.2"/>
    <row r="366" ht="11.25" customHeight="1" x14ac:dyDescent="0.2"/>
    <row r="367" ht="11.25" customHeight="1" x14ac:dyDescent="0.2"/>
    <row r="368" ht="11.25" customHeight="1" x14ac:dyDescent="0.2"/>
    <row r="369" ht="11.25" customHeight="1" x14ac:dyDescent="0.2"/>
    <row r="370" ht="11.25" customHeight="1" x14ac:dyDescent="0.2"/>
    <row r="371" ht="11.25" customHeight="1" x14ac:dyDescent="0.2"/>
    <row r="372" ht="11.25" customHeight="1" x14ac:dyDescent="0.2"/>
    <row r="373" ht="11.25" customHeight="1" x14ac:dyDescent="0.2"/>
    <row r="374" ht="11.25" customHeight="1" x14ac:dyDescent="0.2"/>
    <row r="375" ht="11.25" customHeight="1" x14ac:dyDescent="0.2"/>
    <row r="376" ht="11.25" customHeight="1" x14ac:dyDescent="0.2"/>
    <row r="377" ht="11.25" customHeight="1" x14ac:dyDescent="0.2"/>
    <row r="378" ht="11.25" customHeight="1" x14ac:dyDescent="0.2"/>
    <row r="379" ht="11.25" customHeight="1" x14ac:dyDescent="0.2"/>
    <row r="380" ht="11.25" customHeight="1" x14ac:dyDescent="0.2"/>
    <row r="381" ht="11.25" customHeight="1" x14ac:dyDescent="0.2"/>
    <row r="382" ht="11.25" customHeight="1" x14ac:dyDescent="0.2"/>
    <row r="383" ht="11.25" customHeight="1" x14ac:dyDescent="0.2"/>
    <row r="384" ht="11.25" customHeight="1" x14ac:dyDescent="0.2"/>
    <row r="385" ht="11.25" customHeight="1" x14ac:dyDescent="0.2"/>
    <row r="386" ht="11.25" customHeight="1" x14ac:dyDescent="0.2"/>
    <row r="387" ht="11.25" customHeight="1" x14ac:dyDescent="0.2"/>
    <row r="388" ht="11.25" customHeight="1" x14ac:dyDescent="0.2"/>
    <row r="389" ht="11.25" customHeight="1" x14ac:dyDescent="0.2"/>
    <row r="390" ht="11.25" customHeight="1" x14ac:dyDescent="0.2"/>
    <row r="391" ht="11.25" customHeight="1" x14ac:dyDescent="0.2"/>
    <row r="392" ht="11.25" customHeight="1" x14ac:dyDescent="0.2"/>
    <row r="393" ht="11.25" customHeight="1" x14ac:dyDescent="0.2"/>
    <row r="394" ht="11.25" customHeight="1" x14ac:dyDescent="0.2"/>
    <row r="395" ht="11.25" customHeight="1" x14ac:dyDescent="0.2"/>
    <row r="396" ht="11.25" customHeight="1" x14ac:dyDescent="0.2"/>
    <row r="397" ht="11.25" customHeight="1" x14ac:dyDescent="0.2"/>
    <row r="398" ht="11.25" customHeight="1" x14ac:dyDescent="0.2"/>
    <row r="399" ht="11.25" customHeight="1" x14ac:dyDescent="0.2"/>
    <row r="400" ht="11.25" customHeight="1" x14ac:dyDescent="0.2"/>
    <row r="401" ht="11.25" customHeight="1" x14ac:dyDescent="0.2"/>
    <row r="402" ht="11.25" customHeight="1" x14ac:dyDescent="0.2"/>
    <row r="403" ht="11.25" customHeight="1" x14ac:dyDescent="0.2"/>
    <row r="404" ht="11.25" customHeight="1" x14ac:dyDescent="0.2"/>
    <row r="405" ht="11.25" customHeight="1" x14ac:dyDescent="0.2"/>
    <row r="406" ht="11.25" customHeight="1" x14ac:dyDescent="0.2"/>
    <row r="407" ht="11.25" customHeight="1" x14ac:dyDescent="0.2"/>
    <row r="408" ht="11.25" customHeight="1" x14ac:dyDescent="0.2"/>
    <row r="409" ht="11.25" customHeight="1" x14ac:dyDescent="0.2"/>
    <row r="410" ht="11.25" customHeight="1" x14ac:dyDescent="0.2"/>
    <row r="411" ht="11.25" customHeight="1" x14ac:dyDescent="0.2"/>
    <row r="412" ht="11.25" customHeight="1" x14ac:dyDescent="0.2"/>
    <row r="413" ht="11.25" customHeight="1" x14ac:dyDescent="0.2"/>
    <row r="414" ht="11.25" customHeight="1" x14ac:dyDescent="0.2"/>
    <row r="415" ht="11.25" customHeight="1" x14ac:dyDescent="0.2"/>
    <row r="416" ht="11.25" customHeight="1" x14ac:dyDescent="0.2"/>
    <row r="417" ht="11.25" customHeight="1" x14ac:dyDescent="0.2"/>
    <row r="418" ht="11.25" customHeight="1" x14ac:dyDescent="0.2"/>
    <row r="419" ht="11.25" customHeight="1" x14ac:dyDescent="0.2"/>
    <row r="420" ht="11.25" customHeight="1" x14ac:dyDescent="0.2"/>
    <row r="421" ht="11.25" customHeight="1" x14ac:dyDescent="0.2"/>
    <row r="422" ht="11.25" customHeight="1" x14ac:dyDescent="0.2"/>
    <row r="423" ht="11.25" customHeight="1" x14ac:dyDescent="0.2"/>
    <row r="424" ht="11.25" customHeight="1" x14ac:dyDescent="0.2"/>
    <row r="425" ht="11.25" customHeight="1" x14ac:dyDescent="0.2"/>
    <row r="426" ht="11.25" customHeight="1" x14ac:dyDescent="0.2"/>
    <row r="427" ht="11.25" customHeight="1" x14ac:dyDescent="0.2"/>
    <row r="428" ht="11.25" customHeight="1" x14ac:dyDescent="0.2"/>
    <row r="429" ht="11.25" customHeight="1" x14ac:dyDescent="0.2"/>
    <row r="430" ht="11.25" customHeight="1" x14ac:dyDescent="0.2"/>
    <row r="431" ht="11.25" customHeight="1" x14ac:dyDescent="0.2"/>
    <row r="432" ht="11.25" customHeight="1" x14ac:dyDescent="0.2"/>
    <row r="433" ht="11.25" customHeight="1" x14ac:dyDescent="0.2"/>
    <row r="434" ht="11.25" customHeight="1" x14ac:dyDescent="0.2"/>
    <row r="435" ht="11.25" customHeight="1" x14ac:dyDescent="0.2"/>
    <row r="436" ht="11.25" customHeight="1" x14ac:dyDescent="0.2"/>
    <row r="437" ht="11.25" customHeight="1" x14ac:dyDescent="0.2"/>
    <row r="438" ht="11.25" customHeight="1" x14ac:dyDescent="0.2"/>
    <row r="439" ht="11.25" customHeight="1" x14ac:dyDescent="0.2"/>
    <row r="440" ht="11.25" customHeight="1" x14ac:dyDescent="0.2"/>
    <row r="441" ht="11.25" customHeight="1" x14ac:dyDescent="0.2"/>
    <row r="442" ht="11.25" customHeight="1" x14ac:dyDescent="0.2"/>
    <row r="443" ht="11.25" customHeight="1" x14ac:dyDescent="0.2"/>
    <row r="444" ht="11.25" customHeight="1" x14ac:dyDescent="0.2"/>
    <row r="445" ht="11.25" customHeight="1" x14ac:dyDescent="0.2"/>
    <row r="446" ht="11.25" customHeight="1" x14ac:dyDescent="0.2"/>
    <row r="447" ht="11.25" customHeight="1" x14ac:dyDescent="0.2"/>
    <row r="448" ht="11.25" customHeight="1" x14ac:dyDescent="0.2"/>
    <row r="449" ht="11.25" customHeight="1" x14ac:dyDescent="0.2"/>
    <row r="450" ht="11.25" customHeight="1" x14ac:dyDescent="0.2"/>
    <row r="451" ht="11.25" customHeight="1" x14ac:dyDescent="0.2"/>
    <row r="452" ht="11.25" customHeight="1" x14ac:dyDescent="0.2"/>
    <row r="453" ht="11.25" customHeight="1" x14ac:dyDescent="0.2"/>
    <row r="454" ht="11.25" customHeight="1" x14ac:dyDescent="0.2"/>
    <row r="455" ht="11.25" customHeight="1" x14ac:dyDescent="0.2"/>
    <row r="456" ht="11.25" customHeight="1" x14ac:dyDescent="0.2"/>
    <row r="457" ht="11.25" customHeight="1" x14ac:dyDescent="0.2"/>
    <row r="458" ht="11.25" customHeight="1" x14ac:dyDescent="0.2"/>
    <row r="459" ht="11.25" customHeight="1" x14ac:dyDescent="0.2"/>
    <row r="460" ht="11.25" customHeight="1" x14ac:dyDescent="0.2"/>
    <row r="461" ht="11.25" customHeight="1" x14ac:dyDescent="0.2"/>
    <row r="462" ht="11.25" customHeight="1" x14ac:dyDescent="0.2"/>
    <row r="463" ht="11.25" customHeight="1" x14ac:dyDescent="0.2"/>
    <row r="464" ht="11.25" customHeight="1" x14ac:dyDescent="0.2"/>
    <row r="465" ht="11.25" customHeight="1" x14ac:dyDescent="0.2"/>
    <row r="466" ht="11.25" customHeight="1" x14ac:dyDescent="0.2"/>
    <row r="467" ht="11.25" customHeight="1" x14ac:dyDescent="0.2"/>
    <row r="468" ht="11.25" customHeight="1" x14ac:dyDescent="0.2"/>
    <row r="469" ht="11.25" customHeight="1" x14ac:dyDescent="0.2"/>
    <row r="470" ht="11.25" customHeight="1" x14ac:dyDescent="0.2"/>
    <row r="471" ht="11.25" customHeight="1" x14ac:dyDescent="0.2"/>
    <row r="472" ht="11.25" customHeight="1" x14ac:dyDescent="0.2"/>
    <row r="473" ht="11.25" customHeight="1" x14ac:dyDescent="0.2"/>
    <row r="474" ht="11.25" customHeight="1" x14ac:dyDescent="0.2"/>
    <row r="475" ht="11.25" customHeight="1" x14ac:dyDescent="0.2"/>
    <row r="476" ht="11.25" customHeight="1" x14ac:dyDescent="0.2"/>
    <row r="477" ht="11.25" customHeight="1" x14ac:dyDescent="0.2"/>
    <row r="478" ht="11.25" customHeight="1" x14ac:dyDescent="0.2"/>
    <row r="479" ht="11.25" customHeight="1" x14ac:dyDescent="0.2"/>
    <row r="480" ht="11.25" customHeight="1" x14ac:dyDescent="0.2"/>
    <row r="481" ht="11.25" customHeight="1" x14ac:dyDescent="0.2"/>
    <row r="482" ht="11.25" customHeight="1" x14ac:dyDescent="0.2"/>
    <row r="483" ht="11.25" customHeight="1" x14ac:dyDescent="0.2"/>
    <row r="484" ht="11.25" customHeight="1" x14ac:dyDescent="0.2"/>
    <row r="485" ht="11.25" customHeight="1" x14ac:dyDescent="0.2"/>
    <row r="486" ht="11.25" customHeight="1" x14ac:dyDescent="0.2"/>
    <row r="487" ht="11.25" customHeight="1" x14ac:dyDescent="0.2"/>
    <row r="488" ht="11.25" customHeight="1" x14ac:dyDescent="0.2"/>
    <row r="489" ht="11.25" customHeight="1" x14ac:dyDescent="0.2"/>
    <row r="490" ht="11.25" customHeight="1" x14ac:dyDescent="0.2"/>
    <row r="491" ht="11.25" customHeight="1" x14ac:dyDescent="0.2"/>
    <row r="492" ht="11.25" customHeight="1" x14ac:dyDescent="0.2"/>
    <row r="493" ht="11.25" customHeight="1" x14ac:dyDescent="0.2"/>
    <row r="494" ht="11.25" customHeight="1" x14ac:dyDescent="0.2"/>
    <row r="495" ht="11.25" customHeight="1" x14ac:dyDescent="0.2"/>
    <row r="496" ht="11.25" customHeight="1" x14ac:dyDescent="0.2"/>
    <row r="497" ht="11.25" customHeight="1" x14ac:dyDescent="0.2"/>
    <row r="498" ht="11.25" customHeight="1" x14ac:dyDescent="0.2"/>
    <row r="499" ht="11.25" customHeight="1" x14ac:dyDescent="0.2"/>
    <row r="500" ht="11.25" customHeight="1" x14ac:dyDescent="0.2"/>
    <row r="501" ht="11.25" customHeight="1" x14ac:dyDescent="0.2"/>
    <row r="502" ht="11.25" customHeight="1" x14ac:dyDescent="0.2"/>
    <row r="503" ht="11.25" customHeight="1" x14ac:dyDescent="0.2"/>
    <row r="504" ht="11.25" customHeight="1" x14ac:dyDescent="0.2"/>
    <row r="505" ht="11.25" customHeight="1" x14ac:dyDescent="0.2"/>
    <row r="506" ht="11.25" customHeight="1" x14ac:dyDescent="0.2"/>
    <row r="507" ht="11.25" customHeight="1" x14ac:dyDescent="0.2"/>
    <row r="508" ht="11.25" customHeight="1" x14ac:dyDescent="0.2"/>
    <row r="509" ht="11.25" customHeight="1" x14ac:dyDescent="0.2"/>
    <row r="510" ht="11.25" customHeight="1" x14ac:dyDescent="0.2"/>
    <row r="511" ht="11.25" customHeight="1" x14ac:dyDescent="0.2"/>
    <row r="512" ht="11.25" customHeight="1" x14ac:dyDescent="0.2"/>
    <row r="513" ht="11.25" customHeight="1" x14ac:dyDescent="0.2"/>
    <row r="514" ht="11.25" customHeight="1" x14ac:dyDescent="0.2"/>
    <row r="515" ht="11.25" customHeight="1" x14ac:dyDescent="0.2"/>
    <row r="516" ht="11.25" customHeight="1" x14ac:dyDescent="0.2"/>
    <row r="517" ht="11.25" customHeight="1" x14ac:dyDescent="0.2"/>
    <row r="518" ht="11.25" customHeight="1" x14ac:dyDescent="0.2"/>
    <row r="519" ht="11.25" customHeight="1" x14ac:dyDescent="0.2"/>
    <row r="520" ht="11.25" customHeight="1" x14ac:dyDescent="0.2"/>
    <row r="521" ht="11.25" customHeight="1" x14ac:dyDescent="0.2"/>
    <row r="522" ht="11.25" customHeight="1" x14ac:dyDescent="0.2"/>
    <row r="523" ht="11.25" customHeight="1" x14ac:dyDescent="0.2"/>
    <row r="524" ht="11.25" customHeight="1" x14ac:dyDescent="0.2"/>
    <row r="525" ht="11.25" customHeight="1" x14ac:dyDescent="0.2"/>
    <row r="526" ht="11.25" customHeight="1" x14ac:dyDescent="0.2"/>
    <row r="527" ht="11.25" customHeight="1" x14ac:dyDescent="0.2"/>
    <row r="528" ht="11.25" customHeight="1" x14ac:dyDescent="0.2"/>
    <row r="529" ht="11.25" customHeight="1" x14ac:dyDescent="0.2"/>
    <row r="530" ht="11.25" customHeight="1" x14ac:dyDescent="0.2"/>
    <row r="531" ht="11.25" customHeight="1" x14ac:dyDescent="0.2"/>
    <row r="532" ht="11.25" customHeight="1" x14ac:dyDescent="0.2"/>
    <row r="533" ht="11.25" customHeight="1" x14ac:dyDescent="0.2"/>
    <row r="534" ht="11.25" customHeight="1" x14ac:dyDescent="0.2"/>
    <row r="535" ht="11.25" customHeight="1" x14ac:dyDescent="0.2"/>
    <row r="536" ht="11.25" customHeight="1" x14ac:dyDescent="0.2"/>
    <row r="537" ht="11.25" customHeight="1" x14ac:dyDescent="0.2"/>
    <row r="538" ht="11.25" customHeight="1" x14ac:dyDescent="0.2"/>
    <row r="539" ht="11.25" customHeight="1" x14ac:dyDescent="0.2"/>
    <row r="540" ht="11.25" customHeight="1" x14ac:dyDescent="0.2"/>
    <row r="541" ht="11.25" customHeight="1" x14ac:dyDescent="0.2"/>
    <row r="542" ht="11.25" customHeight="1" x14ac:dyDescent="0.2"/>
    <row r="543" ht="11.25" customHeight="1" x14ac:dyDescent="0.2"/>
    <row r="544" ht="11.25" customHeight="1" x14ac:dyDescent="0.2"/>
    <row r="545" ht="11.25" customHeight="1" x14ac:dyDescent="0.2"/>
    <row r="546" ht="11.25" customHeight="1" x14ac:dyDescent="0.2"/>
    <row r="547" ht="11.25" customHeight="1" x14ac:dyDescent="0.2"/>
    <row r="548" ht="11.25" customHeight="1" x14ac:dyDescent="0.2"/>
    <row r="549" ht="11.25" customHeight="1" x14ac:dyDescent="0.2"/>
    <row r="550" ht="11.25" customHeight="1" x14ac:dyDescent="0.2"/>
    <row r="551" ht="11.25" customHeight="1" x14ac:dyDescent="0.2"/>
    <row r="552" ht="11.25" customHeight="1" x14ac:dyDescent="0.2"/>
    <row r="553" ht="11.25" customHeight="1" x14ac:dyDescent="0.2"/>
    <row r="554" ht="11.25" customHeight="1" x14ac:dyDescent="0.2"/>
    <row r="555" ht="11.25" customHeight="1" x14ac:dyDescent="0.2"/>
    <row r="556" ht="11.25" customHeight="1" x14ac:dyDescent="0.2"/>
    <row r="557" ht="11.25" customHeight="1" x14ac:dyDescent="0.2"/>
    <row r="558" ht="11.25" customHeight="1" x14ac:dyDescent="0.2"/>
    <row r="559" ht="11.25" customHeight="1" x14ac:dyDescent="0.2"/>
    <row r="560" ht="11.25" customHeight="1" x14ac:dyDescent="0.2"/>
    <row r="561" ht="11.25" customHeight="1" x14ac:dyDescent="0.2"/>
    <row r="562" ht="11.25" customHeight="1" x14ac:dyDescent="0.2"/>
    <row r="563" ht="11.25" customHeight="1" x14ac:dyDescent="0.2"/>
    <row r="564" ht="11.25" customHeight="1" x14ac:dyDescent="0.2"/>
    <row r="565" ht="11.25" customHeight="1" x14ac:dyDescent="0.2"/>
    <row r="566" ht="11.25" customHeight="1" x14ac:dyDescent="0.2"/>
    <row r="567" ht="11.25" customHeight="1" x14ac:dyDescent="0.2"/>
    <row r="568" ht="11.25" customHeight="1" x14ac:dyDescent="0.2"/>
    <row r="569" ht="11.25" customHeight="1" x14ac:dyDescent="0.2"/>
    <row r="570" ht="11.25" customHeight="1" x14ac:dyDescent="0.2"/>
    <row r="571" ht="11.25" customHeight="1" x14ac:dyDescent="0.2"/>
    <row r="572" ht="11.25" customHeight="1" x14ac:dyDescent="0.2"/>
    <row r="573" ht="11.25" customHeight="1" x14ac:dyDescent="0.2"/>
    <row r="574" ht="11.25" customHeight="1" x14ac:dyDescent="0.2"/>
    <row r="575" ht="11.25" customHeight="1" x14ac:dyDescent="0.2"/>
    <row r="576" ht="11.25" customHeight="1" x14ac:dyDescent="0.2"/>
    <row r="577" ht="11.25" customHeight="1" x14ac:dyDescent="0.2"/>
    <row r="578" ht="11.25" customHeight="1" x14ac:dyDescent="0.2"/>
    <row r="579" ht="11.25" customHeight="1" x14ac:dyDescent="0.2"/>
    <row r="580" ht="11.25" customHeight="1" x14ac:dyDescent="0.2"/>
    <row r="581" ht="11.25" customHeight="1" x14ac:dyDescent="0.2"/>
    <row r="582" ht="11.25" customHeight="1" x14ac:dyDescent="0.2"/>
    <row r="583" ht="11.25" customHeight="1" x14ac:dyDescent="0.2"/>
    <row r="584" ht="11.25" customHeight="1" x14ac:dyDescent="0.2"/>
    <row r="585" ht="11.25" customHeight="1" x14ac:dyDescent="0.2"/>
    <row r="586" ht="11.25" customHeight="1" x14ac:dyDescent="0.2"/>
    <row r="587" ht="11.25" customHeight="1" x14ac:dyDescent="0.2"/>
    <row r="588" ht="11.25" customHeight="1" x14ac:dyDescent="0.2"/>
    <row r="589" ht="11.25" customHeight="1" x14ac:dyDescent="0.2"/>
    <row r="590" ht="11.25" customHeight="1" x14ac:dyDescent="0.2"/>
    <row r="591" ht="11.25" customHeight="1" x14ac:dyDescent="0.2"/>
    <row r="592" ht="11.25" customHeight="1" x14ac:dyDescent="0.2"/>
    <row r="593" ht="11.25" customHeight="1" x14ac:dyDescent="0.2"/>
    <row r="594" ht="11.25" customHeight="1" x14ac:dyDescent="0.2"/>
    <row r="595" ht="11.25" customHeight="1" x14ac:dyDescent="0.2"/>
    <row r="596" ht="11.25" customHeight="1" x14ac:dyDescent="0.2"/>
    <row r="597" ht="11.25" customHeight="1" x14ac:dyDescent="0.2"/>
    <row r="598" ht="11.25" customHeight="1" x14ac:dyDescent="0.2"/>
    <row r="599" ht="11.25" customHeight="1" x14ac:dyDescent="0.2"/>
    <row r="600" ht="11.25" customHeight="1" x14ac:dyDescent="0.2"/>
    <row r="601" ht="11.25" customHeight="1" x14ac:dyDescent="0.2"/>
    <row r="602" ht="11.25" customHeight="1" x14ac:dyDescent="0.2"/>
    <row r="603" ht="11.25" customHeight="1" x14ac:dyDescent="0.2"/>
    <row r="604" ht="11.25" customHeight="1" x14ac:dyDescent="0.2"/>
    <row r="605" ht="11.25" customHeight="1" x14ac:dyDescent="0.2"/>
    <row r="606" ht="11.25" customHeight="1" x14ac:dyDescent="0.2"/>
    <row r="607" ht="11.25" customHeight="1" x14ac:dyDescent="0.2"/>
    <row r="608" ht="11.25" customHeight="1" x14ac:dyDescent="0.2"/>
    <row r="609" ht="11.25" customHeight="1" x14ac:dyDescent="0.2"/>
    <row r="610" ht="11.25" customHeight="1" x14ac:dyDescent="0.2"/>
    <row r="611" ht="11.25" customHeight="1" x14ac:dyDescent="0.2"/>
    <row r="612" ht="11.25" customHeight="1" x14ac:dyDescent="0.2"/>
    <row r="613" ht="11.25" customHeight="1" x14ac:dyDescent="0.2"/>
    <row r="614" ht="11.25" customHeight="1" x14ac:dyDescent="0.2"/>
    <row r="615" ht="11.25" customHeight="1" x14ac:dyDescent="0.2"/>
    <row r="616" ht="11.25" customHeight="1" x14ac:dyDescent="0.2"/>
    <row r="617" ht="11.25" customHeight="1" x14ac:dyDescent="0.2"/>
    <row r="618" ht="11.25" customHeight="1" x14ac:dyDescent="0.2"/>
    <row r="619" ht="11.25" customHeight="1" x14ac:dyDescent="0.2"/>
    <row r="620" ht="11.25" customHeight="1" x14ac:dyDescent="0.2"/>
    <row r="621" ht="11.25" customHeight="1" x14ac:dyDescent="0.2"/>
    <row r="622" ht="11.25" customHeight="1" x14ac:dyDescent="0.2"/>
    <row r="623" ht="11.25" customHeight="1" x14ac:dyDescent="0.2"/>
    <row r="624" ht="11.25" customHeight="1" x14ac:dyDescent="0.2"/>
    <row r="625" ht="11.25" customHeight="1" x14ac:dyDescent="0.2"/>
    <row r="626" ht="11.25" customHeight="1" x14ac:dyDescent="0.2"/>
    <row r="627" ht="11.25" customHeight="1" x14ac:dyDescent="0.2"/>
    <row r="628" ht="11.25" customHeight="1" x14ac:dyDescent="0.2"/>
    <row r="629" ht="11.25" customHeight="1" x14ac:dyDescent="0.2"/>
    <row r="630" ht="11.25" customHeight="1" x14ac:dyDescent="0.2"/>
    <row r="631" ht="11.25" customHeight="1" x14ac:dyDescent="0.2"/>
    <row r="632" ht="11.25" customHeight="1" x14ac:dyDescent="0.2"/>
    <row r="633" ht="11.25" customHeight="1" x14ac:dyDescent="0.2"/>
    <row r="634" ht="11.25" customHeight="1" x14ac:dyDescent="0.2"/>
    <row r="635" ht="11.25" customHeight="1" x14ac:dyDescent="0.2"/>
    <row r="636" ht="11.25" customHeight="1" x14ac:dyDescent="0.2"/>
    <row r="637" ht="11.25" customHeight="1" x14ac:dyDescent="0.2"/>
    <row r="638" ht="11.25" customHeight="1" x14ac:dyDescent="0.2"/>
    <row r="639" ht="11.25" customHeight="1" x14ac:dyDescent="0.2"/>
    <row r="640" ht="11.25" customHeight="1" x14ac:dyDescent="0.2"/>
    <row r="641" ht="11.25" customHeight="1" x14ac:dyDescent="0.2"/>
    <row r="642" ht="11.25" customHeight="1" x14ac:dyDescent="0.2"/>
    <row r="643" ht="11.25" customHeight="1" x14ac:dyDescent="0.2"/>
    <row r="644" ht="11.25" customHeight="1" x14ac:dyDescent="0.2"/>
    <row r="645" ht="11.25" customHeight="1" x14ac:dyDescent="0.2"/>
    <row r="646" ht="11.25" customHeight="1" x14ac:dyDescent="0.2"/>
    <row r="647" ht="11.25" customHeight="1" x14ac:dyDescent="0.2"/>
    <row r="648" ht="11.25" customHeight="1" x14ac:dyDescent="0.2"/>
    <row r="649" ht="11.25" customHeight="1" x14ac:dyDescent="0.2"/>
    <row r="650" ht="11.25" customHeight="1" x14ac:dyDescent="0.2"/>
    <row r="651" ht="11.25" customHeight="1" x14ac:dyDescent="0.2"/>
    <row r="652" ht="11.25" customHeight="1" x14ac:dyDescent="0.2"/>
    <row r="653" ht="11.25" customHeight="1" x14ac:dyDescent="0.2"/>
    <row r="654" ht="11.25" customHeight="1" x14ac:dyDescent="0.2"/>
    <row r="655" ht="11.25" customHeight="1" x14ac:dyDescent="0.2"/>
    <row r="656" ht="11.25" customHeight="1" x14ac:dyDescent="0.2"/>
    <row r="657" ht="11.25" customHeight="1" x14ac:dyDescent="0.2"/>
    <row r="658" ht="11.25" customHeight="1" x14ac:dyDescent="0.2"/>
    <row r="659" ht="11.25" customHeight="1" x14ac:dyDescent="0.2"/>
    <row r="660" ht="11.25" customHeight="1" x14ac:dyDescent="0.2"/>
    <row r="661" ht="11.25" customHeight="1" x14ac:dyDescent="0.2"/>
    <row r="662" ht="11.25" customHeight="1" x14ac:dyDescent="0.2"/>
    <row r="663" ht="11.25" customHeight="1" x14ac:dyDescent="0.2"/>
    <row r="664" ht="11.25" customHeight="1" x14ac:dyDescent="0.2"/>
    <row r="665" ht="11.25" customHeight="1" x14ac:dyDescent="0.2"/>
    <row r="666" ht="11.25" customHeight="1" x14ac:dyDescent="0.2"/>
    <row r="667" ht="11.25" customHeight="1" x14ac:dyDescent="0.2"/>
    <row r="668" ht="11.25" customHeight="1" x14ac:dyDescent="0.2"/>
    <row r="669" ht="11.25" customHeight="1" x14ac:dyDescent="0.2"/>
    <row r="670" ht="11.25" customHeight="1" x14ac:dyDescent="0.2"/>
    <row r="671" ht="11.25" customHeight="1" x14ac:dyDescent="0.2"/>
    <row r="672" ht="11.25" customHeight="1" x14ac:dyDescent="0.2"/>
    <row r="673" ht="11.25" customHeight="1" x14ac:dyDescent="0.2"/>
    <row r="674" ht="11.25" customHeight="1" x14ac:dyDescent="0.2"/>
    <row r="675" ht="11.25" customHeight="1" x14ac:dyDescent="0.2"/>
    <row r="676" ht="11.25" customHeight="1" x14ac:dyDescent="0.2"/>
    <row r="677" ht="11.25" customHeight="1" x14ac:dyDescent="0.2"/>
    <row r="678" ht="11.25" customHeight="1" x14ac:dyDescent="0.2"/>
    <row r="679" ht="11.25" customHeight="1" x14ac:dyDescent="0.2"/>
    <row r="680" ht="11.25" customHeight="1" x14ac:dyDescent="0.2"/>
    <row r="681" ht="11.25" customHeight="1" x14ac:dyDescent="0.2"/>
    <row r="682" ht="11.25" customHeight="1" x14ac:dyDescent="0.2"/>
    <row r="683" ht="11.25" customHeight="1" x14ac:dyDescent="0.2"/>
    <row r="684" ht="11.25" customHeight="1" x14ac:dyDescent="0.2"/>
    <row r="685" ht="11.25" customHeight="1" x14ac:dyDescent="0.2"/>
    <row r="686" ht="11.25" customHeight="1" x14ac:dyDescent="0.2"/>
    <row r="687" ht="11.25" customHeight="1" x14ac:dyDescent="0.2"/>
    <row r="688" ht="11.25" customHeight="1" x14ac:dyDescent="0.2"/>
    <row r="689" ht="11.25" customHeight="1" x14ac:dyDescent="0.2"/>
    <row r="690" ht="11.25" customHeight="1" x14ac:dyDescent="0.2"/>
    <row r="691" ht="11.25" customHeight="1" x14ac:dyDescent="0.2"/>
    <row r="692" ht="11.25" customHeight="1" x14ac:dyDescent="0.2"/>
    <row r="693" ht="11.25" customHeight="1" x14ac:dyDescent="0.2"/>
    <row r="694" ht="11.25" customHeight="1" x14ac:dyDescent="0.2"/>
    <row r="695" ht="11.25" customHeight="1" x14ac:dyDescent="0.2"/>
    <row r="696" ht="11.25" customHeight="1" x14ac:dyDescent="0.2"/>
    <row r="697" ht="11.25" customHeight="1" x14ac:dyDescent="0.2"/>
    <row r="698" ht="11.25" customHeight="1" x14ac:dyDescent="0.2"/>
    <row r="699" ht="11.25" customHeight="1" x14ac:dyDescent="0.2"/>
    <row r="700" ht="11.25" customHeight="1" x14ac:dyDescent="0.2"/>
    <row r="701" ht="11.25" customHeight="1" x14ac:dyDescent="0.2"/>
    <row r="702" ht="11.25" customHeight="1" x14ac:dyDescent="0.2"/>
    <row r="703" ht="11.25" customHeight="1" x14ac:dyDescent="0.2"/>
    <row r="704" ht="11.25" customHeight="1" x14ac:dyDescent="0.2"/>
    <row r="705" ht="11.25" customHeight="1" x14ac:dyDescent="0.2"/>
    <row r="706" ht="11.25" customHeight="1" x14ac:dyDescent="0.2"/>
    <row r="707" ht="11.25" customHeight="1" x14ac:dyDescent="0.2"/>
    <row r="708" ht="11.25" customHeight="1" x14ac:dyDescent="0.2"/>
    <row r="709" ht="11.25" customHeight="1" x14ac:dyDescent="0.2"/>
    <row r="710" ht="11.25" customHeight="1" x14ac:dyDescent="0.2"/>
    <row r="711" ht="11.25" customHeight="1" x14ac:dyDescent="0.2"/>
    <row r="712" ht="11.25" customHeight="1" x14ac:dyDescent="0.2"/>
    <row r="713" ht="11.25" customHeight="1" x14ac:dyDescent="0.2"/>
    <row r="714" ht="11.25" customHeight="1" x14ac:dyDescent="0.2"/>
    <row r="715" ht="11.25" customHeight="1" x14ac:dyDescent="0.2"/>
    <row r="716" ht="11.25" customHeight="1" x14ac:dyDescent="0.2"/>
    <row r="717" ht="11.25" customHeight="1" x14ac:dyDescent="0.2"/>
    <row r="718" ht="11.25" customHeight="1" x14ac:dyDescent="0.2"/>
    <row r="719" ht="11.25" customHeight="1" x14ac:dyDescent="0.2"/>
    <row r="720" ht="11.25" customHeight="1" x14ac:dyDescent="0.2"/>
    <row r="721" ht="11.25" customHeight="1" x14ac:dyDescent="0.2"/>
    <row r="722" ht="11.25" customHeight="1" x14ac:dyDescent="0.2"/>
    <row r="723" ht="11.25" customHeight="1" x14ac:dyDescent="0.2"/>
    <row r="724" ht="11.25" customHeight="1" x14ac:dyDescent="0.2"/>
    <row r="725" ht="11.25" customHeight="1" x14ac:dyDescent="0.2"/>
    <row r="726" ht="11.25" customHeight="1" x14ac:dyDescent="0.2"/>
    <row r="727" ht="11.25" customHeight="1" x14ac:dyDescent="0.2"/>
    <row r="728" ht="11.25" customHeight="1" x14ac:dyDescent="0.2"/>
    <row r="729" ht="11.25" customHeight="1" x14ac:dyDescent="0.2"/>
    <row r="730" ht="11.25" customHeight="1" x14ac:dyDescent="0.2"/>
    <row r="731" ht="11.25" customHeight="1" x14ac:dyDescent="0.2"/>
    <row r="732" ht="11.25" customHeight="1" x14ac:dyDescent="0.2"/>
    <row r="733" ht="11.25" customHeight="1" x14ac:dyDescent="0.2"/>
    <row r="734" ht="11.25" customHeight="1" x14ac:dyDescent="0.2"/>
    <row r="735" ht="11.25" customHeight="1" x14ac:dyDescent="0.2"/>
    <row r="736" ht="11.25" customHeight="1" x14ac:dyDescent="0.2"/>
    <row r="737" ht="11.25" customHeight="1" x14ac:dyDescent="0.2"/>
    <row r="738" ht="11.25" customHeight="1" x14ac:dyDescent="0.2"/>
    <row r="739" ht="11.25" customHeight="1" x14ac:dyDescent="0.2"/>
    <row r="740" ht="11.25" customHeight="1" x14ac:dyDescent="0.2"/>
    <row r="741" ht="11.25" customHeight="1" x14ac:dyDescent="0.2"/>
    <row r="742" ht="11.25" customHeight="1" x14ac:dyDescent="0.2"/>
    <row r="743" ht="11.25" customHeight="1" x14ac:dyDescent="0.2"/>
    <row r="744" ht="11.25" customHeight="1" x14ac:dyDescent="0.2"/>
    <row r="745" ht="11.25" customHeight="1" x14ac:dyDescent="0.2"/>
    <row r="746" ht="11.25" customHeight="1" x14ac:dyDescent="0.2"/>
    <row r="747" ht="11.25" customHeight="1" x14ac:dyDescent="0.2"/>
    <row r="748" ht="11.25" customHeight="1" x14ac:dyDescent="0.2"/>
    <row r="749" ht="11.25" customHeight="1" x14ac:dyDescent="0.2"/>
    <row r="750" ht="11.25" customHeight="1" x14ac:dyDescent="0.2"/>
    <row r="751" ht="11.25" customHeight="1" x14ac:dyDescent="0.2"/>
    <row r="752" ht="11.25" customHeight="1" x14ac:dyDescent="0.2"/>
    <row r="753" ht="11.25" customHeight="1" x14ac:dyDescent="0.2"/>
    <row r="754" ht="11.25" customHeight="1" x14ac:dyDescent="0.2"/>
    <row r="755" ht="11.25" customHeight="1" x14ac:dyDescent="0.2"/>
    <row r="756" ht="11.25" customHeight="1" x14ac:dyDescent="0.2"/>
    <row r="757" ht="11.25" customHeight="1" x14ac:dyDescent="0.2"/>
    <row r="758" ht="11.25" customHeight="1" x14ac:dyDescent="0.2"/>
    <row r="759" ht="11.25" customHeight="1" x14ac:dyDescent="0.2"/>
    <row r="760" ht="11.25" customHeight="1" x14ac:dyDescent="0.2"/>
    <row r="761" ht="11.25" customHeight="1" x14ac:dyDescent="0.2"/>
    <row r="762" ht="11.25" customHeight="1" x14ac:dyDescent="0.2"/>
    <row r="763" ht="11.25" customHeight="1" x14ac:dyDescent="0.2"/>
    <row r="764" ht="11.25" customHeight="1" x14ac:dyDescent="0.2"/>
    <row r="765" ht="11.25" customHeight="1" x14ac:dyDescent="0.2"/>
    <row r="766" ht="11.25" customHeight="1" x14ac:dyDescent="0.2"/>
    <row r="767" ht="11.25" customHeight="1" x14ac:dyDescent="0.2"/>
    <row r="768" ht="11.25" customHeight="1" x14ac:dyDescent="0.2"/>
    <row r="769" ht="11.25" customHeight="1" x14ac:dyDescent="0.2"/>
    <row r="770" ht="11.25" customHeight="1" x14ac:dyDescent="0.2"/>
    <row r="771" ht="11.25" customHeight="1" x14ac:dyDescent="0.2"/>
    <row r="772" ht="11.25" customHeight="1" x14ac:dyDescent="0.2"/>
    <row r="773" ht="11.25" customHeight="1" x14ac:dyDescent="0.2"/>
    <row r="774" ht="11.25" customHeight="1" x14ac:dyDescent="0.2"/>
    <row r="775" ht="11.25" customHeight="1" x14ac:dyDescent="0.2"/>
    <row r="776" ht="11.25" customHeight="1" x14ac:dyDescent="0.2"/>
    <row r="777" ht="11.25" customHeight="1" x14ac:dyDescent="0.2"/>
    <row r="778" ht="11.25" customHeight="1" x14ac:dyDescent="0.2"/>
    <row r="779" ht="11.25" customHeight="1" x14ac:dyDescent="0.2"/>
    <row r="780" ht="11.25" customHeight="1" x14ac:dyDescent="0.2"/>
    <row r="781" ht="11.25" customHeight="1" x14ac:dyDescent="0.2"/>
    <row r="782" ht="11.25" customHeight="1" x14ac:dyDescent="0.2"/>
    <row r="783" ht="11.25" customHeight="1" x14ac:dyDescent="0.2"/>
    <row r="784" ht="11.25" customHeight="1" x14ac:dyDescent="0.2"/>
    <row r="785" ht="11.25" customHeight="1" x14ac:dyDescent="0.2"/>
    <row r="786" ht="11.25" customHeight="1" x14ac:dyDescent="0.2"/>
    <row r="787" ht="11.25" customHeight="1" x14ac:dyDescent="0.2"/>
    <row r="788" ht="11.25" customHeight="1" x14ac:dyDescent="0.2"/>
    <row r="789" ht="11.25" customHeight="1" x14ac:dyDescent="0.2"/>
    <row r="790" ht="11.25" customHeight="1" x14ac:dyDescent="0.2"/>
    <row r="791" ht="11.25" customHeight="1" x14ac:dyDescent="0.2"/>
    <row r="792" ht="11.25" customHeight="1" x14ac:dyDescent="0.2"/>
    <row r="793" ht="11.25" customHeight="1" x14ac:dyDescent="0.2"/>
    <row r="794" ht="11.25" customHeight="1" x14ac:dyDescent="0.2"/>
    <row r="795" ht="11.25" customHeight="1" x14ac:dyDescent="0.2"/>
    <row r="796" ht="11.25" customHeight="1" x14ac:dyDescent="0.2"/>
    <row r="797" ht="11.25" customHeight="1" x14ac:dyDescent="0.2"/>
    <row r="798" ht="11.25" customHeight="1" x14ac:dyDescent="0.2"/>
    <row r="799" ht="11.25" customHeight="1" x14ac:dyDescent="0.2"/>
    <row r="800" ht="11.25" customHeight="1" x14ac:dyDescent="0.2"/>
    <row r="801" ht="11.25" customHeight="1" x14ac:dyDescent="0.2"/>
    <row r="802" ht="11.25" customHeight="1" x14ac:dyDescent="0.2"/>
    <row r="803" ht="11.25" customHeight="1" x14ac:dyDescent="0.2"/>
    <row r="804" ht="11.25" customHeight="1" x14ac:dyDescent="0.2"/>
    <row r="805" ht="11.25" customHeight="1" x14ac:dyDescent="0.2"/>
    <row r="806" ht="11.25" customHeight="1" x14ac:dyDescent="0.2"/>
    <row r="807" ht="11.25" customHeight="1" x14ac:dyDescent="0.2"/>
    <row r="808" ht="11.25" customHeight="1" x14ac:dyDescent="0.2"/>
    <row r="809" ht="11.25" customHeight="1" x14ac:dyDescent="0.2"/>
    <row r="810" ht="11.25" customHeight="1" x14ac:dyDescent="0.2"/>
    <row r="811" ht="11.25" customHeight="1" x14ac:dyDescent="0.2"/>
    <row r="812" ht="11.25" customHeight="1" x14ac:dyDescent="0.2"/>
    <row r="813" ht="11.25" customHeight="1" x14ac:dyDescent="0.2"/>
    <row r="814" ht="11.25" customHeight="1" x14ac:dyDescent="0.2"/>
    <row r="815" ht="11.25" customHeight="1" x14ac:dyDescent="0.2"/>
    <row r="816" ht="11.25" customHeight="1" x14ac:dyDescent="0.2"/>
    <row r="817" ht="11.25" customHeight="1" x14ac:dyDescent="0.2"/>
    <row r="818" ht="11.25" customHeight="1" x14ac:dyDescent="0.2"/>
    <row r="819" ht="11.25" customHeight="1" x14ac:dyDescent="0.2"/>
    <row r="820" ht="11.25" customHeight="1" x14ac:dyDescent="0.2"/>
    <row r="821" ht="11.25" customHeight="1" x14ac:dyDescent="0.2"/>
    <row r="822" ht="11.25" customHeight="1" x14ac:dyDescent="0.2"/>
    <row r="823" ht="11.25" customHeight="1" x14ac:dyDescent="0.2"/>
    <row r="824" ht="11.25" customHeight="1" x14ac:dyDescent="0.2"/>
    <row r="825" ht="11.25" customHeight="1" x14ac:dyDescent="0.2"/>
    <row r="826" ht="11.25" customHeight="1" x14ac:dyDescent="0.2"/>
    <row r="827" ht="11.25" customHeight="1" x14ac:dyDescent="0.2"/>
    <row r="828" ht="11.25" customHeight="1" x14ac:dyDescent="0.2"/>
    <row r="829" ht="11.25" customHeight="1" x14ac:dyDescent="0.2"/>
    <row r="830" ht="11.25" customHeight="1" x14ac:dyDescent="0.2"/>
    <row r="831" ht="11.25" customHeight="1" x14ac:dyDescent="0.2"/>
    <row r="832" ht="11.25" customHeight="1" x14ac:dyDescent="0.2"/>
    <row r="833" ht="11.25" customHeight="1" x14ac:dyDescent="0.2"/>
    <row r="834" ht="11.25" customHeight="1" x14ac:dyDescent="0.2"/>
    <row r="835" ht="11.25" customHeight="1" x14ac:dyDescent="0.2"/>
    <row r="836" ht="11.25" customHeight="1" x14ac:dyDescent="0.2"/>
    <row r="837" ht="11.25" customHeight="1" x14ac:dyDescent="0.2"/>
    <row r="838" ht="11.25" customHeight="1" x14ac:dyDescent="0.2"/>
    <row r="839" ht="11.25" customHeight="1" x14ac:dyDescent="0.2"/>
    <row r="840" ht="11.25" customHeight="1" x14ac:dyDescent="0.2"/>
    <row r="841" ht="11.25" customHeight="1" x14ac:dyDescent="0.2"/>
    <row r="842" ht="11.25" customHeight="1" x14ac:dyDescent="0.2"/>
    <row r="843" ht="11.25" customHeight="1" x14ac:dyDescent="0.2"/>
    <row r="844" ht="11.25" customHeight="1" x14ac:dyDescent="0.2"/>
    <row r="845" ht="11.25" customHeight="1" x14ac:dyDescent="0.2"/>
    <row r="846" ht="11.25" customHeight="1" x14ac:dyDescent="0.2"/>
    <row r="847" ht="11.25" customHeight="1" x14ac:dyDescent="0.2"/>
    <row r="848" ht="11.25" customHeight="1" x14ac:dyDescent="0.2"/>
    <row r="849" ht="11.25" customHeight="1" x14ac:dyDescent="0.2"/>
    <row r="850" ht="11.25" customHeight="1" x14ac:dyDescent="0.2"/>
    <row r="851" ht="11.25" customHeight="1" x14ac:dyDescent="0.2"/>
    <row r="852" ht="11.25" customHeight="1" x14ac:dyDescent="0.2"/>
    <row r="853" ht="11.25" customHeight="1" x14ac:dyDescent="0.2"/>
    <row r="854" ht="11.25" customHeight="1" x14ac:dyDescent="0.2"/>
    <row r="855" ht="11.25" customHeight="1" x14ac:dyDescent="0.2"/>
    <row r="856" ht="11.25" customHeight="1" x14ac:dyDescent="0.2"/>
    <row r="857" ht="11.25" customHeight="1" x14ac:dyDescent="0.2"/>
    <row r="858" ht="11.25" customHeight="1" x14ac:dyDescent="0.2"/>
    <row r="859" ht="11.25" customHeight="1" x14ac:dyDescent="0.2"/>
    <row r="860" ht="11.25" customHeight="1" x14ac:dyDescent="0.2"/>
    <row r="861" ht="11.25" customHeight="1" x14ac:dyDescent="0.2"/>
    <row r="862" ht="11.25" customHeight="1" x14ac:dyDescent="0.2"/>
    <row r="863" ht="11.25" customHeight="1" x14ac:dyDescent="0.2"/>
    <row r="864" ht="11.25" customHeight="1" x14ac:dyDescent="0.2"/>
    <row r="865" ht="11.25" customHeight="1" x14ac:dyDescent="0.2"/>
    <row r="866" ht="11.25" customHeight="1" x14ac:dyDescent="0.2"/>
    <row r="867" ht="11.25" customHeight="1" x14ac:dyDescent="0.2"/>
    <row r="868" ht="11.25" customHeight="1" x14ac:dyDescent="0.2"/>
    <row r="869" ht="11.25" customHeight="1" x14ac:dyDescent="0.2"/>
    <row r="870" ht="11.25" customHeight="1" x14ac:dyDescent="0.2"/>
    <row r="871" ht="11.25" customHeight="1" x14ac:dyDescent="0.2"/>
    <row r="872" ht="11.25" customHeight="1" x14ac:dyDescent="0.2"/>
    <row r="873" ht="11.25" customHeight="1" x14ac:dyDescent="0.2"/>
    <row r="874" ht="11.25" customHeight="1" x14ac:dyDescent="0.2"/>
    <row r="875" ht="11.25" customHeight="1" x14ac:dyDescent="0.2"/>
    <row r="876" ht="11.25" customHeight="1" x14ac:dyDescent="0.2"/>
    <row r="877" ht="11.25" customHeight="1" x14ac:dyDescent="0.2"/>
    <row r="878" ht="11.25" customHeight="1" x14ac:dyDescent="0.2"/>
    <row r="879" ht="11.25" customHeight="1" x14ac:dyDescent="0.2"/>
    <row r="880" ht="11.25" customHeight="1" x14ac:dyDescent="0.2"/>
    <row r="881" ht="11.25" customHeight="1" x14ac:dyDescent="0.2"/>
    <row r="882" ht="11.25" customHeight="1" x14ac:dyDescent="0.2"/>
    <row r="883" ht="11.25" customHeight="1" x14ac:dyDescent="0.2"/>
    <row r="884" ht="11.25" customHeight="1" x14ac:dyDescent="0.2"/>
    <row r="885" ht="11.25" customHeight="1" x14ac:dyDescent="0.2"/>
    <row r="886" ht="11.25" customHeight="1" x14ac:dyDescent="0.2"/>
    <row r="887" ht="11.25" customHeight="1" x14ac:dyDescent="0.2"/>
    <row r="888" ht="11.25" customHeight="1" x14ac:dyDescent="0.2"/>
    <row r="889" ht="11.25" customHeight="1" x14ac:dyDescent="0.2"/>
    <row r="890" ht="11.25" customHeight="1" x14ac:dyDescent="0.2"/>
    <row r="891" ht="11.25" customHeight="1" x14ac:dyDescent="0.2"/>
    <row r="892" ht="11.25" customHeight="1" x14ac:dyDescent="0.2"/>
    <row r="893" ht="11.25" customHeight="1" x14ac:dyDescent="0.2"/>
    <row r="894" ht="11.25" customHeight="1" x14ac:dyDescent="0.2"/>
    <row r="895" ht="11.25" customHeight="1" x14ac:dyDescent="0.2"/>
    <row r="896" ht="11.25" customHeight="1" x14ac:dyDescent="0.2"/>
    <row r="897" ht="11.25" customHeight="1" x14ac:dyDescent="0.2"/>
    <row r="898" ht="11.25" customHeight="1" x14ac:dyDescent="0.2"/>
    <row r="899" ht="11.25" customHeight="1" x14ac:dyDescent="0.2"/>
    <row r="900" ht="11.25" customHeight="1" x14ac:dyDescent="0.2"/>
    <row r="901" ht="11.25" customHeight="1" x14ac:dyDescent="0.2"/>
    <row r="902" ht="11.25" customHeight="1" x14ac:dyDescent="0.2"/>
    <row r="903" ht="11.25" customHeight="1" x14ac:dyDescent="0.2"/>
    <row r="904" ht="11.25" customHeight="1" x14ac:dyDescent="0.2"/>
    <row r="905" ht="11.25" customHeight="1" x14ac:dyDescent="0.2"/>
    <row r="906" ht="11.25" customHeight="1" x14ac:dyDescent="0.2"/>
    <row r="907" ht="11.25" customHeight="1" x14ac:dyDescent="0.2"/>
    <row r="908" ht="11.25" customHeight="1" x14ac:dyDescent="0.2"/>
    <row r="909" ht="11.25" customHeight="1" x14ac:dyDescent="0.2"/>
    <row r="910" ht="11.25" customHeight="1" x14ac:dyDescent="0.2"/>
    <row r="911" ht="11.25" customHeight="1" x14ac:dyDescent="0.2"/>
    <row r="912" ht="11.25" customHeight="1" x14ac:dyDescent="0.2"/>
    <row r="913" ht="11.25" customHeight="1" x14ac:dyDescent="0.2"/>
    <row r="914" ht="11.25" customHeight="1" x14ac:dyDescent="0.2"/>
    <row r="915" ht="11.25" customHeight="1" x14ac:dyDescent="0.2"/>
    <row r="916" ht="11.25" customHeight="1" x14ac:dyDescent="0.2"/>
    <row r="917" ht="11.25" customHeight="1" x14ac:dyDescent="0.2"/>
    <row r="918" ht="11.25" customHeight="1" x14ac:dyDescent="0.2"/>
    <row r="919" ht="11.25" customHeight="1" x14ac:dyDescent="0.2"/>
    <row r="920" ht="11.25" customHeight="1" x14ac:dyDescent="0.2"/>
    <row r="921" ht="11.25" customHeight="1" x14ac:dyDescent="0.2"/>
    <row r="922" ht="11.25" customHeight="1" x14ac:dyDescent="0.2"/>
    <row r="923" ht="11.25" customHeight="1" x14ac:dyDescent="0.2"/>
    <row r="924" ht="11.25" customHeight="1" x14ac:dyDescent="0.2"/>
    <row r="925" ht="11.25" customHeight="1" x14ac:dyDescent="0.2"/>
    <row r="926" ht="11.25" customHeight="1" x14ac:dyDescent="0.2"/>
    <row r="927" ht="11.25" customHeight="1" x14ac:dyDescent="0.2"/>
    <row r="928" ht="11.25" customHeight="1" x14ac:dyDescent="0.2"/>
    <row r="929" ht="11.25" customHeight="1" x14ac:dyDescent="0.2"/>
    <row r="930" ht="11.25" customHeight="1" x14ac:dyDescent="0.2"/>
    <row r="931" ht="11.25" customHeight="1" x14ac:dyDescent="0.2"/>
    <row r="932" ht="11.25" customHeight="1" x14ac:dyDescent="0.2"/>
    <row r="933" ht="11.25" customHeight="1" x14ac:dyDescent="0.2"/>
    <row r="934" ht="11.25" customHeight="1" x14ac:dyDescent="0.2"/>
    <row r="935" ht="11.25" customHeight="1" x14ac:dyDescent="0.2"/>
    <row r="936" ht="11.25" customHeight="1" x14ac:dyDescent="0.2"/>
    <row r="937" ht="11.25" customHeight="1" x14ac:dyDescent="0.2"/>
    <row r="938" ht="11.25" customHeight="1" x14ac:dyDescent="0.2"/>
    <row r="939" ht="11.25" customHeight="1" x14ac:dyDescent="0.2"/>
    <row r="940" ht="11.25" customHeight="1" x14ac:dyDescent="0.2"/>
    <row r="941" ht="11.25" customHeight="1" x14ac:dyDescent="0.2"/>
    <row r="942" ht="11.25" customHeight="1" x14ac:dyDescent="0.2"/>
    <row r="943" ht="11.25" customHeight="1" x14ac:dyDescent="0.2"/>
    <row r="944" ht="11.25" customHeight="1" x14ac:dyDescent="0.2"/>
    <row r="945" ht="11.25" customHeight="1" x14ac:dyDescent="0.2"/>
    <row r="946" ht="11.25" customHeight="1" x14ac:dyDescent="0.2"/>
    <row r="947" ht="11.25" customHeight="1" x14ac:dyDescent="0.2"/>
    <row r="948" ht="11.25" customHeight="1" x14ac:dyDescent="0.2"/>
    <row r="949" ht="11.25" customHeight="1" x14ac:dyDescent="0.2"/>
    <row r="950" ht="11.25" customHeight="1" x14ac:dyDescent="0.2"/>
    <row r="951" ht="11.25" customHeight="1" x14ac:dyDescent="0.2"/>
    <row r="952" ht="11.25" customHeight="1" x14ac:dyDescent="0.2"/>
    <row r="953" ht="11.25" customHeight="1" x14ac:dyDescent="0.2"/>
    <row r="954" ht="11.25" customHeight="1" x14ac:dyDescent="0.2"/>
    <row r="955" ht="11.25" customHeight="1" x14ac:dyDescent="0.2"/>
    <row r="956" ht="11.25" customHeight="1" x14ac:dyDescent="0.2"/>
    <row r="957" ht="11.25" customHeight="1" x14ac:dyDescent="0.2"/>
    <row r="958" ht="11.25" customHeight="1" x14ac:dyDescent="0.2"/>
    <row r="959" ht="11.25" customHeight="1" x14ac:dyDescent="0.2"/>
    <row r="960" ht="11.25" customHeight="1" x14ac:dyDescent="0.2"/>
    <row r="961" ht="11.25" customHeight="1" x14ac:dyDescent="0.2"/>
    <row r="962" ht="11.25" customHeight="1" x14ac:dyDescent="0.2"/>
    <row r="963" ht="11.25" customHeight="1" x14ac:dyDescent="0.2"/>
    <row r="964" ht="11.25" customHeight="1" x14ac:dyDescent="0.2"/>
    <row r="965" ht="11.25" customHeight="1" x14ac:dyDescent="0.2"/>
    <row r="966" ht="11.25" customHeight="1" x14ac:dyDescent="0.2"/>
    <row r="967" ht="11.25" customHeight="1" x14ac:dyDescent="0.2"/>
    <row r="968" ht="11.25" customHeight="1" x14ac:dyDescent="0.2"/>
    <row r="969" ht="11.25" customHeight="1" x14ac:dyDescent="0.2"/>
    <row r="970" ht="11.25" customHeight="1" x14ac:dyDescent="0.2"/>
    <row r="971" ht="11.25" customHeight="1" x14ac:dyDescent="0.2"/>
    <row r="972" ht="11.25" customHeight="1" x14ac:dyDescent="0.2"/>
    <row r="973" ht="11.25" customHeight="1" x14ac:dyDescent="0.2"/>
    <row r="974" ht="11.25" customHeight="1" x14ac:dyDescent="0.2"/>
    <row r="975" ht="11.25" customHeight="1" x14ac:dyDescent="0.2"/>
    <row r="976" ht="11.25" customHeight="1" x14ac:dyDescent="0.2"/>
    <row r="977" ht="11.25" customHeight="1" x14ac:dyDescent="0.2"/>
    <row r="978" ht="11.25" customHeight="1" x14ac:dyDescent="0.2"/>
    <row r="979" ht="11.25" customHeight="1" x14ac:dyDescent="0.2"/>
    <row r="980" ht="11.25" customHeight="1" x14ac:dyDescent="0.2"/>
    <row r="981" ht="11.25" customHeight="1" x14ac:dyDescent="0.2"/>
    <row r="982" ht="11.25" customHeight="1" x14ac:dyDescent="0.2"/>
    <row r="983" ht="11.25" customHeight="1" x14ac:dyDescent="0.2"/>
    <row r="984" ht="11.25" customHeight="1" x14ac:dyDescent="0.2"/>
    <row r="985" ht="11.25" customHeight="1" x14ac:dyDescent="0.2"/>
    <row r="986" ht="11.25" customHeight="1" x14ac:dyDescent="0.2"/>
    <row r="987" ht="11.25" customHeight="1" x14ac:dyDescent="0.2"/>
    <row r="988" ht="11.25" customHeight="1" x14ac:dyDescent="0.2"/>
    <row r="989" ht="11.25" customHeight="1" x14ac:dyDescent="0.2"/>
    <row r="990" ht="11.25" customHeight="1" x14ac:dyDescent="0.2"/>
    <row r="991" ht="11.25" customHeight="1" x14ac:dyDescent="0.2"/>
    <row r="992" ht="11.25" customHeight="1" x14ac:dyDescent="0.2"/>
    <row r="993" ht="11.25" customHeight="1" x14ac:dyDescent="0.2"/>
    <row r="994" ht="11.25" customHeight="1" x14ac:dyDescent="0.2"/>
    <row r="995" ht="11.25" customHeight="1" x14ac:dyDescent="0.2"/>
    <row r="996" ht="11.25" customHeight="1" x14ac:dyDescent="0.2"/>
    <row r="997" ht="11.25" customHeight="1" x14ac:dyDescent="0.2"/>
  </sheetData>
  <pageMargins left="0" right="0" top="0" bottom="0" header="0" footer="0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020"/>
  <sheetViews>
    <sheetView showGridLines="0" zoomScaleNormal="100" workbookViewId="0">
      <selection activeCell="E5" sqref="E5"/>
    </sheetView>
  </sheetViews>
  <sheetFormatPr baseColWidth="10" defaultColWidth="12.7109375" defaultRowHeight="15" customHeight="1" x14ac:dyDescent="0.2"/>
  <cols>
    <col min="1" max="1" width="17.7109375" style="66" customWidth="1"/>
    <col min="2" max="5" width="18.7109375" style="66" customWidth="1"/>
    <col min="6" max="16384" width="12.7109375" style="66"/>
  </cols>
  <sheetData>
    <row r="1" spans="1:5" ht="24.75" customHeight="1" x14ac:dyDescent="0.25">
      <c r="A1" s="533" t="s">
        <v>697</v>
      </c>
      <c r="B1" s="584"/>
      <c r="C1" s="584"/>
      <c r="D1" s="584"/>
      <c r="E1" s="909"/>
    </row>
    <row r="2" spans="1:5" ht="12" customHeight="1" x14ac:dyDescent="0.2">
      <c r="A2" s="554" t="s">
        <v>569</v>
      </c>
      <c r="B2" s="584"/>
      <c r="C2" s="584"/>
      <c r="D2" s="584"/>
      <c r="E2" s="909"/>
    </row>
    <row r="3" spans="1:5" ht="12" customHeight="1" x14ac:dyDescent="0.2"/>
    <row r="4" spans="1:5" ht="3.95" customHeight="1" x14ac:dyDescent="0.2"/>
    <row r="5" spans="1:5" ht="30.75" customHeight="1" x14ac:dyDescent="0.2">
      <c r="A5" s="459" t="s">
        <v>19</v>
      </c>
      <c r="B5" s="727" t="s">
        <v>727</v>
      </c>
      <c r="C5" s="689" t="s">
        <v>728</v>
      </c>
      <c r="D5" s="689" t="s">
        <v>729</v>
      </c>
      <c r="E5" s="910" t="s">
        <v>730</v>
      </c>
    </row>
    <row r="6" spans="1:5" ht="3" customHeight="1" x14ac:dyDescent="0.2">
      <c r="A6" s="7"/>
      <c r="B6" s="7"/>
      <c r="C6" s="7"/>
      <c r="D6" s="7"/>
      <c r="E6" s="23"/>
    </row>
    <row r="7" spans="1:5" ht="12.75" x14ac:dyDescent="0.2">
      <c r="A7" s="690" t="s">
        <v>24</v>
      </c>
      <c r="B7" s="146">
        <f>AVERAGE(B8:B9)</f>
        <v>22.145</v>
      </c>
      <c r="C7" s="146">
        <f>AVERAGE(C8:C9)</f>
        <v>19.939999999999998</v>
      </c>
      <c r="D7" s="146">
        <f>AVERAGE(D8:D9)</f>
        <v>38.414999999999999</v>
      </c>
      <c r="E7" s="146">
        <f>AVERAGE(E8:E9)</f>
        <v>17.45</v>
      </c>
    </row>
    <row r="8" spans="1:5" ht="12" customHeight="1" x14ac:dyDescent="0.2">
      <c r="A8" s="44" t="s">
        <v>25</v>
      </c>
      <c r="B8" s="717">
        <v>21.5</v>
      </c>
      <c r="C8" s="717">
        <v>21.75</v>
      </c>
      <c r="D8" s="717">
        <v>32.25</v>
      </c>
      <c r="E8" s="717">
        <v>14.5</v>
      </c>
    </row>
    <row r="9" spans="1:5" ht="12" customHeight="1" x14ac:dyDescent="0.2">
      <c r="A9" s="44" t="s">
        <v>315</v>
      </c>
      <c r="B9" s="717">
        <v>22.79</v>
      </c>
      <c r="C9" s="717">
        <v>18.13</v>
      </c>
      <c r="D9" s="717">
        <v>44.58</v>
      </c>
      <c r="E9" s="717">
        <v>20.399999999999999</v>
      </c>
    </row>
    <row r="10" spans="1:5" ht="12" customHeight="1" x14ac:dyDescent="0.2">
      <c r="A10" s="142" t="s">
        <v>27</v>
      </c>
      <c r="B10" s="146">
        <f>AVERAGE(B11:B14)</f>
        <v>18.0425</v>
      </c>
      <c r="C10" s="146">
        <f>AVERAGE(C11:C14)</f>
        <v>18.9175</v>
      </c>
      <c r="D10" s="148">
        <f>AVERAGE(D11:D14)</f>
        <v>38.916666666666664</v>
      </c>
      <c r="E10" s="148">
        <f>AVERAGE(E11:E14)</f>
        <v>22.1875</v>
      </c>
    </row>
    <row r="11" spans="1:5" ht="12" customHeight="1" x14ac:dyDescent="0.2">
      <c r="A11" s="143" t="s">
        <v>30</v>
      </c>
      <c r="B11" s="141">
        <v>19</v>
      </c>
      <c r="C11" s="141">
        <v>18</v>
      </c>
      <c r="D11" s="149">
        <v>36</v>
      </c>
      <c r="E11" s="149">
        <v>23</v>
      </c>
    </row>
    <row r="12" spans="1:5" ht="12" customHeight="1" x14ac:dyDescent="0.2">
      <c r="A12" s="143" t="s">
        <v>486</v>
      </c>
      <c r="B12" s="141">
        <v>11.5</v>
      </c>
      <c r="C12" s="141">
        <v>10</v>
      </c>
      <c r="D12" s="149">
        <v>35.75</v>
      </c>
      <c r="E12" s="149">
        <v>21.25</v>
      </c>
    </row>
    <row r="13" spans="1:5" ht="12" customHeight="1" x14ac:dyDescent="0.2">
      <c r="A13" s="143" t="s">
        <v>488</v>
      </c>
      <c r="B13" s="141">
        <v>16.670000000000002</v>
      </c>
      <c r="C13" s="141">
        <v>15.67</v>
      </c>
      <c r="D13" s="149" t="s">
        <v>31</v>
      </c>
      <c r="E13" s="149">
        <v>19.5</v>
      </c>
    </row>
    <row r="14" spans="1:5" ht="12" customHeight="1" x14ac:dyDescent="0.2">
      <c r="A14" s="143" t="s">
        <v>325</v>
      </c>
      <c r="B14" s="141">
        <v>25</v>
      </c>
      <c r="C14" s="141">
        <v>32</v>
      </c>
      <c r="D14" s="149">
        <v>45</v>
      </c>
      <c r="E14" s="149">
        <v>25</v>
      </c>
    </row>
    <row r="15" spans="1:5" ht="12" customHeight="1" x14ac:dyDescent="0.2">
      <c r="A15" s="690" t="s">
        <v>32</v>
      </c>
      <c r="B15" s="146">
        <f>AVERAGE(B16:B24)</f>
        <v>20.897777777777776</v>
      </c>
      <c r="C15" s="146">
        <f>AVERAGE(C16:C24)</f>
        <v>22.052500000000002</v>
      </c>
      <c r="D15" s="146">
        <f>AVERAGE(D16:D24)</f>
        <v>39.334000000000003</v>
      </c>
      <c r="E15" s="146">
        <f>AVERAGE(E16:E24)</f>
        <v>24.75</v>
      </c>
    </row>
    <row r="16" spans="1:5" ht="12" customHeight="1" x14ac:dyDescent="0.2">
      <c r="A16" s="44" t="s">
        <v>33</v>
      </c>
      <c r="B16" s="717">
        <v>13.5</v>
      </c>
      <c r="C16" s="717">
        <v>14.5</v>
      </c>
      <c r="D16" s="717" t="s">
        <v>152</v>
      </c>
      <c r="E16" s="717" t="s">
        <v>152</v>
      </c>
    </row>
    <row r="17" spans="1:5" ht="12" customHeight="1" x14ac:dyDescent="0.2">
      <c r="A17" s="44" t="s">
        <v>34</v>
      </c>
      <c r="B17" s="717">
        <v>14</v>
      </c>
      <c r="C17" s="717">
        <v>15</v>
      </c>
      <c r="D17" s="717">
        <v>40.67</v>
      </c>
      <c r="E17" s="717" t="s">
        <v>152</v>
      </c>
    </row>
    <row r="18" spans="1:5" ht="12" customHeight="1" x14ac:dyDescent="0.2">
      <c r="A18" s="44" t="s">
        <v>495</v>
      </c>
      <c r="B18" s="717">
        <v>20.5</v>
      </c>
      <c r="C18" s="717">
        <v>18.5</v>
      </c>
      <c r="D18" s="717" t="s">
        <v>152</v>
      </c>
      <c r="E18" s="717" t="s">
        <v>152</v>
      </c>
    </row>
    <row r="19" spans="1:5" ht="12" customHeight="1" x14ac:dyDescent="0.2">
      <c r="A19" s="44" t="s">
        <v>35</v>
      </c>
      <c r="B19" s="717">
        <v>19</v>
      </c>
      <c r="C19" s="717" t="s">
        <v>152</v>
      </c>
      <c r="D19" s="717">
        <v>47</v>
      </c>
      <c r="E19" s="717" t="s">
        <v>152</v>
      </c>
    </row>
    <row r="20" spans="1:5" ht="12" customHeight="1" x14ac:dyDescent="0.2">
      <c r="A20" s="44" t="s">
        <v>36</v>
      </c>
      <c r="B20" s="717">
        <v>20.75</v>
      </c>
      <c r="C20" s="717">
        <v>19.170000000000002</v>
      </c>
      <c r="D20" s="717">
        <v>38.5</v>
      </c>
      <c r="E20" s="717">
        <v>10</v>
      </c>
    </row>
    <row r="21" spans="1:5" ht="12" customHeight="1" x14ac:dyDescent="0.2">
      <c r="A21" s="44" t="s">
        <v>37</v>
      </c>
      <c r="B21" s="717">
        <v>21.5</v>
      </c>
      <c r="C21" s="717">
        <v>21.25</v>
      </c>
      <c r="D21" s="717">
        <v>31.5</v>
      </c>
      <c r="E21" s="717">
        <v>23</v>
      </c>
    </row>
    <row r="22" spans="1:5" ht="12" customHeight="1" x14ac:dyDescent="0.2">
      <c r="A22" s="44" t="s">
        <v>38</v>
      </c>
      <c r="B22" s="717">
        <v>23.33</v>
      </c>
      <c r="C22" s="717">
        <v>38</v>
      </c>
      <c r="D22" s="717" t="s">
        <v>152</v>
      </c>
      <c r="E22" s="717">
        <v>34</v>
      </c>
    </row>
    <row r="23" spans="1:5" ht="12" customHeight="1" x14ac:dyDescent="0.2">
      <c r="A23" s="44" t="s">
        <v>616</v>
      </c>
      <c r="B23" s="717">
        <v>36.5</v>
      </c>
      <c r="C23" s="717">
        <v>35</v>
      </c>
      <c r="D23" s="717" t="s">
        <v>152</v>
      </c>
      <c r="E23" s="717">
        <v>32</v>
      </c>
    </row>
    <row r="24" spans="1:5" ht="12" customHeight="1" x14ac:dyDescent="0.2">
      <c r="A24" s="44" t="s">
        <v>40</v>
      </c>
      <c r="B24" s="717">
        <v>19</v>
      </c>
      <c r="C24" s="717">
        <v>15</v>
      </c>
      <c r="D24" s="717">
        <v>39</v>
      </c>
      <c r="E24" s="717" t="s">
        <v>152</v>
      </c>
    </row>
    <row r="25" spans="1:5" ht="12" customHeight="1" x14ac:dyDescent="0.2">
      <c r="A25" s="690" t="s">
        <v>43</v>
      </c>
      <c r="B25" s="146">
        <f>AVERAGE(B26:B31)</f>
        <v>23.936</v>
      </c>
      <c r="C25" s="146">
        <f>AVERAGE(C26:C31)</f>
        <v>31.47333333333334</v>
      </c>
      <c r="D25" s="146">
        <f>AVERAGE(D26:D31)</f>
        <v>55</v>
      </c>
      <c r="E25" s="146">
        <f>AVERAGE(E26:E31)</f>
        <v>21.738333333333333</v>
      </c>
    </row>
    <row r="26" spans="1:5" ht="12" customHeight="1" x14ac:dyDescent="0.2">
      <c r="A26" s="44" t="s">
        <v>44</v>
      </c>
      <c r="B26" s="717">
        <v>22</v>
      </c>
      <c r="C26" s="717">
        <v>25</v>
      </c>
      <c r="D26" s="717" t="s">
        <v>152</v>
      </c>
      <c r="E26" s="717">
        <v>20</v>
      </c>
    </row>
    <row r="27" spans="1:5" ht="12" customHeight="1" x14ac:dyDescent="0.2">
      <c r="A27" s="44" t="s">
        <v>328</v>
      </c>
      <c r="B27" s="717" t="s">
        <v>152</v>
      </c>
      <c r="C27" s="717">
        <v>48</v>
      </c>
      <c r="D27" s="717" t="s">
        <v>152</v>
      </c>
      <c r="E27" s="717">
        <v>14.5</v>
      </c>
    </row>
    <row r="28" spans="1:5" ht="12" customHeight="1" x14ac:dyDescent="0.2">
      <c r="A28" s="44" t="s">
        <v>45</v>
      </c>
      <c r="B28" s="717">
        <v>36</v>
      </c>
      <c r="C28" s="717">
        <v>49.5</v>
      </c>
      <c r="D28" s="717">
        <v>55</v>
      </c>
      <c r="E28" s="717">
        <v>40</v>
      </c>
    </row>
    <row r="29" spans="1:5" ht="12" customHeight="1" x14ac:dyDescent="0.2">
      <c r="A29" s="44" t="s">
        <v>46</v>
      </c>
      <c r="B29" s="717">
        <v>23.75</v>
      </c>
      <c r="C29" s="717">
        <v>24.67</v>
      </c>
      <c r="D29" s="717" t="s">
        <v>152</v>
      </c>
      <c r="E29" s="718">
        <v>17</v>
      </c>
    </row>
    <row r="30" spans="1:5" ht="12" customHeight="1" x14ac:dyDescent="0.2">
      <c r="A30" s="44" t="s">
        <v>161</v>
      </c>
      <c r="B30" s="717">
        <v>24.33</v>
      </c>
      <c r="C30" s="717">
        <v>23.67</v>
      </c>
      <c r="D30" s="717" t="s">
        <v>152</v>
      </c>
      <c r="E30" s="717">
        <v>25.33</v>
      </c>
    </row>
    <row r="31" spans="1:5" ht="12" customHeight="1" x14ac:dyDescent="0.2">
      <c r="A31" s="44" t="s">
        <v>48</v>
      </c>
      <c r="B31" s="717">
        <v>13.6</v>
      </c>
      <c r="C31" s="717">
        <v>18</v>
      </c>
      <c r="D31" s="717" t="s">
        <v>152</v>
      </c>
      <c r="E31" s="717">
        <v>13.6</v>
      </c>
    </row>
    <row r="32" spans="1:5" ht="12" customHeight="1" x14ac:dyDescent="0.2">
      <c r="A32" s="719" t="s">
        <v>49</v>
      </c>
      <c r="B32" s="720">
        <f>AVERAGE(B33:B40)</f>
        <v>42.322499999999998</v>
      </c>
      <c r="C32" s="720">
        <f>AVERAGE(C33:C40)</f>
        <v>24.40625</v>
      </c>
      <c r="D32" s="720">
        <f>AVERAGE(D33:D40)</f>
        <v>27.265999999999998</v>
      </c>
      <c r="E32" s="720">
        <f>AVERAGE(E33:E40)</f>
        <v>21.818000000000001</v>
      </c>
    </row>
    <row r="33" spans="1:5" ht="12" customHeight="1" x14ac:dyDescent="0.2">
      <c r="A33" s="721" t="s">
        <v>50</v>
      </c>
      <c r="B33" s="718">
        <v>42.25</v>
      </c>
      <c r="C33" s="722">
        <v>34</v>
      </c>
      <c r="D33" s="718">
        <v>28</v>
      </c>
      <c r="E33" s="718" t="s">
        <v>31</v>
      </c>
    </row>
    <row r="34" spans="1:5" ht="12" customHeight="1" x14ac:dyDescent="0.2">
      <c r="A34" s="721" t="s">
        <v>178</v>
      </c>
      <c r="B34" s="722">
        <v>41.67</v>
      </c>
      <c r="C34" s="718">
        <v>24</v>
      </c>
      <c r="D34" s="718">
        <v>30</v>
      </c>
      <c r="E34" s="718" t="s">
        <v>31</v>
      </c>
    </row>
    <row r="35" spans="1:5" ht="12" customHeight="1" x14ac:dyDescent="0.2">
      <c r="A35" s="721" t="s">
        <v>54</v>
      </c>
      <c r="B35" s="722">
        <v>41.33</v>
      </c>
      <c r="C35" s="718">
        <v>28.67</v>
      </c>
      <c r="D35" s="718" t="s">
        <v>31</v>
      </c>
      <c r="E35" s="718" t="s">
        <v>31</v>
      </c>
    </row>
    <row r="36" spans="1:5" ht="12" customHeight="1" x14ac:dyDescent="0.2">
      <c r="A36" s="721" t="s">
        <v>55</v>
      </c>
      <c r="B36" s="722">
        <v>42.33</v>
      </c>
      <c r="C36" s="718">
        <v>15.33</v>
      </c>
      <c r="D36" s="718">
        <v>32</v>
      </c>
      <c r="E36" s="718">
        <v>17.670000000000002</v>
      </c>
    </row>
    <row r="37" spans="1:5" ht="12" customHeight="1" x14ac:dyDescent="0.2">
      <c r="A37" s="721" t="s">
        <v>144</v>
      </c>
      <c r="B37" s="722">
        <v>46.5</v>
      </c>
      <c r="C37" s="718">
        <v>24</v>
      </c>
      <c r="D37" s="718" t="s">
        <v>31</v>
      </c>
      <c r="E37" s="718">
        <v>20.67</v>
      </c>
    </row>
    <row r="38" spans="1:5" ht="12" customHeight="1" x14ac:dyDescent="0.2">
      <c r="A38" s="721" t="s">
        <v>58</v>
      </c>
      <c r="B38" s="722">
        <v>43.33</v>
      </c>
      <c r="C38" s="718">
        <v>23.67</v>
      </c>
      <c r="D38" s="718" t="s">
        <v>31</v>
      </c>
      <c r="E38" s="718">
        <v>19.670000000000002</v>
      </c>
    </row>
    <row r="39" spans="1:5" ht="12" customHeight="1" x14ac:dyDescent="0.2">
      <c r="A39" s="721" t="s">
        <v>59</v>
      </c>
      <c r="B39" s="722">
        <v>37.67</v>
      </c>
      <c r="C39" s="718">
        <v>22.33</v>
      </c>
      <c r="D39" s="718">
        <v>24</v>
      </c>
      <c r="E39" s="718">
        <v>28.33</v>
      </c>
    </row>
    <row r="40" spans="1:5" ht="12" customHeight="1" x14ac:dyDescent="0.2">
      <c r="A40" s="721" t="s">
        <v>61</v>
      </c>
      <c r="B40" s="722">
        <v>43.5</v>
      </c>
      <c r="C40" s="718">
        <v>23.25</v>
      </c>
      <c r="D40" s="718">
        <v>22.33</v>
      </c>
      <c r="E40" s="718">
        <v>22.75</v>
      </c>
    </row>
    <row r="41" spans="1:5" ht="12" customHeight="1" x14ac:dyDescent="0.2">
      <c r="A41" s="150" t="s">
        <v>62</v>
      </c>
      <c r="B41" s="146">
        <f t="shared" ref="B41:C41" si="0">AVERAGE(B42:B45)</f>
        <v>49.416666666666664</v>
      </c>
      <c r="C41" s="146">
        <f t="shared" si="0"/>
        <v>26</v>
      </c>
      <c r="D41" s="139" t="s">
        <v>181</v>
      </c>
      <c r="E41" s="146">
        <f t="shared" ref="E41" si="1">AVERAGE(E42:E45)</f>
        <v>37.5</v>
      </c>
    </row>
    <row r="42" spans="1:5" ht="12" customHeight="1" x14ac:dyDescent="0.2">
      <c r="A42" s="53" t="s">
        <v>63</v>
      </c>
      <c r="B42" s="141">
        <v>49.5</v>
      </c>
      <c r="C42" s="141">
        <v>29</v>
      </c>
      <c r="D42" s="141" t="s">
        <v>31</v>
      </c>
      <c r="E42" s="141" t="s">
        <v>31</v>
      </c>
    </row>
    <row r="43" spans="1:5" ht="12" customHeight="1" x14ac:dyDescent="0.2">
      <c r="A43" s="53" t="s">
        <v>64</v>
      </c>
      <c r="B43" s="592" t="s">
        <v>31</v>
      </c>
      <c r="C43" s="592" t="s">
        <v>31</v>
      </c>
      <c r="D43" s="141" t="s">
        <v>31</v>
      </c>
      <c r="E43" s="149">
        <v>37.5</v>
      </c>
    </row>
    <row r="44" spans="1:5" ht="12" customHeight="1" x14ac:dyDescent="0.2">
      <c r="A44" s="53" t="s">
        <v>66</v>
      </c>
      <c r="B44" s="141">
        <v>52</v>
      </c>
      <c r="C44" s="141">
        <v>20</v>
      </c>
      <c r="D44" s="141" t="s">
        <v>31</v>
      </c>
      <c r="E44" s="141" t="s">
        <v>31</v>
      </c>
    </row>
    <row r="45" spans="1:5" ht="12" customHeight="1" x14ac:dyDescent="0.2">
      <c r="A45" s="53" t="s">
        <v>67</v>
      </c>
      <c r="B45" s="141">
        <v>46.75</v>
      </c>
      <c r="C45" s="141">
        <v>29</v>
      </c>
      <c r="D45" s="141" t="s">
        <v>31</v>
      </c>
      <c r="E45" s="141" t="s">
        <v>31</v>
      </c>
    </row>
    <row r="46" spans="1:5" ht="12" customHeight="1" x14ac:dyDescent="0.2">
      <c r="A46" s="690" t="s">
        <v>599</v>
      </c>
      <c r="B46" s="146">
        <f>AVERAGE(B47:B53)</f>
        <v>22.111666666666668</v>
      </c>
      <c r="C46" s="146">
        <f>AVERAGE(C47:C53)</f>
        <v>19.666666666666668</v>
      </c>
      <c r="D46" s="146">
        <f>AVERAGE(D47:D53)</f>
        <v>30.6675</v>
      </c>
      <c r="E46" s="146">
        <f>AVERAGE(E47:E53)</f>
        <v>24.98</v>
      </c>
    </row>
    <row r="47" spans="1:5" ht="12" customHeight="1" x14ac:dyDescent="0.2">
      <c r="A47" s="44" t="s">
        <v>69</v>
      </c>
      <c r="B47" s="717">
        <v>16.25</v>
      </c>
      <c r="C47" s="717">
        <v>14.67</v>
      </c>
      <c r="D47" s="717">
        <v>33</v>
      </c>
      <c r="E47" s="717">
        <v>35.25</v>
      </c>
    </row>
    <row r="48" spans="1:5" ht="12" customHeight="1" x14ac:dyDescent="0.2">
      <c r="A48" s="44" t="s">
        <v>439</v>
      </c>
      <c r="B48" s="717">
        <v>25</v>
      </c>
      <c r="C48" s="717">
        <v>20</v>
      </c>
      <c r="D48" s="717" t="s">
        <v>152</v>
      </c>
      <c r="E48" s="717">
        <v>24</v>
      </c>
    </row>
    <row r="49" spans="1:5" ht="12" customHeight="1" x14ac:dyDescent="0.2">
      <c r="A49" s="44" t="s">
        <v>600</v>
      </c>
      <c r="B49" s="717">
        <v>21.67</v>
      </c>
      <c r="C49" s="717">
        <v>20</v>
      </c>
      <c r="D49" s="717" t="s">
        <v>152</v>
      </c>
      <c r="E49" s="717">
        <v>22</v>
      </c>
    </row>
    <row r="50" spans="1:5" ht="12" customHeight="1" x14ac:dyDescent="0.2">
      <c r="A50" s="44" t="s">
        <v>71</v>
      </c>
      <c r="B50" s="717">
        <v>18.25</v>
      </c>
      <c r="C50" s="717">
        <v>18.329999999999998</v>
      </c>
      <c r="D50" s="717">
        <v>27.67</v>
      </c>
      <c r="E50" s="717">
        <v>18.670000000000002</v>
      </c>
    </row>
    <row r="51" spans="1:5" ht="12" customHeight="1" x14ac:dyDescent="0.2">
      <c r="A51" s="44" t="s">
        <v>480</v>
      </c>
      <c r="B51" s="717">
        <v>29</v>
      </c>
      <c r="C51" s="717">
        <v>18</v>
      </c>
      <c r="D51" s="717" t="s">
        <v>152</v>
      </c>
      <c r="E51" s="717" t="s">
        <v>152</v>
      </c>
    </row>
    <row r="52" spans="1:5" ht="12" customHeight="1" x14ac:dyDescent="0.2">
      <c r="A52" s="44" t="s">
        <v>74</v>
      </c>
      <c r="B52" s="717">
        <v>22.5</v>
      </c>
      <c r="C52" s="717">
        <v>27</v>
      </c>
      <c r="D52" s="717">
        <v>33</v>
      </c>
      <c r="E52" s="717" t="s">
        <v>152</v>
      </c>
    </row>
    <row r="53" spans="1:5" ht="12.75" customHeight="1" x14ac:dyDescent="0.2">
      <c r="A53" s="44" t="s">
        <v>76</v>
      </c>
      <c r="B53" s="717" t="s">
        <v>152</v>
      </c>
      <c r="C53" s="717" t="s">
        <v>152</v>
      </c>
      <c r="D53" s="717">
        <v>29</v>
      </c>
      <c r="E53" s="717" t="s">
        <v>152</v>
      </c>
    </row>
    <row r="54" spans="1:5" ht="12.75" customHeight="1" x14ac:dyDescent="0.2">
      <c r="A54" s="690" t="s">
        <v>77</v>
      </c>
      <c r="B54" s="146">
        <f>AVERAGE(B55:B59)</f>
        <v>31</v>
      </c>
      <c r="C54" s="146">
        <f>AVERAGE(C55:C59)</f>
        <v>31</v>
      </c>
      <c r="D54" s="146">
        <f>AVERAGE(D55:D59)</f>
        <v>35.415999999999997</v>
      </c>
      <c r="E54" s="146">
        <f>AVERAGE(E55:E59)</f>
        <v>26.791999999999994</v>
      </c>
    </row>
    <row r="55" spans="1:5" ht="14.1" customHeight="1" x14ac:dyDescent="0.2">
      <c r="A55" s="44" t="s">
        <v>78</v>
      </c>
      <c r="B55" s="717" t="s">
        <v>152</v>
      </c>
      <c r="C55" s="717" t="s">
        <v>152</v>
      </c>
      <c r="D55" s="717">
        <v>37</v>
      </c>
      <c r="E55" s="717">
        <v>21</v>
      </c>
    </row>
    <row r="56" spans="1:5" ht="14.1" customHeight="1" x14ac:dyDescent="0.2">
      <c r="A56" s="44" t="s">
        <v>189</v>
      </c>
      <c r="B56" s="717" t="s">
        <v>152</v>
      </c>
      <c r="C56" s="717" t="s">
        <v>152</v>
      </c>
      <c r="D56" s="717">
        <v>36.75</v>
      </c>
      <c r="E56" s="717">
        <v>41.8</v>
      </c>
    </row>
    <row r="57" spans="1:5" ht="7.5" customHeight="1" x14ac:dyDescent="0.2">
      <c r="A57" s="44" t="s">
        <v>485</v>
      </c>
      <c r="B57" s="717" t="s">
        <v>152</v>
      </c>
      <c r="C57" s="717" t="s">
        <v>152</v>
      </c>
      <c r="D57" s="717">
        <v>26</v>
      </c>
      <c r="E57" s="717">
        <v>22.33</v>
      </c>
    </row>
    <row r="58" spans="1:5" ht="12" customHeight="1" x14ac:dyDescent="0.2">
      <c r="A58" s="44" t="s">
        <v>316</v>
      </c>
      <c r="B58" s="717" t="s">
        <v>152</v>
      </c>
      <c r="C58" s="717" t="s">
        <v>152</v>
      </c>
      <c r="D58" s="717">
        <v>42.33</v>
      </c>
      <c r="E58" s="717">
        <v>22.33</v>
      </c>
    </row>
    <row r="59" spans="1:5" ht="12" customHeight="1" x14ac:dyDescent="0.2">
      <c r="A59" s="44" t="s">
        <v>317</v>
      </c>
      <c r="B59" s="717">
        <v>31</v>
      </c>
      <c r="C59" s="717">
        <v>31</v>
      </c>
      <c r="D59" s="717">
        <v>35</v>
      </c>
      <c r="E59" s="717">
        <v>26.5</v>
      </c>
    </row>
    <row r="60" spans="1:5" ht="12" customHeight="1" x14ac:dyDescent="0.2">
      <c r="A60" s="690" t="s">
        <v>80</v>
      </c>
      <c r="B60" s="146">
        <f>AVERAGE(B61:B65)</f>
        <v>18</v>
      </c>
      <c r="C60" s="146" t="s">
        <v>29</v>
      </c>
      <c r="D60" s="146">
        <f>AVERAGE(D61:D65)</f>
        <v>30.3</v>
      </c>
      <c r="E60" s="146" t="s">
        <v>29</v>
      </c>
    </row>
    <row r="61" spans="1:5" ht="12" customHeight="1" x14ac:dyDescent="0.2">
      <c r="A61" s="44" t="s">
        <v>191</v>
      </c>
      <c r="B61" s="717">
        <v>15</v>
      </c>
      <c r="C61" s="717" t="s">
        <v>152</v>
      </c>
      <c r="D61" s="717">
        <v>26.5</v>
      </c>
      <c r="E61" s="717" t="s">
        <v>152</v>
      </c>
    </row>
    <row r="62" spans="1:5" ht="12" customHeight="1" x14ac:dyDescent="0.2">
      <c r="A62" s="44" t="s">
        <v>192</v>
      </c>
      <c r="B62" s="717">
        <v>20</v>
      </c>
      <c r="C62" s="717" t="s">
        <v>152</v>
      </c>
      <c r="D62" s="717">
        <v>30</v>
      </c>
      <c r="E62" s="717" t="s">
        <v>152</v>
      </c>
    </row>
    <row r="63" spans="1:5" ht="12" customHeight="1" x14ac:dyDescent="0.2">
      <c r="A63" s="44" t="s">
        <v>83</v>
      </c>
      <c r="B63" s="717">
        <v>20</v>
      </c>
      <c r="C63" s="717" t="s">
        <v>152</v>
      </c>
      <c r="D63" s="717">
        <v>35</v>
      </c>
      <c r="E63" s="717" t="s">
        <v>152</v>
      </c>
    </row>
    <row r="64" spans="1:5" ht="12" customHeight="1" x14ac:dyDescent="0.2">
      <c r="A64" s="44" t="s">
        <v>86</v>
      </c>
      <c r="B64" s="717">
        <v>15</v>
      </c>
      <c r="C64" s="717" t="s">
        <v>152</v>
      </c>
      <c r="D64" s="717">
        <v>35</v>
      </c>
      <c r="E64" s="717" t="s">
        <v>152</v>
      </c>
    </row>
    <row r="65" spans="1:5" ht="12" customHeight="1" x14ac:dyDescent="0.2">
      <c r="A65" s="44" t="s">
        <v>87</v>
      </c>
      <c r="B65" s="717">
        <v>20</v>
      </c>
      <c r="C65" s="717" t="s">
        <v>152</v>
      </c>
      <c r="D65" s="717">
        <v>25</v>
      </c>
      <c r="E65" s="717" t="s">
        <v>152</v>
      </c>
    </row>
    <row r="66" spans="1:5" ht="12" customHeight="1" x14ac:dyDescent="0.2">
      <c r="A66" s="690" t="s">
        <v>601</v>
      </c>
      <c r="B66" s="146">
        <f>AVERAGE(B67:B74)</f>
        <v>17.75</v>
      </c>
      <c r="C66" s="146" t="s">
        <v>29</v>
      </c>
      <c r="D66" s="146">
        <f>AVERAGE(D67:D74)</f>
        <v>36.417500000000004</v>
      </c>
      <c r="E66" s="146">
        <f>AVERAGE(E67:E74)</f>
        <v>19.725714285714282</v>
      </c>
    </row>
    <row r="67" spans="1:5" ht="12" customHeight="1" x14ac:dyDescent="0.2">
      <c r="A67" s="44" t="s">
        <v>90</v>
      </c>
      <c r="B67" s="723" t="s">
        <v>152</v>
      </c>
      <c r="C67" s="723" t="s">
        <v>152</v>
      </c>
      <c r="D67" s="723">
        <v>37.5</v>
      </c>
      <c r="E67" s="723">
        <v>18</v>
      </c>
    </row>
    <row r="68" spans="1:5" ht="12" customHeight="1" x14ac:dyDescent="0.2">
      <c r="A68" s="44" t="s">
        <v>91</v>
      </c>
      <c r="B68" s="723" t="s">
        <v>152</v>
      </c>
      <c r="C68" s="723" t="s">
        <v>152</v>
      </c>
      <c r="D68" s="723">
        <v>33</v>
      </c>
      <c r="E68" s="723" t="s">
        <v>152</v>
      </c>
    </row>
    <row r="69" spans="1:5" ht="16.5" customHeight="1" x14ac:dyDescent="0.2">
      <c r="A69" s="44" t="s">
        <v>92</v>
      </c>
      <c r="B69" s="723">
        <v>15</v>
      </c>
      <c r="C69" s="723" t="s">
        <v>152</v>
      </c>
      <c r="D69" s="723">
        <v>42.5</v>
      </c>
      <c r="E69" s="723">
        <v>25.75</v>
      </c>
    </row>
    <row r="70" spans="1:5" ht="18.75" customHeight="1" x14ac:dyDescent="0.2">
      <c r="A70" s="44" t="s">
        <v>93</v>
      </c>
      <c r="B70" s="723">
        <v>18</v>
      </c>
      <c r="C70" s="723" t="s">
        <v>152</v>
      </c>
      <c r="D70" s="723" t="s">
        <v>152</v>
      </c>
      <c r="E70" s="723">
        <v>19</v>
      </c>
    </row>
    <row r="71" spans="1:5" ht="9" customHeight="1" x14ac:dyDescent="0.2">
      <c r="A71" s="44" t="s">
        <v>94</v>
      </c>
      <c r="B71" s="723">
        <v>20</v>
      </c>
      <c r="C71" s="723" t="s">
        <v>152</v>
      </c>
      <c r="D71" s="723" t="s">
        <v>152</v>
      </c>
      <c r="E71" s="723">
        <v>20</v>
      </c>
    </row>
    <row r="72" spans="1:5" ht="12" customHeight="1" x14ac:dyDescent="0.2">
      <c r="A72" s="44" t="s">
        <v>95</v>
      </c>
      <c r="B72" s="723" t="s">
        <v>152</v>
      </c>
      <c r="C72" s="723" t="s">
        <v>152</v>
      </c>
      <c r="D72" s="723" t="s">
        <v>152</v>
      </c>
      <c r="E72" s="723">
        <v>21</v>
      </c>
    </row>
    <row r="73" spans="1:5" ht="12" customHeight="1" x14ac:dyDescent="0.2">
      <c r="A73" s="44" t="s">
        <v>96</v>
      </c>
      <c r="B73" s="723" t="s">
        <v>152</v>
      </c>
      <c r="C73" s="723" t="s">
        <v>152</v>
      </c>
      <c r="D73" s="723" t="s">
        <v>152</v>
      </c>
      <c r="E73" s="723">
        <v>15.33</v>
      </c>
    </row>
    <row r="74" spans="1:5" ht="12" customHeight="1" x14ac:dyDescent="0.2">
      <c r="A74" s="44" t="s">
        <v>97</v>
      </c>
      <c r="B74" s="723">
        <v>18</v>
      </c>
      <c r="C74" s="723" t="s">
        <v>152</v>
      </c>
      <c r="D74" s="723">
        <v>32.67</v>
      </c>
      <c r="E74" s="723">
        <v>19</v>
      </c>
    </row>
    <row r="75" spans="1:5" ht="12" customHeight="1" x14ac:dyDescent="0.25">
      <c r="A75" s="594"/>
      <c r="B75" s="591"/>
      <c r="C75" s="591"/>
      <c r="D75" s="595"/>
      <c r="E75" s="591"/>
    </row>
    <row r="76" spans="1:5" ht="12" customHeight="1" x14ac:dyDescent="0.25">
      <c r="A76" s="65" t="s">
        <v>584</v>
      </c>
      <c r="D76" s="37"/>
      <c r="E76" s="25"/>
    </row>
    <row r="77" spans="1:5" ht="26.25" customHeight="1" x14ac:dyDescent="0.2">
      <c r="A77" s="651" t="s">
        <v>19</v>
      </c>
      <c r="B77" s="689" t="s">
        <v>727</v>
      </c>
      <c r="C77" s="689" t="s">
        <v>728</v>
      </c>
      <c r="D77" s="689" t="s">
        <v>729</v>
      </c>
      <c r="E77" s="910" t="s">
        <v>730</v>
      </c>
    </row>
    <row r="78" spans="1:5" ht="5.25" customHeight="1" x14ac:dyDescent="0.25">
      <c r="A78" s="2"/>
      <c r="B78" s="2"/>
      <c r="C78" s="2"/>
      <c r="D78" s="2"/>
      <c r="E78" s="2"/>
    </row>
    <row r="79" spans="1:5" ht="12" customHeight="1" x14ac:dyDescent="0.2">
      <c r="A79" s="690" t="s">
        <v>98</v>
      </c>
      <c r="B79" s="146">
        <f>AVERAGE(B80:B82)</f>
        <v>65.75</v>
      </c>
      <c r="C79" s="146" t="s">
        <v>29</v>
      </c>
      <c r="D79" s="146">
        <f>AVERAGE(D80:D82)</f>
        <v>29.723333333333333</v>
      </c>
      <c r="E79" s="593" t="s">
        <v>29</v>
      </c>
    </row>
    <row r="80" spans="1:5" ht="12" customHeight="1" x14ac:dyDescent="0.2">
      <c r="A80" s="44" t="s">
        <v>99</v>
      </c>
      <c r="B80" s="717">
        <v>62.25</v>
      </c>
      <c r="C80" s="717" t="s">
        <v>152</v>
      </c>
      <c r="D80" s="717">
        <v>26.67</v>
      </c>
      <c r="E80" s="717" t="s">
        <v>152</v>
      </c>
    </row>
    <row r="81" spans="1:5" ht="12" customHeight="1" x14ac:dyDescent="0.2">
      <c r="A81" s="44" t="s">
        <v>100</v>
      </c>
      <c r="B81" s="717">
        <v>69</v>
      </c>
      <c r="C81" s="717" t="s">
        <v>152</v>
      </c>
      <c r="D81" s="717">
        <v>32.5</v>
      </c>
      <c r="E81" s="717" t="s">
        <v>152</v>
      </c>
    </row>
    <row r="82" spans="1:5" ht="12" customHeight="1" x14ac:dyDescent="0.2">
      <c r="A82" s="44" t="s">
        <v>101</v>
      </c>
      <c r="B82" s="717">
        <v>66</v>
      </c>
      <c r="C82" s="717" t="s">
        <v>152</v>
      </c>
      <c r="D82" s="717">
        <v>30</v>
      </c>
      <c r="E82" s="717" t="s">
        <v>152</v>
      </c>
    </row>
    <row r="83" spans="1:5" ht="12" customHeight="1" x14ac:dyDescent="0.2">
      <c r="A83" s="690" t="s">
        <v>102</v>
      </c>
      <c r="B83" s="724">
        <v>15</v>
      </c>
      <c r="C83" s="724">
        <v>18</v>
      </c>
      <c r="D83" s="724">
        <v>28.92</v>
      </c>
      <c r="E83" s="724">
        <v>22.5</v>
      </c>
    </row>
    <row r="84" spans="1:5" ht="12" customHeight="1" x14ac:dyDescent="0.2">
      <c r="A84" s="690" t="s">
        <v>175</v>
      </c>
      <c r="B84" s="146">
        <f>AVERAGE(B85:B90)</f>
        <v>22.450399999999998</v>
      </c>
      <c r="C84" s="146" t="s">
        <v>29</v>
      </c>
      <c r="D84" s="146">
        <f>AVERAGE(D85:D90)</f>
        <v>33.125</v>
      </c>
      <c r="E84" s="146">
        <f>AVERAGE(E85:E90)</f>
        <v>22.7</v>
      </c>
    </row>
    <row r="85" spans="1:5" ht="12" customHeight="1" x14ac:dyDescent="0.2">
      <c r="A85" s="44" t="s">
        <v>145</v>
      </c>
      <c r="B85" s="717">
        <v>33.5</v>
      </c>
      <c r="C85" s="717" t="s">
        <v>152</v>
      </c>
      <c r="D85" s="717">
        <v>36.25</v>
      </c>
      <c r="E85" s="717">
        <v>31.33</v>
      </c>
    </row>
    <row r="86" spans="1:5" ht="12" customHeight="1" x14ac:dyDescent="0.2">
      <c r="A86" s="44" t="s">
        <v>104</v>
      </c>
      <c r="B86" s="717">
        <v>21.5</v>
      </c>
      <c r="C86" s="717" t="s">
        <v>152</v>
      </c>
      <c r="D86" s="717">
        <v>35.5</v>
      </c>
      <c r="E86" s="717">
        <v>18.75</v>
      </c>
    </row>
    <row r="87" spans="1:5" ht="12" customHeight="1" x14ac:dyDescent="0.2">
      <c r="A87" s="44" t="s">
        <v>105</v>
      </c>
      <c r="B87" s="717">
        <v>21.751999999999999</v>
      </c>
      <c r="C87" s="717">
        <v>20.37</v>
      </c>
      <c r="D87" s="717">
        <v>34.75</v>
      </c>
      <c r="E87" s="717">
        <v>19.12</v>
      </c>
    </row>
    <row r="88" spans="1:5" ht="12" customHeight="1" x14ac:dyDescent="0.2">
      <c r="A88" s="44" t="s">
        <v>107</v>
      </c>
      <c r="B88" s="717" t="s">
        <v>152</v>
      </c>
      <c r="C88" s="717" t="s">
        <v>152</v>
      </c>
      <c r="D88" s="717" t="s">
        <v>152</v>
      </c>
      <c r="E88" s="717">
        <v>19</v>
      </c>
    </row>
    <row r="89" spans="1:5" ht="12" customHeight="1" x14ac:dyDescent="0.2">
      <c r="A89" s="44" t="s">
        <v>169</v>
      </c>
      <c r="B89" s="717">
        <v>18</v>
      </c>
      <c r="C89" s="717">
        <v>18</v>
      </c>
      <c r="D89" s="717" t="s">
        <v>152</v>
      </c>
      <c r="E89" s="717">
        <v>22</v>
      </c>
    </row>
    <row r="90" spans="1:5" ht="12" customHeight="1" x14ac:dyDescent="0.2">
      <c r="A90" s="44" t="s">
        <v>106</v>
      </c>
      <c r="B90" s="717">
        <v>17.5</v>
      </c>
      <c r="C90" s="717">
        <v>19.25</v>
      </c>
      <c r="D90" s="717">
        <v>26</v>
      </c>
      <c r="E90" s="717">
        <v>26</v>
      </c>
    </row>
    <row r="91" spans="1:5" ht="12" customHeight="1" x14ac:dyDescent="0.2">
      <c r="A91" s="690" t="s">
        <v>108</v>
      </c>
      <c r="B91" s="146">
        <f>AVERAGE(B92:B94)</f>
        <v>20.666666666666668</v>
      </c>
      <c r="C91" s="146" t="s">
        <v>29</v>
      </c>
      <c r="D91" s="146">
        <f>AVERAGE(D92:D94)</f>
        <v>31.25</v>
      </c>
      <c r="E91" s="146">
        <f>AVERAGE(E92:E94)</f>
        <v>25</v>
      </c>
    </row>
    <row r="92" spans="1:5" ht="12" customHeight="1" x14ac:dyDescent="0.2">
      <c r="A92" s="44" t="s">
        <v>109</v>
      </c>
      <c r="B92" s="717">
        <v>12</v>
      </c>
      <c r="C92" s="717" t="s">
        <v>152</v>
      </c>
      <c r="D92" s="717">
        <v>31.25</v>
      </c>
      <c r="E92" s="717">
        <v>25</v>
      </c>
    </row>
    <row r="93" spans="1:5" ht="12" customHeight="1" x14ac:dyDescent="0.2">
      <c r="A93" s="44" t="s">
        <v>110</v>
      </c>
      <c r="B93" s="717">
        <v>35</v>
      </c>
      <c r="C93" s="717" t="s">
        <v>152</v>
      </c>
      <c r="D93" s="717" t="s">
        <v>152</v>
      </c>
      <c r="E93" s="717" t="s">
        <v>152</v>
      </c>
    </row>
    <row r="94" spans="1:5" ht="12" customHeight="1" x14ac:dyDescent="0.2">
      <c r="A94" s="44" t="s">
        <v>112</v>
      </c>
      <c r="B94" s="717">
        <v>15</v>
      </c>
      <c r="C94" s="717" t="s">
        <v>152</v>
      </c>
      <c r="D94" s="717" t="s">
        <v>152</v>
      </c>
      <c r="E94" s="717" t="s">
        <v>152</v>
      </c>
    </row>
    <row r="95" spans="1:5" ht="12" customHeight="1" x14ac:dyDescent="0.2">
      <c r="A95" s="690" t="s">
        <v>116</v>
      </c>
      <c r="B95" s="146">
        <f>AVERAGE(B96)</f>
        <v>25</v>
      </c>
      <c r="C95" s="146" t="s">
        <v>29</v>
      </c>
      <c r="D95" s="146" t="s">
        <v>29</v>
      </c>
      <c r="E95" s="146">
        <f>AVERAGE(E96)</f>
        <v>25</v>
      </c>
    </row>
    <row r="96" spans="1:5" ht="12" customHeight="1" x14ac:dyDescent="0.2">
      <c r="A96" s="44" t="s">
        <v>117</v>
      </c>
      <c r="B96" s="717">
        <v>25</v>
      </c>
      <c r="C96" s="717" t="s">
        <v>152</v>
      </c>
      <c r="D96" s="717" t="s">
        <v>152</v>
      </c>
      <c r="E96" s="717">
        <v>25</v>
      </c>
    </row>
    <row r="97" spans="1:5" ht="12" customHeight="1" x14ac:dyDescent="0.2">
      <c r="A97" s="690" t="s">
        <v>113</v>
      </c>
      <c r="B97" s="146">
        <f>AVERAGE(B98:B99)</f>
        <v>27.875</v>
      </c>
      <c r="C97" s="146">
        <f>AVERAGE(C98:C99)</f>
        <v>26</v>
      </c>
      <c r="D97" s="146">
        <f>AVERAGE(D98:D99)</f>
        <v>40</v>
      </c>
      <c r="E97" s="146">
        <f>AVERAGE(E98:E99)</f>
        <v>24.6</v>
      </c>
    </row>
    <row r="98" spans="1:5" ht="12" customHeight="1" x14ac:dyDescent="0.2">
      <c r="A98" s="44" t="s">
        <v>114</v>
      </c>
      <c r="B98" s="717">
        <v>24.75</v>
      </c>
      <c r="C98" s="717">
        <v>26</v>
      </c>
      <c r="D98" s="717">
        <v>40</v>
      </c>
      <c r="E98" s="717">
        <v>21.2</v>
      </c>
    </row>
    <row r="99" spans="1:5" ht="12" customHeight="1" x14ac:dyDescent="0.2">
      <c r="A99" s="44" t="s">
        <v>115</v>
      </c>
      <c r="B99" s="717">
        <v>31</v>
      </c>
      <c r="C99" s="717" t="s">
        <v>152</v>
      </c>
      <c r="D99" s="717" t="s">
        <v>152</v>
      </c>
      <c r="E99" s="717">
        <v>28</v>
      </c>
    </row>
    <row r="100" spans="1:5" ht="12" customHeight="1" x14ac:dyDescent="0.2">
      <c r="A100" s="690" t="s">
        <v>116</v>
      </c>
      <c r="B100" s="724">
        <f>AVERAGE(B101)</f>
        <v>24</v>
      </c>
      <c r="C100" s="146" t="s">
        <v>29</v>
      </c>
      <c r="D100" s="146" t="s">
        <v>29</v>
      </c>
      <c r="E100" s="724">
        <f>AVERAGE(E101)</f>
        <v>23.33</v>
      </c>
    </row>
    <row r="101" spans="1:5" ht="12" customHeight="1" x14ac:dyDescent="0.2">
      <c r="A101" s="44" t="s">
        <v>117</v>
      </c>
      <c r="B101" s="717">
        <v>24</v>
      </c>
      <c r="C101" s="717" t="s">
        <v>152</v>
      </c>
      <c r="D101" s="717" t="s">
        <v>152</v>
      </c>
      <c r="E101" s="717">
        <v>23.33</v>
      </c>
    </row>
    <row r="102" spans="1:5" ht="12" customHeight="1" x14ac:dyDescent="0.2">
      <c r="A102" s="690" t="s">
        <v>118</v>
      </c>
      <c r="B102" s="146">
        <f>AVERAGE(B103:B105)</f>
        <v>18</v>
      </c>
      <c r="C102" s="146">
        <f>AVERAGE(C103:C105)</f>
        <v>14</v>
      </c>
      <c r="D102" s="146">
        <f>AVERAGE(D103:D105)</f>
        <v>36.875</v>
      </c>
      <c r="E102" s="146">
        <f>AVERAGE(E103:E105)</f>
        <v>22.25</v>
      </c>
    </row>
    <row r="103" spans="1:5" ht="12" customHeight="1" x14ac:dyDescent="0.2">
      <c r="A103" s="44" t="s">
        <v>119</v>
      </c>
      <c r="B103" s="717">
        <v>15</v>
      </c>
      <c r="C103" s="717" t="s">
        <v>152</v>
      </c>
      <c r="D103" s="717" t="s">
        <v>152</v>
      </c>
      <c r="E103" s="717" t="s">
        <v>152</v>
      </c>
    </row>
    <row r="104" spans="1:5" ht="12" customHeight="1" x14ac:dyDescent="0.2">
      <c r="A104" s="44" t="s">
        <v>120</v>
      </c>
      <c r="B104" s="717" t="s">
        <v>152</v>
      </c>
      <c r="C104" s="717" t="s">
        <v>152</v>
      </c>
      <c r="D104" s="717">
        <v>37.75</v>
      </c>
      <c r="E104" s="717">
        <v>20</v>
      </c>
    </row>
    <row r="105" spans="1:5" ht="9" customHeight="1" x14ac:dyDescent="0.2">
      <c r="A105" s="44" t="s">
        <v>121</v>
      </c>
      <c r="B105" s="717">
        <v>21</v>
      </c>
      <c r="C105" s="717">
        <v>14</v>
      </c>
      <c r="D105" s="717">
        <v>36</v>
      </c>
      <c r="E105" s="717">
        <v>24.5</v>
      </c>
    </row>
    <row r="106" spans="1:5" ht="9" customHeight="1" x14ac:dyDescent="0.2">
      <c r="A106" s="690" t="s">
        <v>122</v>
      </c>
      <c r="B106" s="146">
        <f>AVERAGE(B107:B110)</f>
        <v>20.5825</v>
      </c>
      <c r="C106" s="146">
        <f>AVERAGE(C107:C110)</f>
        <v>19.675000000000001</v>
      </c>
      <c r="D106" s="146">
        <f>AVERAGE(D107:D110)</f>
        <v>35</v>
      </c>
      <c r="E106" s="146">
        <f>AVERAGE(E107:E110)</f>
        <v>22.113333333333333</v>
      </c>
    </row>
    <row r="107" spans="1:5" ht="12.75" customHeight="1" x14ac:dyDescent="0.2">
      <c r="A107" s="44" t="s">
        <v>123</v>
      </c>
      <c r="B107" s="717">
        <v>20.329999999999998</v>
      </c>
      <c r="C107" s="717">
        <v>18</v>
      </c>
      <c r="D107" s="717" t="s">
        <v>152</v>
      </c>
      <c r="E107" s="717">
        <v>18</v>
      </c>
    </row>
    <row r="108" spans="1:5" ht="12.75" customHeight="1" x14ac:dyDescent="0.2">
      <c r="A108" s="44" t="s">
        <v>124</v>
      </c>
      <c r="B108" s="717">
        <v>18</v>
      </c>
      <c r="C108" s="717">
        <v>17.7</v>
      </c>
      <c r="D108" s="717" t="s">
        <v>152</v>
      </c>
      <c r="E108" s="717" t="s">
        <v>152</v>
      </c>
    </row>
    <row r="109" spans="1:5" ht="9" customHeight="1" x14ac:dyDescent="0.2">
      <c r="A109" s="44" t="s">
        <v>125</v>
      </c>
      <c r="B109" s="717">
        <v>16</v>
      </c>
      <c r="C109" s="717">
        <v>15</v>
      </c>
      <c r="D109" s="717">
        <v>35</v>
      </c>
      <c r="E109" s="717">
        <v>21.67</v>
      </c>
    </row>
    <row r="110" spans="1:5" ht="9" customHeight="1" x14ac:dyDescent="0.2">
      <c r="A110" s="44" t="s">
        <v>126</v>
      </c>
      <c r="B110" s="717">
        <v>28</v>
      </c>
      <c r="C110" s="717">
        <v>28</v>
      </c>
      <c r="D110" s="717" t="s">
        <v>152</v>
      </c>
      <c r="E110" s="717">
        <v>26.67</v>
      </c>
    </row>
    <row r="111" spans="1:5" ht="12.75" customHeight="1" x14ac:dyDescent="0.2">
      <c r="A111" s="690" t="s">
        <v>576</v>
      </c>
      <c r="B111" s="146">
        <f>AVERAGE(B112:B113)</f>
        <v>22.5</v>
      </c>
      <c r="C111" s="146" t="s">
        <v>29</v>
      </c>
      <c r="D111" s="146">
        <f>AVERAGE(D112:D113)</f>
        <v>39.75</v>
      </c>
      <c r="E111" s="146">
        <f>AVERAGE(E112:E113)</f>
        <v>24.5</v>
      </c>
    </row>
    <row r="112" spans="1:5" ht="12.75" customHeight="1" x14ac:dyDescent="0.2">
      <c r="A112" s="44" t="s">
        <v>532</v>
      </c>
      <c r="B112" s="141">
        <v>23.5</v>
      </c>
      <c r="C112" s="717" t="s">
        <v>152</v>
      </c>
      <c r="D112" s="141">
        <v>41</v>
      </c>
      <c r="E112" s="141">
        <v>25.5</v>
      </c>
    </row>
    <row r="113" spans="1:5" ht="12.75" customHeight="1" x14ac:dyDescent="0.2">
      <c r="A113" s="44" t="s">
        <v>578</v>
      </c>
      <c r="B113" s="717">
        <v>21.5</v>
      </c>
      <c r="C113" s="717" t="s">
        <v>152</v>
      </c>
      <c r="D113" s="717">
        <v>38.5</v>
      </c>
      <c r="E113" s="717">
        <v>23.5</v>
      </c>
    </row>
    <row r="114" spans="1:5" ht="12.75" customHeight="1" x14ac:dyDescent="0.2">
      <c r="A114" s="690" t="s">
        <v>319</v>
      </c>
      <c r="B114" s="146">
        <f>AVERAGE(B115:B124)</f>
        <v>19.444444444444443</v>
      </c>
      <c r="C114" s="146">
        <f>AVERAGE(C115:C124)</f>
        <v>20.195</v>
      </c>
      <c r="D114" s="146">
        <f>AVERAGE(D115:D124)</f>
        <v>38.5</v>
      </c>
      <c r="E114" s="146">
        <f>AVERAGE(E115:E124)</f>
        <v>24.7</v>
      </c>
    </row>
    <row r="115" spans="1:5" ht="12.75" customHeight="1" x14ac:dyDescent="0.2">
      <c r="A115" s="44" t="s">
        <v>185</v>
      </c>
      <c r="B115" s="717">
        <v>20</v>
      </c>
      <c r="C115" s="717" t="s">
        <v>152</v>
      </c>
      <c r="D115" s="717">
        <v>40</v>
      </c>
      <c r="E115" s="717" t="s">
        <v>152</v>
      </c>
    </row>
    <row r="116" spans="1:5" ht="12.75" customHeight="1" x14ac:dyDescent="0.2">
      <c r="A116" s="44" t="s">
        <v>592</v>
      </c>
      <c r="B116" s="717">
        <v>12.5</v>
      </c>
      <c r="C116" s="717">
        <v>17.5</v>
      </c>
      <c r="D116" s="717">
        <v>45</v>
      </c>
      <c r="E116" s="717">
        <v>17.5</v>
      </c>
    </row>
    <row r="117" spans="1:5" ht="12.75" customHeight="1" x14ac:dyDescent="0.2">
      <c r="A117" s="44" t="s">
        <v>320</v>
      </c>
      <c r="B117" s="717">
        <v>10</v>
      </c>
      <c r="C117" s="717" t="s">
        <v>152</v>
      </c>
      <c r="D117" s="717" t="s">
        <v>152</v>
      </c>
      <c r="E117" s="717" t="s">
        <v>152</v>
      </c>
    </row>
    <row r="118" spans="1:5" ht="12.75" customHeight="1" x14ac:dyDescent="0.2">
      <c r="A118" s="44" t="s">
        <v>322</v>
      </c>
      <c r="B118" s="717">
        <v>25</v>
      </c>
      <c r="C118" s="717">
        <v>20</v>
      </c>
      <c r="D118" s="717" t="s">
        <v>152</v>
      </c>
      <c r="E118" s="717" t="s">
        <v>152</v>
      </c>
    </row>
    <row r="119" spans="1:5" ht="12.75" customHeight="1" x14ac:dyDescent="0.2">
      <c r="A119" s="44" t="s">
        <v>567</v>
      </c>
      <c r="B119" s="717" t="s">
        <v>152</v>
      </c>
      <c r="C119" s="717" t="s">
        <v>152</v>
      </c>
      <c r="D119" s="717">
        <v>30</v>
      </c>
      <c r="E119" s="717" t="s">
        <v>152</v>
      </c>
    </row>
    <row r="120" spans="1:5" ht="12.75" customHeight="1" x14ac:dyDescent="0.2">
      <c r="A120" s="44" t="s">
        <v>187</v>
      </c>
      <c r="B120" s="717">
        <v>22</v>
      </c>
      <c r="C120" s="717">
        <v>20</v>
      </c>
      <c r="D120" s="717">
        <v>45</v>
      </c>
      <c r="E120" s="717">
        <v>25</v>
      </c>
    </row>
    <row r="121" spans="1:5" ht="12.75" customHeight="1" x14ac:dyDescent="0.2">
      <c r="A121" s="44" t="s">
        <v>321</v>
      </c>
      <c r="B121" s="717">
        <v>15</v>
      </c>
      <c r="C121" s="717" t="s">
        <v>152</v>
      </c>
      <c r="D121" s="717" t="s">
        <v>152</v>
      </c>
      <c r="E121" s="717">
        <v>20</v>
      </c>
    </row>
    <row r="122" spans="1:5" ht="12.75" customHeight="1" x14ac:dyDescent="0.2">
      <c r="A122" s="44" t="s">
        <v>186</v>
      </c>
      <c r="B122" s="717">
        <v>35</v>
      </c>
      <c r="C122" s="717">
        <v>14.67</v>
      </c>
      <c r="D122" s="717" t="s">
        <v>152</v>
      </c>
      <c r="E122" s="717">
        <v>25</v>
      </c>
    </row>
    <row r="123" spans="1:5" ht="12.75" customHeight="1" x14ac:dyDescent="0.2">
      <c r="A123" s="44" t="s">
        <v>194</v>
      </c>
      <c r="B123" s="717">
        <v>15.5</v>
      </c>
      <c r="C123" s="717">
        <v>24</v>
      </c>
      <c r="D123" s="717" t="s">
        <v>152</v>
      </c>
      <c r="E123" s="717" t="s">
        <v>152</v>
      </c>
    </row>
    <row r="124" spans="1:5" ht="12.75" customHeight="1" x14ac:dyDescent="0.2">
      <c r="A124" s="44" t="s">
        <v>575</v>
      </c>
      <c r="B124" s="717">
        <v>20</v>
      </c>
      <c r="C124" s="717">
        <v>25</v>
      </c>
      <c r="D124" s="717">
        <v>32.5</v>
      </c>
      <c r="E124" s="717">
        <v>36</v>
      </c>
    </row>
    <row r="125" spans="1:5" ht="12.75" customHeight="1" x14ac:dyDescent="0.2">
      <c r="A125" s="690" t="s">
        <v>170</v>
      </c>
      <c r="B125" s="146">
        <f>AVERAGE(B126)</f>
        <v>24.5</v>
      </c>
      <c r="C125" s="146">
        <f>AVERAGE(C126)</f>
        <v>24.5</v>
      </c>
      <c r="D125" s="146">
        <f>AVERAGE(D126)</f>
        <v>32</v>
      </c>
      <c r="E125" s="146">
        <f>AVERAGE(E126)</f>
        <v>27</v>
      </c>
    </row>
    <row r="126" spans="1:5" ht="12.75" customHeight="1" x14ac:dyDescent="0.2">
      <c r="A126" s="44" t="s">
        <v>171</v>
      </c>
      <c r="B126" s="717">
        <v>24.5</v>
      </c>
      <c r="C126" s="717">
        <v>24.5</v>
      </c>
      <c r="D126" s="717">
        <v>32</v>
      </c>
      <c r="E126" s="717">
        <v>27</v>
      </c>
    </row>
    <row r="127" spans="1:5" ht="12.75" customHeight="1" x14ac:dyDescent="0.2">
      <c r="A127" s="690" t="s">
        <v>128</v>
      </c>
      <c r="B127" s="146">
        <f>AVERAGE(B128:B129)</f>
        <v>33</v>
      </c>
      <c r="C127" s="146">
        <f>AVERAGE(C128:C129)</f>
        <v>45</v>
      </c>
      <c r="D127" s="146" t="s">
        <v>29</v>
      </c>
      <c r="E127" s="146" t="s">
        <v>29</v>
      </c>
    </row>
    <row r="128" spans="1:5" ht="12.75" customHeight="1" x14ac:dyDescent="0.2">
      <c r="A128" s="44" t="s">
        <v>500</v>
      </c>
      <c r="B128" s="717">
        <v>26</v>
      </c>
      <c r="C128" s="717" t="s">
        <v>152</v>
      </c>
      <c r="D128" s="717" t="s">
        <v>152</v>
      </c>
      <c r="E128" s="717" t="s">
        <v>152</v>
      </c>
    </row>
    <row r="129" spans="1:5" ht="12.75" customHeight="1" x14ac:dyDescent="0.2">
      <c r="A129" s="44" t="s">
        <v>131</v>
      </c>
      <c r="B129" s="717">
        <v>40</v>
      </c>
      <c r="C129" s="717">
        <v>45</v>
      </c>
      <c r="D129" s="717" t="s">
        <v>152</v>
      </c>
      <c r="E129" s="717" t="s">
        <v>152</v>
      </c>
    </row>
    <row r="130" spans="1:5" ht="12.75" customHeight="1" x14ac:dyDescent="0.2">
      <c r="A130" s="690" t="s">
        <v>132</v>
      </c>
      <c r="B130" s="146">
        <f>AVERAGE(B131:B133)</f>
        <v>16</v>
      </c>
      <c r="C130" s="146">
        <f>AVERAGE(C131:C133)</f>
        <v>16</v>
      </c>
      <c r="D130" s="146">
        <f>AVERAGE(D131:D133)</f>
        <v>34.276666666666664</v>
      </c>
      <c r="E130" s="146">
        <f>AVERAGE(E131:E133)</f>
        <v>27.664999999999999</v>
      </c>
    </row>
    <row r="131" spans="1:5" ht="12.75" customHeight="1" x14ac:dyDescent="0.2">
      <c r="A131" s="44" t="s">
        <v>133</v>
      </c>
      <c r="B131" s="717">
        <v>19</v>
      </c>
      <c r="C131" s="717">
        <v>18.5</v>
      </c>
      <c r="D131" s="717">
        <v>36.5</v>
      </c>
      <c r="E131" s="717">
        <v>45.33</v>
      </c>
    </row>
    <row r="132" spans="1:5" ht="12.75" customHeight="1" x14ac:dyDescent="0.2">
      <c r="A132" s="44" t="s">
        <v>134</v>
      </c>
      <c r="B132" s="717">
        <v>9</v>
      </c>
      <c r="C132" s="717">
        <v>9.5</v>
      </c>
      <c r="D132" s="717">
        <v>38</v>
      </c>
      <c r="E132" s="717">
        <v>10</v>
      </c>
    </row>
    <row r="133" spans="1:5" ht="12.75" customHeight="1" x14ac:dyDescent="0.2">
      <c r="A133" s="703" t="s">
        <v>135</v>
      </c>
      <c r="B133" s="725">
        <v>20</v>
      </c>
      <c r="C133" s="725">
        <v>20</v>
      </c>
      <c r="D133" s="725">
        <v>28.33</v>
      </c>
      <c r="E133" s="725" t="s">
        <v>152</v>
      </c>
    </row>
    <row r="134" spans="1:5" ht="12.75" customHeight="1" x14ac:dyDescent="0.2">
      <c r="A134" s="550" t="s">
        <v>136</v>
      </c>
      <c r="B134" s="596"/>
      <c r="C134" s="596"/>
      <c r="D134" s="33"/>
      <c r="E134" s="81"/>
    </row>
    <row r="135" spans="1:5" ht="12.75" customHeight="1" x14ac:dyDescent="0.2">
      <c r="A135" s="550" t="s">
        <v>137</v>
      </c>
      <c r="B135" s="597"/>
      <c r="C135" s="597"/>
      <c r="D135" s="39"/>
      <c r="E135" s="598"/>
    </row>
    <row r="136" spans="1:5" ht="12.75" customHeight="1" x14ac:dyDescent="0.2"/>
    <row r="137" spans="1:5" ht="12.75" customHeight="1" x14ac:dyDescent="0.2"/>
    <row r="138" spans="1:5" ht="12.75" customHeight="1" x14ac:dyDescent="0.2"/>
    <row r="139" spans="1:5" ht="12.75" customHeight="1" x14ac:dyDescent="0.2"/>
    <row r="140" spans="1:5" ht="12.75" customHeight="1" x14ac:dyDescent="0.2"/>
    <row r="141" spans="1:5" ht="12.75" customHeight="1" x14ac:dyDescent="0.2"/>
    <row r="142" spans="1:5" ht="12.75" customHeight="1" x14ac:dyDescent="0.2"/>
    <row r="143" spans="1:5" ht="12.75" customHeight="1" x14ac:dyDescent="0.2"/>
    <row r="144" spans="1:5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</sheetData>
  <pageMargins left="0" right="0" top="0" bottom="0" header="0" footer="0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1018"/>
  <sheetViews>
    <sheetView showGridLines="0" topLeftCell="A13" zoomScaleNormal="100" workbookViewId="0">
      <selection activeCell="A10" sqref="A10"/>
    </sheetView>
  </sheetViews>
  <sheetFormatPr baseColWidth="10" defaultColWidth="12.7109375" defaultRowHeight="15" customHeight="1" x14ac:dyDescent="0.2"/>
  <cols>
    <col min="1" max="1" width="21.42578125" style="66" customWidth="1"/>
    <col min="2" max="5" width="18.7109375" style="66" customWidth="1"/>
    <col min="6" max="16384" width="12.7109375" style="66"/>
  </cols>
  <sheetData>
    <row r="1" spans="1:5" ht="12" customHeight="1" x14ac:dyDescent="0.25">
      <c r="A1" s="657" t="s">
        <v>698</v>
      </c>
    </row>
    <row r="2" spans="1:5" ht="12" customHeight="1" x14ac:dyDescent="0.2">
      <c r="A2" s="554" t="s">
        <v>569</v>
      </c>
    </row>
    <row r="3" spans="1:5" ht="12" customHeight="1" x14ac:dyDescent="0.25">
      <c r="A3" s="3"/>
    </row>
    <row r="4" spans="1:5" ht="27" customHeight="1" x14ac:dyDescent="0.2">
      <c r="A4" s="651" t="s">
        <v>19</v>
      </c>
      <c r="B4" s="689" t="s">
        <v>699</v>
      </c>
      <c r="C4" s="689" t="s">
        <v>700</v>
      </c>
      <c r="D4" s="689" t="s">
        <v>701</v>
      </c>
      <c r="E4" s="689" t="s">
        <v>702</v>
      </c>
    </row>
    <row r="5" spans="1:5" ht="3.75" customHeight="1" x14ac:dyDescent="0.2">
      <c r="A5" s="7"/>
      <c r="B5" s="7"/>
      <c r="C5" s="7"/>
      <c r="D5" s="7"/>
      <c r="E5" s="7"/>
    </row>
    <row r="6" spans="1:5" ht="12" customHeight="1" x14ac:dyDescent="0.2">
      <c r="A6" s="23" t="s">
        <v>24</v>
      </c>
      <c r="B6" s="728">
        <f>AVERAGE(B7:B8)</f>
        <v>15.46</v>
      </c>
      <c r="C6" s="728">
        <f>AVERAGE(C7:C8)</f>
        <v>62.38</v>
      </c>
      <c r="D6" s="729">
        <f>AVERAGE(D7:D7)</f>
        <v>27.5</v>
      </c>
      <c r="E6" s="728">
        <f>AVERAGE(E7:E8)</f>
        <v>165.33</v>
      </c>
    </row>
    <row r="7" spans="1:5" ht="12" customHeight="1" x14ac:dyDescent="0.2">
      <c r="A7" s="44" t="s">
        <v>25</v>
      </c>
      <c r="B7" s="79">
        <v>15.75</v>
      </c>
      <c r="C7" s="79" t="s">
        <v>152</v>
      </c>
      <c r="D7" s="730">
        <v>27.5</v>
      </c>
      <c r="E7" s="79" t="s">
        <v>152</v>
      </c>
    </row>
    <row r="8" spans="1:5" ht="12" customHeight="1" x14ac:dyDescent="0.2">
      <c r="A8" s="44" t="s">
        <v>619</v>
      </c>
      <c r="B8" s="79">
        <v>15.17</v>
      </c>
      <c r="C8" s="79">
        <v>62.38</v>
      </c>
      <c r="D8" s="30">
        <v>70.88</v>
      </c>
      <c r="E8" s="731">
        <v>165.33</v>
      </c>
    </row>
    <row r="9" spans="1:5" ht="12" customHeight="1" x14ac:dyDescent="0.2">
      <c r="A9" s="142" t="s">
        <v>27</v>
      </c>
      <c r="B9" s="728">
        <f>AVERAGE(B10:B14)</f>
        <v>11.626000000000001</v>
      </c>
      <c r="C9" s="728">
        <f>AVERAGE(C10:C14)</f>
        <v>53.333333333333336</v>
      </c>
      <c r="D9" s="729">
        <f>AVERAGE(D10:D14)</f>
        <v>54.85</v>
      </c>
      <c r="E9" s="728">
        <f>AVERAGE(E10:E14)</f>
        <v>130.375</v>
      </c>
    </row>
    <row r="10" spans="1:5" ht="12" customHeight="1" x14ac:dyDescent="0.2">
      <c r="A10" s="651" t="s">
        <v>30</v>
      </c>
      <c r="B10" s="79">
        <v>11</v>
      </c>
      <c r="C10" s="79" t="s">
        <v>183</v>
      </c>
      <c r="D10" s="30">
        <v>47</v>
      </c>
      <c r="E10" s="731">
        <v>124</v>
      </c>
    </row>
    <row r="11" spans="1:5" ht="12" customHeight="1" x14ac:dyDescent="0.2">
      <c r="A11" s="143" t="s">
        <v>486</v>
      </c>
      <c r="B11" s="79">
        <v>9.75</v>
      </c>
      <c r="C11" s="731">
        <v>50</v>
      </c>
      <c r="D11" s="30">
        <v>48.5</v>
      </c>
      <c r="E11" s="731">
        <v>130</v>
      </c>
    </row>
    <row r="12" spans="1:5" ht="12" customHeight="1" x14ac:dyDescent="0.2">
      <c r="A12" s="143" t="s">
        <v>325</v>
      </c>
      <c r="B12" s="79">
        <v>10.130000000000001</v>
      </c>
      <c r="C12" s="731">
        <v>55</v>
      </c>
      <c r="D12" s="30">
        <v>51.25</v>
      </c>
      <c r="E12" s="731">
        <v>133.75</v>
      </c>
    </row>
    <row r="13" spans="1:5" ht="12" customHeight="1" x14ac:dyDescent="0.2">
      <c r="A13" s="143" t="s">
        <v>324</v>
      </c>
      <c r="B13" s="79">
        <v>9.25</v>
      </c>
      <c r="C13" s="731">
        <v>55</v>
      </c>
      <c r="D13" s="730">
        <v>47.5</v>
      </c>
      <c r="E13" s="731">
        <v>133.75</v>
      </c>
    </row>
    <row r="14" spans="1:5" ht="12" customHeight="1" x14ac:dyDescent="0.2">
      <c r="A14" s="143" t="s">
        <v>437</v>
      </c>
      <c r="B14" s="79">
        <v>18</v>
      </c>
      <c r="C14" s="79" t="s">
        <v>183</v>
      </c>
      <c r="D14" s="30">
        <v>80</v>
      </c>
      <c r="E14" s="731" t="s">
        <v>183</v>
      </c>
    </row>
    <row r="15" spans="1:5" ht="12" customHeight="1" x14ac:dyDescent="0.2">
      <c r="A15" s="690" t="s">
        <v>32</v>
      </c>
      <c r="B15" s="571">
        <f>AVERAGE(B16:B23)</f>
        <v>14.85375</v>
      </c>
      <c r="C15" s="571">
        <f>AVERAGE(C16:C23)</f>
        <v>49.4</v>
      </c>
      <c r="D15" s="691">
        <f>AVERAGE(D16:D23)</f>
        <v>64.4375</v>
      </c>
      <c r="E15" s="571">
        <f>AVERAGE(E16:E23)</f>
        <v>82.210000000000008</v>
      </c>
    </row>
    <row r="16" spans="1:5" ht="12" customHeight="1" x14ac:dyDescent="0.2">
      <c r="A16" s="44" t="s">
        <v>33</v>
      </c>
      <c r="B16" s="731">
        <v>13.5</v>
      </c>
      <c r="C16" s="731" t="s">
        <v>152</v>
      </c>
      <c r="D16" s="30" t="s">
        <v>152</v>
      </c>
      <c r="E16" s="731" t="s">
        <v>152</v>
      </c>
    </row>
    <row r="17" spans="1:5" ht="12" customHeight="1" x14ac:dyDescent="0.2">
      <c r="A17" s="44" t="s">
        <v>34</v>
      </c>
      <c r="B17" s="731">
        <v>10.67</v>
      </c>
      <c r="C17" s="731">
        <v>65</v>
      </c>
      <c r="D17" s="30" t="s">
        <v>152</v>
      </c>
      <c r="E17" s="731">
        <v>70.67</v>
      </c>
    </row>
    <row r="18" spans="1:5" ht="12" customHeight="1" x14ac:dyDescent="0.2">
      <c r="A18" s="44" t="s">
        <v>35</v>
      </c>
      <c r="B18" s="731">
        <v>13.75</v>
      </c>
      <c r="C18" s="731">
        <v>55.25</v>
      </c>
      <c r="D18" s="30" t="s">
        <v>152</v>
      </c>
      <c r="E18" s="731" t="s">
        <v>152</v>
      </c>
    </row>
    <row r="19" spans="1:5" ht="12" customHeight="1" x14ac:dyDescent="0.2">
      <c r="A19" s="44" t="s">
        <v>36</v>
      </c>
      <c r="B19" s="731">
        <v>12.75</v>
      </c>
      <c r="C19" s="731">
        <v>38</v>
      </c>
      <c r="D19" s="30">
        <v>53.75</v>
      </c>
      <c r="E19" s="731" t="s">
        <v>152</v>
      </c>
    </row>
    <row r="20" spans="1:5" ht="12" customHeight="1" x14ac:dyDescent="0.2">
      <c r="A20" s="44" t="s">
        <v>37</v>
      </c>
      <c r="B20" s="731">
        <v>20</v>
      </c>
      <c r="C20" s="731">
        <v>47.75</v>
      </c>
      <c r="D20" s="30">
        <v>89</v>
      </c>
      <c r="E20" s="731">
        <v>93.75</v>
      </c>
    </row>
    <row r="21" spans="1:5" ht="12" customHeight="1" x14ac:dyDescent="0.2">
      <c r="A21" s="44" t="s">
        <v>38</v>
      </c>
      <c r="B21" s="731">
        <v>19.329999999999998</v>
      </c>
      <c r="C21" s="731" t="s">
        <v>152</v>
      </c>
      <c r="D21" s="30">
        <v>80</v>
      </c>
      <c r="E21" s="731" t="s">
        <v>152</v>
      </c>
    </row>
    <row r="22" spans="1:5" ht="12" customHeight="1" x14ac:dyDescent="0.2">
      <c r="A22" s="44" t="s">
        <v>616</v>
      </c>
      <c r="B22" s="731">
        <v>18.5</v>
      </c>
      <c r="C22" s="731" t="s">
        <v>152</v>
      </c>
      <c r="D22" s="30" t="s">
        <v>152</v>
      </c>
      <c r="E22" s="731" t="s">
        <v>152</v>
      </c>
    </row>
    <row r="23" spans="1:5" ht="12" customHeight="1" x14ac:dyDescent="0.2">
      <c r="A23" s="44" t="s">
        <v>40</v>
      </c>
      <c r="B23" s="731">
        <v>10.33</v>
      </c>
      <c r="C23" s="731">
        <v>41</v>
      </c>
      <c r="D23" s="30">
        <v>35</v>
      </c>
      <c r="E23" s="731" t="s">
        <v>152</v>
      </c>
    </row>
    <row r="24" spans="1:5" ht="12" customHeight="1" x14ac:dyDescent="0.2">
      <c r="A24" s="690" t="s">
        <v>43</v>
      </c>
      <c r="B24" s="571">
        <f>AVERAGE(B25:B26)</f>
        <v>18.75</v>
      </c>
      <c r="C24" s="571">
        <f>AVERAGE(C25:C26)</f>
        <v>160</v>
      </c>
      <c r="D24" s="691">
        <f>AVERAGE(D25:D26)</f>
        <v>63.664999999999999</v>
      </c>
      <c r="E24" s="571">
        <f>AVERAGE(E25:E25)</f>
        <v>106</v>
      </c>
    </row>
    <row r="25" spans="1:5" ht="12" customHeight="1" x14ac:dyDescent="0.2">
      <c r="A25" s="44" t="s">
        <v>45</v>
      </c>
      <c r="B25" s="731">
        <v>19.5</v>
      </c>
      <c r="C25" s="731">
        <v>60</v>
      </c>
      <c r="D25" s="30">
        <v>70</v>
      </c>
      <c r="E25" s="731">
        <v>106</v>
      </c>
    </row>
    <row r="26" spans="1:5" ht="12" customHeight="1" x14ac:dyDescent="0.2">
      <c r="A26" s="44" t="s">
        <v>46</v>
      </c>
      <c r="B26" s="731">
        <v>18</v>
      </c>
      <c r="C26" s="731">
        <v>260</v>
      </c>
      <c r="D26" s="30">
        <v>57.33</v>
      </c>
      <c r="E26" s="731" t="s">
        <v>152</v>
      </c>
    </row>
    <row r="27" spans="1:5" ht="12" customHeight="1" x14ac:dyDescent="0.2">
      <c r="A27" s="705" t="s">
        <v>49</v>
      </c>
      <c r="B27" s="571">
        <f>AVERAGE(B28:B31)</f>
        <v>12.5</v>
      </c>
      <c r="C27" s="571">
        <f>AVERAGE(C28:C31)</f>
        <v>55</v>
      </c>
      <c r="D27" s="691">
        <f>AVERAGE(D28:D31)</f>
        <v>141.33500000000001</v>
      </c>
      <c r="E27" s="571">
        <f>AVERAGE(E28:E31)</f>
        <v>130</v>
      </c>
    </row>
    <row r="28" spans="1:5" ht="12" customHeight="1" x14ac:dyDescent="0.2">
      <c r="A28" s="721" t="s">
        <v>174</v>
      </c>
      <c r="B28" s="731">
        <v>12</v>
      </c>
      <c r="C28" s="732" t="s">
        <v>183</v>
      </c>
      <c r="D28" s="30">
        <v>161</v>
      </c>
      <c r="E28" s="731" t="s">
        <v>183</v>
      </c>
    </row>
    <row r="29" spans="1:5" ht="12" customHeight="1" x14ac:dyDescent="0.2">
      <c r="A29" s="721" t="s">
        <v>179</v>
      </c>
      <c r="B29" s="731">
        <v>13.5</v>
      </c>
      <c r="C29" s="732" t="s">
        <v>183</v>
      </c>
      <c r="D29" s="30">
        <v>121.67</v>
      </c>
      <c r="E29" s="731">
        <v>130</v>
      </c>
    </row>
    <row r="30" spans="1:5" ht="12" customHeight="1" x14ac:dyDescent="0.2">
      <c r="A30" s="721" t="s">
        <v>59</v>
      </c>
      <c r="B30" s="731">
        <v>11</v>
      </c>
      <c r="C30" s="731">
        <v>55</v>
      </c>
      <c r="D30" s="30" t="s">
        <v>183</v>
      </c>
      <c r="E30" s="731" t="s">
        <v>183</v>
      </c>
    </row>
    <row r="31" spans="1:5" ht="12" customHeight="1" x14ac:dyDescent="0.2">
      <c r="A31" s="721" t="s">
        <v>61</v>
      </c>
      <c r="B31" s="731">
        <v>13.5</v>
      </c>
      <c r="C31" s="731">
        <v>55</v>
      </c>
      <c r="D31" s="30" t="s">
        <v>183</v>
      </c>
      <c r="E31" s="731" t="s">
        <v>183</v>
      </c>
    </row>
    <row r="32" spans="1:5" ht="12" customHeight="1" x14ac:dyDescent="0.2">
      <c r="A32" s="690" t="s">
        <v>599</v>
      </c>
      <c r="B32" s="571">
        <f>AVERAGE(B33:B35)</f>
        <v>13.166666666666666</v>
      </c>
      <c r="C32" s="733">
        <f>AVERAGE(C33:C35)</f>
        <v>99.6</v>
      </c>
      <c r="D32" s="29">
        <f>AVERAGE(D33:D35)</f>
        <v>65</v>
      </c>
      <c r="E32" s="733" t="s">
        <v>29</v>
      </c>
    </row>
    <row r="33" spans="1:5" ht="12" customHeight="1" x14ac:dyDescent="0.2">
      <c r="A33" s="44" t="s">
        <v>69</v>
      </c>
      <c r="B33" s="731">
        <v>9.5</v>
      </c>
      <c r="C33" s="731" t="s">
        <v>152</v>
      </c>
      <c r="D33" s="731">
        <v>65</v>
      </c>
      <c r="E33" s="731" t="s">
        <v>152</v>
      </c>
    </row>
    <row r="34" spans="1:5" ht="12" customHeight="1" x14ac:dyDescent="0.2">
      <c r="A34" s="44" t="s">
        <v>74</v>
      </c>
      <c r="B34" s="731">
        <v>19</v>
      </c>
      <c r="C34" s="731">
        <v>82</v>
      </c>
      <c r="D34" s="731" t="s">
        <v>152</v>
      </c>
      <c r="E34" s="731" t="s">
        <v>152</v>
      </c>
    </row>
    <row r="35" spans="1:5" ht="12" customHeight="1" x14ac:dyDescent="0.2">
      <c r="A35" s="44" t="s">
        <v>76</v>
      </c>
      <c r="B35" s="731">
        <v>11</v>
      </c>
      <c r="C35" s="731">
        <v>117.2</v>
      </c>
      <c r="D35" s="731" t="s">
        <v>152</v>
      </c>
      <c r="E35" s="731" t="s">
        <v>152</v>
      </c>
    </row>
    <row r="36" spans="1:5" ht="12" customHeight="1" x14ac:dyDescent="0.2">
      <c r="A36" s="690" t="s">
        <v>77</v>
      </c>
      <c r="B36" s="571">
        <f>AVERAGE(B37:B41)</f>
        <v>10.794</v>
      </c>
      <c r="C36" s="571" t="s">
        <v>29</v>
      </c>
      <c r="D36" s="691">
        <f>AVERAGE(D37:D41)</f>
        <v>80.776666666666657</v>
      </c>
      <c r="E36" s="571">
        <f>AVERAGE(E37:E41)</f>
        <v>130</v>
      </c>
    </row>
    <row r="37" spans="1:5" ht="12" customHeight="1" x14ac:dyDescent="0.2">
      <c r="A37" s="44" t="s">
        <v>78</v>
      </c>
      <c r="B37" s="731">
        <v>10.67</v>
      </c>
      <c r="C37" s="731" t="s">
        <v>152</v>
      </c>
      <c r="D37" s="30" t="s">
        <v>152</v>
      </c>
      <c r="E37" s="731" t="s">
        <v>152</v>
      </c>
    </row>
    <row r="38" spans="1:5" ht="12" customHeight="1" x14ac:dyDescent="0.2">
      <c r="A38" s="44" t="s">
        <v>189</v>
      </c>
      <c r="B38" s="731">
        <v>9.8000000000000007</v>
      </c>
      <c r="C38" s="731" t="s">
        <v>152</v>
      </c>
      <c r="D38" s="30">
        <v>126</v>
      </c>
      <c r="E38" s="731" t="s">
        <v>152</v>
      </c>
    </row>
    <row r="39" spans="1:5" ht="12" customHeight="1" x14ac:dyDescent="0.2">
      <c r="A39" s="44" t="s">
        <v>485</v>
      </c>
      <c r="B39" s="731">
        <v>9.5</v>
      </c>
      <c r="C39" s="731" t="s">
        <v>152</v>
      </c>
      <c r="D39" s="731" t="s">
        <v>152</v>
      </c>
      <c r="E39" s="731" t="s">
        <v>152</v>
      </c>
    </row>
    <row r="40" spans="1:5" ht="11.1" customHeight="1" x14ac:dyDescent="0.2">
      <c r="A40" s="44" t="s">
        <v>316</v>
      </c>
      <c r="B40" s="731">
        <v>14</v>
      </c>
      <c r="C40" s="731" t="s">
        <v>152</v>
      </c>
      <c r="D40" s="30">
        <v>61.33</v>
      </c>
      <c r="E40" s="731" t="s">
        <v>152</v>
      </c>
    </row>
    <row r="41" spans="1:5" ht="11.1" customHeight="1" x14ac:dyDescent="0.2">
      <c r="A41" s="44" t="s">
        <v>317</v>
      </c>
      <c r="B41" s="731">
        <v>10</v>
      </c>
      <c r="C41" s="731" t="s">
        <v>152</v>
      </c>
      <c r="D41" s="30">
        <v>55</v>
      </c>
      <c r="E41" s="731">
        <v>130</v>
      </c>
    </row>
    <row r="42" spans="1:5" ht="14.1" customHeight="1" x14ac:dyDescent="0.2">
      <c r="A42" s="690" t="s">
        <v>80</v>
      </c>
      <c r="B42" s="571">
        <f>AVERAGE(B43:B47)</f>
        <v>12</v>
      </c>
      <c r="C42" s="571" t="s">
        <v>29</v>
      </c>
      <c r="D42" s="691" t="s">
        <v>29</v>
      </c>
      <c r="E42" s="571">
        <f>AVERAGE(E43:E47)</f>
        <v>116</v>
      </c>
    </row>
    <row r="43" spans="1:5" ht="14.1" customHeight="1" x14ac:dyDescent="0.2">
      <c r="A43" s="44" t="s">
        <v>191</v>
      </c>
      <c r="B43" s="731">
        <v>11</v>
      </c>
      <c r="C43" s="731" t="s">
        <v>152</v>
      </c>
      <c r="D43" s="30" t="s">
        <v>152</v>
      </c>
      <c r="E43" s="731" t="s">
        <v>152</v>
      </c>
    </row>
    <row r="44" spans="1:5" ht="8.25" customHeight="1" x14ac:dyDescent="0.2">
      <c r="A44" s="44" t="s">
        <v>192</v>
      </c>
      <c r="B44" s="731">
        <v>10</v>
      </c>
      <c r="C44" s="731" t="s">
        <v>152</v>
      </c>
      <c r="D44" s="30" t="s">
        <v>152</v>
      </c>
      <c r="E44" s="731">
        <v>120</v>
      </c>
    </row>
    <row r="45" spans="1:5" ht="12" customHeight="1" x14ac:dyDescent="0.2">
      <c r="A45" s="44" t="s">
        <v>83</v>
      </c>
      <c r="B45" s="731">
        <v>10</v>
      </c>
      <c r="C45" s="731" t="s">
        <v>152</v>
      </c>
      <c r="D45" s="30" t="s">
        <v>152</v>
      </c>
      <c r="E45" s="731">
        <v>98</v>
      </c>
    </row>
    <row r="46" spans="1:5" ht="12" customHeight="1" x14ac:dyDescent="0.2">
      <c r="A46" s="44" t="s">
        <v>84</v>
      </c>
      <c r="B46" s="731">
        <v>11</v>
      </c>
      <c r="C46" s="731" t="s">
        <v>152</v>
      </c>
      <c r="D46" s="30" t="s">
        <v>152</v>
      </c>
      <c r="E46" s="731">
        <v>130</v>
      </c>
    </row>
    <row r="47" spans="1:5" ht="12" customHeight="1" x14ac:dyDescent="0.2">
      <c r="A47" s="44" t="s">
        <v>87</v>
      </c>
      <c r="B47" s="731">
        <v>18</v>
      </c>
      <c r="C47" s="731" t="s">
        <v>152</v>
      </c>
      <c r="D47" s="30" t="s">
        <v>152</v>
      </c>
      <c r="E47" s="731" t="s">
        <v>152</v>
      </c>
    </row>
    <row r="48" spans="1:5" ht="12" customHeight="1" x14ac:dyDescent="0.2">
      <c r="A48" s="734" t="s">
        <v>601</v>
      </c>
      <c r="B48" s="691">
        <f>AVERAGE(B49:B55)</f>
        <v>9.8214285714285712</v>
      </c>
      <c r="C48" s="691">
        <f>AVERAGE(C49:C55)</f>
        <v>52.5</v>
      </c>
      <c r="D48" s="691">
        <f>AVERAGE(D49:D55)</f>
        <v>50.25</v>
      </c>
      <c r="E48" s="691">
        <f>AVERAGE(E49:E54)</f>
        <v>130</v>
      </c>
    </row>
    <row r="49" spans="1:5" ht="12" customHeight="1" x14ac:dyDescent="0.2">
      <c r="A49" s="44" t="s">
        <v>90</v>
      </c>
      <c r="B49" s="30">
        <v>10</v>
      </c>
      <c r="C49" s="30">
        <v>50</v>
      </c>
      <c r="D49" s="30">
        <v>48</v>
      </c>
      <c r="E49" s="30" t="s">
        <v>152</v>
      </c>
    </row>
    <row r="50" spans="1:5" ht="12" customHeight="1" x14ac:dyDescent="0.2">
      <c r="A50" s="44" t="s">
        <v>91</v>
      </c>
      <c r="B50" s="30">
        <v>9</v>
      </c>
      <c r="C50" s="30" t="s">
        <v>152</v>
      </c>
      <c r="D50" s="30" t="s">
        <v>152</v>
      </c>
      <c r="E50" s="30" t="s">
        <v>152</v>
      </c>
    </row>
    <row r="51" spans="1:5" ht="12" customHeight="1" x14ac:dyDescent="0.2">
      <c r="A51" s="44" t="s">
        <v>92</v>
      </c>
      <c r="B51" s="30">
        <v>13</v>
      </c>
      <c r="C51" s="30">
        <v>55</v>
      </c>
      <c r="D51" s="30">
        <v>55</v>
      </c>
      <c r="E51" s="30">
        <v>130</v>
      </c>
    </row>
    <row r="52" spans="1:5" ht="12" customHeight="1" x14ac:dyDescent="0.2">
      <c r="A52" s="44" t="s">
        <v>93</v>
      </c>
      <c r="B52" s="30">
        <v>10</v>
      </c>
      <c r="C52" s="30">
        <v>50</v>
      </c>
      <c r="D52" s="30">
        <v>52</v>
      </c>
      <c r="E52" s="30" t="s">
        <v>152</v>
      </c>
    </row>
    <row r="53" spans="1:5" ht="12" customHeight="1" x14ac:dyDescent="0.2">
      <c r="A53" s="44" t="s">
        <v>193</v>
      </c>
      <c r="B53" s="30">
        <v>7</v>
      </c>
      <c r="C53" s="30" t="s">
        <v>152</v>
      </c>
      <c r="D53" s="30" t="s">
        <v>152</v>
      </c>
      <c r="E53" s="30" t="s">
        <v>152</v>
      </c>
    </row>
    <row r="54" spans="1:5" ht="12" customHeight="1" x14ac:dyDescent="0.2">
      <c r="A54" s="143" t="s">
        <v>97</v>
      </c>
      <c r="B54" s="730">
        <v>10.75</v>
      </c>
      <c r="C54" s="730" t="s">
        <v>152</v>
      </c>
      <c r="D54" s="30" t="s">
        <v>152</v>
      </c>
      <c r="E54" s="30" t="s">
        <v>152</v>
      </c>
    </row>
    <row r="55" spans="1:5" ht="12" customHeight="1" x14ac:dyDescent="0.2">
      <c r="A55" s="143" t="s">
        <v>574</v>
      </c>
      <c r="B55" s="731">
        <v>9</v>
      </c>
      <c r="C55" s="731">
        <v>55</v>
      </c>
      <c r="D55" s="30">
        <v>46</v>
      </c>
      <c r="E55" s="731" t="s">
        <v>152</v>
      </c>
    </row>
    <row r="56" spans="1:5" ht="12" customHeight="1" x14ac:dyDescent="0.2">
      <c r="A56" s="690" t="s">
        <v>98</v>
      </c>
      <c r="B56" s="571">
        <f>AVERAGE(B57:B59)</f>
        <v>9.1666666666666661</v>
      </c>
      <c r="C56" s="735" t="s">
        <v>29</v>
      </c>
      <c r="D56" s="691">
        <f>AVERAGE(D57:D59)</f>
        <v>54.5</v>
      </c>
      <c r="E56" s="571">
        <f>AVERAGE(E57:E59)</f>
        <v>127.66666666666667</v>
      </c>
    </row>
    <row r="57" spans="1:5" ht="12" customHeight="1" x14ac:dyDescent="0.2">
      <c r="A57" s="44" t="s">
        <v>99</v>
      </c>
      <c r="B57" s="731">
        <v>9</v>
      </c>
      <c r="C57" s="731" t="s">
        <v>152</v>
      </c>
      <c r="D57" s="30">
        <v>51</v>
      </c>
      <c r="E57" s="731">
        <v>125</v>
      </c>
    </row>
    <row r="58" spans="1:5" ht="12" customHeight="1" x14ac:dyDescent="0.2">
      <c r="A58" s="44" t="s">
        <v>100</v>
      </c>
      <c r="B58" s="731">
        <v>9</v>
      </c>
      <c r="C58" s="731" t="s">
        <v>152</v>
      </c>
      <c r="D58" s="30">
        <v>58</v>
      </c>
      <c r="E58" s="731">
        <v>130</v>
      </c>
    </row>
    <row r="59" spans="1:5" ht="12" customHeight="1" x14ac:dyDescent="0.2">
      <c r="A59" s="44" t="s">
        <v>101</v>
      </c>
      <c r="B59" s="731">
        <v>9.5</v>
      </c>
      <c r="C59" s="731" t="s">
        <v>152</v>
      </c>
      <c r="D59" s="30">
        <v>54.5</v>
      </c>
      <c r="E59" s="731">
        <v>128</v>
      </c>
    </row>
    <row r="60" spans="1:5" ht="12" customHeight="1" x14ac:dyDescent="0.2">
      <c r="A60" s="690" t="s">
        <v>102</v>
      </c>
      <c r="B60" s="733">
        <v>13.11</v>
      </c>
      <c r="C60" s="733">
        <v>47</v>
      </c>
      <c r="D60" s="29">
        <v>51.25</v>
      </c>
      <c r="E60" s="733">
        <v>129</v>
      </c>
    </row>
    <row r="61" spans="1:5" ht="12" customHeight="1" x14ac:dyDescent="0.2">
      <c r="A61" s="690" t="s">
        <v>175</v>
      </c>
      <c r="B61" s="571">
        <f>AVERAGE(B62:B67)</f>
        <v>12.950000000000001</v>
      </c>
      <c r="C61" s="571">
        <f>AVERAGE(C62:C67)</f>
        <v>64.333333333333329</v>
      </c>
      <c r="D61" s="691">
        <f>AVERAGE(D62:D67)</f>
        <v>62.5</v>
      </c>
      <c r="E61" s="691" t="s">
        <v>29</v>
      </c>
    </row>
    <row r="62" spans="1:5" ht="12" customHeight="1" x14ac:dyDescent="0.2">
      <c r="A62" s="44" t="s">
        <v>145</v>
      </c>
      <c r="B62" s="731">
        <v>22</v>
      </c>
      <c r="C62" s="731">
        <v>21</v>
      </c>
      <c r="D62" s="30" t="s">
        <v>152</v>
      </c>
      <c r="E62" s="731" t="s">
        <v>152</v>
      </c>
    </row>
    <row r="63" spans="1:5" ht="12" customHeight="1" x14ac:dyDescent="0.2">
      <c r="A63" s="44" t="s">
        <v>104</v>
      </c>
      <c r="B63" s="731">
        <v>11.5</v>
      </c>
      <c r="C63" s="731" t="s">
        <v>152</v>
      </c>
      <c r="D63" s="30">
        <v>65</v>
      </c>
      <c r="E63" s="731" t="s">
        <v>152</v>
      </c>
    </row>
    <row r="64" spans="1:5" ht="12" customHeight="1" x14ac:dyDescent="0.2">
      <c r="A64" s="44" t="s">
        <v>105</v>
      </c>
      <c r="B64" s="731">
        <v>8.6999999999999993</v>
      </c>
      <c r="C64" s="731">
        <v>52</v>
      </c>
      <c r="D64" s="30" t="s">
        <v>152</v>
      </c>
      <c r="E64" s="731" t="s">
        <v>152</v>
      </c>
    </row>
    <row r="65" spans="1:5" ht="12" customHeight="1" x14ac:dyDescent="0.2">
      <c r="A65" s="44" t="s">
        <v>107</v>
      </c>
      <c r="B65" s="731">
        <v>9.5</v>
      </c>
      <c r="C65" s="731" t="s">
        <v>152</v>
      </c>
      <c r="D65" s="30" t="s">
        <v>152</v>
      </c>
      <c r="E65" s="731" t="s">
        <v>152</v>
      </c>
    </row>
    <row r="66" spans="1:5" ht="12" customHeight="1" x14ac:dyDescent="0.2">
      <c r="A66" s="44" t="s">
        <v>169</v>
      </c>
      <c r="B66" s="731">
        <v>15</v>
      </c>
      <c r="C66" s="731">
        <v>120</v>
      </c>
      <c r="D66" s="30">
        <v>60</v>
      </c>
      <c r="E66" s="731" t="s">
        <v>152</v>
      </c>
    </row>
    <row r="67" spans="1:5" ht="12" customHeight="1" x14ac:dyDescent="0.2">
      <c r="A67" s="44" t="s">
        <v>106</v>
      </c>
      <c r="B67" s="731">
        <v>11</v>
      </c>
      <c r="C67" s="731" t="s">
        <v>152</v>
      </c>
      <c r="D67" s="30" t="s">
        <v>152</v>
      </c>
      <c r="E67" s="731" t="s">
        <v>152</v>
      </c>
    </row>
    <row r="68" spans="1:5" ht="12" customHeight="1" x14ac:dyDescent="0.2">
      <c r="A68" s="690" t="s">
        <v>108</v>
      </c>
      <c r="B68" s="571">
        <f>AVERAGE(B69:B70)</f>
        <v>14.5</v>
      </c>
      <c r="C68" s="571" t="s">
        <v>29</v>
      </c>
      <c r="D68" s="691">
        <f>AVERAGE(D69:D70)</f>
        <v>195.75</v>
      </c>
      <c r="E68" s="571" t="s">
        <v>29</v>
      </c>
    </row>
    <row r="69" spans="1:5" ht="12" customHeight="1" x14ac:dyDescent="0.2">
      <c r="A69" s="44" t="s">
        <v>109</v>
      </c>
      <c r="B69" s="731">
        <v>10</v>
      </c>
      <c r="C69" s="731" t="s">
        <v>152</v>
      </c>
      <c r="D69" s="30">
        <v>195.75</v>
      </c>
      <c r="E69" s="731" t="s">
        <v>152</v>
      </c>
    </row>
    <row r="70" spans="1:5" ht="12" customHeight="1" x14ac:dyDescent="0.2">
      <c r="A70" s="44" t="s">
        <v>112</v>
      </c>
      <c r="B70" s="731">
        <v>19</v>
      </c>
      <c r="C70" s="731" t="s">
        <v>152</v>
      </c>
      <c r="D70" s="30" t="s">
        <v>152</v>
      </c>
      <c r="E70" s="731" t="s">
        <v>152</v>
      </c>
    </row>
    <row r="71" spans="1:5" ht="12" customHeight="1" x14ac:dyDescent="0.2">
      <c r="A71" s="690" t="s">
        <v>116</v>
      </c>
      <c r="B71" s="571">
        <f>AVERAGE(B72)</f>
        <v>10</v>
      </c>
      <c r="C71" s="571">
        <f>AVERAGE(C72)</f>
        <v>241.66666670000001</v>
      </c>
      <c r="D71" s="691">
        <f>AVERAGE(D72)</f>
        <v>141.66666670000001</v>
      </c>
      <c r="E71" s="571">
        <f>AVERAGE(E72)</f>
        <v>144</v>
      </c>
    </row>
    <row r="72" spans="1:5" ht="12" customHeight="1" x14ac:dyDescent="0.2">
      <c r="A72" s="44" t="s">
        <v>117</v>
      </c>
      <c r="B72" s="731">
        <v>10</v>
      </c>
      <c r="C72" s="731">
        <v>241.66666670000001</v>
      </c>
      <c r="D72" s="30">
        <v>141.66666670000001</v>
      </c>
      <c r="E72" s="731">
        <v>144</v>
      </c>
    </row>
    <row r="73" spans="1:5" ht="12" customHeight="1" x14ac:dyDescent="0.2">
      <c r="A73" s="690" t="s">
        <v>113</v>
      </c>
      <c r="B73" s="571">
        <f>AVERAGE(B74)</f>
        <v>10.71</v>
      </c>
      <c r="C73" s="571" t="s">
        <v>29</v>
      </c>
      <c r="D73" s="691">
        <f>AVERAGE(D74)</f>
        <v>191.67</v>
      </c>
      <c r="E73" s="571">
        <f>AVERAGE(E74)</f>
        <v>162.66999999999999</v>
      </c>
    </row>
    <row r="74" spans="1:5" ht="12" customHeight="1" x14ac:dyDescent="0.2">
      <c r="A74" s="44" t="s">
        <v>114</v>
      </c>
      <c r="B74" s="731">
        <v>10.71</v>
      </c>
      <c r="C74" s="731" t="s">
        <v>152</v>
      </c>
      <c r="D74" s="30">
        <v>191.67</v>
      </c>
      <c r="E74" s="731">
        <v>162.66999999999999</v>
      </c>
    </row>
    <row r="75" spans="1:5" ht="12" customHeight="1" x14ac:dyDescent="0.2">
      <c r="A75" s="690" t="s">
        <v>116</v>
      </c>
      <c r="B75" s="571">
        <f>AVERAGE(B76)</f>
        <v>9.66</v>
      </c>
      <c r="C75" s="571" t="s">
        <v>29</v>
      </c>
      <c r="D75" s="691">
        <f>AVERAGE(D76)</f>
        <v>194.3</v>
      </c>
      <c r="E75" s="571">
        <f>AVERAGE(E76)</f>
        <v>130</v>
      </c>
    </row>
    <row r="76" spans="1:5" ht="12" customHeight="1" x14ac:dyDescent="0.2">
      <c r="A76" s="44" t="s">
        <v>117</v>
      </c>
      <c r="B76" s="731">
        <v>9.66</v>
      </c>
      <c r="C76" s="731" t="s">
        <v>152</v>
      </c>
      <c r="D76" s="30">
        <v>194.3</v>
      </c>
      <c r="E76" s="731">
        <v>130</v>
      </c>
    </row>
    <row r="77" spans="1:5" ht="12" customHeight="1" x14ac:dyDescent="0.2">
      <c r="A77" s="690" t="s">
        <v>118</v>
      </c>
      <c r="B77" s="571">
        <f>AVERAGE(B78:B79)</f>
        <v>12.5</v>
      </c>
      <c r="C77" s="571" t="s">
        <v>29</v>
      </c>
      <c r="D77" s="691">
        <f>AVERAGE(D78:D79)</f>
        <v>71.33</v>
      </c>
      <c r="E77" s="571" t="s">
        <v>29</v>
      </c>
    </row>
    <row r="78" spans="1:5" ht="12" customHeight="1" x14ac:dyDescent="0.2">
      <c r="A78" s="44" t="s">
        <v>120</v>
      </c>
      <c r="B78" s="731">
        <v>11</v>
      </c>
      <c r="C78" s="731" t="s">
        <v>152</v>
      </c>
      <c r="D78" s="30">
        <v>71.33</v>
      </c>
      <c r="E78" s="731" t="s">
        <v>152</v>
      </c>
    </row>
    <row r="79" spans="1:5" ht="12" customHeight="1" x14ac:dyDescent="0.2">
      <c r="A79" s="44" t="s">
        <v>121</v>
      </c>
      <c r="B79" s="731">
        <v>14</v>
      </c>
      <c r="C79" s="731" t="s">
        <v>152</v>
      </c>
      <c r="D79" s="30" t="s">
        <v>152</v>
      </c>
      <c r="E79" s="731" t="s">
        <v>152</v>
      </c>
    </row>
    <row r="80" spans="1:5" ht="9" customHeight="1" x14ac:dyDescent="0.2">
      <c r="A80" s="690" t="s">
        <v>122</v>
      </c>
      <c r="B80" s="571">
        <f>AVERAGE(B81:B84)</f>
        <v>13.7925</v>
      </c>
      <c r="C80" s="571">
        <f>AVERAGE(C81:C84)</f>
        <v>40</v>
      </c>
      <c r="D80" s="571">
        <f>AVERAGE(D81:D84)</f>
        <v>52.25</v>
      </c>
      <c r="E80" s="571">
        <f>AVERAGE(E81:E84)</f>
        <v>124.5</v>
      </c>
    </row>
    <row r="81" spans="1:5" ht="9" customHeight="1" x14ac:dyDescent="0.2">
      <c r="A81" s="44" t="s">
        <v>123</v>
      </c>
      <c r="B81" s="731">
        <v>18</v>
      </c>
      <c r="C81" s="731" t="s">
        <v>152</v>
      </c>
      <c r="D81" s="30">
        <v>60</v>
      </c>
      <c r="E81" s="731" t="s">
        <v>152</v>
      </c>
    </row>
    <row r="82" spans="1:5" ht="12" customHeight="1" x14ac:dyDescent="0.2">
      <c r="A82" s="44" t="s">
        <v>124</v>
      </c>
      <c r="B82" s="731">
        <v>15</v>
      </c>
      <c r="C82" s="731" t="s">
        <v>152</v>
      </c>
      <c r="D82" s="731" t="s">
        <v>152</v>
      </c>
      <c r="E82" s="731" t="s">
        <v>152</v>
      </c>
    </row>
    <row r="83" spans="1:5" ht="12" customHeight="1" x14ac:dyDescent="0.2">
      <c r="A83" s="44" t="s">
        <v>125</v>
      </c>
      <c r="B83" s="731">
        <v>11.67</v>
      </c>
      <c r="C83" s="731">
        <v>40</v>
      </c>
      <c r="D83" s="30">
        <v>44.5</v>
      </c>
      <c r="E83" s="731">
        <v>124.5</v>
      </c>
    </row>
    <row r="84" spans="1:5" ht="12" customHeight="1" x14ac:dyDescent="0.2">
      <c r="A84" s="44" t="s">
        <v>126</v>
      </c>
      <c r="B84" s="731">
        <v>10.5</v>
      </c>
      <c r="C84" s="731" t="s">
        <v>152</v>
      </c>
      <c r="D84" s="30" t="s">
        <v>152</v>
      </c>
      <c r="E84" s="731" t="s">
        <v>152</v>
      </c>
    </row>
    <row r="85" spans="1:5" ht="12" customHeight="1" x14ac:dyDescent="0.2">
      <c r="A85" s="690" t="s">
        <v>576</v>
      </c>
      <c r="B85" s="571">
        <f>AVERAGE(B86:B87)</f>
        <v>22.75</v>
      </c>
      <c r="C85" s="571" t="s">
        <v>29</v>
      </c>
      <c r="D85" s="691">
        <f>AVERAGE(D86:D87)</f>
        <v>71.5</v>
      </c>
      <c r="E85" s="571" t="s">
        <v>29</v>
      </c>
    </row>
    <row r="86" spans="1:5" ht="12" customHeight="1" x14ac:dyDescent="0.2">
      <c r="A86" s="44" t="s">
        <v>532</v>
      </c>
      <c r="B86" s="731">
        <v>23.5</v>
      </c>
      <c r="C86" s="731" t="s">
        <v>152</v>
      </c>
      <c r="D86" s="30">
        <v>74.5</v>
      </c>
      <c r="E86" s="731" t="s">
        <v>152</v>
      </c>
    </row>
    <row r="87" spans="1:5" ht="12" customHeight="1" x14ac:dyDescent="0.2">
      <c r="A87" s="44" t="s">
        <v>582</v>
      </c>
      <c r="B87" s="731">
        <v>22</v>
      </c>
      <c r="C87" s="731" t="s">
        <v>152</v>
      </c>
      <c r="D87" s="30">
        <v>68.5</v>
      </c>
      <c r="E87" s="731" t="s">
        <v>152</v>
      </c>
    </row>
    <row r="88" spans="1:5" ht="12" customHeight="1" x14ac:dyDescent="0.2">
      <c r="A88" s="690" t="s">
        <v>319</v>
      </c>
      <c r="B88" s="571">
        <f>AVERAGE(B89:B94)</f>
        <v>12.39</v>
      </c>
      <c r="C88" s="571">
        <f>AVERAGE(C89:C94)</f>
        <v>48</v>
      </c>
      <c r="D88" s="691">
        <f>AVERAGE(D89:D94)</f>
        <v>143.48750000000001</v>
      </c>
      <c r="E88" s="593" t="s">
        <v>29</v>
      </c>
    </row>
    <row r="89" spans="1:5" ht="12" customHeight="1" x14ac:dyDescent="0.2">
      <c r="A89" s="44" t="s">
        <v>185</v>
      </c>
      <c r="B89" s="731">
        <v>10</v>
      </c>
      <c r="C89" s="731" t="s">
        <v>152</v>
      </c>
      <c r="D89" s="30" t="s">
        <v>152</v>
      </c>
      <c r="E89" s="731" t="s">
        <v>152</v>
      </c>
    </row>
    <row r="90" spans="1:5" ht="12" customHeight="1" x14ac:dyDescent="0.2">
      <c r="A90" s="44" t="s">
        <v>320</v>
      </c>
      <c r="B90" s="731">
        <v>15</v>
      </c>
      <c r="C90" s="731" t="s">
        <v>152</v>
      </c>
      <c r="D90" s="30" t="s">
        <v>152</v>
      </c>
      <c r="E90" s="731" t="s">
        <v>152</v>
      </c>
    </row>
    <row r="91" spans="1:5" ht="12" customHeight="1" x14ac:dyDescent="0.2">
      <c r="A91" s="44" t="s">
        <v>187</v>
      </c>
      <c r="B91" s="731">
        <v>16</v>
      </c>
      <c r="C91" s="731">
        <v>70</v>
      </c>
      <c r="D91" s="30">
        <v>200</v>
      </c>
      <c r="E91" s="731" t="s">
        <v>152</v>
      </c>
    </row>
    <row r="92" spans="1:5" ht="12" customHeight="1" x14ac:dyDescent="0.2">
      <c r="A92" s="44" t="s">
        <v>186</v>
      </c>
      <c r="B92" s="731">
        <v>12.67</v>
      </c>
      <c r="C92" s="731">
        <v>45</v>
      </c>
      <c r="D92" s="30">
        <v>161.25</v>
      </c>
      <c r="E92" s="731" t="s">
        <v>152</v>
      </c>
    </row>
    <row r="93" spans="1:5" ht="12" customHeight="1" x14ac:dyDescent="0.2">
      <c r="A93" s="44" t="s">
        <v>194</v>
      </c>
      <c r="B93" s="731">
        <v>10</v>
      </c>
      <c r="C93" s="731" t="s">
        <v>152</v>
      </c>
      <c r="D93" s="30">
        <v>175</v>
      </c>
      <c r="E93" s="731" t="s">
        <v>152</v>
      </c>
    </row>
    <row r="94" spans="1:5" ht="12" customHeight="1" x14ac:dyDescent="0.2">
      <c r="A94" s="44" t="s">
        <v>575</v>
      </c>
      <c r="B94" s="731">
        <v>10.67</v>
      </c>
      <c r="C94" s="731">
        <v>29</v>
      </c>
      <c r="D94" s="30">
        <v>37.700000000000003</v>
      </c>
      <c r="E94" s="731" t="s">
        <v>152</v>
      </c>
    </row>
    <row r="95" spans="1:5" ht="12" customHeight="1" x14ac:dyDescent="0.2">
      <c r="A95" s="690" t="s">
        <v>132</v>
      </c>
      <c r="B95" s="571">
        <f>AVERAGE(B96:B98)</f>
        <v>10.5</v>
      </c>
      <c r="C95" s="571">
        <f>AVERAGE(C96:C98)</f>
        <v>70.33</v>
      </c>
      <c r="D95" s="691">
        <f>AVERAGE(D96:D98)</f>
        <v>70</v>
      </c>
      <c r="E95" s="571">
        <f>AVERAGE(E96:E98)</f>
        <v>90</v>
      </c>
    </row>
    <row r="96" spans="1:5" ht="12" customHeight="1" x14ac:dyDescent="0.2">
      <c r="A96" s="44" t="s">
        <v>133</v>
      </c>
      <c r="B96" s="731">
        <v>14</v>
      </c>
      <c r="C96" s="731">
        <v>70.33</v>
      </c>
      <c r="D96" s="30">
        <v>70</v>
      </c>
      <c r="E96" s="731">
        <v>90</v>
      </c>
    </row>
    <row r="97" spans="1:5" ht="12" customHeight="1" x14ac:dyDescent="0.2">
      <c r="A97" s="44" t="s">
        <v>134</v>
      </c>
      <c r="B97" s="731">
        <v>7.5</v>
      </c>
      <c r="C97" s="731" t="s">
        <v>152</v>
      </c>
      <c r="D97" s="30" t="s">
        <v>152</v>
      </c>
      <c r="E97" s="731" t="s">
        <v>152</v>
      </c>
    </row>
    <row r="98" spans="1:5" ht="12" customHeight="1" x14ac:dyDescent="0.2">
      <c r="A98" s="143" t="s">
        <v>135</v>
      </c>
      <c r="B98" s="79">
        <v>10</v>
      </c>
      <c r="C98" s="79" t="s">
        <v>152</v>
      </c>
      <c r="D98" s="30" t="s">
        <v>152</v>
      </c>
      <c r="E98" s="79" t="s">
        <v>152</v>
      </c>
    </row>
    <row r="99" spans="1:5" ht="12" customHeight="1" x14ac:dyDescent="0.2">
      <c r="A99" s="142" t="s">
        <v>170</v>
      </c>
      <c r="B99" s="571">
        <f>AVERAGE(B100:B100)</f>
        <v>7.67</v>
      </c>
      <c r="C99" s="571">
        <f t="shared" ref="C99:D99" si="0">AVERAGE(C100:C100)</f>
        <v>65</v>
      </c>
      <c r="D99" s="691">
        <f t="shared" si="0"/>
        <v>130</v>
      </c>
      <c r="E99" s="593" t="s">
        <v>29</v>
      </c>
    </row>
    <row r="100" spans="1:5" ht="12" customHeight="1" x14ac:dyDescent="0.2">
      <c r="A100" s="143" t="s">
        <v>171</v>
      </c>
      <c r="B100" s="731">
        <v>7.67</v>
      </c>
      <c r="C100" s="731">
        <v>65</v>
      </c>
      <c r="D100" s="30">
        <v>130</v>
      </c>
      <c r="E100" s="731" t="s">
        <v>152</v>
      </c>
    </row>
    <row r="101" spans="1:5" ht="12" customHeight="1" x14ac:dyDescent="0.2">
      <c r="A101" s="40" t="s">
        <v>136</v>
      </c>
      <c r="B101" s="41"/>
      <c r="C101" s="41"/>
      <c r="D101" s="600"/>
      <c r="E101" s="600"/>
    </row>
    <row r="102" spans="1:5" ht="12" customHeight="1" x14ac:dyDescent="0.25">
      <c r="A102" s="42" t="s">
        <v>137</v>
      </c>
      <c r="B102" s="43"/>
      <c r="C102" s="43"/>
      <c r="D102" s="138"/>
      <c r="E102" s="589"/>
    </row>
    <row r="103" spans="1:5" ht="12" customHeight="1" x14ac:dyDescent="0.25">
      <c r="A103" s="2"/>
      <c r="B103" s="2"/>
      <c r="C103" s="2"/>
      <c r="D103" s="2"/>
      <c r="E103" s="2"/>
    </row>
    <row r="104" spans="1:5" ht="12" customHeight="1" x14ac:dyDescent="0.2"/>
    <row r="105" spans="1:5" ht="12" customHeight="1" x14ac:dyDescent="0.2"/>
    <row r="106" spans="1:5" ht="12" customHeight="1" x14ac:dyDescent="0.2"/>
    <row r="107" spans="1:5" ht="12" customHeight="1" x14ac:dyDescent="0.2"/>
    <row r="108" spans="1:5" ht="12" customHeight="1" x14ac:dyDescent="0.2"/>
    <row r="109" spans="1:5" ht="12" customHeight="1" x14ac:dyDescent="0.2"/>
    <row r="110" spans="1:5" ht="12" customHeight="1" x14ac:dyDescent="0.2"/>
    <row r="111" spans="1:5" ht="12" customHeight="1" x14ac:dyDescent="0.2"/>
    <row r="112" spans="1:5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  <row r="1001" ht="12" customHeight="1" x14ac:dyDescent="0.2"/>
    <row r="1002" ht="12" customHeight="1" x14ac:dyDescent="0.2"/>
    <row r="1003" ht="12" customHeight="1" x14ac:dyDescent="0.2"/>
    <row r="1004" ht="12" customHeight="1" x14ac:dyDescent="0.2"/>
    <row r="1005" ht="12" customHeight="1" x14ac:dyDescent="0.2"/>
    <row r="1006" ht="12" customHeight="1" x14ac:dyDescent="0.2"/>
    <row r="1007" ht="12" customHeight="1" x14ac:dyDescent="0.2"/>
    <row r="1008" ht="12" customHeight="1" x14ac:dyDescent="0.2"/>
    <row r="1009" ht="12" customHeight="1" x14ac:dyDescent="0.2"/>
    <row r="1010" ht="12" customHeight="1" x14ac:dyDescent="0.2"/>
    <row r="1011" ht="12" customHeight="1" x14ac:dyDescent="0.2"/>
    <row r="1012" ht="12" customHeight="1" x14ac:dyDescent="0.2"/>
    <row r="1013" ht="12" customHeight="1" x14ac:dyDescent="0.2"/>
    <row r="1014" ht="12" customHeight="1" x14ac:dyDescent="0.2"/>
    <row r="1015" ht="12" customHeight="1" x14ac:dyDescent="0.2"/>
    <row r="1016" ht="12" customHeight="1" x14ac:dyDescent="0.2"/>
    <row r="1017" ht="12" customHeight="1" x14ac:dyDescent="0.2"/>
    <row r="1018" ht="12" customHeight="1" x14ac:dyDescent="0.2"/>
  </sheetData>
  <pageMargins left="0" right="0" top="0" bottom="0" header="0" footer="0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57138-EB63-44C8-8E5B-7FA31DB42C68}">
  <dimension ref="A1:N182"/>
  <sheetViews>
    <sheetView showGridLines="0" topLeftCell="A160" zoomScale="200" zoomScaleNormal="200" workbookViewId="0">
      <selection activeCell="F120" sqref="F120"/>
    </sheetView>
  </sheetViews>
  <sheetFormatPr baseColWidth="10" defaultColWidth="10.85546875" defaultRowHeight="12.75" x14ac:dyDescent="0.2"/>
  <cols>
    <col min="1" max="1" width="12.42578125" style="66" customWidth="1"/>
    <col min="2" max="14" width="5.85546875" style="66" customWidth="1"/>
    <col min="15" max="16384" width="10.85546875" style="66"/>
  </cols>
  <sheetData>
    <row r="1" spans="1:14" ht="13.5" x14ac:dyDescent="0.25">
      <c r="A1" s="950" t="s">
        <v>670</v>
      </c>
      <c r="B1" s="950"/>
      <c r="C1" s="950"/>
      <c r="D1" s="950"/>
      <c r="E1" s="950"/>
      <c r="F1" s="950"/>
      <c r="G1" s="950"/>
      <c r="H1" s="950"/>
      <c r="I1" s="950"/>
      <c r="J1" s="950"/>
      <c r="K1" s="950"/>
      <c r="L1" s="950"/>
      <c r="M1" s="951"/>
      <c r="N1" s="951"/>
    </row>
    <row r="2" spans="1:14" ht="12" customHeight="1" x14ac:dyDescent="0.25">
      <c r="A2" s="952" t="s">
        <v>464</v>
      </c>
      <c r="B2" s="950"/>
      <c r="C2" s="950"/>
      <c r="D2" s="950"/>
      <c r="E2" s="950"/>
      <c r="F2" s="950"/>
      <c r="G2" s="950"/>
      <c r="H2" s="950"/>
      <c r="I2" s="950"/>
      <c r="J2" s="950"/>
      <c r="K2" s="950"/>
      <c r="L2" s="950"/>
      <c r="M2" s="951"/>
      <c r="N2" s="951"/>
    </row>
    <row r="3" spans="1:14" ht="3.95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70"/>
      <c r="N3" s="70"/>
    </row>
    <row r="4" spans="1:14" ht="18" customHeight="1" x14ac:dyDescent="0.2">
      <c r="A4" s="468" t="s">
        <v>465</v>
      </c>
      <c r="B4" s="468" t="s">
        <v>442</v>
      </c>
      <c r="C4" s="468" t="s">
        <v>444</v>
      </c>
      <c r="D4" s="468" t="s">
        <v>445</v>
      </c>
      <c r="E4" s="468" t="s">
        <v>446</v>
      </c>
      <c r="F4" s="468" t="s">
        <v>447</v>
      </c>
      <c r="G4" s="468" t="s">
        <v>448</v>
      </c>
      <c r="H4" s="468" t="s">
        <v>449</v>
      </c>
      <c r="I4" s="468" t="s">
        <v>450</v>
      </c>
      <c r="J4" s="469" t="s">
        <v>451</v>
      </c>
      <c r="K4" s="469" t="s">
        <v>452</v>
      </c>
      <c r="L4" s="468" t="s">
        <v>453</v>
      </c>
      <c r="M4" s="468" t="s">
        <v>454</v>
      </c>
      <c r="N4" s="468" t="s">
        <v>455</v>
      </c>
    </row>
    <row r="5" spans="1:14" ht="3" customHeight="1" x14ac:dyDescent="0.2">
      <c r="A5" s="7"/>
      <c r="B5" s="7"/>
      <c r="C5" s="7"/>
      <c r="D5" s="7"/>
      <c r="E5" s="7"/>
      <c r="F5" s="7"/>
      <c r="G5" s="7"/>
      <c r="H5" s="187"/>
      <c r="I5" s="7"/>
      <c r="J5" s="7"/>
      <c r="K5" s="7"/>
      <c r="L5" s="7"/>
      <c r="M5" s="7"/>
      <c r="N5" s="7"/>
    </row>
    <row r="6" spans="1:14" ht="11.1" customHeight="1" x14ac:dyDescent="0.25">
      <c r="A6" s="188" t="s">
        <v>188</v>
      </c>
      <c r="B6" s="189">
        <v>2018</v>
      </c>
      <c r="C6" s="190">
        <v>35</v>
      </c>
      <c r="D6" s="190">
        <v>36.5</v>
      </c>
      <c r="E6" s="190">
        <v>37.5</v>
      </c>
      <c r="F6" s="190">
        <v>37.5</v>
      </c>
      <c r="G6" s="190">
        <v>37.5</v>
      </c>
      <c r="H6" s="190">
        <v>37.9</v>
      </c>
      <c r="I6" s="191">
        <v>38.5</v>
      </c>
      <c r="J6" s="190">
        <v>38.5</v>
      </c>
      <c r="K6" s="190">
        <v>38.5</v>
      </c>
      <c r="L6" s="190">
        <v>37.5</v>
      </c>
      <c r="M6" s="191">
        <v>37.5</v>
      </c>
      <c r="N6" s="190">
        <v>37.5</v>
      </c>
    </row>
    <row r="7" spans="1:14" ht="11.1" customHeight="1" x14ac:dyDescent="0.25">
      <c r="A7" s="188"/>
      <c r="B7" s="189">
        <v>2019</v>
      </c>
      <c r="C7" s="190">
        <v>40</v>
      </c>
      <c r="D7" s="190">
        <v>40</v>
      </c>
      <c r="E7" s="190">
        <v>40</v>
      </c>
      <c r="F7" s="190">
        <v>40</v>
      </c>
      <c r="G7" s="190">
        <v>40</v>
      </c>
      <c r="H7" s="190">
        <v>40</v>
      </c>
      <c r="I7" s="191">
        <v>38.5</v>
      </c>
      <c r="J7" s="190">
        <v>38.5</v>
      </c>
      <c r="K7" s="190">
        <v>45</v>
      </c>
      <c r="L7" s="190">
        <v>40</v>
      </c>
      <c r="M7" s="191">
        <v>45</v>
      </c>
      <c r="N7" s="190">
        <v>45</v>
      </c>
    </row>
    <row r="8" spans="1:14" ht="11.1" customHeight="1" x14ac:dyDescent="0.25">
      <c r="A8" s="188"/>
      <c r="B8" s="189">
        <v>2020</v>
      </c>
      <c r="C8" s="190">
        <v>45</v>
      </c>
      <c r="D8" s="190">
        <v>45</v>
      </c>
      <c r="E8" s="190">
        <v>45</v>
      </c>
      <c r="F8" s="190">
        <v>35</v>
      </c>
      <c r="G8" s="190">
        <v>45</v>
      </c>
      <c r="H8" s="190">
        <v>45</v>
      </c>
      <c r="I8" s="191">
        <v>46</v>
      </c>
      <c r="J8" s="190">
        <v>45</v>
      </c>
      <c r="K8" s="190">
        <v>45</v>
      </c>
      <c r="L8" s="190">
        <v>45</v>
      </c>
      <c r="M8" s="191">
        <v>45</v>
      </c>
      <c r="N8" s="190">
        <v>45</v>
      </c>
    </row>
    <row r="9" spans="1:14" ht="11.1" customHeight="1" x14ac:dyDescent="0.25">
      <c r="A9" s="188"/>
      <c r="B9" s="189">
        <v>2021</v>
      </c>
      <c r="C9" s="190">
        <v>45</v>
      </c>
      <c r="D9" s="190">
        <v>45</v>
      </c>
      <c r="E9" s="190">
        <v>45</v>
      </c>
      <c r="F9" s="190">
        <v>45</v>
      </c>
      <c r="G9" s="190">
        <v>45</v>
      </c>
      <c r="H9" s="190">
        <v>45</v>
      </c>
      <c r="I9" s="191">
        <v>46</v>
      </c>
      <c r="J9" s="190">
        <v>45</v>
      </c>
      <c r="K9" s="190">
        <v>45</v>
      </c>
      <c r="L9" s="190">
        <v>45</v>
      </c>
      <c r="M9" s="191">
        <v>45</v>
      </c>
      <c r="N9" s="190">
        <v>45</v>
      </c>
    </row>
    <row r="10" spans="1:14" ht="11.1" customHeight="1" x14ac:dyDescent="0.25">
      <c r="A10" s="188"/>
      <c r="B10" s="189">
        <v>2022</v>
      </c>
      <c r="C10" s="190">
        <v>45</v>
      </c>
      <c r="D10" s="190">
        <v>45</v>
      </c>
      <c r="E10" s="190">
        <v>45</v>
      </c>
      <c r="F10" s="190">
        <v>40</v>
      </c>
      <c r="G10" s="190">
        <v>45</v>
      </c>
      <c r="H10" s="190">
        <v>45</v>
      </c>
      <c r="I10" s="191">
        <v>40</v>
      </c>
      <c r="J10" s="190">
        <v>40</v>
      </c>
      <c r="K10" s="190">
        <v>40</v>
      </c>
      <c r="L10" s="190">
        <v>40</v>
      </c>
      <c r="M10" s="190">
        <v>40</v>
      </c>
      <c r="N10" s="190">
        <v>40</v>
      </c>
    </row>
    <row r="11" spans="1:14" ht="11.1" customHeight="1" x14ac:dyDescent="0.25">
      <c r="A11" s="188"/>
      <c r="B11" s="189">
        <v>2023</v>
      </c>
      <c r="C11" s="190" t="s">
        <v>29</v>
      </c>
      <c r="D11" s="190" t="s">
        <v>29</v>
      </c>
      <c r="E11" s="190" t="s">
        <v>29</v>
      </c>
      <c r="F11" s="190">
        <v>50</v>
      </c>
      <c r="G11" s="190">
        <v>50</v>
      </c>
      <c r="H11" s="190">
        <v>50</v>
      </c>
      <c r="I11" s="191">
        <v>50</v>
      </c>
      <c r="J11" s="190">
        <v>50</v>
      </c>
      <c r="K11" s="190">
        <v>50</v>
      </c>
      <c r="L11" s="190">
        <v>50</v>
      </c>
      <c r="M11" s="190">
        <v>50</v>
      </c>
      <c r="N11" s="190">
        <v>50</v>
      </c>
    </row>
    <row r="12" spans="1:14" ht="11.1" customHeight="1" x14ac:dyDescent="0.25">
      <c r="A12" s="192"/>
      <c r="B12" s="193">
        <v>2024</v>
      </c>
      <c r="C12" s="194">
        <v>50</v>
      </c>
      <c r="D12" s="194">
        <v>50</v>
      </c>
      <c r="E12" s="190" t="s">
        <v>29</v>
      </c>
      <c r="F12" s="194">
        <v>56</v>
      </c>
      <c r="G12" s="194"/>
      <c r="H12" s="194"/>
      <c r="I12" s="195"/>
      <c r="J12" s="194"/>
      <c r="K12" s="194"/>
      <c r="L12" s="194"/>
      <c r="M12" s="194"/>
      <c r="N12" s="194"/>
    </row>
    <row r="13" spans="1:14" ht="11.1" customHeight="1" x14ac:dyDescent="0.25">
      <c r="A13" s="196" t="s">
        <v>466</v>
      </c>
      <c r="B13" s="197">
        <v>2018</v>
      </c>
      <c r="C13" s="198">
        <v>39.4</v>
      </c>
      <c r="D13" s="198">
        <v>39.299999999999997</v>
      </c>
      <c r="E13" s="198">
        <v>39.299999999999997</v>
      </c>
      <c r="F13" s="198">
        <v>39.595238095238088</v>
      </c>
      <c r="G13" s="198">
        <v>38.5</v>
      </c>
      <c r="H13" s="198">
        <v>38.5</v>
      </c>
      <c r="I13" s="199">
        <v>40.200000000000003</v>
      </c>
      <c r="J13" s="198">
        <v>39.5</v>
      </c>
      <c r="K13" s="198">
        <v>39.5</v>
      </c>
      <c r="L13" s="198">
        <v>38.904761904761912</v>
      </c>
      <c r="M13" s="199">
        <v>38.904761904761912</v>
      </c>
      <c r="N13" s="198">
        <v>38.5</v>
      </c>
    </row>
    <row r="14" spans="1:14" ht="11.1" customHeight="1" x14ac:dyDescent="0.25">
      <c r="A14" s="200"/>
      <c r="B14" s="189">
        <v>2019</v>
      </c>
      <c r="C14" s="190">
        <v>36.595238095238088</v>
      </c>
      <c r="D14" s="190">
        <v>39</v>
      </c>
      <c r="E14" s="190">
        <v>40.5</v>
      </c>
      <c r="F14" s="190">
        <v>41</v>
      </c>
      <c r="G14" s="190">
        <v>40.5</v>
      </c>
      <c r="H14" s="190">
        <v>40.5</v>
      </c>
      <c r="I14" s="191">
        <v>40.5</v>
      </c>
      <c r="J14" s="190">
        <v>41</v>
      </c>
      <c r="K14" s="190">
        <v>48</v>
      </c>
      <c r="L14" s="190">
        <v>44</v>
      </c>
      <c r="M14" s="191">
        <v>46.5</v>
      </c>
      <c r="N14" s="190">
        <v>45</v>
      </c>
    </row>
    <row r="15" spans="1:14" ht="11.1" customHeight="1" x14ac:dyDescent="0.25">
      <c r="A15" s="200"/>
      <c r="B15" s="189">
        <v>2020</v>
      </c>
      <c r="C15" s="190">
        <v>51</v>
      </c>
      <c r="D15" s="190" t="s">
        <v>29</v>
      </c>
      <c r="E15" s="190" t="s">
        <v>29</v>
      </c>
      <c r="F15" s="190" t="s">
        <v>29</v>
      </c>
      <c r="G15" s="190" t="s">
        <v>29</v>
      </c>
      <c r="H15" s="190" t="s">
        <v>29</v>
      </c>
      <c r="I15" s="191" t="s">
        <v>29</v>
      </c>
      <c r="J15" s="190">
        <v>50</v>
      </c>
      <c r="K15" s="190">
        <v>50</v>
      </c>
      <c r="L15" s="190">
        <v>50</v>
      </c>
      <c r="M15" s="191">
        <v>50</v>
      </c>
      <c r="N15" s="190">
        <v>50</v>
      </c>
    </row>
    <row r="16" spans="1:14" ht="11.1" customHeight="1" x14ac:dyDescent="0.25">
      <c r="A16" s="200"/>
      <c r="B16" s="189">
        <v>2021</v>
      </c>
      <c r="C16" s="190">
        <v>52.5</v>
      </c>
      <c r="D16" s="190">
        <v>45</v>
      </c>
      <c r="E16" s="190">
        <v>50</v>
      </c>
      <c r="F16" s="190">
        <v>50</v>
      </c>
      <c r="G16" s="190">
        <v>50</v>
      </c>
      <c r="H16" s="190">
        <v>55</v>
      </c>
      <c r="I16" s="191">
        <v>55</v>
      </c>
      <c r="J16" s="190">
        <v>55</v>
      </c>
      <c r="K16" s="190">
        <v>55</v>
      </c>
      <c r="L16" s="190">
        <v>55</v>
      </c>
      <c r="M16" s="191">
        <v>60</v>
      </c>
      <c r="N16" s="190">
        <v>60</v>
      </c>
    </row>
    <row r="17" spans="1:14" ht="11.1" customHeight="1" x14ac:dyDescent="0.25">
      <c r="A17" s="200"/>
      <c r="B17" s="189">
        <v>2022</v>
      </c>
      <c r="C17" s="190">
        <v>60</v>
      </c>
      <c r="D17" s="190">
        <v>60</v>
      </c>
      <c r="E17" s="190">
        <v>60</v>
      </c>
      <c r="F17" s="190">
        <v>60</v>
      </c>
      <c r="G17" s="190">
        <v>60</v>
      </c>
      <c r="H17" s="190">
        <v>55</v>
      </c>
      <c r="I17" s="191">
        <v>55</v>
      </c>
      <c r="J17" s="190">
        <v>55</v>
      </c>
      <c r="K17" s="190">
        <v>55</v>
      </c>
      <c r="L17" s="190">
        <v>55</v>
      </c>
      <c r="M17" s="191">
        <v>55</v>
      </c>
      <c r="N17" s="190">
        <v>55</v>
      </c>
    </row>
    <row r="18" spans="1:14" ht="11.1" customHeight="1" x14ac:dyDescent="0.25">
      <c r="A18" s="200"/>
      <c r="B18" s="189">
        <v>2023</v>
      </c>
      <c r="C18" s="190">
        <v>60</v>
      </c>
      <c r="D18" s="190">
        <v>62.5</v>
      </c>
      <c r="E18" s="190">
        <v>62.5</v>
      </c>
      <c r="F18" s="190">
        <v>62</v>
      </c>
      <c r="G18" s="190">
        <v>60</v>
      </c>
      <c r="H18" s="190">
        <v>60</v>
      </c>
      <c r="I18" s="191">
        <v>77</v>
      </c>
      <c r="J18" s="190">
        <v>73</v>
      </c>
      <c r="K18" s="190">
        <v>76</v>
      </c>
      <c r="L18" s="190">
        <v>70</v>
      </c>
      <c r="M18" s="190">
        <v>73</v>
      </c>
      <c r="N18" s="190">
        <v>77.5</v>
      </c>
    </row>
    <row r="19" spans="1:14" ht="11.1" customHeight="1" x14ac:dyDescent="0.25">
      <c r="A19" s="201"/>
      <c r="B19" s="193">
        <v>2024</v>
      </c>
      <c r="C19" s="194">
        <v>68</v>
      </c>
      <c r="D19" s="194">
        <v>83</v>
      </c>
      <c r="E19" s="194">
        <v>83</v>
      </c>
      <c r="F19" s="194">
        <v>79</v>
      </c>
      <c r="G19" s="194"/>
      <c r="H19" s="194"/>
      <c r="I19" s="195"/>
      <c r="J19" s="194"/>
      <c r="K19" s="194"/>
      <c r="L19" s="194"/>
      <c r="M19" s="194"/>
      <c r="N19" s="194"/>
    </row>
    <row r="20" spans="1:14" ht="11.1" customHeight="1" x14ac:dyDescent="0.25">
      <c r="A20" s="634" t="s">
        <v>590</v>
      </c>
      <c r="B20" s="193">
        <v>2024</v>
      </c>
      <c r="C20" s="463" t="s">
        <v>29</v>
      </c>
      <c r="D20" s="463" t="s">
        <v>29</v>
      </c>
      <c r="E20" s="463">
        <v>90</v>
      </c>
      <c r="F20" s="463">
        <v>90</v>
      </c>
      <c r="G20" s="463"/>
      <c r="H20" s="463"/>
      <c r="I20" s="464"/>
      <c r="J20" s="463"/>
      <c r="K20" s="463"/>
      <c r="L20" s="463"/>
      <c r="M20" s="463"/>
      <c r="N20" s="463"/>
    </row>
    <row r="21" spans="1:14" ht="11.1" customHeight="1" x14ac:dyDescent="0.25">
      <c r="A21" s="196" t="s">
        <v>467</v>
      </c>
      <c r="B21" s="197">
        <v>2018</v>
      </c>
      <c r="C21" s="198">
        <v>43</v>
      </c>
      <c r="D21" s="198">
        <v>42</v>
      </c>
      <c r="E21" s="198">
        <v>42.5</v>
      </c>
      <c r="F21" s="198">
        <v>40.5</v>
      </c>
      <c r="G21" s="198">
        <v>42</v>
      </c>
      <c r="H21" s="198">
        <v>42</v>
      </c>
      <c r="I21" s="199">
        <v>42</v>
      </c>
      <c r="J21" s="198">
        <v>43</v>
      </c>
      <c r="K21" s="198">
        <v>42.5</v>
      </c>
      <c r="L21" s="198">
        <v>44</v>
      </c>
      <c r="M21" s="199">
        <v>44</v>
      </c>
      <c r="N21" s="198">
        <v>44</v>
      </c>
    </row>
    <row r="22" spans="1:14" ht="11.1" customHeight="1" x14ac:dyDescent="0.25">
      <c r="A22" s="200"/>
      <c r="B22" s="189">
        <v>2019</v>
      </c>
      <c r="C22" s="190">
        <v>41.5</v>
      </c>
      <c r="D22" s="190">
        <v>43</v>
      </c>
      <c r="E22" s="190">
        <v>42.5</v>
      </c>
      <c r="F22" s="190">
        <v>43.5</v>
      </c>
      <c r="G22" s="190">
        <v>44</v>
      </c>
      <c r="H22" s="190">
        <v>43.5</v>
      </c>
      <c r="I22" s="191">
        <v>42.5</v>
      </c>
      <c r="J22" s="190">
        <v>44.5</v>
      </c>
      <c r="K22" s="190">
        <v>45</v>
      </c>
      <c r="L22" s="190">
        <v>47.5</v>
      </c>
      <c r="M22" s="191">
        <v>47.5</v>
      </c>
      <c r="N22" s="190">
        <v>45</v>
      </c>
    </row>
    <row r="23" spans="1:14" ht="11.1" customHeight="1" x14ac:dyDescent="0.25">
      <c r="A23" s="200"/>
      <c r="B23" s="189">
        <v>2020</v>
      </c>
      <c r="C23" s="190">
        <v>40</v>
      </c>
      <c r="D23" s="190">
        <v>40</v>
      </c>
      <c r="E23" s="190">
        <v>40</v>
      </c>
      <c r="F23" s="190">
        <v>40</v>
      </c>
      <c r="G23" s="190">
        <v>40</v>
      </c>
      <c r="H23" s="190">
        <v>45</v>
      </c>
      <c r="I23" s="191">
        <v>40</v>
      </c>
      <c r="J23" s="190">
        <v>40</v>
      </c>
      <c r="K23" s="190">
        <v>40</v>
      </c>
      <c r="L23" s="190">
        <v>40</v>
      </c>
      <c r="M23" s="191">
        <v>45</v>
      </c>
      <c r="N23" s="190">
        <v>45</v>
      </c>
    </row>
    <row r="24" spans="1:14" ht="11.1" customHeight="1" x14ac:dyDescent="0.25">
      <c r="A24" s="200"/>
      <c r="B24" s="189">
        <v>2021</v>
      </c>
      <c r="C24" s="190">
        <v>45</v>
      </c>
      <c r="D24" s="190">
        <v>52.5</v>
      </c>
      <c r="E24" s="190">
        <v>45</v>
      </c>
      <c r="F24" s="190">
        <v>52.5</v>
      </c>
      <c r="G24" s="190">
        <v>47.5</v>
      </c>
      <c r="H24" s="190">
        <v>55</v>
      </c>
      <c r="I24" s="191">
        <v>47.5</v>
      </c>
      <c r="J24" s="190">
        <v>50</v>
      </c>
      <c r="K24" s="190">
        <v>47.5</v>
      </c>
      <c r="L24" s="190">
        <v>52.5</v>
      </c>
      <c r="M24" s="191">
        <v>50</v>
      </c>
      <c r="N24" s="190">
        <v>47.5</v>
      </c>
    </row>
    <row r="25" spans="1:14" ht="11.1" customHeight="1" x14ac:dyDescent="0.25">
      <c r="A25" s="200"/>
      <c r="B25" s="189">
        <v>2022</v>
      </c>
      <c r="C25" s="190">
        <v>50</v>
      </c>
      <c r="D25" s="190">
        <v>50</v>
      </c>
      <c r="E25" s="190">
        <v>50</v>
      </c>
      <c r="F25" s="190">
        <v>50</v>
      </c>
      <c r="G25" s="190">
        <v>50</v>
      </c>
      <c r="H25" s="190">
        <v>50</v>
      </c>
      <c r="I25" s="191">
        <v>50</v>
      </c>
      <c r="J25" s="190">
        <v>50</v>
      </c>
      <c r="K25" s="190">
        <v>50</v>
      </c>
      <c r="L25" s="190">
        <v>55</v>
      </c>
      <c r="M25" s="191">
        <v>48</v>
      </c>
      <c r="N25" s="190">
        <v>55</v>
      </c>
    </row>
    <row r="26" spans="1:14" ht="11.1" customHeight="1" x14ac:dyDescent="0.25">
      <c r="A26" s="200"/>
      <c r="B26" s="189">
        <v>2023</v>
      </c>
      <c r="C26" s="190">
        <v>55</v>
      </c>
      <c r="D26" s="190">
        <v>55</v>
      </c>
      <c r="E26" s="190">
        <v>50</v>
      </c>
      <c r="F26" s="190">
        <v>52.5</v>
      </c>
      <c r="G26" s="190">
        <v>55</v>
      </c>
      <c r="H26" s="190">
        <v>60</v>
      </c>
      <c r="I26" s="191">
        <v>55</v>
      </c>
      <c r="J26" s="190">
        <v>60</v>
      </c>
      <c r="K26" s="190">
        <v>60</v>
      </c>
      <c r="L26" s="190">
        <v>70</v>
      </c>
      <c r="M26" s="190">
        <v>67.5</v>
      </c>
      <c r="N26" s="190">
        <v>67.5</v>
      </c>
    </row>
    <row r="27" spans="1:14" ht="11.1" customHeight="1" x14ac:dyDescent="0.25">
      <c r="A27" s="201"/>
      <c r="B27" s="193">
        <v>2024</v>
      </c>
      <c r="C27" s="194">
        <v>70</v>
      </c>
      <c r="D27" s="194">
        <v>68</v>
      </c>
      <c r="E27" s="194">
        <v>63</v>
      </c>
      <c r="F27" s="194">
        <v>63</v>
      </c>
      <c r="G27" s="194"/>
      <c r="H27" s="194"/>
      <c r="I27" s="195"/>
      <c r="J27" s="194"/>
      <c r="K27" s="194"/>
      <c r="L27" s="194"/>
      <c r="M27" s="194"/>
      <c r="N27" s="194"/>
    </row>
    <row r="28" spans="1:14" ht="11.1" customHeight="1" x14ac:dyDescent="0.25">
      <c r="A28" s="196" t="s">
        <v>44</v>
      </c>
      <c r="B28" s="197">
        <v>2018</v>
      </c>
      <c r="C28" s="198">
        <v>32</v>
      </c>
      <c r="D28" s="198">
        <v>32</v>
      </c>
      <c r="E28" s="198">
        <v>31.5</v>
      </c>
      <c r="F28" s="198">
        <v>32</v>
      </c>
      <c r="G28" s="198">
        <v>32</v>
      </c>
      <c r="H28" s="198">
        <v>32</v>
      </c>
      <c r="I28" s="199">
        <v>32</v>
      </c>
      <c r="J28" s="198">
        <v>32</v>
      </c>
      <c r="K28" s="198">
        <v>32.5</v>
      </c>
      <c r="L28" s="198">
        <v>32.5</v>
      </c>
      <c r="M28" s="199">
        <v>32.5</v>
      </c>
      <c r="N28" s="198">
        <v>32.5</v>
      </c>
    </row>
    <row r="29" spans="1:14" ht="11.1" customHeight="1" x14ac:dyDescent="0.25">
      <c r="A29" s="200"/>
      <c r="B29" s="189">
        <v>2019</v>
      </c>
      <c r="C29" s="190">
        <v>31.5</v>
      </c>
      <c r="D29" s="190">
        <v>30.5</v>
      </c>
      <c r="E29" s="190">
        <v>30.5</v>
      </c>
      <c r="F29" s="190">
        <v>31</v>
      </c>
      <c r="G29" s="190">
        <v>34</v>
      </c>
      <c r="H29" s="190">
        <v>32</v>
      </c>
      <c r="I29" s="191">
        <v>32</v>
      </c>
      <c r="J29" s="190">
        <v>33</v>
      </c>
      <c r="K29" s="190">
        <v>33.5</v>
      </c>
      <c r="L29" s="190">
        <v>32.5</v>
      </c>
      <c r="M29" s="191">
        <v>33</v>
      </c>
      <c r="N29" s="190">
        <v>32.5</v>
      </c>
    </row>
    <row r="30" spans="1:14" ht="11.1" customHeight="1" x14ac:dyDescent="0.25">
      <c r="A30" s="200"/>
      <c r="B30" s="189">
        <v>2020</v>
      </c>
      <c r="C30" s="190">
        <v>32.5</v>
      </c>
      <c r="D30" s="190" t="s">
        <v>29</v>
      </c>
      <c r="E30" s="190" t="s">
        <v>29</v>
      </c>
      <c r="F30" s="190" t="s">
        <v>29</v>
      </c>
      <c r="G30" s="190" t="s">
        <v>29</v>
      </c>
      <c r="H30" s="190">
        <v>37.5</v>
      </c>
      <c r="I30" s="191">
        <v>37.5</v>
      </c>
      <c r="J30" s="190">
        <v>32.5</v>
      </c>
      <c r="K30" s="190">
        <v>37.5</v>
      </c>
      <c r="L30" s="190">
        <v>37.5</v>
      </c>
      <c r="M30" s="191">
        <v>40</v>
      </c>
      <c r="N30" s="190">
        <v>37.5</v>
      </c>
    </row>
    <row r="31" spans="1:14" ht="11.1" customHeight="1" x14ac:dyDescent="0.25">
      <c r="A31" s="200"/>
      <c r="B31" s="189">
        <v>2021</v>
      </c>
      <c r="C31" s="190">
        <v>37.5</v>
      </c>
      <c r="D31" s="190">
        <v>37.5</v>
      </c>
      <c r="E31" s="190">
        <v>37.5</v>
      </c>
      <c r="F31" s="190">
        <v>40</v>
      </c>
      <c r="G31" s="190">
        <v>37.5</v>
      </c>
      <c r="H31" s="190">
        <v>37.5</v>
      </c>
      <c r="I31" s="191">
        <v>37.5</v>
      </c>
      <c r="J31" s="190">
        <v>37.5</v>
      </c>
      <c r="K31" s="190">
        <v>37.5</v>
      </c>
      <c r="L31" s="190">
        <v>37.5</v>
      </c>
      <c r="M31" s="191">
        <v>37.5</v>
      </c>
      <c r="N31" s="190">
        <v>37.5</v>
      </c>
    </row>
    <row r="32" spans="1:14" ht="11.1" customHeight="1" x14ac:dyDescent="0.25">
      <c r="A32" s="200"/>
      <c r="B32" s="189">
        <v>2022</v>
      </c>
      <c r="C32" s="190">
        <v>37.5</v>
      </c>
      <c r="D32" s="190">
        <v>45</v>
      </c>
      <c r="E32" s="190">
        <v>45</v>
      </c>
      <c r="F32" s="190">
        <v>45</v>
      </c>
      <c r="G32" s="190">
        <v>45</v>
      </c>
      <c r="H32" s="190">
        <v>45</v>
      </c>
      <c r="I32" s="191">
        <v>47.5</v>
      </c>
      <c r="J32" s="190">
        <v>47.5</v>
      </c>
      <c r="K32" s="190">
        <v>50</v>
      </c>
      <c r="L32" s="190">
        <v>47.5</v>
      </c>
      <c r="M32" s="191">
        <v>47.5</v>
      </c>
      <c r="N32" s="190">
        <v>47.5</v>
      </c>
    </row>
    <row r="33" spans="1:14" ht="11.1" customHeight="1" x14ac:dyDescent="0.25">
      <c r="A33" s="200"/>
      <c r="B33" s="189">
        <v>2023</v>
      </c>
      <c r="C33" s="190">
        <v>47.5</v>
      </c>
      <c r="D33" s="190">
        <v>48</v>
      </c>
      <c r="E33" s="190">
        <v>48</v>
      </c>
      <c r="F33" s="190">
        <v>48</v>
      </c>
      <c r="G33" s="190">
        <v>48</v>
      </c>
      <c r="H33" s="190">
        <v>47</v>
      </c>
      <c r="I33" s="191">
        <v>50</v>
      </c>
      <c r="J33" s="190">
        <v>52</v>
      </c>
      <c r="K33" s="190">
        <v>50</v>
      </c>
      <c r="L33" s="190">
        <v>50</v>
      </c>
      <c r="M33" s="190">
        <v>50</v>
      </c>
      <c r="N33" s="190">
        <v>50</v>
      </c>
    </row>
    <row r="34" spans="1:14" ht="11.1" customHeight="1" x14ac:dyDescent="0.25">
      <c r="A34" s="201"/>
      <c r="B34" s="193">
        <v>2024</v>
      </c>
      <c r="C34" s="194">
        <v>45</v>
      </c>
      <c r="D34" s="194">
        <v>45</v>
      </c>
      <c r="E34" s="194">
        <v>48</v>
      </c>
      <c r="F34" s="194">
        <v>55</v>
      </c>
      <c r="G34" s="194"/>
      <c r="H34" s="194"/>
      <c r="I34" s="195"/>
      <c r="J34" s="194"/>
      <c r="K34" s="194"/>
      <c r="L34" s="194"/>
      <c r="M34" s="194"/>
      <c r="N34" s="194"/>
    </row>
    <row r="35" spans="1:14" ht="11.1" customHeight="1" x14ac:dyDescent="0.25">
      <c r="A35" s="202" t="s">
        <v>55</v>
      </c>
      <c r="B35" s="197">
        <v>2018</v>
      </c>
      <c r="C35" s="203">
        <v>37</v>
      </c>
      <c r="D35" s="203">
        <v>34.5</v>
      </c>
      <c r="E35" s="198">
        <v>36</v>
      </c>
      <c r="F35" s="198">
        <v>35</v>
      </c>
      <c r="G35" s="198">
        <v>35</v>
      </c>
      <c r="H35" s="198">
        <v>35</v>
      </c>
      <c r="I35" s="199">
        <v>35</v>
      </c>
      <c r="J35" s="198">
        <v>35</v>
      </c>
      <c r="K35" s="198">
        <v>35.5</v>
      </c>
      <c r="L35" s="198">
        <v>35</v>
      </c>
      <c r="M35" s="199">
        <v>35</v>
      </c>
      <c r="N35" s="198">
        <v>36</v>
      </c>
    </row>
    <row r="36" spans="1:14" ht="11.1" customHeight="1" x14ac:dyDescent="0.25">
      <c r="A36" s="188"/>
      <c r="B36" s="189">
        <v>2019</v>
      </c>
      <c r="C36" s="190">
        <v>32.5</v>
      </c>
      <c r="D36" s="204">
        <v>34</v>
      </c>
      <c r="E36" s="190">
        <v>30</v>
      </c>
      <c r="F36" s="190">
        <v>38</v>
      </c>
      <c r="G36" s="190">
        <v>39.700000000000003</v>
      </c>
      <c r="H36" s="190">
        <v>40</v>
      </c>
      <c r="I36" s="191">
        <v>37</v>
      </c>
      <c r="J36" s="190">
        <v>40</v>
      </c>
      <c r="K36" s="190">
        <v>50</v>
      </c>
      <c r="L36" s="190">
        <v>50</v>
      </c>
      <c r="M36" s="191">
        <v>55</v>
      </c>
      <c r="N36" s="190">
        <v>55</v>
      </c>
    </row>
    <row r="37" spans="1:14" ht="11.1" customHeight="1" x14ac:dyDescent="0.25">
      <c r="A37" s="188"/>
      <c r="B37" s="189">
        <v>2020</v>
      </c>
      <c r="C37" s="190">
        <v>55</v>
      </c>
      <c r="D37" s="190" t="s">
        <v>29</v>
      </c>
      <c r="E37" s="190" t="s">
        <v>29</v>
      </c>
      <c r="F37" s="190" t="s">
        <v>29</v>
      </c>
      <c r="G37" s="190" t="s">
        <v>29</v>
      </c>
      <c r="H37" s="190" t="s">
        <v>29</v>
      </c>
      <c r="I37" s="191" t="s">
        <v>29</v>
      </c>
      <c r="J37" s="190" t="s">
        <v>29</v>
      </c>
      <c r="K37" s="190" t="s">
        <v>29</v>
      </c>
      <c r="L37" s="190" t="s">
        <v>29</v>
      </c>
      <c r="M37" s="191" t="s">
        <v>29</v>
      </c>
      <c r="N37" s="190" t="s">
        <v>29</v>
      </c>
    </row>
    <row r="38" spans="1:14" ht="11.1" customHeight="1" x14ac:dyDescent="0.25">
      <c r="A38" s="200"/>
      <c r="B38" s="189">
        <v>2021</v>
      </c>
      <c r="C38" s="190" t="s">
        <v>29</v>
      </c>
      <c r="D38" s="190" t="s">
        <v>29</v>
      </c>
      <c r="E38" s="190" t="s">
        <v>29</v>
      </c>
      <c r="F38" s="190" t="s">
        <v>29</v>
      </c>
      <c r="G38" s="190" t="s">
        <v>29</v>
      </c>
      <c r="H38" s="190" t="s">
        <v>29</v>
      </c>
      <c r="I38" s="191">
        <v>57.5</v>
      </c>
      <c r="J38" s="190">
        <v>57.5</v>
      </c>
      <c r="K38" s="190" t="s">
        <v>29</v>
      </c>
      <c r="L38" s="190" t="s">
        <v>29</v>
      </c>
      <c r="M38" s="191">
        <v>62.5</v>
      </c>
      <c r="N38" s="190" t="s">
        <v>29</v>
      </c>
    </row>
    <row r="39" spans="1:14" ht="11.1" customHeight="1" x14ac:dyDescent="0.25">
      <c r="A39" s="200"/>
      <c r="B39" s="189">
        <v>2022</v>
      </c>
      <c r="C39" s="190">
        <v>62.5</v>
      </c>
      <c r="D39" s="190">
        <v>57.5</v>
      </c>
      <c r="E39" s="190">
        <v>57.5</v>
      </c>
      <c r="F39" s="190">
        <v>57.5</v>
      </c>
      <c r="G39" s="190">
        <v>62.5</v>
      </c>
      <c r="H39" s="190">
        <v>62.5</v>
      </c>
      <c r="I39" s="191">
        <v>57.5</v>
      </c>
      <c r="J39" s="190">
        <v>57.5</v>
      </c>
      <c r="K39" s="190">
        <v>57.5</v>
      </c>
      <c r="L39" s="190">
        <v>57.5</v>
      </c>
      <c r="M39" s="191" t="s">
        <v>29</v>
      </c>
      <c r="N39" s="190">
        <v>57.5</v>
      </c>
    </row>
    <row r="40" spans="1:14" ht="11.1" customHeight="1" x14ac:dyDescent="0.25">
      <c r="A40" s="200"/>
      <c r="B40" s="189">
        <v>2023</v>
      </c>
      <c r="C40" s="190">
        <v>57.5</v>
      </c>
      <c r="D40" s="190">
        <v>57.5</v>
      </c>
      <c r="E40" s="190">
        <v>67.5</v>
      </c>
      <c r="F40" s="190">
        <v>67.5</v>
      </c>
      <c r="G40" s="190" t="s">
        <v>29</v>
      </c>
      <c r="H40" s="190" t="s">
        <v>29</v>
      </c>
      <c r="I40" s="190" t="s">
        <v>29</v>
      </c>
      <c r="J40" s="190" t="s">
        <v>29</v>
      </c>
      <c r="K40" s="190" t="s">
        <v>29</v>
      </c>
      <c r="L40" s="190">
        <v>57.5</v>
      </c>
      <c r="M40" s="190">
        <v>63</v>
      </c>
      <c r="N40" s="190">
        <v>64</v>
      </c>
    </row>
    <row r="41" spans="1:14" ht="11.1" customHeight="1" x14ac:dyDescent="0.25">
      <c r="A41" s="201"/>
      <c r="B41" s="193">
        <v>2024</v>
      </c>
      <c r="C41" s="194">
        <v>57.5</v>
      </c>
      <c r="D41" s="194">
        <v>54</v>
      </c>
      <c r="E41" s="194">
        <v>50</v>
      </c>
      <c r="F41" s="194">
        <v>53</v>
      </c>
      <c r="G41" s="194"/>
      <c r="H41" s="194"/>
      <c r="I41" s="194"/>
      <c r="J41" s="194"/>
      <c r="K41" s="194"/>
      <c r="L41" s="194"/>
      <c r="M41" s="194"/>
      <c r="N41" s="194"/>
    </row>
    <row r="42" spans="1:14" ht="11.1" customHeight="1" x14ac:dyDescent="0.25">
      <c r="A42" s="202" t="s">
        <v>66</v>
      </c>
      <c r="B42" s="197">
        <v>2018</v>
      </c>
      <c r="C42" s="198">
        <v>36.5</v>
      </c>
      <c r="D42" s="198">
        <v>36.5</v>
      </c>
      <c r="E42" s="198">
        <v>36.5</v>
      </c>
      <c r="F42" s="198">
        <v>36.799999999999997</v>
      </c>
      <c r="G42" s="198">
        <v>38</v>
      </c>
      <c r="H42" s="198">
        <v>38</v>
      </c>
      <c r="I42" s="199">
        <v>38</v>
      </c>
      <c r="J42" s="198">
        <v>34</v>
      </c>
      <c r="K42" s="198">
        <v>34</v>
      </c>
      <c r="L42" s="198">
        <v>34</v>
      </c>
      <c r="M42" s="199">
        <v>34</v>
      </c>
      <c r="N42" s="198">
        <v>36</v>
      </c>
    </row>
    <row r="43" spans="1:14" ht="11.1" customHeight="1" x14ac:dyDescent="0.25">
      <c r="A43" s="188"/>
      <c r="B43" s="189">
        <v>2019</v>
      </c>
      <c r="C43" s="190">
        <v>38</v>
      </c>
      <c r="D43" s="190">
        <v>38</v>
      </c>
      <c r="E43" s="190">
        <v>38</v>
      </c>
      <c r="F43" s="190">
        <v>38</v>
      </c>
      <c r="G43" s="190">
        <v>40</v>
      </c>
      <c r="H43" s="190">
        <v>40</v>
      </c>
      <c r="I43" s="191">
        <v>40</v>
      </c>
      <c r="J43" s="190">
        <v>40</v>
      </c>
      <c r="K43" s="190">
        <v>40</v>
      </c>
      <c r="L43" s="190">
        <v>40</v>
      </c>
      <c r="M43" s="191">
        <v>40</v>
      </c>
      <c r="N43" s="190">
        <v>40</v>
      </c>
    </row>
    <row r="44" spans="1:14" ht="11.1" customHeight="1" x14ac:dyDescent="0.25">
      <c r="A44" s="188"/>
      <c r="B44" s="189">
        <v>2020</v>
      </c>
      <c r="C44" s="190">
        <v>40</v>
      </c>
      <c r="D44" s="190" t="s">
        <v>29</v>
      </c>
      <c r="E44" s="190" t="s">
        <v>29</v>
      </c>
      <c r="F44" s="190" t="s">
        <v>29</v>
      </c>
      <c r="G44" s="190">
        <v>40</v>
      </c>
      <c r="H44" s="190">
        <v>40</v>
      </c>
      <c r="I44" s="191">
        <v>40</v>
      </c>
      <c r="J44" s="190">
        <v>40</v>
      </c>
      <c r="K44" s="190" t="s">
        <v>29</v>
      </c>
      <c r="L44" s="190">
        <v>40</v>
      </c>
      <c r="M44" s="191">
        <v>40</v>
      </c>
      <c r="N44" s="190">
        <v>40</v>
      </c>
    </row>
    <row r="45" spans="1:14" ht="11.1" customHeight="1" x14ac:dyDescent="0.25">
      <c r="A45" s="188"/>
      <c r="B45" s="189">
        <v>2021</v>
      </c>
      <c r="C45" s="190">
        <v>40</v>
      </c>
      <c r="D45" s="190">
        <v>40</v>
      </c>
      <c r="E45" s="190">
        <v>40</v>
      </c>
      <c r="F45" s="190">
        <v>40</v>
      </c>
      <c r="G45" s="190">
        <v>40</v>
      </c>
      <c r="H45" s="190">
        <v>40</v>
      </c>
      <c r="I45" s="191">
        <v>40</v>
      </c>
      <c r="J45" s="190">
        <v>40</v>
      </c>
      <c r="K45" s="190">
        <v>40</v>
      </c>
      <c r="L45" s="190">
        <v>40</v>
      </c>
      <c r="M45" s="191">
        <v>40</v>
      </c>
      <c r="N45" s="190">
        <v>42.5</v>
      </c>
    </row>
    <row r="46" spans="1:14" ht="11.1" customHeight="1" x14ac:dyDescent="0.25">
      <c r="A46" s="188"/>
      <c r="B46" s="189">
        <v>2022</v>
      </c>
      <c r="C46" s="190">
        <v>42.5</v>
      </c>
      <c r="D46" s="190">
        <v>42.5</v>
      </c>
      <c r="E46" s="190">
        <v>42.5</v>
      </c>
      <c r="F46" s="190">
        <v>43</v>
      </c>
      <c r="G46" s="190">
        <v>42.5</v>
      </c>
      <c r="H46" s="190">
        <v>43</v>
      </c>
      <c r="I46" s="191">
        <v>47.5</v>
      </c>
      <c r="J46" s="190">
        <v>47.5</v>
      </c>
      <c r="K46" s="190">
        <v>47.5</v>
      </c>
      <c r="L46" s="190">
        <v>47.5</v>
      </c>
      <c r="M46" s="191">
        <v>47.5</v>
      </c>
      <c r="N46" s="190">
        <v>47.5</v>
      </c>
    </row>
    <row r="47" spans="1:14" ht="11.1" customHeight="1" x14ac:dyDescent="0.25">
      <c r="A47" s="188"/>
      <c r="B47" s="189">
        <v>2023</v>
      </c>
      <c r="C47" s="190">
        <v>47.5</v>
      </c>
      <c r="D47" s="190">
        <v>47.5</v>
      </c>
      <c r="E47" s="190">
        <v>47.5</v>
      </c>
      <c r="F47" s="190">
        <v>47.5</v>
      </c>
      <c r="G47" s="190">
        <v>48</v>
      </c>
      <c r="H47" s="190">
        <v>47.5</v>
      </c>
      <c r="I47" s="191">
        <v>48</v>
      </c>
      <c r="J47" s="191">
        <v>48</v>
      </c>
      <c r="K47" s="190">
        <v>43</v>
      </c>
      <c r="L47" s="190">
        <v>48</v>
      </c>
      <c r="M47" s="190">
        <v>48</v>
      </c>
      <c r="N47" s="190">
        <v>48</v>
      </c>
    </row>
    <row r="48" spans="1:14" ht="11.1" customHeight="1" x14ac:dyDescent="0.25">
      <c r="A48" s="192"/>
      <c r="B48" s="193">
        <v>2024</v>
      </c>
      <c r="C48" s="194">
        <v>50</v>
      </c>
      <c r="D48" s="194">
        <v>58</v>
      </c>
      <c r="E48" s="194">
        <v>60</v>
      </c>
      <c r="F48" s="194">
        <v>58</v>
      </c>
      <c r="G48" s="194"/>
      <c r="H48" s="194"/>
      <c r="I48" s="195"/>
      <c r="J48" s="195"/>
      <c r="K48" s="194"/>
      <c r="L48" s="194"/>
      <c r="M48" s="194"/>
      <c r="N48" s="194"/>
    </row>
    <row r="49" spans="1:14" ht="11.1" customHeight="1" x14ac:dyDescent="0.25">
      <c r="A49" s="202" t="s">
        <v>71</v>
      </c>
      <c r="B49" s="197">
        <v>2018</v>
      </c>
      <c r="C49" s="198">
        <v>32</v>
      </c>
      <c r="D49" s="198">
        <v>32</v>
      </c>
      <c r="E49" s="198">
        <v>33</v>
      </c>
      <c r="F49" s="198">
        <v>34</v>
      </c>
      <c r="G49" s="198">
        <v>34</v>
      </c>
      <c r="H49" s="198">
        <v>34</v>
      </c>
      <c r="I49" s="199">
        <v>34</v>
      </c>
      <c r="J49" s="198">
        <v>34</v>
      </c>
      <c r="K49" s="198">
        <v>34</v>
      </c>
      <c r="L49" s="198">
        <v>33</v>
      </c>
      <c r="M49" s="199">
        <v>33</v>
      </c>
      <c r="N49" s="198">
        <v>33</v>
      </c>
    </row>
    <row r="50" spans="1:14" ht="11.1" customHeight="1" x14ac:dyDescent="0.25">
      <c r="A50" s="188"/>
      <c r="B50" s="189">
        <v>2019</v>
      </c>
      <c r="C50" s="190">
        <v>33</v>
      </c>
      <c r="D50" s="190">
        <v>33.5</v>
      </c>
      <c r="E50" s="190">
        <v>33.5</v>
      </c>
      <c r="F50" s="190">
        <v>34</v>
      </c>
      <c r="G50" s="190">
        <v>34</v>
      </c>
      <c r="H50" s="190">
        <v>37</v>
      </c>
      <c r="I50" s="191">
        <v>37</v>
      </c>
      <c r="J50" s="190">
        <v>37</v>
      </c>
      <c r="K50" s="190">
        <v>38</v>
      </c>
      <c r="L50" s="190">
        <v>35</v>
      </c>
      <c r="M50" s="191">
        <v>38</v>
      </c>
      <c r="N50" s="190">
        <v>38</v>
      </c>
    </row>
    <row r="51" spans="1:14" ht="11.1" customHeight="1" x14ac:dyDescent="0.25">
      <c r="A51" s="188"/>
      <c r="B51" s="189">
        <v>2020</v>
      </c>
      <c r="C51" s="190">
        <v>43</v>
      </c>
      <c r="D51" s="190">
        <v>43</v>
      </c>
      <c r="E51" s="190" t="s">
        <v>29</v>
      </c>
      <c r="F51" s="190">
        <v>43</v>
      </c>
      <c r="G51" s="190">
        <v>43</v>
      </c>
      <c r="H51" s="190">
        <v>43</v>
      </c>
      <c r="I51" s="191">
        <v>43</v>
      </c>
      <c r="J51" s="190">
        <v>43</v>
      </c>
      <c r="K51" s="190">
        <v>43</v>
      </c>
      <c r="L51" s="190">
        <v>63</v>
      </c>
      <c r="M51" s="191">
        <v>63</v>
      </c>
      <c r="N51" s="190">
        <v>63</v>
      </c>
    </row>
    <row r="52" spans="1:14" ht="11.1" customHeight="1" x14ac:dyDescent="0.25">
      <c r="A52" s="188"/>
      <c r="B52" s="189">
        <v>2021</v>
      </c>
      <c r="C52" s="190">
        <v>62.5</v>
      </c>
      <c r="D52" s="190">
        <v>62.5</v>
      </c>
      <c r="E52" s="190">
        <v>62.5</v>
      </c>
      <c r="F52" s="190">
        <v>62.5</v>
      </c>
      <c r="G52" s="190">
        <v>62.5</v>
      </c>
      <c r="H52" s="190">
        <v>62.5</v>
      </c>
      <c r="I52" s="191">
        <v>62.5</v>
      </c>
      <c r="J52" s="190">
        <v>62.5</v>
      </c>
      <c r="K52" s="190">
        <v>62.5</v>
      </c>
      <c r="L52" s="190">
        <v>62.5</v>
      </c>
      <c r="M52" s="191">
        <v>62.5</v>
      </c>
      <c r="N52" s="190">
        <v>62.5</v>
      </c>
    </row>
    <row r="53" spans="1:14" ht="11.1" customHeight="1" x14ac:dyDescent="0.25">
      <c r="A53" s="188"/>
      <c r="B53" s="189">
        <v>2022</v>
      </c>
      <c r="C53" s="190">
        <v>62.5</v>
      </c>
      <c r="D53" s="190">
        <v>65</v>
      </c>
      <c r="E53" s="190">
        <v>75</v>
      </c>
      <c r="F53" s="190">
        <v>72.5</v>
      </c>
      <c r="G53" s="190">
        <v>62.5</v>
      </c>
      <c r="H53" s="190">
        <v>75</v>
      </c>
      <c r="I53" s="191">
        <v>67.5</v>
      </c>
      <c r="J53" s="190">
        <v>65</v>
      </c>
      <c r="K53" s="190">
        <v>62.5</v>
      </c>
      <c r="L53" s="190">
        <v>65</v>
      </c>
      <c r="M53" s="191">
        <v>75</v>
      </c>
      <c r="N53" s="190">
        <v>65</v>
      </c>
    </row>
    <row r="54" spans="1:14" ht="11.1" customHeight="1" x14ac:dyDescent="0.25">
      <c r="A54" s="188"/>
      <c r="B54" s="189">
        <v>2023</v>
      </c>
      <c r="C54" s="190">
        <v>65</v>
      </c>
      <c r="D54" s="190">
        <v>67.5</v>
      </c>
      <c r="E54" s="190">
        <v>50</v>
      </c>
      <c r="F54" s="190">
        <v>60</v>
      </c>
      <c r="G54" s="190">
        <v>65</v>
      </c>
      <c r="H54" s="190">
        <v>70</v>
      </c>
      <c r="I54" s="190">
        <v>65</v>
      </c>
      <c r="J54" s="190">
        <v>65</v>
      </c>
      <c r="K54" s="190">
        <v>68</v>
      </c>
      <c r="L54" s="190">
        <v>55</v>
      </c>
      <c r="M54" s="190">
        <v>55</v>
      </c>
      <c r="N54" s="190">
        <v>60</v>
      </c>
    </row>
    <row r="55" spans="1:14" ht="11.1" customHeight="1" x14ac:dyDescent="0.25">
      <c r="A55" s="192"/>
      <c r="B55" s="193">
        <v>2024</v>
      </c>
      <c r="C55" s="194">
        <v>55</v>
      </c>
      <c r="D55" s="194">
        <v>55</v>
      </c>
      <c r="E55" s="194">
        <v>55</v>
      </c>
      <c r="F55" s="194">
        <v>49</v>
      </c>
      <c r="G55" s="194"/>
      <c r="H55" s="194"/>
      <c r="I55" s="194"/>
      <c r="J55" s="194"/>
      <c r="K55" s="194"/>
      <c r="L55" s="194"/>
      <c r="M55" s="194"/>
      <c r="N55" s="194"/>
    </row>
    <row r="56" spans="1:14" ht="11.1" customHeight="1" x14ac:dyDescent="0.25">
      <c r="A56" s="202" t="s">
        <v>189</v>
      </c>
      <c r="B56" s="197">
        <v>2018</v>
      </c>
      <c r="C56" s="198">
        <v>49</v>
      </c>
      <c r="D56" s="198">
        <v>49</v>
      </c>
      <c r="E56" s="198">
        <v>49</v>
      </c>
      <c r="F56" s="198">
        <v>50</v>
      </c>
      <c r="G56" s="198">
        <v>50</v>
      </c>
      <c r="H56" s="198">
        <v>50</v>
      </c>
      <c r="I56" s="199">
        <v>44</v>
      </c>
      <c r="J56" s="198">
        <v>44</v>
      </c>
      <c r="K56" s="198">
        <v>50</v>
      </c>
      <c r="L56" s="198">
        <v>49</v>
      </c>
      <c r="M56" s="199">
        <v>49</v>
      </c>
      <c r="N56" s="198">
        <v>49</v>
      </c>
    </row>
    <row r="57" spans="1:14" ht="11.1" customHeight="1" x14ac:dyDescent="0.25">
      <c r="A57" s="188"/>
      <c r="B57" s="189">
        <v>2019</v>
      </c>
      <c r="C57" s="190">
        <v>43</v>
      </c>
      <c r="D57" s="190">
        <v>44</v>
      </c>
      <c r="E57" s="190">
        <v>50</v>
      </c>
      <c r="F57" s="190">
        <v>50</v>
      </c>
      <c r="G57" s="190">
        <v>45</v>
      </c>
      <c r="H57" s="190">
        <v>45</v>
      </c>
      <c r="I57" s="191">
        <v>40</v>
      </c>
      <c r="J57" s="190">
        <v>40</v>
      </c>
      <c r="K57" s="190">
        <v>40</v>
      </c>
      <c r="L57" s="190">
        <v>40</v>
      </c>
      <c r="M57" s="190">
        <v>40</v>
      </c>
      <c r="N57" s="190">
        <v>40</v>
      </c>
    </row>
    <row r="58" spans="1:14" ht="11.1" customHeight="1" x14ac:dyDescent="0.25">
      <c r="A58" s="188"/>
      <c r="B58" s="189">
        <v>2020</v>
      </c>
      <c r="C58" s="190">
        <v>40</v>
      </c>
      <c r="D58" s="190" t="s">
        <v>29</v>
      </c>
      <c r="E58" s="190" t="s">
        <v>29</v>
      </c>
      <c r="F58" s="190" t="s">
        <v>29</v>
      </c>
      <c r="G58" s="190" t="s">
        <v>29</v>
      </c>
      <c r="H58" s="190" t="s">
        <v>29</v>
      </c>
      <c r="I58" s="191" t="s">
        <v>29</v>
      </c>
      <c r="J58" s="190" t="s">
        <v>29</v>
      </c>
      <c r="K58" s="190" t="s">
        <v>29</v>
      </c>
      <c r="L58" s="190" t="s">
        <v>29</v>
      </c>
      <c r="M58" s="191" t="s">
        <v>29</v>
      </c>
      <c r="N58" s="190" t="s">
        <v>29</v>
      </c>
    </row>
    <row r="59" spans="1:14" ht="11.1" customHeight="1" x14ac:dyDescent="0.25">
      <c r="A59" s="188"/>
      <c r="B59" s="189">
        <v>2021</v>
      </c>
      <c r="C59" s="190">
        <v>42.5</v>
      </c>
      <c r="D59" s="190">
        <v>42.5</v>
      </c>
      <c r="E59" s="190">
        <v>47.5</v>
      </c>
      <c r="F59" s="190">
        <v>47.5</v>
      </c>
      <c r="G59" s="190">
        <v>50</v>
      </c>
      <c r="H59" s="190">
        <v>50</v>
      </c>
      <c r="I59" s="191">
        <v>47.5</v>
      </c>
      <c r="J59" s="190">
        <v>47.5</v>
      </c>
      <c r="K59" s="190">
        <v>46</v>
      </c>
      <c r="L59" s="190">
        <v>49</v>
      </c>
      <c r="M59" s="191">
        <v>47.5</v>
      </c>
      <c r="N59" s="190">
        <v>49</v>
      </c>
    </row>
    <row r="60" spans="1:14" ht="11.1" customHeight="1" x14ac:dyDescent="0.25">
      <c r="A60" s="188"/>
      <c r="B60" s="189">
        <v>2022</v>
      </c>
      <c r="C60" s="190">
        <v>57.5</v>
      </c>
      <c r="D60" s="190">
        <v>57.5</v>
      </c>
      <c r="E60" s="190">
        <v>57.5</v>
      </c>
      <c r="F60" s="190">
        <v>57.5</v>
      </c>
      <c r="G60" s="190">
        <v>53</v>
      </c>
      <c r="H60" s="190">
        <v>53</v>
      </c>
      <c r="I60" s="191">
        <v>60</v>
      </c>
      <c r="J60" s="190">
        <v>65</v>
      </c>
      <c r="K60" s="190">
        <v>60</v>
      </c>
      <c r="L60" s="190">
        <v>57.5</v>
      </c>
      <c r="M60" s="191" t="s">
        <v>29</v>
      </c>
      <c r="N60" s="191" t="s">
        <v>29</v>
      </c>
    </row>
    <row r="61" spans="1:14" ht="11.1" customHeight="1" x14ac:dyDescent="0.25">
      <c r="A61" s="188"/>
      <c r="B61" s="189">
        <v>2023</v>
      </c>
      <c r="C61" s="190" t="s">
        <v>29</v>
      </c>
      <c r="D61" s="190" t="s">
        <v>29</v>
      </c>
      <c r="E61" s="190" t="s">
        <v>29</v>
      </c>
      <c r="F61" s="190" t="s">
        <v>29</v>
      </c>
      <c r="G61" s="190" t="s">
        <v>29</v>
      </c>
      <c r="H61" s="190" t="s">
        <v>29</v>
      </c>
      <c r="I61" s="191">
        <v>55</v>
      </c>
      <c r="J61" s="190">
        <v>65</v>
      </c>
      <c r="K61" s="190">
        <v>57.5</v>
      </c>
      <c r="L61" s="190">
        <v>63</v>
      </c>
      <c r="M61" s="190">
        <v>61</v>
      </c>
      <c r="N61" s="190">
        <v>62</v>
      </c>
    </row>
    <row r="62" spans="1:14" ht="11.1" customHeight="1" x14ac:dyDescent="0.25">
      <c r="A62" s="192"/>
      <c r="B62" s="193">
        <v>2024</v>
      </c>
      <c r="C62" s="194">
        <v>67</v>
      </c>
      <c r="D62" s="194">
        <v>66</v>
      </c>
      <c r="E62" s="194">
        <v>65</v>
      </c>
      <c r="F62" s="194">
        <v>60</v>
      </c>
      <c r="G62" s="194"/>
      <c r="H62" s="194"/>
      <c r="I62" s="195"/>
      <c r="J62" s="194"/>
      <c r="K62" s="194"/>
      <c r="L62" s="194"/>
      <c r="M62" s="194"/>
      <c r="N62" s="194"/>
    </row>
    <row r="63" spans="1:14" ht="11.1" customHeight="1" x14ac:dyDescent="0.2">
      <c r="A63" s="206"/>
      <c r="B63" s="207"/>
      <c r="C63" s="208"/>
      <c r="D63" s="208"/>
      <c r="E63" s="208"/>
      <c r="F63" s="208"/>
      <c r="G63" s="209"/>
      <c r="H63" s="209"/>
      <c r="I63" s="209"/>
      <c r="J63" s="208"/>
      <c r="K63" s="208"/>
      <c r="L63" s="209"/>
      <c r="M63" s="209"/>
      <c r="N63" s="210" t="s">
        <v>79</v>
      </c>
    </row>
    <row r="64" spans="1:14" ht="11.1" customHeight="1" x14ac:dyDescent="0.25">
      <c r="A64" s="954" t="s">
        <v>469</v>
      </c>
      <c r="B64" s="954"/>
      <c r="C64" s="954"/>
      <c r="D64" s="954"/>
      <c r="E64" s="954"/>
      <c r="F64" s="954"/>
      <c r="G64" s="11"/>
      <c r="H64" s="11"/>
      <c r="I64" s="12"/>
      <c r="J64" s="211"/>
      <c r="K64" s="190"/>
      <c r="L64" s="191"/>
      <c r="M64" s="191"/>
      <c r="N64" s="191"/>
    </row>
    <row r="65" spans="1:14" ht="18" customHeight="1" x14ac:dyDescent="0.2">
      <c r="A65" s="468" t="s">
        <v>465</v>
      </c>
      <c r="B65" s="468" t="s">
        <v>442</v>
      </c>
      <c r="C65" s="468" t="s">
        <v>444</v>
      </c>
      <c r="D65" s="468" t="s">
        <v>445</v>
      </c>
      <c r="E65" s="468" t="s">
        <v>446</v>
      </c>
      <c r="F65" s="468" t="s">
        <v>447</v>
      </c>
      <c r="G65" s="468" t="s">
        <v>448</v>
      </c>
      <c r="H65" s="468" t="s">
        <v>449</v>
      </c>
      <c r="I65" s="468" t="s">
        <v>450</v>
      </c>
      <c r="J65" s="469" t="s">
        <v>451</v>
      </c>
      <c r="K65" s="469" t="s">
        <v>452</v>
      </c>
      <c r="L65" s="468" t="s">
        <v>453</v>
      </c>
      <c r="M65" s="468" t="s">
        <v>454</v>
      </c>
      <c r="N65" s="468" t="s">
        <v>455</v>
      </c>
    </row>
    <row r="66" spans="1:14" ht="5.0999999999999996" customHeight="1" x14ac:dyDescent="0.2">
      <c r="A66" s="465"/>
      <c r="B66" s="465"/>
      <c r="C66" s="465"/>
      <c r="D66" s="465"/>
      <c r="E66" s="465"/>
      <c r="F66" s="465"/>
      <c r="G66" s="465"/>
      <c r="H66" s="465"/>
      <c r="I66" s="465"/>
      <c r="J66" s="466"/>
      <c r="K66" s="466"/>
      <c r="L66" s="465"/>
      <c r="M66" s="465"/>
      <c r="N66" s="465"/>
    </row>
    <row r="67" spans="1:14" ht="11.1" customHeight="1" x14ac:dyDescent="0.25">
      <c r="A67" s="461" t="s">
        <v>85</v>
      </c>
      <c r="B67" s="462">
        <v>2018</v>
      </c>
      <c r="C67" s="463">
        <v>45.625</v>
      </c>
      <c r="D67" s="463">
        <v>45.625</v>
      </c>
      <c r="E67" s="463">
        <v>45.625</v>
      </c>
      <c r="F67" s="463">
        <v>45</v>
      </c>
      <c r="G67" s="463">
        <v>45</v>
      </c>
      <c r="H67" s="463">
        <v>45</v>
      </c>
      <c r="I67" s="464">
        <v>47.2</v>
      </c>
      <c r="J67" s="463">
        <v>47.2</v>
      </c>
      <c r="K67" s="463">
        <v>47.5</v>
      </c>
      <c r="L67" s="463">
        <v>47.5</v>
      </c>
      <c r="M67" s="464">
        <v>47.5</v>
      </c>
      <c r="N67" s="463">
        <v>47.5</v>
      </c>
    </row>
    <row r="68" spans="1:14" ht="11.1" customHeight="1" x14ac:dyDescent="0.25">
      <c r="A68" s="188"/>
      <c r="B68" s="189">
        <v>2019</v>
      </c>
      <c r="C68" s="190">
        <v>45</v>
      </c>
      <c r="D68" s="190">
        <v>47</v>
      </c>
      <c r="E68" s="190">
        <v>47</v>
      </c>
      <c r="F68" s="190">
        <v>46</v>
      </c>
      <c r="G68" s="190">
        <v>46</v>
      </c>
      <c r="H68" s="190">
        <v>46</v>
      </c>
      <c r="I68" s="191">
        <v>45.5</v>
      </c>
      <c r="J68" s="190">
        <v>45.7</v>
      </c>
      <c r="K68" s="190">
        <v>45</v>
      </c>
      <c r="L68" s="190">
        <v>45</v>
      </c>
      <c r="M68" s="191">
        <v>45</v>
      </c>
      <c r="N68" s="190">
        <v>45</v>
      </c>
    </row>
    <row r="69" spans="1:14" ht="11.1" customHeight="1" x14ac:dyDescent="0.25">
      <c r="A69" s="188"/>
      <c r="B69" s="189">
        <v>2020</v>
      </c>
      <c r="C69" s="190">
        <v>45</v>
      </c>
      <c r="D69" s="190">
        <v>45</v>
      </c>
      <c r="E69" s="190">
        <v>45</v>
      </c>
      <c r="F69" s="190">
        <v>47.5</v>
      </c>
      <c r="G69" s="190">
        <v>47.5</v>
      </c>
      <c r="H69" s="190">
        <v>47.5</v>
      </c>
      <c r="I69" s="191">
        <v>50</v>
      </c>
      <c r="J69" s="190">
        <v>47.5</v>
      </c>
      <c r="K69" s="190">
        <v>47.5</v>
      </c>
      <c r="L69" s="190">
        <v>50</v>
      </c>
      <c r="M69" s="191">
        <v>50</v>
      </c>
      <c r="N69" s="190">
        <v>47.5</v>
      </c>
    </row>
    <row r="70" spans="1:14" ht="11.1" customHeight="1" x14ac:dyDescent="0.25">
      <c r="A70" s="188"/>
      <c r="B70" s="189">
        <v>2021</v>
      </c>
      <c r="C70" s="190">
        <v>47.5</v>
      </c>
      <c r="D70" s="190">
        <v>47.5</v>
      </c>
      <c r="E70" s="190">
        <v>50</v>
      </c>
      <c r="F70" s="190">
        <v>50</v>
      </c>
      <c r="G70" s="190">
        <v>50</v>
      </c>
      <c r="H70" s="190">
        <v>50</v>
      </c>
      <c r="I70" s="191">
        <v>50</v>
      </c>
      <c r="J70" s="190">
        <v>50</v>
      </c>
      <c r="K70" s="190">
        <v>50</v>
      </c>
      <c r="L70" s="190">
        <v>50</v>
      </c>
      <c r="M70" s="191">
        <v>50</v>
      </c>
      <c r="N70" s="190">
        <v>50</v>
      </c>
    </row>
    <row r="71" spans="1:14" ht="11.1" customHeight="1" x14ac:dyDescent="0.25">
      <c r="A71" s="188"/>
      <c r="B71" s="189">
        <v>2022</v>
      </c>
      <c r="C71" s="190">
        <v>50</v>
      </c>
      <c r="D71" s="190">
        <v>50</v>
      </c>
      <c r="E71" s="190">
        <v>55</v>
      </c>
      <c r="F71" s="190">
        <v>55</v>
      </c>
      <c r="G71" s="190">
        <v>55</v>
      </c>
      <c r="H71" s="190">
        <v>55</v>
      </c>
      <c r="I71" s="191">
        <v>62</v>
      </c>
      <c r="J71" s="190">
        <v>60</v>
      </c>
      <c r="K71" s="190">
        <v>60</v>
      </c>
      <c r="L71" s="190">
        <v>60</v>
      </c>
      <c r="M71" s="191">
        <v>60</v>
      </c>
      <c r="N71" s="190">
        <v>60</v>
      </c>
    </row>
    <row r="72" spans="1:14" ht="11.1" customHeight="1" x14ac:dyDescent="0.25">
      <c r="A72" s="188"/>
      <c r="B72" s="189">
        <v>2023</v>
      </c>
      <c r="C72" s="190">
        <v>55</v>
      </c>
      <c r="D72" s="190">
        <v>50</v>
      </c>
      <c r="E72" s="190">
        <v>65</v>
      </c>
      <c r="F72" s="190">
        <v>60</v>
      </c>
      <c r="G72" s="190">
        <v>60</v>
      </c>
      <c r="H72" s="190">
        <v>60</v>
      </c>
      <c r="I72" s="191">
        <v>55</v>
      </c>
      <c r="J72" s="190">
        <v>55</v>
      </c>
      <c r="K72" s="190">
        <v>60</v>
      </c>
      <c r="L72" s="190">
        <v>60</v>
      </c>
      <c r="M72" s="190">
        <v>65</v>
      </c>
      <c r="N72" s="190">
        <v>60</v>
      </c>
    </row>
    <row r="73" spans="1:14" ht="11.1" customHeight="1" x14ac:dyDescent="0.25">
      <c r="A73" s="192"/>
      <c r="B73" s="193">
        <v>2024</v>
      </c>
      <c r="C73" s="194">
        <v>65</v>
      </c>
      <c r="D73" s="194">
        <v>60</v>
      </c>
      <c r="E73" s="194">
        <v>60</v>
      </c>
      <c r="F73" s="194">
        <v>62</v>
      </c>
      <c r="G73" s="194"/>
      <c r="H73" s="194"/>
      <c r="I73" s="195"/>
      <c r="J73" s="194"/>
      <c r="K73" s="194"/>
      <c r="L73" s="194"/>
      <c r="M73" s="194"/>
      <c r="N73" s="194"/>
    </row>
    <row r="74" spans="1:14" ht="11.1" customHeight="1" x14ac:dyDescent="0.25">
      <c r="A74" s="188" t="s">
        <v>468</v>
      </c>
      <c r="B74" s="189">
        <v>2018</v>
      </c>
      <c r="C74" s="190">
        <v>34</v>
      </c>
      <c r="D74" s="190">
        <v>35</v>
      </c>
      <c r="E74" s="190">
        <v>34</v>
      </c>
      <c r="F74" s="190">
        <v>34</v>
      </c>
      <c r="G74" s="190">
        <v>34</v>
      </c>
      <c r="H74" s="190">
        <v>34</v>
      </c>
      <c r="I74" s="191">
        <v>34</v>
      </c>
      <c r="J74" s="190">
        <v>34</v>
      </c>
      <c r="K74" s="190">
        <v>34</v>
      </c>
      <c r="L74" s="190">
        <v>34</v>
      </c>
      <c r="M74" s="191">
        <v>34</v>
      </c>
      <c r="N74" s="190">
        <v>34</v>
      </c>
    </row>
    <row r="75" spans="1:14" ht="11.1" customHeight="1" x14ac:dyDescent="0.25">
      <c r="A75" s="188"/>
      <c r="B75" s="189">
        <v>2019</v>
      </c>
      <c r="C75" s="190">
        <v>35</v>
      </c>
      <c r="D75" s="190">
        <v>35</v>
      </c>
      <c r="E75" s="190">
        <v>35</v>
      </c>
      <c r="F75" s="190">
        <v>35</v>
      </c>
      <c r="G75" s="190">
        <v>35</v>
      </c>
      <c r="H75" s="190">
        <v>35</v>
      </c>
      <c r="I75" s="191">
        <v>35</v>
      </c>
      <c r="J75" s="190">
        <v>36</v>
      </c>
      <c r="K75" s="190">
        <v>40</v>
      </c>
      <c r="L75" s="190">
        <v>38</v>
      </c>
      <c r="M75" s="191">
        <v>35</v>
      </c>
      <c r="N75" s="190">
        <v>38</v>
      </c>
    </row>
    <row r="76" spans="1:14" ht="11.1" customHeight="1" x14ac:dyDescent="0.25">
      <c r="A76" s="188"/>
      <c r="B76" s="189">
        <v>2020</v>
      </c>
      <c r="C76" s="190">
        <v>38</v>
      </c>
      <c r="D76" s="190" t="s">
        <v>29</v>
      </c>
      <c r="E76" s="190" t="s">
        <v>29</v>
      </c>
      <c r="F76" s="190" t="s">
        <v>29</v>
      </c>
      <c r="G76" s="190" t="s">
        <v>29</v>
      </c>
      <c r="H76" s="190" t="s">
        <v>29</v>
      </c>
      <c r="I76" s="191">
        <v>35</v>
      </c>
      <c r="J76" s="190">
        <v>30</v>
      </c>
      <c r="K76" s="190">
        <v>38</v>
      </c>
      <c r="L76" s="190">
        <v>38</v>
      </c>
      <c r="M76" s="191">
        <v>40</v>
      </c>
      <c r="N76" s="190">
        <v>40</v>
      </c>
    </row>
    <row r="77" spans="1:14" ht="11.1" customHeight="1" x14ac:dyDescent="0.25">
      <c r="A77" s="188"/>
      <c r="B77" s="189">
        <v>2021</v>
      </c>
      <c r="C77" s="190">
        <v>45</v>
      </c>
      <c r="D77" s="190">
        <v>43</v>
      </c>
      <c r="E77" s="190">
        <v>42.5</v>
      </c>
      <c r="F77" s="190">
        <v>42.5</v>
      </c>
      <c r="G77" s="190">
        <v>42.5</v>
      </c>
      <c r="H77" s="190">
        <v>42.5</v>
      </c>
      <c r="I77" s="191">
        <v>42.5</v>
      </c>
      <c r="J77" s="190">
        <v>42.5</v>
      </c>
      <c r="K77" s="190">
        <v>42.5</v>
      </c>
      <c r="L77" s="190">
        <v>42.5</v>
      </c>
      <c r="M77" s="191">
        <v>42.5</v>
      </c>
      <c r="N77" s="190">
        <v>42.5</v>
      </c>
    </row>
    <row r="78" spans="1:14" ht="11.1" customHeight="1" x14ac:dyDescent="0.25">
      <c r="A78" s="188"/>
      <c r="B78" s="189">
        <v>2022</v>
      </c>
      <c r="C78" s="190">
        <v>42.5</v>
      </c>
      <c r="D78" s="190">
        <v>42.5</v>
      </c>
      <c r="E78" s="190">
        <v>45</v>
      </c>
      <c r="F78" s="190">
        <v>45</v>
      </c>
      <c r="G78" s="190">
        <v>45</v>
      </c>
      <c r="H78" s="190">
        <v>45</v>
      </c>
      <c r="I78" s="191">
        <v>45</v>
      </c>
      <c r="J78" s="190">
        <v>45</v>
      </c>
      <c r="K78" s="190">
        <v>45</v>
      </c>
      <c r="L78" s="190">
        <v>47.5</v>
      </c>
      <c r="M78" s="191">
        <v>45</v>
      </c>
      <c r="N78" s="190">
        <v>47.5</v>
      </c>
    </row>
    <row r="79" spans="1:14" ht="11.1" customHeight="1" x14ac:dyDescent="0.25">
      <c r="A79" s="188"/>
      <c r="B79" s="189">
        <v>2023</v>
      </c>
      <c r="C79" s="190">
        <v>47.5</v>
      </c>
      <c r="D79" s="190">
        <v>50</v>
      </c>
      <c r="E79" s="190">
        <v>50</v>
      </c>
      <c r="F79" s="190">
        <v>50</v>
      </c>
      <c r="G79" s="190">
        <v>50</v>
      </c>
      <c r="H79" s="190">
        <v>50</v>
      </c>
      <c r="I79" s="191">
        <v>48</v>
      </c>
      <c r="J79" s="191">
        <v>48</v>
      </c>
      <c r="K79" s="190">
        <v>48</v>
      </c>
      <c r="L79" s="190">
        <v>45</v>
      </c>
      <c r="M79" s="190">
        <v>50</v>
      </c>
      <c r="N79" s="190">
        <v>50</v>
      </c>
    </row>
    <row r="80" spans="1:14" ht="11.1" customHeight="1" x14ac:dyDescent="0.25">
      <c r="A80" s="192"/>
      <c r="B80" s="193">
        <v>2024</v>
      </c>
      <c r="C80" s="194">
        <v>51</v>
      </c>
      <c r="D80" s="194">
        <v>59</v>
      </c>
      <c r="E80" s="194">
        <v>50</v>
      </c>
      <c r="F80" s="194">
        <v>45</v>
      </c>
      <c r="G80" s="194"/>
      <c r="H80" s="194"/>
      <c r="I80" s="195"/>
      <c r="J80" s="195"/>
      <c r="K80" s="194"/>
      <c r="L80" s="194"/>
      <c r="M80" s="194"/>
      <c r="N80" s="194"/>
    </row>
    <row r="81" spans="1:14" ht="11.1" customHeight="1" x14ac:dyDescent="0.25">
      <c r="A81" s="188" t="s">
        <v>101</v>
      </c>
      <c r="B81" s="189">
        <v>2018</v>
      </c>
      <c r="C81" s="190">
        <v>35</v>
      </c>
      <c r="D81" s="190">
        <v>41</v>
      </c>
      <c r="E81" s="190">
        <v>35</v>
      </c>
      <c r="F81" s="190">
        <v>35</v>
      </c>
      <c r="G81" s="190">
        <v>35</v>
      </c>
      <c r="H81" s="190">
        <v>35</v>
      </c>
      <c r="I81" s="191">
        <v>41</v>
      </c>
      <c r="J81" s="190">
        <v>41</v>
      </c>
      <c r="K81" s="190">
        <v>43</v>
      </c>
      <c r="L81" s="190">
        <v>44</v>
      </c>
      <c r="M81" s="191">
        <v>44</v>
      </c>
      <c r="N81" s="190">
        <v>44</v>
      </c>
    </row>
    <row r="82" spans="1:14" ht="11.1" customHeight="1" x14ac:dyDescent="0.25">
      <c r="A82" s="188"/>
      <c r="B82" s="189">
        <v>2019</v>
      </c>
      <c r="C82" s="190">
        <v>37</v>
      </c>
      <c r="D82" s="190">
        <v>39</v>
      </c>
      <c r="E82" s="190">
        <v>39</v>
      </c>
      <c r="F82" s="190">
        <v>37.5</v>
      </c>
      <c r="G82" s="190">
        <v>36</v>
      </c>
      <c r="H82" s="190">
        <v>34</v>
      </c>
      <c r="I82" s="191">
        <v>34</v>
      </c>
      <c r="J82" s="190">
        <v>34</v>
      </c>
      <c r="K82" s="190">
        <v>28</v>
      </c>
      <c r="L82" s="190">
        <v>28.8</v>
      </c>
      <c r="M82" s="191">
        <v>37.5</v>
      </c>
      <c r="N82" s="190">
        <v>35</v>
      </c>
    </row>
    <row r="83" spans="1:14" ht="11.1" customHeight="1" x14ac:dyDescent="0.25">
      <c r="A83" s="188"/>
      <c r="B83" s="189">
        <v>2020</v>
      </c>
      <c r="C83" s="190">
        <v>40</v>
      </c>
      <c r="D83" s="190">
        <v>41</v>
      </c>
      <c r="E83" s="190">
        <v>39</v>
      </c>
      <c r="F83" s="190" t="s">
        <v>29</v>
      </c>
      <c r="G83" s="190" t="s">
        <v>29</v>
      </c>
      <c r="H83" s="190">
        <v>33</v>
      </c>
      <c r="I83" s="191">
        <v>42</v>
      </c>
      <c r="J83" s="190">
        <v>33</v>
      </c>
      <c r="K83" s="190">
        <v>33</v>
      </c>
      <c r="L83" s="190" t="s">
        <v>29</v>
      </c>
      <c r="M83" s="191">
        <v>33</v>
      </c>
      <c r="N83" s="190">
        <v>33.5</v>
      </c>
    </row>
    <row r="84" spans="1:14" ht="11.1" customHeight="1" x14ac:dyDescent="0.25">
      <c r="A84" s="205"/>
      <c r="B84" s="189">
        <v>2021</v>
      </c>
      <c r="C84" s="190">
        <v>42.5</v>
      </c>
      <c r="D84" s="190">
        <v>45</v>
      </c>
      <c r="E84" s="190">
        <v>45</v>
      </c>
      <c r="F84" s="190">
        <v>40</v>
      </c>
      <c r="G84" s="190">
        <v>39</v>
      </c>
      <c r="H84" s="190">
        <v>37.5</v>
      </c>
      <c r="I84" s="191">
        <v>42.5</v>
      </c>
      <c r="J84" s="190">
        <v>37.5</v>
      </c>
      <c r="K84" s="190">
        <v>37.5</v>
      </c>
      <c r="L84" s="190">
        <v>38.5</v>
      </c>
      <c r="M84" s="191">
        <v>41</v>
      </c>
      <c r="N84" s="190">
        <v>42.5</v>
      </c>
    </row>
    <row r="85" spans="1:14" ht="11.1" customHeight="1" x14ac:dyDescent="0.25">
      <c r="A85" s="205"/>
      <c r="B85" s="189">
        <v>2022</v>
      </c>
      <c r="C85" s="190">
        <v>45</v>
      </c>
      <c r="D85" s="190">
        <v>45</v>
      </c>
      <c r="E85" s="190">
        <v>50</v>
      </c>
      <c r="F85" s="190">
        <v>50</v>
      </c>
      <c r="G85" s="190">
        <v>50</v>
      </c>
      <c r="H85" s="190">
        <v>55</v>
      </c>
      <c r="I85" s="191">
        <v>55</v>
      </c>
      <c r="J85" s="190">
        <v>55</v>
      </c>
      <c r="K85" s="190">
        <v>55</v>
      </c>
      <c r="L85" s="190">
        <v>60</v>
      </c>
      <c r="M85" s="191">
        <v>60</v>
      </c>
      <c r="N85" s="190">
        <v>60</v>
      </c>
    </row>
    <row r="86" spans="1:14" ht="11.1" customHeight="1" x14ac:dyDescent="0.25">
      <c r="A86" s="205"/>
      <c r="B86" s="189">
        <v>2023</v>
      </c>
      <c r="C86" s="190">
        <v>55</v>
      </c>
      <c r="D86" s="190">
        <v>55</v>
      </c>
      <c r="E86" s="190">
        <v>50</v>
      </c>
      <c r="F86" s="190">
        <v>50</v>
      </c>
      <c r="G86" s="190">
        <v>50</v>
      </c>
      <c r="H86" s="190">
        <v>50</v>
      </c>
      <c r="I86" s="191">
        <v>50</v>
      </c>
      <c r="J86" s="191">
        <v>50</v>
      </c>
      <c r="K86" s="190">
        <v>50</v>
      </c>
      <c r="L86" s="190">
        <v>50</v>
      </c>
      <c r="M86" s="190">
        <v>50</v>
      </c>
      <c r="N86" s="190">
        <v>50</v>
      </c>
    </row>
    <row r="87" spans="1:14" ht="11.1" customHeight="1" x14ac:dyDescent="0.25">
      <c r="A87" s="514"/>
      <c r="B87" s="515">
        <v>2024</v>
      </c>
      <c r="C87" s="516">
        <v>50</v>
      </c>
      <c r="D87" s="516">
        <v>50</v>
      </c>
      <c r="E87" s="516">
        <v>50</v>
      </c>
      <c r="F87" s="516">
        <v>50</v>
      </c>
      <c r="G87" s="516"/>
      <c r="H87" s="516"/>
      <c r="I87" s="517"/>
      <c r="J87" s="517"/>
      <c r="K87" s="516"/>
      <c r="L87" s="516"/>
      <c r="M87" s="516"/>
      <c r="N87" s="516"/>
    </row>
    <row r="88" spans="1:14" ht="11.1" customHeight="1" x14ac:dyDescent="0.25">
      <c r="A88" s="35" t="s">
        <v>470</v>
      </c>
      <c r="B88" s="34">
        <v>2018</v>
      </c>
      <c r="C88" s="191">
        <v>56</v>
      </c>
      <c r="D88" s="191">
        <v>56</v>
      </c>
      <c r="E88" s="191">
        <v>56</v>
      </c>
      <c r="F88" s="190">
        <v>56</v>
      </c>
      <c r="G88" s="190">
        <v>56</v>
      </c>
      <c r="H88" s="190">
        <v>56</v>
      </c>
      <c r="I88" s="191">
        <v>56</v>
      </c>
      <c r="J88" s="191">
        <v>56</v>
      </c>
      <c r="K88" s="190">
        <v>56</v>
      </c>
      <c r="L88" s="190">
        <v>56</v>
      </c>
      <c r="M88" s="191">
        <v>56</v>
      </c>
      <c r="N88" s="190">
        <v>56</v>
      </c>
    </row>
    <row r="89" spans="1:14" ht="11.1" customHeight="1" x14ac:dyDescent="0.25">
      <c r="A89" s="35"/>
      <c r="B89" s="34">
        <v>2019</v>
      </c>
      <c r="C89" s="191">
        <v>52.5</v>
      </c>
      <c r="D89" s="191">
        <v>52</v>
      </c>
      <c r="E89" s="191">
        <v>52.5</v>
      </c>
      <c r="F89" s="190">
        <v>52</v>
      </c>
      <c r="G89" s="190">
        <v>52</v>
      </c>
      <c r="H89" s="190">
        <v>50</v>
      </c>
      <c r="I89" s="191">
        <v>51</v>
      </c>
      <c r="J89" s="191">
        <v>51</v>
      </c>
      <c r="K89" s="190">
        <v>50</v>
      </c>
      <c r="L89" s="190">
        <v>55</v>
      </c>
      <c r="M89" s="191">
        <v>55</v>
      </c>
      <c r="N89" s="190">
        <v>55</v>
      </c>
    </row>
    <row r="90" spans="1:14" ht="11.1" customHeight="1" x14ac:dyDescent="0.25">
      <c r="A90" s="35"/>
      <c r="B90" s="34">
        <v>2020</v>
      </c>
      <c r="C90" s="191">
        <v>55</v>
      </c>
      <c r="D90" s="191">
        <v>55</v>
      </c>
      <c r="E90" s="191" t="s">
        <v>29</v>
      </c>
      <c r="F90" s="190" t="s">
        <v>29</v>
      </c>
      <c r="G90" s="190" t="s">
        <v>29</v>
      </c>
      <c r="H90" s="190" t="s">
        <v>29</v>
      </c>
      <c r="I90" s="191">
        <v>50</v>
      </c>
      <c r="J90" s="191">
        <v>50</v>
      </c>
      <c r="K90" s="190" t="s">
        <v>29</v>
      </c>
      <c r="L90" s="190">
        <v>50</v>
      </c>
      <c r="M90" s="191">
        <v>50</v>
      </c>
      <c r="N90" s="190">
        <v>52.5</v>
      </c>
    </row>
    <row r="91" spans="1:14" ht="11.1" customHeight="1" x14ac:dyDescent="0.25">
      <c r="A91" s="35"/>
      <c r="B91" s="34">
        <v>2021</v>
      </c>
      <c r="C91" s="191">
        <v>52.5</v>
      </c>
      <c r="D91" s="191" t="s">
        <v>29</v>
      </c>
      <c r="E91" s="191" t="s">
        <v>29</v>
      </c>
      <c r="F91" s="190" t="s">
        <v>29</v>
      </c>
      <c r="G91" s="190" t="s">
        <v>29</v>
      </c>
      <c r="H91" s="190">
        <v>65</v>
      </c>
      <c r="I91" s="191">
        <v>65</v>
      </c>
      <c r="J91" s="191">
        <v>65</v>
      </c>
      <c r="K91" s="190">
        <v>60</v>
      </c>
      <c r="L91" s="190">
        <v>60</v>
      </c>
      <c r="M91" s="191">
        <v>65</v>
      </c>
      <c r="N91" s="190">
        <v>65</v>
      </c>
    </row>
    <row r="92" spans="1:14" ht="11.1" customHeight="1" x14ac:dyDescent="0.25">
      <c r="A92" s="35"/>
      <c r="B92" s="34">
        <v>2022</v>
      </c>
      <c r="C92" s="191">
        <v>65</v>
      </c>
      <c r="D92" s="191">
        <v>65</v>
      </c>
      <c r="E92" s="191">
        <v>65</v>
      </c>
      <c r="F92" s="190">
        <v>60</v>
      </c>
      <c r="G92" s="190">
        <v>65</v>
      </c>
      <c r="H92" s="190">
        <v>65</v>
      </c>
      <c r="I92" s="191">
        <v>65</v>
      </c>
      <c r="J92" s="191">
        <v>65</v>
      </c>
      <c r="K92" s="190">
        <v>65</v>
      </c>
      <c r="L92" s="190">
        <v>65</v>
      </c>
      <c r="M92" s="191">
        <v>65</v>
      </c>
      <c r="N92" s="190">
        <v>65</v>
      </c>
    </row>
    <row r="93" spans="1:14" ht="11.1" customHeight="1" x14ac:dyDescent="0.25">
      <c r="A93" s="35"/>
      <c r="B93" s="34">
        <v>2023</v>
      </c>
      <c r="C93" s="190">
        <v>60</v>
      </c>
      <c r="D93" s="190">
        <v>60</v>
      </c>
      <c r="E93" s="190">
        <v>55</v>
      </c>
      <c r="F93" s="190">
        <v>55</v>
      </c>
      <c r="G93" s="190">
        <v>55</v>
      </c>
      <c r="H93" s="190">
        <v>55</v>
      </c>
      <c r="I93" s="191">
        <v>60</v>
      </c>
      <c r="J93" s="191">
        <v>60</v>
      </c>
      <c r="K93" s="190">
        <v>65</v>
      </c>
      <c r="L93" s="191">
        <v>85</v>
      </c>
      <c r="M93" s="190">
        <v>85</v>
      </c>
      <c r="N93" s="190">
        <v>75</v>
      </c>
    </row>
    <row r="94" spans="1:14" ht="11.1" customHeight="1" x14ac:dyDescent="0.25">
      <c r="A94" s="212"/>
      <c r="B94" s="193">
        <v>2024</v>
      </c>
      <c r="C94" s="194">
        <v>75</v>
      </c>
      <c r="D94" s="194">
        <v>65</v>
      </c>
      <c r="E94" s="194">
        <v>73</v>
      </c>
      <c r="F94" s="194">
        <v>75</v>
      </c>
      <c r="G94" s="194"/>
      <c r="H94" s="194"/>
      <c r="I94" s="195"/>
      <c r="J94" s="195"/>
      <c r="K94" s="194"/>
      <c r="L94" s="194"/>
      <c r="M94" s="194"/>
      <c r="N94" s="194"/>
    </row>
    <row r="95" spans="1:14" ht="11.1" customHeight="1" x14ac:dyDescent="0.25">
      <c r="A95" s="188" t="s">
        <v>471</v>
      </c>
      <c r="B95" s="189">
        <v>2018</v>
      </c>
      <c r="C95" s="190">
        <v>42</v>
      </c>
      <c r="D95" s="190">
        <v>42</v>
      </c>
      <c r="E95" s="190">
        <v>42</v>
      </c>
      <c r="F95" s="190">
        <v>42</v>
      </c>
      <c r="G95" s="190">
        <v>42</v>
      </c>
      <c r="H95" s="190">
        <v>42</v>
      </c>
      <c r="I95" s="191" t="s">
        <v>29</v>
      </c>
      <c r="J95" s="191" t="s">
        <v>29</v>
      </c>
      <c r="K95" s="190" t="s">
        <v>29</v>
      </c>
      <c r="L95" s="190" t="s">
        <v>29</v>
      </c>
      <c r="M95" s="191" t="s">
        <v>29</v>
      </c>
      <c r="N95" s="190" t="s">
        <v>29</v>
      </c>
    </row>
    <row r="96" spans="1:14" ht="11.1" customHeight="1" x14ac:dyDescent="0.25">
      <c r="A96" s="188"/>
      <c r="B96" s="189">
        <v>2019</v>
      </c>
      <c r="C96" s="190">
        <v>42</v>
      </c>
      <c r="D96" s="190">
        <v>42.5</v>
      </c>
      <c r="E96" s="190">
        <v>42.5</v>
      </c>
      <c r="F96" s="190">
        <v>42.5</v>
      </c>
      <c r="G96" s="190">
        <v>44</v>
      </c>
      <c r="H96" s="190">
        <v>44</v>
      </c>
      <c r="I96" s="191">
        <v>44</v>
      </c>
      <c r="J96" s="191">
        <v>45</v>
      </c>
      <c r="K96" s="190">
        <v>48</v>
      </c>
      <c r="L96" s="190">
        <v>47.5</v>
      </c>
      <c r="M96" s="191">
        <v>47.5</v>
      </c>
      <c r="N96" s="190">
        <v>47.5</v>
      </c>
    </row>
    <row r="97" spans="1:14" ht="11.1" customHeight="1" x14ac:dyDescent="0.25">
      <c r="A97" s="188"/>
      <c r="B97" s="189">
        <v>2020</v>
      </c>
      <c r="C97" s="190">
        <v>47.5</v>
      </c>
      <c r="D97" s="190">
        <v>40</v>
      </c>
      <c r="E97" s="190" t="s">
        <v>29</v>
      </c>
      <c r="F97" s="190" t="s">
        <v>29</v>
      </c>
      <c r="G97" s="190">
        <v>47.5</v>
      </c>
      <c r="H97" s="190">
        <v>47.5</v>
      </c>
      <c r="I97" s="191">
        <v>50</v>
      </c>
      <c r="J97" s="191">
        <v>47.5</v>
      </c>
      <c r="K97" s="190">
        <v>47.5</v>
      </c>
      <c r="L97" s="190">
        <v>47.5</v>
      </c>
      <c r="M97" s="191" t="s">
        <v>29</v>
      </c>
      <c r="N97" s="190">
        <v>47.5</v>
      </c>
    </row>
    <row r="98" spans="1:14" ht="11.1" customHeight="1" x14ac:dyDescent="0.25">
      <c r="A98" s="188"/>
      <c r="B98" s="189">
        <v>2021</v>
      </c>
      <c r="C98" s="190">
        <v>49</v>
      </c>
      <c r="D98" s="190">
        <v>47.5</v>
      </c>
      <c r="E98" s="190">
        <v>50</v>
      </c>
      <c r="F98" s="190">
        <v>50</v>
      </c>
      <c r="G98" s="190">
        <v>50</v>
      </c>
      <c r="H98" s="190">
        <v>50</v>
      </c>
      <c r="I98" s="191">
        <v>50</v>
      </c>
      <c r="J98" s="191">
        <v>50</v>
      </c>
      <c r="K98" s="190">
        <v>52</v>
      </c>
      <c r="L98" s="190" t="s">
        <v>472</v>
      </c>
      <c r="M98" s="191">
        <v>53</v>
      </c>
      <c r="N98" s="190" t="s">
        <v>472</v>
      </c>
    </row>
    <row r="99" spans="1:14" ht="11.1" customHeight="1" x14ac:dyDescent="0.25">
      <c r="A99" s="188"/>
      <c r="B99" s="189">
        <v>2022</v>
      </c>
      <c r="C99" s="190">
        <v>55</v>
      </c>
      <c r="D99" s="190">
        <v>52.5</v>
      </c>
      <c r="E99" s="190">
        <v>55</v>
      </c>
      <c r="F99" s="190">
        <v>55</v>
      </c>
      <c r="G99" s="190">
        <v>55</v>
      </c>
      <c r="H99" s="190">
        <v>57.5</v>
      </c>
      <c r="I99" s="191">
        <v>60</v>
      </c>
      <c r="J99" s="191">
        <v>60</v>
      </c>
      <c r="K99" s="190">
        <v>60</v>
      </c>
      <c r="L99" s="190">
        <v>60</v>
      </c>
      <c r="M99" s="191">
        <v>60</v>
      </c>
      <c r="N99" s="190">
        <v>60</v>
      </c>
    </row>
    <row r="100" spans="1:14" ht="11.1" customHeight="1" x14ac:dyDescent="0.25">
      <c r="A100" s="188"/>
      <c r="B100" s="189">
        <v>2023</v>
      </c>
      <c r="C100" s="190">
        <v>63</v>
      </c>
      <c r="D100" s="190">
        <v>53</v>
      </c>
      <c r="E100" s="190">
        <v>55</v>
      </c>
      <c r="F100" s="190">
        <v>55</v>
      </c>
      <c r="G100" s="190">
        <v>63</v>
      </c>
      <c r="H100" s="190">
        <v>57.5</v>
      </c>
      <c r="I100" s="191">
        <v>63</v>
      </c>
      <c r="J100" s="191">
        <v>63</v>
      </c>
      <c r="K100" s="190">
        <v>63</v>
      </c>
      <c r="L100" s="190">
        <v>63</v>
      </c>
      <c r="M100" s="190">
        <v>63</v>
      </c>
      <c r="N100" s="190">
        <v>64</v>
      </c>
    </row>
    <row r="101" spans="1:14" ht="11.1" customHeight="1" x14ac:dyDescent="0.25">
      <c r="A101" s="192"/>
      <c r="B101" s="193">
        <v>2024</v>
      </c>
      <c r="C101" s="194">
        <v>61</v>
      </c>
      <c r="D101" s="194">
        <v>60</v>
      </c>
      <c r="E101" s="194">
        <v>66</v>
      </c>
      <c r="F101" s="194">
        <v>61</v>
      </c>
      <c r="G101" s="194"/>
      <c r="H101" s="194"/>
      <c r="I101" s="195"/>
      <c r="J101" s="195"/>
      <c r="K101" s="194"/>
      <c r="L101" s="194"/>
      <c r="M101" s="194"/>
      <c r="N101" s="194"/>
    </row>
    <row r="102" spans="1:14" ht="11.1" customHeight="1" x14ac:dyDescent="0.25">
      <c r="A102" s="188" t="s">
        <v>473</v>
      </c>
      <c r="B102" s="189">
        <v>2018</v>
      </c>
      <c r="C102" s="204">
        <v>33</v>
      </c>
      <c r="D102" s="204">
        <v>33</v>
      </c>
      <c r="E102" s="204">
        <v>33</v>
      </c>
      <c r="F102" s="204">
        <v>33</v>
      </c>
      <c r="G102" s="204">
        <v>33</v>
      </c>
      <c r="H102" s="204">
        <v>33</v>
      </c>
      <c r="I102" s="213">
        <v>33</v>
      </c>
      <c r="J102" s="213">
        <v>33</v>
      </c>
      <c r="K102" s="204">
        <v>33</v>
      </c>
      <c r="L102" s="204">
        <v>33</v>
      </c>
      <c r="M102" s="213">
        <v>33</v>
      </c>
      <c r="N102" s="204">
        <v>33</v>
      </c>
    </row>
    <row r="103" spans="1:14" ht="11.1" customHeight="1" x14ac:dyDescent="0.25">
      <c r="A103" s="188"/>
      <c r="B103" s="189">
        <v>2019</v>
      </c>
      <c r="C103" s="204">
        <v>33</v>
      </c>
      <c r="D103" s="204">
        <v>33</v>
      </c>
      <c r="E103" s="204">
        <v>33</v>
      </c>
      <c r="F103" s="204">
        <v>33</v>
      </c>
      <c r="G103" s="204">
        <v>33</v>
      </c>
      <c r="H103" s="204">
        <v>33</v>
      </c>
      <c r="I103" s="213">
        <v>33</v>
      </c>
      <c r="J103" s="213">
        <v>34</v>
      </c>
      <c r="K103" s="204">
        <v>37.5</v>
      </c>
      <c r="L103" s="204">
        <v>37.5</v>
      </c>
      <c r="M103" s="213">
        <v>37.5</v>
      </c>
      <c r="N103" s="204">
        <v>37.5</v>
      </c>
    </row>
    <row r="104" spans="1:14" ht="11.1" customHeight="1" x14ac:dyDescent="0.25">
      <c r="A104" s="188"/>
      <c r="B104" s="189">
        <v>2020</v>
      </c>
      <c r="C104" s="204">
        <v>32.5</v>
      </c>
      <c r="D104" s="190" t="s">
        <v>29</v>
      </c>
      <c r="E104" s="190" t="s">
        <v>29</v>
      </c>
      <c r="F104" s="190" t="s">
        <v>29</v>
      </c>
      <c r="G104" s="190" t="s">
        <v>29</v>
      </c>
      <c r="H104" s="190" t="s">
        <v>29</v>
      </c>
      <c r="I104" s="191" t="s">
        <v>29</v>
      </c>
      <c r="J104" s="191" t="s">
        <v>29</v>
      </c>
      <c r="K104" s="190" t="s">
        <v>29</v>
      </c>
      <c r="L104" s="190" t="s">
        <v>29</v>
      </c>
      <c r="M104" s="213">
        <v>37.5</v>
      </c>
      <c r="N104" s="204">
        <v>37.5</v>
      </c>
    </row>
    <row r="105" spans="1:14" ht="11.1" customHeight="1" x14ac:dyDescent="0.25">
      <c r="A105" s="188"/>
      <c r="B105" s="189">
        <v>2021</v>
      </c>
      <c r="C105" s="190">
        <v>37.5</v>
      </c>
      <c r="D105" s="190">
        <v>40</v>
      </c>
      <c r="E105" s="190">
        <v>45</v>
      </c>
      <c r="F105" s="190">
        <v>37.5</v>
      </c>
      <c r="G105" s="190">
        <v>45</v>
      </c>
      <c r="H105" s="190">
        <v>37.5</v>
      </c>
      <c r="I105" s="191">
        <v>45</v>
      </c>
      <c r="J105" s="191">
        <v>37.5</v>
      </c>
      <c r="K105" s="190">
        <v>45</v>
      </c>
      <c r="L105" s="190">
        <v>38</v>
      </c>
      <c r="M105" s="213">
        <v>38</v>
      </c>
      <c r="N105" s="204">
        <v>37.5</v>
      </c>
    </row>
    <row r="106" spans="1:14" ht="11.1" customHeight="1" x14ac:dyDescent="0.25">
      <c r="A106" s="188"/>
      <c r="B106" s="189">
        <v>2022</v>
      </c>
      <c r="C106" s="190">
        <v>45</v>
      </c>
      <c r="D106" s="190">
        <v>45</v>
      </c>
      <c r="E106" s="190">
        <v>37.5</v>
      </c>
      <c r="F106" s="190">
        <v>45</v>
      </c>
      <c r="G106" s="190">
        <v>45</v>
      </c>
      <c r="H106" s="190">
        <v>45</v>
      </c>
      <c r="I106" s="191">
        <v>43</v>
      </c>
      <c r="J106" s="191">
        <v>45</v>
      </c>
      <c r="K106" s="190">
        <v>45</v>
      </c>
      <c r="L106" s="190">
        <v>55</v>
      </c>
      <c r="M106" s="213">
        <v>50</v>
      </c>
      <c r="N106" s="204">
        <v>50</v>
      </c>
    </row>
    <row r="107" spans="1:14" ht="11.1" customHeight="1" x14ac:dyDescent="0.25">
      <c r="A107" s="188"/>
      <c r="B107" s="189">
        <v>2023</v>
      </c>
      <c r="C107" s="190">
        <v>55</v>
      </c>
      <c r="D107" s="190">
        <v>50</v>
      </c>
      <c r="E107" s="190">
        <v>50</v>
      </c>
      <c r="F107" s="190">
        <v>50</v>
      </c>
      <c r="G107" s="190">
        <v>63</v>
      </c>
      <c r="H107" s="190">
        <v>50</v>
      </c>
      <c r="I107" s="191">
        <v>55</v>
      </c>
      <c r="J107" s="191">
        <v>55</v>
      </c>
      <c r="K107" s="190">
        <v>50</v>
      </c>
      <c r="L107" s="190">
        <v>60</v>
      </c>
      <c r="M107" s="204">
        <v>55</v>
      </c>
      <c r="N107" s="204">
        <v>55</v>
      </c>
    </row>
    <row r="108" spans="1:14" ht="11.1" customHeight="1" x14ac:dyDescent="0.25">
      <c r="A108" s="192"/>
      <c r="B108" s="193">
        <v>2024</v>
      </c>
      <c r="C108" s="194">
        <v>50</v>
      </c>
      <c r="D108" s="194">
        <v>50</v>
      </c>
      <c r="E108" s="194">
        <v>54</v>
      </c>
      <c r="F108" s="194">
        <v>50</v>
      </c>
      <c r="G108" s="194"/>
      <c r="H108" s="194"/>
      <c r="I108" s="195"/>
      <c r="J108" s="195"/>
      <c r="K108" s="194"/>
      <c r="L108" s="194"/>
      <c r="M108" s="214"/>
      <c r="N108" s="214"/>
    </row>
    <row r="109" spans="1:14" ht="11.1" customHeight="1" x14ac:dyDescent="0.25">
      <c r="A109" s="188" t="s">
        <v>474</v>
      </c>
      <c r="B109" s="189">
        <v>2018</v>
      </c>
      <c r="C109" s="190">
        <v>47</v>
      </c>
      <c r="D109" s="190">
        <v>47</v>
      </c>
      <c r="E109" s="190">
        <v>47</v>
      </c>
      <c r="F109" s="190">
        <v>47</v>
      </c>
      <c r="G109" s="190">
        <v>47</v>
      </c>
      <c r="H109" s="190">
        <v>47</v>
      </c>
      <c r="I109" s="191">
        <v>47</v>
      </c>
      <c r="J109" s="191">
        <v>47</v>
      </c>
      <c r="K109" s="190">
        <v>47</v>
      </c>
      <c r="L109" s="190">
        <v>47</v>
      </c>
      <c r="M109" s="191">
        <v>47</v>
      </c>
      <c r="N109" s="190">
        <v>47</v>
      </c>
    </row>
    <row r="110" spans="1:14" ht="11.1" customHeight="1" x14ac:dyDescent="0.25">
      <c r="A110" s="188"/>
      <c r="B110" s="189">
        <v>2019</v>
      </c>
      <c r="C110" s="190">
        <v>47</v>
      </c>
      <c r="D110" s="190">
        <v>47</v>
      </c>
      <c r="E110" s="190">
        <v>47</v>
      </c>
      <c r="F110" s="190">
        <v>47</v>
      </c>
      <c r="G110" s="190">
        <v>47</v>
      </c>
      <c r="H110" s="190">
        <v>47</v>
      </c>
      <c r="I110" s="191">
        <v>47</v>
      </c>
      <c r="J110" s="213">
        <v>50</v>
      </c>
      <c r="K110" s="204">
        <v>55</v>
      </c>
      <c r="L110" s="204">
        <v>50</v>
      </c>
      <c r="M110" s="213">
        <v>55</v>
      </c>
      <c r="N110" s="204">
        <v>52.5</v>
      </c>
    </row>
    <row r="111" spans="1:14" ht="11.1" customHeight="1" x14ac:dyDescent="0.25">
      <c r="A111" s="188"/>
      <c r="B111" s="189">
        <v>2020</v>
      </c>
      <c r="C111" s="204">
        <v>52.5</v>
      </c>
      <c r="D111" s="204">
        <v>52.5</v>
      </c>
      <c r="E111" s="190">
        <v>70</v>
      </c>
      <c r="F111" s="190" t="s">
        <v>29</v>
      </c>
      <c r="G111" s="190">
        <v>55</v>
      </c>
      <c r="H111" s="190">
        <v>55</v>
      </c>
      <c r="I111" s="191">
        <v>67.5</v>
      </c>
      <c r="J111" s="191" t="s">
        <v>29</v>
      </c>
      <c r="K111" s="190" t="s">
        <v>29</v>
      </c>
      <c r="L111" s="190" t="s">
        <v>29</v>
      </c>
      <c r="M111" s="191" t="s">
        <v>29</v>
      </c>
      <c r="N111" s="190" t="s">
        <v>29</v>
      </c>
    </row>
    <row r="112" spans="1:14" ht="11.1" customHeight="1" x14ac:dyDescent="0.25">
      <c r="A112" s="188"/>
      <c r="B112" s="189">
        <v>2021</v>
      </c>
      <c r="C112" s="190">
        <v>55</v>
      </c>
      <c r="D112" s="190">
        <v>55</v>
      </c>
      <c r="E112" s="190">
        <v>55</v>
      </c>
      <c r="F112" s="190">
        <v>55</v>
      </c>
      <c r="G112" s="190">
        <v>55</v>
      </c>
      <c r="H112" s="190">
        <v>55</v>
      </c>
      <c r="I112" s="191">
        <v>55</v>
      </c>
      <c r="J112" s="191">
        <v>55</v>
      </c>
      <c r="K112" s="190">
        <v>55</v>
      </c>
      <c r="L112" s="190">
        <v>55</v>
      </c>
      <c r="M112" s="191">
        <v>55</v>
      </c>
      <c r="N112" s="204">
        <v>57.5</v>
      </c>
    </row>
    <row r="113" spans="1:14" ht="11.1" customHeight="1" x14ac:dyDescent="0.25">
      <c r="A113" s="188"/>
      <c r="B113" s="189">
        <v>2022</v>
      </c>
      <c r="C113" s="204">
        <v>57.5</v>
      </c>
      <c r="D113" s="204">
        <v>57.5</v>
      </c>
      <c r="E113" s="190">
        <v>60</v>
      </c>
      <c r="F113" s="190">
        <v>60</v>
      </c>
      <c r="G113" s="190">
        <v>65</v>
      </c>
      <c r="H113" s="190">
        <v>65</v>
      </c>
      <c r="I113" s="191">
        <v>67.5</v>
      </c>
      <c r="J113" s="191">
        <v>67.5</v>
      </c>
      <c r="K113" s="190">
        <v>67.5</v>
      </c>
      <c r="L113" s="190">
        <v>72.5</v>
      </c>
      <c r="M113" s="191">
        <v>72.5</v>
      </c>
      <c r="N113" s="190">
        <v>72.5</v>
      </c>
    </row>
    <row r="114" spans="1:14" ht="11.1" customHeight="1" x14ac:dyDescent="0.25">
      <c r="A114" s="188"/>
      <c r="B114" s="189">
        <v>2023</v>
      </c>
      <c r="C114" s="204">
        <v>70</v>
      </c>
      <c r="D114" s="204">
        <v>70</v>
      </c>
      <c r="E114" s="190">
        <v>70</v>
      </c>
      <c r="F114" s="190">
        <v>65</v>
      </c>
      <c r="G114" s="190">
        <v>70</v>
      </c>
      <c r="H114" s="190">
        <v>65</v>
      </c>
      <c r="I114" s="191">
        <v>70</v>
      </c>
      <c r="J114" s="191">
        <v>75</v>
      </c>
      <c r="K114" s="191">
        <v>75</v>
      </c>
      <c r="L114" s="190">
        <v>65</v>
      </c>
      <c r="M114" s="190">
        <v>80</v>
      </c>
      <c r="N114" s="190">
        <v>75</v>
      </c>
    </row>
    <row r="115" spans="1:14" ht="11.1" customHeight="1" x14ac:dyDescent="0.25">
      <c r="A115" s="192"/>
      <c r="B115" s="193">
        <v>2024</v>
      </c>
      <c r="C115" s="194">
        <v>80</v>
      </c>
      <c r="D115" s="194">
        <v>80</v>
      </c>
      <c r="E115" s="194">
        <v>78</v>
      </c>
      <c r="F115" s="194">
        <v>80</v>
      </c>
      <c r="G115" s="194"/>
      <c r="H115" s="194"/>
      <c r="I115" s="195"/>
      <c r="J115" s="195"/>
      <c r="K115" s="194"/>
      <c r="L115" s="194"/>
      <c r="M115" s="214"/>
      <c r="N115" s="214"/>
    </row>
    <row r="116" spans="1:14" ht="11.1" customHeight="1" x14ac:dyDescent="0.2">
      <c r="A116" s="206"/>
      <c r="B116" s="207"/>
      <c r="C116" s="208"/>
      <c r="D116" s="208"/>
      <c r="E116" s="208"/>
      <c r="F116" s="208"/>
      <c r="G116" s="209"/>
      <c r="H116" s="209"/>
      <c r="I116" s="209"/>
      <c r="J116" s="208"/>
      <c r="K116" s="208"/>
      <c r="L116" s="209"/>
      <c r="M116" s="209"/>
      <c r="N116" s="210" t="s">
        <v>79</v>
      </c>
    </row>
    <row r="117" spans="1:14" ht="14.1" customHeight="1" x14ac:dyDescent="0.25">
      <c r="A117" s="954" t="s">
        <v>469</v>
      </c>
      <c r="B117" s="954"/>
      <c r="C117" s="954"/>
      <c r="D117" s="954"/>
      <c r="E117" s="954"/>
      <c r="F117" s="954"/>
      <c r="G117" s="11"/>
      <c r="H117" s="11"/>
      <c r="I117" s="12"/>
      <c r="J117" s="211"/>
      <c r="K117" s="190"/>
      <c r="L117" s="191"/>
      <c r="M117" s="191"/>
      <c r="N117" s="191"/>
    </row>
    <row r="118" spans="1:14" ht="18" customHeight="1" x14ac:dyDescent="0.2">
      <c r="A118" s="468" t="s">
        <v>465</v>
      </c>
      <c r="B118" s="468" t="s">
        <v>442</v>
      </c>
      <c r="C118" s="468" t="s">
        <v>444</v>
      </c>
      <c r="D118" s="468" t="s">
        <v>445</v>
      </c>
      <c r="E118" s="468" t="s">
        <v>446</v>
      </c>
      <c r="F118" s="468" t="s">
        <v>447</v>
      </c>
      <c r="G118" s="468" t="s">
        <v>448</v>
      </c>
      <c r="H118" s="468" t="s">
        <v>449</v>
      </c>
      <c r="I118" s="468" t="s">
        <v>450</v>
      </c>
      <c r="J118" s="469" t="s">
        <v>451</v>
      </c>
      <c r="K118" s="469" t="s">
        <v>452</v>
      </c>
      <c r="L118" s="468" t="s">
        <v>453</v>
      </c>
      <c r="M118" s="468" t="s">
        <v>454</v>
      </c>
      <c r="N118" s="468" t="s">
        <v>455</v>
      </c>
    </row>
    <row r="119" spans="1:14" ht="5.0999999999999996" customHeight="1" x14ac:dyDescent="0.25">
      <c r="A119" s="461"/>
      <c r="B119" s="462"/>
      <c r="C119" s="463"/>
      <c r="D119" s="463"/>
      <c r="E119" s="463"/>
      <c r="F119" s="463"/>
      <c r="G119" s="463"/>
      <c r="H119" s="463"/>
      <c r="I119" s="464"/>
      <c r="J119" s="464"/>
      <c r="K119" s="463"/>
      <c r="L119" s="463"/>
      <c r="M119" s="467"/>
      <c r="N119" s="467"/>
    </row>
    <row r="120" spans="1:14" ht="11.1" customHeight="1" x14ac:dyDescent="0.25">
      <c r="A120" s="188" t="s">
        <v>475</v>
      </c>
      <c r="B120" s="189">
        <v>2018</v>
      </c>
      <c r="C120" s="204">
        <v>43</v>
      </c>
      <c r="D120" s="204">
        <v>46</v>
      </c>
      <c r="E120" s="204">
        <v>47.5</v>
      </c>
      <c r="F120" s="204">
        <v>47.5</v>
      </c>
      <c r="G120" s="204">
        <v>47.5</v>
      </c>
      <c r="H120" s="204">
        <v>47.5</v>
      </c>
      <c r="I120" s="213">
        <v>47.5</v>
      </c>
      <c r="J120" s="213">
        <v>47.5</v>
      </c>
      <c r="K120" s="204">
        <v>51</v>
      </c>
      <c r="L120" s="204">
        <v>50</v>
      </c>
      <c r="M120" s="213">
        <v>50</v>
      </c>
      <c r="N120" s="204">
        <v>50</v>
      </c>
    </row>
    <row r="121" spans="1:14" ht="11.1" customHeight="1" x14ac:dyDescent="0.25">
      <c r="A121" s="188"/>
      <c r="B121" s="189">
        <v>2019</v>
      </c>
      <c r="C121" s="204">
        <v>48</v>
      </c>
      <c r="D121" s="204">
        <v>48</v>
      </c>
      <c r="E121" s="204">
        <v>48</v>
      </c>
      <c r="F121" s="204">
        <v>48</v>
      </c>
      <c r="G121" s="204">
        <v>48</v>
      </c>
      <c r="H121" s="204">
        <v>48</v>
      </c>
      <c r="I121" s="213">
        <v>48</v>
      </c>
      <c r="J121" s="213">
        <v>48</v>
      </c>
      <c r="K121" s="204">
        <v>53</v>
      </c>
      <c r="L121" s="204">
        <v>52.5</v>
      </c>
      <c r="M121" s="213">
        <v>53</v>
      </c>
      <c r="N121" s="204">
        <v>52.5</v>
      </c>
    </row>
    <row r="122" spans="1:14" ht="11.1" customHeight="1" x14ac:dyDescent="0.25">
      <c r="A122" s="188"/>
      <c r="B122" s="189">
        <v>2020</v>
      </c>
      <c r="C122" s="204">
        <v>52.5</v>
      </c>
      <c r="D122" s="190" t="s">
        <v>29</v>
      </c>
      <c r="E122" s="190" t="s">
        <v>29</v>
      </c>
      <c r="F122" s="190" t="s">
        <v>29</v>
      </c>
      <c r="G122" s="190" t="s">
        <v>29</v>
      </c>
      <c r="H122" s="190" t="s">
        <v>29</v>
      </c>
      <c r="I122" s="191" t="s">
        <v>29</v>
      </c>
      <c r="J122" s="191" t="s">
        <v>29</v>
      </c>
      <c r="K122" s="190" t="s">
        <v>29</v>
      </c>
      <c r="L122" s="190" t="s">
        <v>29</v>
      </c>
      <c r="M122" s="191" t="s">
        <v>29</v>
      </c>
      <c r="N122" s="190" t="s">
        <v>29</v>
      </c>
    </row>
    <row r="123" spans="1:14" ht="11.1" customHeight="1" x14ac:dyDescent="0.25">
      <c r="A123" s="188"/>
      <c r="B123" s="189">
        <v>2021</v>
      </c>
      <c r="C123" s="190" t="s">
        <v>29</v>
      </c>
      <c r="D123" s="190" t="s">
        <v>29</v>
      </c>
      <c r="E123" s="190" t="s">
        <v>29</v>
      </c>
      <c r="F123" s="190" t="s">
        <v>29</v>
      </c>
      <c r="G123" s="190" t="s">
        <v>29</v>
      </c>
      <c r="H123" s="190">
        <v>57.5</v>
      </c>
      <c r="I123" s="191">
        <v>60</v>
      </c>
      <c r="J123" s="191">
        <v>60</v>
      </c>
      <c r="K123" s="190" t="s">
        <v>29</v>
      </c>
      <c r="L123" s="190">
        <v>65</v>
      </c>
      <c r="M123" s="191" t="s">
        <v>29</v>
      </c>
      <c r="N123" s="190" t="s">
        <v>29</v>
      </c>
    </row>
    <row r="124" spans="1:14" ht="11.1" customHeight="1" x14ac:dyDescent="0.25">
      <c r="A124" s="188"/>
      <c r="B124" s="189">
        <v>2022</v>
      </c>
      <c r="C124" s="190">
        <v>70</v>
      </c>
      <c r="D124" s="190">
        <v>70</v>
      </c>
      <c r="E124" s="190">
        <v>70</v>
      </c>
      <c r="F124" s="190">
        <v>70</v>
      </c>
      <c r="G124" s="190" t="s">
        <v>29</v>
      </c>
      <c r="H124" s="190">
        <v>70</v>
      </c>
      <c r="I124" s="191">
        <v>70</v>
      </c>
      <c r="J124" s="191">
        <v>70</v>
      </c>
      <c r="K124" s="190">
        <v>80</v>
      </c>
      <c r="L124" s="190">
        <v>80</v>
      </c>
      <c r="M124" s="191">
        <v>80</v>
      </c>
      <c r="N124" s="190">
        <v>80</v>
      </c>
    </row>
    <row r="125" spans="1:14" ht="11.1" customHeight="1" x14ac:dyDescent="0.25">
      <c r="A125" s="188"/>
      <c r="B125" s="189">
        <v>2023</v>
      </c>
      <c r="C125" s="190">
        <v>80</v>
      </c>
      <c r="D125" s="190">
        <v>80</v>
      </c>
      <c r="E125" s="190">
        <v>80</v>
      </c>
      <c r="F125" s="190" t="s">
        <v>29</v>
      </c>
      <c r="G125" s="190">
        <v>70</v>
      </c>
      <c r="H125" s="190">
        <v>80</v>
      </c>
      <c r="I125" s="191">
        <v>80</v>
      </c>
      <c r="J125" s="191">
        <v>80</v>
      </c>
      <c r="K125" s="191">
        <v>80</v>
      </c>
      <c r="L125" s="190">
        <v>80</v>
      </c>
      <c r="M125" s="190">
        <v>80</v>
      </c>
      <c r="N125" s="190">
        <v>80</v>
      </c>
    </row>
    <row r="126" spans="1:14" ht="11.1" customHeight="1" x14ac:dyDescent="0.25">
      <c r="A126" s="192"/>
      <c r="B126" s="193">
        <v>2024</v>
      </c>
      <c r="C126" s="194">
        <v>80</v>
      </c>
      <c r="D126" s="194">
        <v>80</v>
      </c>
      <c r="E126" s="194">
        <v>78</v>
      </c>
      <c r="F126" s="194">
        <v>80</v>
      </c>
      <c r="G126" s="194"/>
      <c r="H126" s="194"/>
      <c r="I126" s="194"/>
      <c r="J126" s="195"/>
      <c r="K126" s="195"/>
      <c r="L126" s="194"/>
      <c r="M126" s="194"/>
      <c r="N126" s="214"/>
    </row>
    <row r="127" spans="1:14" ht="11.1" customHeight="1" x14ac:dyDescent="0.25">
      <c r="A127" s="188" t="s">
        <v>121</v>
      </c>
      <c r="B127" s="189">
        <v>2018</v>
      </c>
      <c r="C127" s="204">
        <v>36</v>
      </c>
      <c r="D127" s="204">
        <v>37.5</v>
      </c>
      <c r="E127" s="204">
        <v>37.5</v>
      </c>
      <c r="F127" s="204">
        <v>37.5</v>
      </c>
      <c r="G127" s="204">
        <v>37.5</v>
      </c>
      <c r="H127" s="204">
        <v>37.5</v>
      </c>
      <c r="I127" s="213">
        <v>37.5</v>
      </c>
      <c r="J127" s="213">
        <v>37.5</v>
      </c>
      <c r="K127" s="204">
        <v>37.5</v>
      </c>
      <c r="L127" s="204">
        <v>37.5</v>
      </c>
      <c r="M127" s="213">
        <v>37.5</v>
      </c>
      <c r="N127" s="204">
        <v>37.5</v>
      </c>
    </row>
    <row r="128" spans="1:14" ht="11.1" customHeight="1" x14ac:dyDescent="0.25">
      <c r="A128" s="188"/>
      <c r="B128" s="189">
        <v>2019</v>
      </c>
      <c r="C128" s="204">
        <v>40</v>
      </c>
      <c r="D128" s="204">
        <v>40</v>
      </c>
      <c r="E128" s="204">
        <v>40</v>
      </c>
      <c r="F128" s="204">
        <v>40</v>
      </c>
      <c r="G128" s="204">
        <v>39</v>
      </c>
      <c r="H128" s="204">
        <v>40</v>
      </c>
      <c r="I128" s="213">
        <v>40</v>
      </c>
      <c r="J128" s="213">
        <v>40</v>
      </c>
      <c r="K128" s="204">
        <v>40</v>
      </c>
      <c r="L128" s="204">
        <v>40</v>
      </c>
      <c r="M128" s="213">
        <v>42.5</v>
      </c>
      <c r="N128" s="204">
        <v>42.5</v>
      </c>
    </row>
    <row r="129" spans="1:14" ht="11.1" customHeight="1" x14ac:dyDescent="0.25">
      <c r="A129" s="188"/>
      <c r="B129" s="189">
        <v>2020</v>
      </c>
      <c r="C129" s="204">
        <v>42.5</v>
      </c>
      <c r="D129" s="190">
        <v>40</v>
      </c>
      <c r="E129" s="190">
        <v>40</v>
      </c>
      <c r="F129" s="190" t="s">
        <v>29</v>
      </c>
      <c r="G129" s="190" t="s">
        <v>29</v>
      </c>
      <c r="H129" s="190" t="s">
        <v>29</v>
      </c>
      <c r="I129" s="191">
        <v>40</v>
      </c>
      <c r="J129" s="191">
        <v>45</v>
      </c>
      <c r="K129" s="190" t="s">
        <v>29</v>
      </c>
      <c r="L129" s="190" t="s">
        <v>29</v>
      </c>
      <c r="M129" s="191">
        <v>45</v>
      </c>
      <c r="N129" s="190">
        <v>45</v>
      </c>
    </row>
    <row r="130" spans="1:14" ht="11.1" customHeight="1" x14ac:dyDescent="0.25">
      <c r="A130" s="188"/>
      <c r="B130" s="189">
        <v>2021</v>
      </c>
      <c r="C130" s="204">
        <v>40</v>
      </c>
      <c r="D130" s="204">
        <v>40</v>
      </c>
      <c r="E130" s="204">
        <v>40</v>
      </c>
      <c r="F130" s="190">
        <v>37.5</v>
      </c>
      <c r="G130" s="190">
        <v>35</v>
      </c>
      <c r="H130" s="190">
        <v>40</v>
      </c>
      <c r="I130" s="191">
        <v>40</v>
      </c>
      <c r="J130" s="191">
        <v>40</v>
      </c>
      <c r="K130" s="190">
        <v>40</v>
      </c>
      <c r="L130" s="190">
        <v>40</v>
      </c>
      <c r="M130" s="191">
        <v>40</v>
      </c>
      <c r="N130" s="190">
        <v>37.5</v>
      </c>
    </row>
    <row r="131" spans="1:14" ht="11.1" customHeight="1" x14ac:dyDescent="0.25">
      <c r="A131" s="188"/>
      <c r="B131" s="189">
        <v>2022</v>
      </c>
      <c r="C131" s="204">
        <v>37.5</v>
      </c>
      <c r="D131" s="204">
        <v>42.5</v>
      </c>
      <c r="E131" s="204">
        <v>42.5</v>
      </c>
      <c r="F131" s="204">
        <v>42.5</v>
      </c>
      <c r="G131" s="204">
        <v>42.5</v>
      </c>
      <c r="H131" s="204">
        <v>42.5</v>
      </c>
      <c r="I131" s="213">
        <v>42.5</v>
      </c>
      <c r="J131" s="213">
        <v>42.5</v>
      </c>
      <c r="K131" s="190">
        <v>44.5</v>
      </c>
      <c r="L131" s="204">
        <v>45</v>
      </c>
      <c r="M131" s="191">
        <v>50</v>
      </c>
      <c r="N131" s="190">
        <v>47</v>
      </c>
    </row>
    <row r="132" spans="1:14" ht="11.1" customHeight="1" x14ac:dyDescent="0.25">
      <c r="A132" s="188"/>
      <c r="B132" s="189">
        <v>2023</v>
      </c>
      <c r="C132" s="204">
        <v>53</v>
      </c>
      <c r="D132" s="204">
        <v>46.5</v>
      </c>
      <c r="E132" s="204">
        <v>52</v>
      </c>
      <c r="F132" s="204">
        <v>52</v>
      </c>
      <c r="G132" s="204">
        <v>53</v>
      </c>
      <c r="H132" s="204">
        <v>52.5</v>
      </c>
      <c r="I132" s="213">
        <v>53</v>
      </c>
      <c r="J132" s="213">
        <v>53</v>
      </c>
      <c r="K132" s="213">
        <v>53</v>
      </c>
      <c r="L132" s="204">
        <v>53</v>
      </c>
      <c r="M132" s="204">
        <v>53</v>
      </c>
      <c r="N132" s="190">
        <v>51</v>
      </c>
    </row>
    <row r="133" spans="1:14" ht="11.1" customHeight="1" x14ac:dyDescent="0.25">
      <c r="A133" s="192"/>
      <c r="B133" s="193">
        <v>2024</v>
      </c>
      <c r="C133" s="214">
        <v>53</v>
      </c>
      <c r="D133" s="214">
        <v>53</v>
      </c>
      <c r="E133" s="214">
        <v>50</v>
      </c>
      <c r="F133" s="214">
        <v>53</v>
      </c>
      <c r="G133" s="214"/>
      <c r="H133" s="214"/>
      <c r="I133" s="215"/>
      <c r="J133" s="215"/>
      <c r="K133" s="215"/>
      <c r="L133" s="214"/>
      <c r="M133" s="214"/>
      <c r="N133" s="194"/>
    </row>
    <row r="134" spans="1:14" ht="11.1" customHeight="1" x14ac:dyDescent="0.25">
      <c r="A134" s="202" t="s">
        <v>126</v>
      </c>
      <c r="B134" s="197">
        <v>2018</v>
      </c>
      <c r="C134" s="203">
        <v>32.5</v>
      </c>
      <c r="D134" s="203">
        <v>32.5</v>
      </c>
      <c r="E134" s="203">
        <v>32.5</v>
      </c>
      <c r="F134" s="203">
        <v>34</v>
      </c>
      <c r="G134" s="203">
        <v>34</v>
      </c>
      <c r="H134" s="203">
        <v>35</v>
      </c>
      <c r="I134" s="216">
        <v>39</v>
      </c>
      <c r="J134" s="216">
        <v>39</v>
      </c>
      <c r="K134" s="203">
        <v>39</v>
      </c>
      <c r="L134" s="203">
        <v>39</v>
      </c>
      <c r="M134" s="216">
        <v>39</v>
      </c>
      <c r="N134" s="203">
        <v>40</v>
      </c>
    </row>
    <row r="135" spans="1:14" ht="11.1" customHeight="1" x14ac:dyDescent="0.25">
      <c r="A135" s="188"/>
      <c r="B135" s="189">
        <v>2019</v>
      </c>
      <c r="C135" s="204">
        <v>38</v>
      </c>
      <c r="D135" s="204">
        <v>38</v>
      </c>
      <c r="E135" s="204">
        <v>38</v>
      </c>
      <c r="F135" s="204">
        <v>37</v>
      </c>
      <c r="G135" s="204">
        <v>38</v>
      </c>
      <c r="H135" s="204">
        <v>41</v>
      </c>
      <c r="I135" s="213">
        <v>41</v>
      </c>
      <c r="J135" s="213">
        <v>40</v>
      </c>
      <c r="K135" s="204">
        <v>35</v>
      </c>
      <c r="L135" s="204">
        <v>35</v>
      </c>
      <c r="M135" s="213">
        <v>35</v>
      </c>
      <c r="N135" s="204">
        <v>35</v>
      </c>
    </row>
    <row r="136" spans="1:14" ht="11.1" customHeight="1" x14ac:dyDescent="0.25">
      <c r="A136" s="188"/>
      <c r="B136" s="189">
        <v>2020</v>
      </c>
      <c r="C136" s="204">
        <v>37.5</v>
      </c>
      <c r="D136" s="204">
        <v>37.5</v>
      </c>
      <c r="E136" s="204">
        <v>37.5</v>
      </c>
      <c r="F136" s="204">
        <v>37.5</v>
      </c>
      <c r="G136" s="204">
        <v>37.5</v>
      </c>
      <c r="H136" s="204">
        <v>37.5</v>
      </c>
      <c r="I136" s="213">
        <v>37.5</v>
      </c>
      <c r="J136" s="213">
        <v>37.5</v>
      </c>
      <c r="K136" s="204">
        <v>35</v>
      </c>
      <c r="L136" s="204">
        <v>35</v>
      </c>
      <c r="M136" s="213">
        <v>35</v>
      </c>
      <c r="N136" s="204">
        <v>37.5</v>
      </c>
    </row>
    <row r="137" spans="1:14" ht="11.1" customHeight="1" x14ac:dyDescent="0.25">
      <c r="A137" s="188"/>
      <c r="B137" s="189">
        <v>2021</v>
      </c>
      <c r="C137" s="204">
        <v>37.5</v>
      </c>
      <c r="D137" s="204">
        <v>37.5</v>
      </c>
      <c r="E137" s="204">
        <v>37.5</v>
      </c>
      <c r="F137" s="204">
        <v>35</v>
      </c>
      <c r="G137" s="204">
        <v>37.5</v>
      </c>
      <c r="H137" s="204">
        <v>37.5</v>
      </c>
      <c r="I137" s="213">
        <v>35</v>
      </c>
      <c r="J137" s="213">
        <v>52.5</v>
      </c>
      <c r="K137" s="204">
        <v>52.5</v>
      </c>
      <c r="L137" s="204">
        <v>50</v>
      </c>
      <c r="M137" s="213">
        <v>52.5</v>
      </c>
      <c r="N137" s="204">
        <v>52.5</v>
      </c>
    </row>
    <row r="138" spans="1:14" ht="11.1" customHeight="1" x14ac:dyDescent="0.25">
      <c r="A138" s="188"/>
      <c r="B138" s="189">
        <v>2022</v>
      </c>
      <c r="C138" s="204">
        <v>52.5</v>
      </c>
      <c r="D138" s="204">
        <v>53</v>
      </c>
      <c r="E138" s="204">
        <v>53</v>
      </c>
      <c r="F138" s="204">
        <v>53</v>
      </c>
      <c r="G138" s="204">
        <v>53</v>
      </c>
      <c r="H138" s="204">
        <v>47.5</v>
      </c>
      <c r="I138" s="213">
        <v>47.5</v>
      </c>
      <c r="J138" s="213">
        <v>47.5</v>
      </c>
      <c r="K138" s="204">
        <v>47.5</v>
      </c>
      <c r="L138" s="204">
        <v>55</v>
      </c>
      <c r="M138" s="213">
        <v>48</v>
      </c>
      <c r="N138" s="204">
        <v>47.5</v>
      </c>
    </row>
    <row r="139" spans="1:14" ht="11.1" customHeight="1" x14ac:dyDescent="0.25">
      <c r="A139" s="188"/>
      <c r="B139" s="189">
        <v>2023</v>
      </c>
      <c r="C139" s="204">
        <v>47.5</v>
      </c>
      <c r="D139" s="204">
        <v>47.5</v>
      </c>
      <c r="E139" s="204">
        <v>47.5</v>
      </c>
      <c r="F139" s="204">
        <v>47.5</v>
      </c>
      <c r="G139" s="204">
        <v>52</v>
      </c>
      <c r="H139" s="204">
        <v>57.5</v>
      </c>
      <c r="I139" s="213">
        <v>55</v>
      </c>
      <c r="J139" s="213">
        <v>53</v>
      </c>
      <c r="K139" s="204">
        <v>53</v>
      </c>
      <c r="L139" s="204">
        <v>50</v>
      </c>
      <c r="M139" s="204">
        <v>50</v>
      </c>
      <c r="N139" s="204">
        <v>43</v>
      </c>
    </row>
    <row r="140" spans="1:14" ht="11.1" customHeight="1" x14ac:dyDescent="0.25">
      <c r="A140" s="192"/>
      <c r="B140" s="193">
        <v>2024</v>
      </c>
      <c r="C140" s="214">
        <v>48</v>
      </c>
      <c r="D140" s="214">
        <v>50</v>
      </c>
      <c r="E140" s="214">
        <v>52</v>
      </c>
      <c r="F140" s="769">
        <v>47.5</v>
      </c>
      <c r="G140" s="214"/>
      <c r="H140" s="214"/>
      <c r="I140" s="215"/>
      <c r="J140" s="215"/>
      <c r="K140" s="214"/>
      <c r="L140" s="214"/>
      <c r="M140" s="214"/>
      <c r="N140" s="214"/>
    </row>
    <row r="141" spans="1:14" ht="11.1" customHeight="1" x14ac:dyDescent="0.25">
      <c r="A141" s="202" t="s">
        <v>532</v>
      </c>
      <c r="B141" s="189">
        <v>2018</v>
      </c>
      <c r="C141" s="204">
        <v>37.5</v>
      </c>
      <c r="D141" s="204">
        <v>36.81818181818182</v>
      </c>
      <c r="E141" s="204">
        <v>38.18181818181818</v>
      </c>
      <c r="F141" s="204">
        <v>38.636363636363633</v>
      </c>
      <c r="G141" s="204">
        <v>38.5</v>
      </c>
      <c r="H141" s="213">
        <v>38.5</v>
      </c>
      <c r="I141" s="213">
        <v>38.636363636363633</v>
      </c>
      <c r="J141" s="213">
        <v>40.68181818181818</v>
      </c>
      <c r="K141" s="213">
        <v>40.227272727272727</v>
      </c>
      <c r="L141" s="213">
        <v>40.454545454545453</v>
      </c>
      <c r="M141" s="213">
        <v>40.454545454545453</v>
      </c>
      <c r="N141" s="204">
        <v>40.454545454545453</v>
      </c>
    </row>
    <row r="142" spans="1:14" ht="11.1" customHeight="1" x14ac:dyDescent="0.25">
      <c r="A142" s="461"/>
      <c r="B142" s="189">
        <v>2019</v>
      </c>
      <c r="C142" s="204">
        <v>40</v>
      </c>
      <c r="D142" s="204">
        <v>40</v>
      </c>
      <c r="E142" s="204">
        <v>41.8</v>
      </c>
      <c r="F142" s="204">
        <v>41.8</v>
      </c>
      <c r="G142" s="204">
        <v>41.8</v>
      </c>
      <c r="H142" s="213">
        <v>43.5</v>
      </c>
      <c r="I142" s="213">
        <v>43.8</v>
      </c>
      <c r="J142" s="213">
        <v>44.5</v>
      </c>
      <c r="K142" s="213">
        <v>45</v>
      </c>
      <c r="L142" s="213">
        <v>45</v>
      </c>
      <c r="M142" s="213">
        <v>45</v>
      </c>
      <c r="N142" s="204">
        <v>47.5</v>
      </c>
    </row>
    <row r="143" spans="1:14" ht="11.1" customHeight="1" x14ac:dyDescent="0.25">
      <c r="A143" s="461"/>
      <c r="B143" s="189">
        <v>2020</v>
      </c>
      <c r="C143" s="204">
        <v>45</v>
      </c>
      <c r="D143" s="204">
        <v>45</v>
      </c>
      <c r="E143" s="190" t="s">
        <v>29</v>
      </c>
      <c r="F143" s="190" t="s">
        <v>29</v>
      </c>
      <c r="G143" s="204">
        <v>47.5</v>
      </c>
      <c r="H143" s="213">
        <v>47.5</v>
      </c>
      <c r="I143" s="191" t="s">
        <v>29</v>
      </c>
      <c r="J143" s="213">
        <v>47.5</v>
      </c>
      <c r="K143" s="213">
        <v>47.5</v>
      </c>
      <c r="L143" s="213">
        <v>45</v>
      </c>
      <c r="M143" s="213">
        <v>45</v>
      </c>
      <c r="N143" s="204">
        <v>45</v>
      </c>
    </row>
    <row r="144" spans="1:14" ht="11.1" customHeight="1" x14ac:dyDescent="0.25">
      <c r="A144" s="461"/>
      <c r="B144" s="189">
        <v>2021</v>
      </c>
      <c r="C144" s="204">
        <v>45</v>
      </c>
      <c r="D144" s="204">
        <v>45</v>
      </c>
      <c r="E144" s="204">
        <v>45</v>
      </c>
      <c r="F144" s="204">
        <v>45</v>
      </c>
      <c r="G144" s="204">
        <v>45</v>
      </c>
      <c r="H144" s="213">
        <v>45</v>
      </c>
      <c r="I144" s="213">
        <v>45</v>
      </c>
      <c r="J144" s="213">
        <v>45</v>
      </c>
      <c r="K144" s="213">
        <v>45</v>
      </c>
      <c r="L144" s="213">
        <v>45</v>
      </c>
      <c r="M144" s="213">
        <v>45</v>
      </c>
      <c r="N144" s="204">
        <v>45</v>
      </c>
    </row>
    <row r="145" spans="1:14" ht="11.1" customHeight="1" x14ac:dyDescent="0.25">
      <c r="A145" s="461"/>
      <c r="B145" s="189">
        <v>2022</v>
      </c>
      <c r="C145" s="204">
        <v>47.5</v>
      </c>
      <c r="D145" s="204">
        <v>52.5</v>
      </c>
      <c r="E145" s="204">
        <v>57.5</v>
      </c>
      <c r="F145" s="204">
        <v>55</v>
      </c>
      <c r="G145" s="204">
        <v>55</v>
      </c>
      <c r="H145" s="213">
        <v>58</v>
      </c>
      <c r="I145" s="213">
        <v>58</v>
      </c>
      <c r="J145" s="213">
        <v>62.5</v>
      </c>
      <c r="K145" s="213">
        <v>75.5</v>
      </c>
      <c r="L145" s="213">
        <v>58</v>
      </c>
      <c r="M145" s="213">
        <v>58</v>
      </c>
      <c r="N145" s="204">
        <v>62.5</v>
      </c>
    </row>
    <row r="146" spans="1:14" ht="11.1" customHeight="1" x14ac:dyDescent="0.25">
      <c r="A146" s="461"/>
      <c r="B146" s="189">
        <v>2023</v>
      </c>
      <c r="C146" s="204">
        <v>65</v>
      </c>
      <c r="D146" s="204">
        <v>65</v>
      </c>
      <c r="E146" s="204">
        <v>65</v>
      </c>
      <c r="F146" s="190" t="s">
        <v>29</v>
      </c>
      <c r="G146" s="190" t="s">
        <v>29</v>
      </c>
      <c r="H146" s="191" t="s">
        <v>29</v>
      </c>
      <c r="I146" s="191" t="s">
        <v>29</v>
      </c>
      <c r="J146" s="191" t="s">
        <v>29</v>
      </c>
      <c r="K146" s="191" t="s">
        <v>29</v>
      </c>
      <c r="L146" s="191" t="s">
        <v>29</v>
      </c>
      <c r="M146" s="191" t="s">
        <v>29</v>
      </c>
      <c r="N146" s="191" t="s">
        <v>29</v>
      </c>
    </row>
    <row r="147" spans="1:14" ht="11.1" customHeight="1" x14ac:dyDescent="0.25">
      <c r="A147" s="808"/>
      <c r="B147" s="515">
        <v>2024</v>
      </c>
      <c r="C147" s="516" t="s">
        <v>29</v>
      </c>
      <c r="D147" s="516" t="s">
        <v>29</v>
      </c>
      <c r="E147" s="746">
        <v>62</v>
      </c>
      <c r="F147" s="484">
        <v>68</v>
      </c>
      <c r="G147" s="484"/>
      <c r="H147" s="484"/>
      <c r="I147" s="484"/>
      <c r="J147" s="484"/>
      <c r="K147" s="484"/>
      <c r="L147" s="485"/>
      <c r="M147" s="485"/>
      <c r="N147" s="485"/>
    </row>
    <row r="148" spans="1:14" ht="11.1" customHeight="1" x14ac:dyDescent="0.25">
      <c r="A148" s="188" t="s">
        <v>476</v>
      </c>
      <c r="B148" s="189">
        <v>2018</v>
      </c>
      <c r="C148" s="204">
        <v>35</v>
      </c>
      <c r="D148" s="204">
        <v>35</v>
      </c>
      <c r="E148" s="204">
        <v>35</v>
      </c>
      <c r="F148" s="204">
        <v>35</v>
      </c>
      <c r="G148" s="204">
        <v>35</v>
      </c>
      <c r="H148" s="204">
        <v>36</v>
      </c>
      <c r="I148" s="213">
        <v>35</v>
      </c>
      <c r="J148" s="213">
        <v>34</v>
      </c>
      <c r="K148" s="204">
        <v>35</v>
      </c>
      <c r="L148" s="204">
        <v>35</v>
      </c>
      <c r="M148" s="213">
        <v>35</v>
      </c>
      <c r="N148" s="204">
        <v>35</v>
      </c>
    </row>
    <row r="149" spans="1:14" ht="11.1" customHeight="1" x14ac:dyDescent="0.25">
      <c r="A149" s="188"/>
      <c r="B149" s="189">
        <v>2019</v>
      </c>
      <c r="C149" s="204">
        <v>34</v>
      </c>
      <c r="D149" s="204">
        <v>34</v>
      </c>
      <c r="E149" s="204">
        <v>34</v>
      </c>
      <c r="F149" s="204">
        <v>35</v>
      </c>
      <c r="G149" s="204">
        <v>35</v>
      </c>
      <c r="H149" s="204">
        <v>36</v>
      </c>
      <c r="I149" s="213">
        <v>35</v>
      </c>
      <c r="J149" s="213">
        <v>35</v>
      </c>
      <c r="K149" s="204">
        <v>37.5</v>
      </c>
      <c r="L149" s="204">
        <v>37.5</v>
      </c>
      <c r="M149" s="213">
        <v>40</v>
      </c>
      <c r="N149" s="204">
        <v>40</v>
      </c>
    </row>
    <row r="150" spans="1:14" ht="11.1" customHeight="1" x14ac:dyDescent="0.25">
      <c r="A150" s="188"/>
      <c r="B150" s="189">
        <v>2020</v>
      </c>
      <c r="C150" s="204">
        <v>40</v>
      </c>
      <c r="D150" s="204">
        <v>40</v>
      </c>
      <c r="E150" s="204">
        <v>40</v>
      </c>
      <c r="F150" s="204">
        <v>40</v>
      </c>
      <c r="G150" s="204">
        <v>40</v>
      </c>
      <c r="H150" s="204">
        <v>40</v>
      </c>
      <c r="I150" s="213">
        <v>40</v>
      </c>
      <c r="J150" s="213">
        <v>40</v>
      </c>
      <c r="K150" s="204">
        <v>40</v>
      </c>
      <c r="L150" s="204">
        <v>40</v>
      </c>
      <c r="M150" s="213">
        <v>40</v>
      </c>
      <c r="N150" s="204">
        <v>38</v>
      </c>
    </row>
    <row r="151" spans="1:14" ht="11.1" customHeight="1" x14ac:dyDescent="0.25">
      <c r="A151" s="188"/>
      <c r="B151" s="189">
        <v>2021</v>
      </c>
      <c r="C151" s="204">
        <v>40</v>
      </c>
      <c r="D151" s="204">
        <v>40</v>
      </c>
      <c r="E151" s="204">
        <v>40</v>
      </c>
      <c r="F151" s="204">
        <v>40</v>
      </c>
      <c r="G151" s="204">
        <v>40</v>
      </c>
      <c r="H151" s="204">
        <v>45</v>
      </c>
      <c r="I151" s="213">
        <v>45</v>
      </c>
      <c r="J151" s="213">
        <v>45</v>
      </c>
      <c r="K151" s="204">
        <v>45</v>
      </c>
      <c r="L151" s="204">
        <v>45</v>
      </c>
      <c r="M151" s="213">
        <v>45</v>
      </c>
      <c r="N151" s="204">
        <v>40</v>
      </c>
    </row>
    <row r="152" spans="1:14" ht="11.1" customHeight="1" x14ac:dyDescent="0.25">
      <c r="A152" s="188"/>
      <c r="B152" s="189">
        <v>2022</v>
      </c>
      <c r="C152" s="204">
        <v>40</v>
      </c>
      <c r="D152" s="204">
        <v>45</v>
      </c>
      <c r="E152" s="204">
        <v>45</v>
      </c>
      <c r="F152" s="204">
        <v>40</v>
      </c>
      <c r="G152" s="204">
        <v>40</v>
      </c>
      <c r="H152" s="204">
        <v>45</v>
      </c>
      <c r="I152" s="213">
        <v>52.5</v>
      </c>
      <c r="J152" s="213">
        <v>52.5</v>
      </c>
      <c r="K152" s="204">
        <v>52.5</v>
      </c>
      <c r="L152" s="204">
        <v>53</v>
      </c>
      <c r="M152" s="213">
        <v>57.5</v>
      </c>
      <c r="N152" s="204">
        <v>57.5</v>
      </c>
    </row>
    <row r="153" spans="1:14" ht="11.1" customHeight="1" x14ac:dyDescent="0.25">
      <c r="A153" s="188"/>
      <c r="B153" s="189">
        <v>2023</v>
      </c>
      <c r="C153" s="204" t="s">
        <v>29</v>
      </c>
      <c r="D153" s="204" t="s">
        <v>29</v>
      </c>
      <c r="E153" s="204" t="s">
        <v>29</v>
      </c>
      <c r="F153" s="204">
        <v>67.5</v>
      </c>
      <c r="G153" s="204">
        <v>60</v>
      </c>
      <c r="H153" s="204">
        <v>57.5</v>
      </c>
      <c r="I153" s="213">
        <v>60</v>
      </c>
      <c r="J153" s="213">
        <v>62</v>
      </c>
      <c r="K153" s="204">
        <v>60</v>
      </c>
      <c r="L153" s="204">
        <v>60</v>
      </c>
      <c r="M153" s="204">
        <v>60</v>
      </c>
      <c r="N153" s="204">
        <v>60</v>
      </c>
    </row>
    <row r="154" spans="1:14" ht="11.1" customHeight="1" x14ac:dyDescent="0.25">
      <c r="A154" s="192"/>
      <c r="B154" s="193">
        <v>2024</v>
      </c>
      <c r="C154" s="214">
        <v>60</v>
      </c>
      <c r="D154" s="214">
        <v>60</v>
      </c>
      <c r="E154" s="214">
        <v>56</v>
      </c>
      <c r="F154" s="214">
        <v>80</v>
      </c>
      <c r="G154" s="214"/>
      <c r="H154" s="214"/>
      <c r="I154" s="215"/>
      <c r="J154" s="215"/>
      <c r="K154" s="214"/>
      <c r="L154" s="214"/>
      <c r="M154" s="214"/>
      <c r="N154" s="214"/>
    </row>
    <row r="155" spans="1:14" ht="11.1" customHeight="1" x14ac:dyDescent="0.25">
      <c r="A155" s="188" t="s">
        <v>171</v>
      </c>
      <c r="B155" s="189">
        <v>2018</v>
      </c>
      <c r="C155" s="204">
        <v>57</v>
      </c>
      <c r="D155" s="204">
        <v>57</v>
      </c>
      <c r="E155" s="204">
        <v>57</v>
      </c>
      <c r="F155" s="204">
        <v>57</v>
      </c>
      <c r="G155" s="204">
        <v>57</v>
      </c>
      <c r="H155" s="204">
        <v>57</v>
      </c>
      <c r="I155" s="213">
        <v>54</v>
      </c>
      <c r="J155" s="213">
        <v>54.5</v>
      </c>
      <c r="K155" s="204">
        <v>55</v>
      </c>
      <c r="L155" s="204">
        <v>55</v>
      </c>
      <c r="M155" s="213">
        <v>55</v>
      </c>
      <c r="N155" s="204">
        <v>55</v>
      </c>
    </row>
    <row r="156" spans="1:14" ht="11.1" customHeight="1" x14ac:dyDescent="0.25">
      <c r="A156" s="188"/>
      <c r="B156" s="189">
        <v>2019</v>
      </c>
      <c r="C156" s="204">
        <v>57.5</v>
      </c>
      <c r="D156" s="204">
        <v>56</v>
      </c>
      <c r="E156" s="204">
        <v>56</v>
      </c>
      <c r="F156" s="204">
        <v>56</v>
      </c>
      <c r="G156" s="204">
        <v>59</v>
      </c>
      <c r="H156" s="204">
        <v>58</v>
      </c>
      <c r="I156" s="213">
        <v>57.5</v>
      </c>
      <c r="J156" s="213">
        <v>57.5</v>
      </c>
      <c r="K156" s="204">
        <v>57.5</v>
      </c>
      <c r="L156" s="204">
        <v>57.5</v>
      </c>
      <c r="M156" s="213">
        <v>57.5</v>
      </c>
      <c r="N156" s="204">
        <v>57.5</v>
      </c>
    </row>
    <row r="157" spans="1:14" ht="11.1" customHeight="1" x14ac:dyDescent="0.25">
      <c r="A157" s="188"/>
      <c r="B157" s="189">
        <v>2020</v>
      </c>
      <c r="C157" s="204">
        <v>57.5</v>
      </c>
      <c r="D157" s="204">
        <v>57.5</v>
      </c>
      <c r="E157" s="204">
        <v>59</v>
      </c>
      <c r="F157" s="204">
        <v>56.5</v>
      </c>
      <c r="G157" s="204">
        <v>56.5</v>
      </c>
      <c r="H157" s="204">
        <v>56.5</v>
      </c>
      <c r="I157" s="213">
        <v>59</v>
      </c>
      <c r="J157" s="213">
        <v>57.5</v>
      </c>
      <c r="K157" s="204">
        <v>57.5</v>
      </c>
      <c r="L157" s="204">
        <v>59</v>
      </c>
      <c r="M157" s="213">
        <v>62.5</v>
      </c>
      <c r="N157" s="204">
        <v>57.5</v>
      </c>
    </row>
    <row r="158" spans="1:14" ht="11.1" customHeight="1" x14ac:dyDescent="0.25">
      <c r="A158" s="188"/>
      <c r="B158" s="189">
        <v>2021</v>
      </c>
      <c r="C158" s="204" t="s">
        <v>29</v>
      </c>
      <c r="D158" s="204" t="s">
        <v>29</v>
      </c>
      <c r="E158" s="204" t="s">
        <v>29</v>
      </c>
      <c r="F158" s="204" t="s">
        <v>29</v>
      </c>
      <c r="G158" s="204" t="s">
        <v>29</v>
      </c>
      <c r="H158" s="204" t="s">
        <v>29</v>
      </c>
      <c r="I158" s="213" t="s">
        <v>29</v>
      </c>
      <c r="J158" s="213" t="s">
        <v>29</v>
      </c>
      <c r="K158" s="204" t="s">
        <v>29</v>
      </c>
      <c r="L158" s="204" t="s">
        <v>29</v>
      </c>
      <c r="M158" s="213" t="s">
        <v>29</v>
      </c>
      <c r="N158" s="204" t="s">
        <v>29</v>
      </c>
    </row>
    <row r="159" spans="1:14" ht="11.1" customHeight="1" x14ac:dyDescent="0.25">
      <c r="A159" s="188"/>
      <c r="B159" s="189">
        <v>2022</v>
      </c>
      <c r="C159" s="204">
        <v>63</v>
      </c>
      <c r="D159" s="204">
        <v>60</v>
      </c>
      <c r="E159" s="204">
        <v>60</v>
      </c>
      <c r="F159" s="204">
        <v>70</v>
      </c>
      <c r="G159" s="204">
        <v>70</v>
      </c>
      <c r="H159" s="204">
        <v>70</v>
      </c>
      <c r="I159" s="213">
        <v>70</v>
      </c>
      <c r="J159" s="213">
        <v>70</v>
      </c>
      <c r="K159" s="204">
        <v>70</v>
      </c>
      <c r="L159" s="204">
        <v>70</v>
      </c>
      <c r="M159" s="213">
        <v>75</v>
      </c>
      <c r="N159" s="204">
        <v>80</v>
      </c>
    </row>
    <row r="160" spans="1:14" ht="11.1" customHeight="1" x14ac:dyDescent="0.25">
      <c r="A160" s="188"/>
      <c r="B160" s="189">
        <v>2023</v>
      </c>
      <c r="C160" s="204">
        <v>80</v>
      </c>
      <c r="D160" s="204">
        <v>80</v>
      </c>
      <c r="E160" s="204">
        <v>82</v>
      </c>
      <c r="F160" s="204">
        <v>82</v>
      </c>
      <c r="G160" s="204">
        <v>83</v>
      </c>
      <c r="H160" s="204">
        <v>83</v>
      </c>
      <c r="I160" s="213">
        <v>85</v>
      </c>
      <c r="J160" s="213">
        <v>79</v>
      </c>
      <c r="K160" s="204">
        <v>78</v>
      </c>
      <c r="L160" s="204">
        <v>80</v>
      </c>
      <c r="M160" s="204">
        <v>80</v>
      </c>
      <c r="N160" s="204">
        <v>80</v>
      </c>
    </row>
    <row r="161" spans="1:14" ht="11.1" customHeight="1" x14ac:dyDescent="0.25">
      <c r="A161" s="192"/>
      <c r="B161" s="193">
        <v>2024</v>
      </c>
      <c r="C161" s="214">
        <v>80</v>
      </c>
      <c r="D161" s="214">
        <v>80</v>
      </c>
      <c r="E161" s="214">
        <v>80</v>
      </c>
      <c r="F161" s="214">
        <v>80</v>
      </c>
      <c r="G161" s="214"/>
      <c r="H161" s="214"/>
      <c r="I161" s="215"/>
      <c r="J161" s="215"/>
      <c r="K161" s="214"/>
      <c r="L161" s="214"/>
      <c r="M161" s="214"/>
      <c r="N161" s="214"/>
    </row>
    <row r="162" spans="1:14" ht="11.1" customHeight="1" x14ac:dyDescent="0.25">
      <c r="A162" s="202" t="s">
        <v>130</v>
      </c>
      <c r="B162" s="197">
        <v>2018</v>
      </c>
      <c r="C162" s="203">
        <v>42.5</v>
      </c>
      <c r="D162" s="203">
        <v>42.5</v>
      </c>
      <c r="E162" s="203">
        <v>42</v>
      </c>
      <c r="F162" s="203">
        <v>42.5</v>
      </c>
      <c r="G162" s="203">
        <v>42.5</v>
      </c>
      <c r="H162" s="203">
        <v>42.5</v>
      </c>
      <c r="I162" s="216">
        <v>42.5</v>
      </c>
      <c r="J162" s="216">
        <v>42.5</v>
      </c>
      <c r="K162" s="203">
        <v>42.5</v>
      </c>
      <c r="L162" s="203">
        <v>43.5</v>
      </c>
      <c r="M162" s="216">
        <v>43.5</v>
      </c>
      <c r="N162" s="203">
        <v>43.5</v>
      </c>
    </row>
    <row r="163" spans="1:14" ht="11.1" customHeight="1" x14ac:dyDescent="0.25">
      <c r="A163" s="188"/>
      <c r="B163" s="189">
        <v>2019</v>
      </c>
      <c r="C163" s="204">
        <v>43</v>
      </c>
      <c r="D163" s="204">
        <v>42.5</v>
      </c>
      <c r="E163" s="204">
        <v>43.4</v>
      </c>
      <c r="F163" s="204">
        <v>43.4</v>
      </c>
      <c r="G163" s="204">
        <v>42.5</v>
      </c>
      <c r="H163" s="204">
        <v>44.5</v>
      </c>
      <c r="I163" s="213">
        <v>43.5</v>
      </c>
      <c r="J163" s="213">
        <v>42.5</v>
      </c>
      <c r="K163" s="204">
        <v>43</v>
      </c>
      <c r="L163" s="204">
        <v>45</v>
      </c>
      <c r="M163" s="213">
        <v>45</v>
      </c>
      <c r="N163" s="204">
        <v>45</v>
      </c>
    </row>
    <row r="164" spans="1:14" ht="11.1" customHeight="1" x14ac:dyDescent="0.25">
      <c r="A164" s="188"/>
      <c r="B164" s="189">
        <v>2020</v>
      </c>
      <c r="C164" s="204">
        <v>45</v>
      </c>
      <c r="D164" s="204">
        <v>45</v>
      </c>
      <c r="E164" s="204">
        <v>45</v>
      </c>
      <c r="F164" s="204">
        <v>45</v>
      </c>
      <c r="G164" s="204">
        <v>45</v>
      </c>
      <c r="H164" s="204">
        <v>50</v>
      </c>
      <c r="I164" s="213">
        <v>45</v>
      </c>
      <c r="J164" s="213">
        <v>45</v>
      </c>
      <c r="K164" s="204">
        <v>45</v>
      </c>
      <c r="L164" s="204">
        <v>45</v>
      </c>
      <c r="M164" s="213">
        <v>45</v>
      </c>
      <c r="N164" s="204">
        <v>45</v>
      </c>
    </row>
    <row r="165" spans="1:14" ht="11.1" customHeight="1" x14ac:dyDescent="0.25">
      <c r="A165" s="188"/>
      <c r="B165" s="189">
        <v>2021</v>
      </c>
      <c r="C165" s="204">
        <v>45</v>
      </c>
      <c r="D165" s="204">
        <v>45</v>
      </c>
      <c r="E165" s="204">
        <v>45</v>
      </c>
      <c r="F165" s="204">
        <v>50</v>
      </c>
      <c r="G165" s="204">
        <v>45</v>
      </c>
      <c r="H165" s="204">
        <v>47.5</v>
      </c>
      <c r="I165" s="213">
        <v>45</v>
      </c>
      <c r="J165" s="213">
        <v>45</v>
      </c>
      <c r="K165" s="204">
        <v>45</v>
      </c>
      <c r="L165" s="204">
        <v>45</v>
      </c>
      <c r="M165" s="213">
        <v>50</v>
      </c>
      <c r="N165" s="204">
        <v>50</v>
      </c>
    </row>
    <row r="166" spans="1:14" ht="11.1" customHeight="1" x14ac:dyDescent="0.25">
      <c r="A166" s="188"/>
      <c r="B166" s="189">
        <v>2022</v>
      </c>
      <c r="C166" s="204">
        <v>50</v>
      </c>
      <c r="D166" s="204">
        <v>60</v>
      </c>
      <c r="E166" s="204">
        <v>50</v>
      </c>
      <c r="F166" s="204">
        <v>62.5</v>
      </c>
      <c r="G166" s="204">
        <v>62.5</v>
      </c>
      <c r="H166" s="204">
        <v>65</v>
      </c>
      <c r="I166" s="213">
        <v>65</v>
      </c>
      <c r="J166" s="213">
        <v>65</v>
      </c>
      <c r="K166" s="204">
        <v>65</v>
      </c>
      <c r="L166" s="204">
        <v>65</v>
      </c>
      <c r="M166" s="213">
        <v>65</v>
      </c>
      <c r="N166" s="204">
        <v>65</v>
      </c>
    </row>
    <row r="167" spans="1:14" ht="11.1" customHeight="1" x14ac:dyDescent="0.25">
      <c r="A167" s="188"/>
      <c r="B167" s="189">
        <v>2023</v>
      </c>
      <c r="C167" s="204">
        <v>65</v>
      </c>
      <c r="D167" s="204">
        <v>65</v>
      </c>
      <c r="E167" s="204">
        <v>65</v>
      </c>
      <c r="F167" s="204">
        <v>65</v>
      </c>
      <c r="G167" s="204">
        <v>65</v>
      </c>
      <c r="H167" s="204">
        <v>65</v>
      </c>
      <c r="I167" s="213">
        <v>65</v>
      </c>
      <c r="J167" s="213">
        <v>65</v>
      </c>
      <c r="K167" s="204">
        <v>65</v>
      </c>
      <c r="L167" s="204">
        <v>65</v>
      </c>
      <c r="M167" s="204">
        <v>65</v>
      </c>
      <c r="N167" s="204">
        <v>65</v>
      </c>
    </row>
    <row r="168" spans="1:14" ht="11.1" customHeight="1" x14ac:dyDescent="0.25">
      <c r="A168" s="192"/>
      <c r="B168" s="193">
        <v>2024</v>
      </c>
      <c r="C168" s="214">
        <v>65</v>
      </c>
      <c r="D168" s="214">
        <v>65</v>
      </c>
      <c r="E168" s="214">
        <v>68</v>
      </c>
      <c r="F168" s="214">
        <v>65</v>
      </c>
      <c r="G168" s="214"/>
      <c r="H168" s="214"/>
      <c r="I168" s="215"/>
      <c r="J168" s="215"/>
      <c r="K168" s="214"/>
      <c r="L168" s="214"/>
      <c r="M168" s="214"/>
      <c r="N168" s="214"/>
    </row>
    <row r="169" spans="1:14" ht="11.1" customHeight="1" x14ac:dyDescent="0.25">
      <c r="A169" s="188" t="s">
        <v>112</v>
      </c>
      <c r="B169" s="189">
        <v>2018</v>
      </c>
      <c r="C169" s="190">
        <v>30</v>
      </c>
      <c r="D169" s="190">
        <v>30</v>
      </c>
      <c r="E169" s="190">
        <v>30</v>
      </c>
      <c r="F169" s="190">
        <v>30</v>
      </c>
      <c r="G169" s="190">
        <v>30.5</v>
      </c>
      <c r="H169" s="190">
        <v>31</v>
      </c>
      <c r="I169" s="191">
        <v>31</v>
      </c>
      <c r="J169" s="191">
        <v>31</v>
      </c>
      <c r="K169" s="190">
        <v>31</v>
      </c>
      <c r="L169" s="190">
        <v>31</v>
      </c>
      <c r="M169" s="191">
        <v>31</v>
      </c>
      <c r="N169" s="190">
        <v>32</v>
      </c>
    </row>
    <row r="170" spans="1:14" ht="11.1" customHeight="1" x14ac:dyDescent="0.25">
      <c r="A170" s="188"/>
      <c r="B170" s="189">
        <v>2019</v>
      </c>
      <c r="C170" s="190">
        <v>35</v>
      </c>
      <c r="D170" s="190">
        <v>35</v>
      </c>
      <c r="E170" s="190">
        <v>35</v>
      </c>
      <c r="F170" s="190">
        <v>35</v>
      </c>
      <c r="G170" s="190">
        <v>35</v>
      </c>
      <c r="H170" s="190">
        <v>30</v>
      </c>
      <c r="I170" s="191">
        <v>36.5</v>
      </c>
      <c r="J170" s="191">
        <v>37.5</v>
      </c>
      <c r="K170" s="190">
        <v>33</v>
      </c>
      <c r="L170" s="190">
        <v>32.5</v>
      </c>
      <c r="M170" s="191">
        <v>35</v>
      </c>
      <c r="N170" s="190">
        <v>32.5</v>
      </c>
    </row>
    <row r="171" spans="1:14" ht="11.1" customHeight="1" x14ac:dyDescent="0.25">
      <c r="A171" s="205"/>
      <c r="B171" s="189">
        <v>2020</v>
      </c>
      <c r="C171" s="204">
        <v>42.5</v>
      </c>
      <c r="D171" s="204" t="s">
        <v>29</v>
      </c>
      <c r="E171" s="204" t="s">
        <v>29</v>
      </c>
      <c r="F171" s="204" t="s">
        <v>29</v>
      </c>
      <c r="G171" s="204" t="s">
        <v>29</v>
      </c>
      <c r="H171" s="204" t="s">
        <v>29</v>
      </c>
      <c r="I171" s="213" t="s">
        <v>29</v>
      </c>
      <c r="J171" s="213" t="s">
        <v>29</v>
      </c>
      <c r="K171" s="204" t="s">
        <v>29</v>
      </c>
      <c r="L171" s="204" t="s">
        <v>29</v>
      </c>
      <c r="M171" s="213" t="s">
        <v>29</v>
      </c>
      <c r="N171" s="204" t="s">
        <v>29</v>
      </c>
    </row>
    <row r="172" spans="1:14" ht="11.1" customHeight="1" x14ac:dyDescent="0.25">
      <c r="A172" s="205"/>
      <c r="B172" s="189">
        <v>2021</v>
      </c>
      <c r="C172" s="204" t="s">
        <v>29</v>
      </c>
      <c r="D172" s="204">
        <v>37.5</v>
      </c>
      <c r="E172" s="204" t="s">
        <v>29</v>
      </c>
      <c r="F172" s="204">
        <v>37.5</v>
      </c>
      <c r="G172" s="204">
        <v>37.5</v>
      </c>
      <c r="H172" s="204">
        <v>40</v>
      </c>
      <c r="I172" s="213">
        <v>42.5</v>
      </c>
      <c r="J172" s="213">
        <v>42.5</v>
      </c>
      <c r="K172" s="204">
        <v>42.5</v>
      </c>
      <c r="L172" s="204">
        <v>45</v>
      </c>
      <c r="M172" s="213">
        <v>47.5</v>
      </c>
      <c r="N172" s="204">
        <v>47.5</v>
      </c>
    </row>
    <row r="173" spans="1:14" ht="11.1" customHeight="1" x14ac:dyDescent="0.25">
      <c r="A173" s="205"/>
      <c r="B173" s="189">
        <v>2022</v>
      </c>
      <c r="C173" s="204">
        <v>48</v>
      </c>
      <c r="D173" s="204">
        <v>48</v>
      </c>
      <c r="E173" s="204">
        <v>62</v>
      </c>
      <c r="F173" s="204">
        <v>57</v>
      </c>
      <c r="G173" s="204">
        <v>62.5</v>
      </c>
      <c r="H173" s="204">
        <v>42.5</v>
      </c>
      <c r="I173" s="213">
        <v>42.5</v>
      </c>
      <c r="J173" s="213">
        <v>47</v>
      </c>
      <c r="K173" s="204">
        <v>48</v>
      </c>
      <c r="L173" s="204">
        <v>48</v>
      </c>
      <c r="M173" s="213">
        <v>48</v>
      </c>
      <c r="N173" s="204">
        <v>52</v>
      </c>
    </row>
    <row r="174" spans="1:14" ht="11.1" customHeight="1" x14ac:dyDescent="0.25">
      <c r="A174" s="205"/>
      <c r="B174" s="189">
        <v>2023</v>
      </c>
      <c r="C174" s="204">
        <v>50</v>
      </c>
      <c r="D174" s="204">
        <v>50</v>
      </c>
      <c r="E174" s="204">
        <v>55</v>
      </c>
      <c r="F174" s="204">
        <v>62.5</v>
      </c>
      <c r="G174" s="204">
        <v>55</v>
      </c>
      <c r="H174" s="204">
        <v>55</v>
      </c>
      <c r="I174" s="213">
        <v>55</v>
      </c>
      <c r="J174" s="213">
        <v>53</v>
      </c>
      <c r="K174" s="204">
        <v>53</v>
      </c>
      <c r="L174" s="204">
        <v>53</v>
      </c>
      <c r="M174" s="204">
        <v>53</v>
      </c>
      <c r="N174" s="204">
        <v>53</v>
      </c>
    </row>
    <row r="175" spans="1:14" ht="11.1" customHeight="1" x14ac:dyDescent="0.25">
      <c r="A175" s="205"/>
      <c r="B175" s="189">
        <v>2024</v>
      </c>
      <c r="C175" s="204">
        <v>60</v>
      </c>
      <c r="D175" s="204">
        <v>53</v>
      </c>
      <c r="E175" s="204">
        <v>53</v>
      </c>
      <c r="F175" s="204">
        <v>55</v>
      </c>
      <c r="G175" s="204"/>
      <c r="H175" s="204"/>
      <c r="I175" s="213"/>
      <c r="J175" s="213"/>
      <c r="K175" s="204"/>
      <c r="L175" s="204"/>
      <c r="M175" s="204"/>
      <c r="N175" s="204"/>
    </row>
    <row r="176" spans="1:14" ht="13.5" x14ac:dyDescent="0.25">
      <c r="A176" s="217" t="s">
        <v>136</v>
      </c>
      <c r="B176" s="218"/>
      <c r="C176" s="218"/>
      <c r="D176" s="218"/>
      <c r="E176" s="218"/>
      <c r="F176" s="218"/>
      <c r="G176" s="218"/>
      <c r="H176" s="69"/>
      <c r="I176" s="69"/>
      <c r="J176" s="69"/>
      <c r="K176" s="69"/>
      <c r="L176" s="69"/>
      <c r="M176" s="69"/>
      <c r="N176" s="69"/>
    </row>
    <row r="177" spans="1:14" ht="9.9499999999999993" customHeight="1" x14ac:dyDescent="0.25">
      <c r="A177" s="953" t="s">
        <v>460</v>
      </c>
      <c r="B177" s="953"/>
      <c r="C177" s="953"/>
      <c r="D177" s="953"/>
      <c r="E177" s="953"/>
      <c r="F177" s="953"/>
      <c r="G177" s="953"/>
      <c r="H177" s="2"/>
      <c r="I177" s="2"/>
      <c r="J177" s="2"/>
      <c r="K177" s="2"/>
      <c r="L177" s="2"/>
      <c r="M177" s="2"/>
      <c r="N177" s="2"/>
    </row>
    <row r="178" spans="1:14" x14ac:dyDescent="0.2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</row>
    <row r="179" spans="1:14" x14ac:dyDescent="0.2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</row>
    <row r="180" spans="1:14" x14ac:dyDescent="0.2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</row>
    <row r="181" spans="1:14" x14ac:dyDescent="0.2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</row>
    <row r="182" spans="1:14" x14ac:dyDescent="0.2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</row>
  </sheetData>
  <mergeCells count="5">
    <mergeCell ref="A1:N1"/>
    <mergeCell ref="A2:N2"/>
    <mergeCell ref="A177:G177"/>
    <mergeCell ref="A64:F64"/>
    <mergeCell ref="A117:F117"/>
  </mergeCells>
  <pageMargins left="0" right="0" top="0" bottom="0" header="0" footer="0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10DEF-6126-4D54-A0B3-3E7FA7462B2D}">
  <dimension ref="A1:N110"/>
  <sheetViews>
    <sheetView showGridLines="0" topLeftCell="A52" zoomScale="200" zoomScaleNormal="200" workbookViewId="0">
      <selection activeCell="C8" sqref="C8"/>
    </sheetView>
  </sheetViews>
  <sheetFormatPr baseColWidth="10" defaultColWidth="10.85546875" defaultRowHeight="12.75" x14ac:dyDescent="0.2"/>
  <cols>
    <col min="1" max="1" width="18.140625" style="66" customWidth="1"/>
    <col min="2" max="3" width="4.85546875" style="66" customWidth="1"/>
    <col min="4" max="4" width="5.5703125" style="66" customWidth="1"/>
    <col min="5" max="5" width="1" style="66" customWidth="1"/>
    <col min="6" max="6" width="15.42578125" style="66" customWidth="1"/>
    <col min="7" max="7" width="6.42578125" style="66" customWidth="1"/>
    <col min="8" max="8" width="5.85546875" style="66" customWidth="1"/>
    <col min="9" max="9" width="7.140625" style="66" customWidth="1"/>
    <col min="10" max="10" width="1" style="66" customWidth="1"/>
    <col min="11" max="11" width="14" style="66" customWidth="1"/>
    <col min="12" max="12" width="8.28515625" style="66" customWidth="1"/>
    <col min="13" max="14" width="7.42578125" style="66" customWidth="1"/>
    <col min="15" max="16384" width="10.85546875" style="66"/>
  </cols>
  <sheetData>
    <row r="1" spans="1:14" ht="13.5" x14ac:dyDescent="0.25">
      <c r="A1" s="219" t="s">
        <v>672</v>
      </c>
      <c r="B1" s="220"/>
      <c r="C1" s="220"/>
      <c r="D1" s="221"/>
      <c r="E1" s="221"/>
      <c r="F1" s="220"/>
      <c r="G1" s="220"/>
      <c r="H1" s="220"/>
      <c r="I1" s="2"/>
      <c r="J1" s="2"/>
      <c r="K1" s="2"/>
      <c r="L1" s="2"/>
      <c r="M1" s="2"/>
    </row>
    <row r="2" spans="1:14" ht="13.5" x14ac:dyDescent="0.25">
      <c r="A2" s="222" t="s">
        <v>477</v>
      </c>
      <c r="B2" s="220"/>
      <c r="C2" s="220"/>
      <c r="D2" s="220"/>
      <c r="E2" s="220"/>
      <c r="F2" s="220"/>
      <c r="G2" s="220"/>
      <c r="H2" s="220"/>
      <c r="I2" s="2"/>
      <c r="J2" s="2"/>
      <c r="K2" s="2"/>
      <c r="L2" s="2"/>
      <c r="M2" s="2"/>
    </row>
    <row r="3" spans="1:14" ht="5.0999999999999996" customHeight="1" x14ac:dyDescent="0.25">
      <c r="A3" s="220"/>
      <c r="B3" s="220"/>
      <c r="C3" s="220"/>
      <c r="D3" s="220"/>
      <c r="E3" s="220"/>
      <c r="F3" s="220"/>
      <c r="G3" s="220"/>
      <c r="H3" s="220"/>
      <c r="I3" s="2"/>
      <c r="J3" s="2"/>
      <c r="K3" s="2"/>
      <c r="L3" s="2"/>
      <c r="M3" s="2"/>
    </row>
    <row r="4" spans="1:14" ht="14.25" customHeight="1" x14ac:dyDescent="0.2">
      <c r="A4" s="955" t="s">
        <v>478</v>
      </c>
      <c r="B4" s="957" t="s">
        <v>659</v>
      </c>
      <c r="C4" s="958"/>
      <c r="D4" s="959"/>
      <c r="E4" s="223"/>
      <c r="F4" s="955" t="s">
        <v>478</v>
      </c>
      <c r="G4" s="957" t="s">
        <v>659</v>
      </c>
      <c r="H4" s="958"/>
      <c r="I4" s="959"/>
      <c r="J4" s="24"/>
      <c r="K4" s="955" t="s">
        <v>478</v>
      </c>
      <c r="L4" s="957" t="s">
        <v>659</v>
      </c>
      <c r="M4" s="958"/>
      <c r="N4" s="959"/>
    </row>
    <row r="5" spans="1:14" ht="15.75" customHeight="1" x14ac:dyDescent="0.2">
      <c r="A5" s="956"/>
      <c r="B5" s="468">
        <v>2023</v>
      </c>
      <c r="C5" s="468">
        <v>2024</v>
      </c>
      <c r="D5" s="468" t="s">
        <v>23</v>
      </c>
      <c r="E5" s="223"/>
      <c r="F5" s="960"/>
      <c r="G5" s="468">
        <v>2023</v>
      </c>
      <c r="H5" s="468">
        <v>2024</v>
      </c>
      <c r="I5" s="468" t="s">
        <v>23</v>
      </c>
      <c r="J5" s="24"/>
      <c r="K5" s="961"/>
      <c r="L5" s="649">
        <v>2023</v>
      </c>
      <c r="M5" s="468">
        <v>2024</v>
      </c>
      <c r="N5" s="635" t="s">
        <v>23</v>
      </c>
    </row>
    <row r="6" spans="1:14" ht="5.0999999999999996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645"/>
      <c r="L6" s="645"/>
      <c r="M6" s="224"/>
      <c r="N6" s="645"/>
    </row>
    <row r="7" spans="1:14" ht="11.1" customHeight="1" x14ac:dyDescent="0.2">
      <c r="A7" s="470" t="s">
        <v>669</v>
      </c>
      <c r="B7" s="24"/>
      <c r="C7" s="24"/>
      <c r="D7" s="24"/>
      <c r="E7" s="24"/>
      <c r="F7" s="475" t="s">
        <v>77</v>
      </c>
      <c r="G7" s="249"/>
      <c r="H7" s="742"/>
      <c r="I7" s="226"/>
      <c r="J7" s="24"/>
      <c r="K7" s="472" t="s">
        <v>623</v>
      </c>
      <c r="L7" s="247"/>
      <c r="M7" s="247"/>
      <c r="N7" s="248"/>
    </row>
    <row r="8" spans="1:14" ht="11.1" customHeight="1" x14ac:dyDescent="0.25">
      <c r="A8" s="653" t="s">
        <v>661</v>
      </c>
      <c r="B8" s="247">
        <v>55</v>
      </c>
      <c r="C8" s="809">
        <v>55</v>
      </c>
      <c r="D8" s="232">
        <f t="shared" ref="D8:D14" si="0">((C8/B8)-    1)*100</f>
        <v>0</v>
      </c>
      <c r="E8" s="24"/>
      <c r="F8" s="234" t="s">
        <v>484</v>
      </c>
      <c r="G8" s="267" t="s">
        <v>479</v>
      </c>
      <c r="H8" s="228">
        <v>56</v>
      </c>
      <c r="I8" s="232" t="s">
        <v>177</v>
      </c>
      <c r="J8" s="24"/>
      <c r="K8" s="234" t="s">
        <v>624</v>
      </c>
      <c r="L8" s="524" t="s">
        <v>152</v>
      </c>
      <c r="M8" s="228">
        <v>70</v>
      </c>
      <c r="N8" s="232" t="s">
        <v>177</v>
      </c>
    </row>
    <row r="9" spans="1:14" ht="11.1" customHeight="1" x14ac:dyDescent="0.25">
      <c r="A9" s="653" t="s">
        <v>662</v>
      </c>
      <c r="B9" s="247" t="s">
        <v>152</v>
      </c>
      <c r="C9" s="228">
        <v>47.5</v>
      </c>
      <c r="D9" s="232" t="s">
        <v>177</v>
      </c>
      <c r="E9" s="24"/>
      <c r="F9" s="234" t="s">
        <v>189</v>
      </c>
      <c r="G9" s="267" t="s">
        <v>479</v>
      </c>
      <c r="H9" s="228">
        <v>44</v>
      </c>
      <c r="I9" s="232" t="s">
        <v>177</v>
      </c>
      <c r="J9" s="24"/>
      <c r="K9" s="234" t="s">
        <v>625</v>
      </c>
      <c r="L9" s="228">
        <v>68</v>
      </c>
      <c r="M9" s="228">
        <v>68</v>
      </c>
      <c r="N9" s="232">
        <f t="shared" ref="N9:N10" si="1">((M9/L9)-    1)*100</f>
        <v>0</v>
      </c>
    </row>
    <row r="10" spans="1:14" ht="11.1" customHeight="1" x14ac:dyDescent="0.25">
      <c r="A10" s="653" t="s">
        <v>663</v>
      </c>
      <c r="B10" s="247">
        <v>65</v>
      </c>
      <c r="C10" s="809">
        <v>55</v>
      </c>
      <c r="D10" s="232">
        <f t="shared" si="0"/>
        <v>-15.384615384615385</v>
      </c>
      <c r="E10" s="24"/>
      <c r="F10" s="234" t="s">
        <v>485</v>
      </c>
      <c r="G10" s="267" t="s">
        <v>479</v>
      </c>
      <c r="H10" s="228">
        <v>75</v>
      </c>
      <c r="I10" s="232" t="s">
        <v>177</v>
      </c>
      <c r="J10" s="24"/>
      <c r="K10" s="234" t="s">
        <v>626</v>
      </c>
      <c r="L10" s="228">
        <v>55</v>
      </c>
      <c r="M10" s="228">
        <v>55</v>
      </c>
      <c r="N10" s="232">
        <f t="shared" si="1"/>
        <v>0</v>
      </c>
    </row>
    <row r="11" spans="1:14" ht="11.1" customHeight="1" x14ac:dyDescent="0.25">
      <c r="A11" s="653" t="s">
        <v>664</v>
      </c>
      <c r="B11" s="247">
        <v>50</v>
      </c>
      <c r="C11" s="809">
        <v>50</v>
      </c>
      <c r="D11" s="232">
        <f t="shared" si="0"/>
        <v>0</v>
      </c>
      <c r="E11" s="24"/>
      <c r="F11" s="234" t="s">
        <v>487</v>
      </c>
      <c r="G11" s="267" t="s">
        <v>479</v>
      </c>
      <c r="H11" s="228">
        <v>70</v>
      </c>
      <c r="I11" s="232" t="s">
        <v>177</v>
      </c>
      <c r="J11" s="24"/>
      <c r="K11" s="234" t="s">
        <v>627</v>
      </c>
      <c r="L11" s="524" t="s">
        <v>152</v>
      </c>
      <c r="M11" s="228">
        <v>68</v>
      </c>
      <c r="N11" s="232" t="s">
        <v>177</v>
      </c>
    </row>
    <row r="12" spans="1:14" ht="11.1" customHeight="1" x14ac:dyDescent="0.25">
      <c r="A12" s="653" t="s">
        <v>665</v>
      </c>
      <c r="B12" s="247">
        <v>55</v>
      </c>
      <c r="C12" s="809">
        <v>55</v>
      </c>
      <c r="D12" s="232">
        <f t="shared" si="0"/>
        <v>0</v>
      </c>
      <c r="E12" s="24"/>
      <c r="F12" s="237" t="s">
        <v>317</v>
      </c>
      <c r="G12" s="772" t="s">
        <v>479</v>
      </c>
      <c r="H12" s="245">
        <v>55</v>
      </c>
      <c r="I12" s="251" t="s">
        <v>177</v>
      </c>
      <c r="J12" s="24"/>
      <c r="K12" s="234" t="s">
        <v>628</v>
      </c>
      <c r="L12" s="524" t="s">
        <v>152</v>
      </c>
      <c r="M12" s="524">
        <v>55</v>
      </c>
      <c r="N12" s="232" t="s">
        <v>177</v>
      </c>
    </row>
    <row r="13" spans="1:14" ht="11.1" customHeight="1" x14ac:dyDescent="0.25">
      <c r="A13" s="653" t="s">
        <v>666</v>
      </c>
      <c r="B13" s="247">
        <v>65</v>
      </c>
      <c r="C13" s="809">
        <v>65</v>
      </c>
      <c r="D13" s="232">
        <f t="shared" si="0"/>
        <v>0</v>
      </c>
      <c r="E13" s="24"/>
      <c r="F13" s="475" t="s">
        <v>489</v>
      </c>
      <c r="G13" s="227"/>
      <c r="H13" s="240"/>
      <c r="I13" s="229"/>
      <c r="J13" s="24"/>
      <c r="K13" s="234" t="s">
        <v>629</v>
      </c>
      <c r="L13" s="524" t="s">
        <v>152</v>
      </c>
      <c r="M13" s="228">
        <v>55</v>
      </c>
      <c r="N13" s="232" t="s">
        <v>177</v>
      </c>
    </row>
    <row r="14" spans="1:14" ht="11.1" customHeight="1" x14ac:dyDescent="0.25">
      <c r="A14" s="528" t="s">
        <v>667</v>
      </c>
      <c r="B14" s="767">
        <v>55</v>
      </c>
      <c r="C14" s="810">
        <v>55</v>
      </c>
      <c r="D14" s="238">
        <f t="shared" si="0"/>
        <v>0</v>
      </c>
      <c r="E14" s="24"/>
      <c r="F14" s="234" t="s">
        <v>191</v>
      </c>
      <c r="G14" s="231">
        <v>55</v>
      </c>
      <c r="H14" s="231">
        <v>58</v>
      </c>
      <c r="I14" s="248">
        <f t="shared" ref="I14:I21" si="2">((H14/G14)-    1)*100</f>
        <v>5.4545454545454453</v>
      </c>
      <c r="J14" s="24"/>
      <c r="K14" s="234" t="s">
        <v>620</v>
      </c>
      <c r="L14" s="228">
        <v>55</v>
      </c>
      <c r="M14" s="228">
        <v>60</v>
      </c>
      <c r="N14" s="232">
        <f t="shared" ref="N14" si="3">((M14/L14)-    1)*100</f>
        <v>9.0909090909090828</v>
      </c>
    </row>
    <row r="15" spans="1:14" ht="11.1" customHeight="1" x14ac:dyDescent="0.2">
      <c r="A15" s="470" t="s">
        <v>164</v>
      </c>
      <c r="B15" s="241"/>
      <c r="C15" s="241"/>
      <c r="D15" s="242"/>
      <c r="E15" s="24"/>
      <c r="F15" s="234" t="s">
        <v>192</v>
      </c>
      <c r="G15" s="236">
        <v>70</v>
      </c>
      <c r="H15" s="236">
        <v>78</v>
      </c>
      <c r="I15" s="248">
        <f t="shared" si="2"/>
        <v>11.428571428571432</v>
      </c>
      <c r="J15" s="24"/>
      <c r="K15" s="234" t="s">
        <v>630</v>
      </c>
      <c r="L15" s="524" t="s">
        <v>152</v>
      </c>
      <c r="M15" s="228">
        <v>53</v>
      </c>
      <c r="N15" s="232" t="s">
        <v>177</v>
      </c>
    </row>
    <row r="16" spans="1:14" ht="11.1" customHeight="1" x14ac:dyDescent="0.2">
      <c r="A16" s="244" t="s">
        <v>25</v>
      </c>
      <c r="B16" s="231">
        <v>70</v>
      </c>
      <c r="C16" s="231">
        <v>95</v>
      </c>
      <c r="D16" s="232">
        <f>((C16/B16)-    1)*100</f>
        <v>35.714285714285722</v>
      </c>
      <c r="E16" s="24"/>
      <c r="F16" s="253" t="s">
        <v>83</v>
      </c>
      <c r="G16" s="236">
        <v>70</v>
      </c>
      <c r="H16" s="236">
        <v>65</v>
      </c>
      <c r="I16" s="248">
        <f t="shared" si="2"/>
        <v>-7.1428571428571397</v>
      </c>
      <c r="J16" s="24"/>
      <c r="K16" s="234" t="s">
        <v>622</v>
      </c>
      <c r="L16" s="228">
        <v>73</v>
      </c>
      <c r="M16" s="228">
        <v>78</v>
      </c>
      <c r="N16" s="232">
        <f t="shared" ref="N16" si="4">((M16/L16)-    1)*100</f>
        <v>6.8493150684931559</v>
      </c>
    </row>
    <row r="17" spans="1:14" ht="11.1" customHeight="1" x14ac:dyDescent="0.2">
      <c r="A17" s="233" t="s">
        <v>315</v>
      </c>
      <c r="B17" s="204" t="s">
        <v>152</v>
      </c>
      <c r="C17" s="231">
        <v>85</v>
      </c>
      <c r="D17" s="232" t="s">
        <v>177</v>
      </c>
      <c r="E17" s="24"/>
      <c r="F17" s="253" t="s">
        <v>84</v>
      </c>
      <c r="G17" s="236">
        <v>65</v>
      </c>
      <c r="H17" s="236">
        <v>65</v>
      </c>
      <c r="I17" s="248">
        <f t="shared" si="2"/>
        <v>0</v>
      </c>
      <c r="J17" s="24"/>
      <c r="K17" s="234" t="s">
        <v>631</v>
      </c>
      <c r="L17" s="524" t="s">
        <v>152</v>
      </c>
      <c r="M17" s="524">
        <v>55</v>
      </c>
      <c r="N17" s="232" t="s">
        <v>177</v>
      </c>
    </row>
    <row r="18" spans="1:14" ht="11.1" customHeight="1" x14ac:dyDescent="0.2">
      <c r="A18" s="233" t="s">
        <v>668</v>
      </c>
      <c r="B18" s="204">
        <v>45</v>
      </c>
      <c r="C18" s="524" t="s">
        <v>479</v>
      </c>
      <c r="D18" s="232" t="s">
        <v>177</v>
      </c>
      <c r="E18" s="24"/>
      <c r="F18" s="253" t="s">
        <v>493</v>
      </c>
      <c r="G18" s="236">
        <v>55</v>
      </c>
      <c r="H18" s="236">
        <v>78</v>
      </c>
      <c r="I18" s="248">
        <f t="shared" si="2"/>
        <v>41.81818181818182</v>
      </c>
      <c r="J18" s="24"/>
      <c r="K18" s="234" t="s">
        <v>632</v>
      </c>
      <c r="L18" s="228">
        <v>55</v>
      </c>
      <c r="M18" s="228">
        <v>55</v>
      </c>
      <c r="N18" s="232">
        <f t="shared" ref="N18" si="5">((M18/L18)-    1)*100</f>
        <v>0</v>
      </c>
    </row>
    <row r="19" spans="1:14" ht="11.1" customHeight="1" x14ac:dyDescent="0.2">
      <c r="A19" s="233" t="s">
        <v>482</v>
      </c>
      <c r="B19" s="204" t="s">
        <v>152</v>
      </c>
      <c r="C19" s="231">
        <v>60</v>
      </c>
      <c r="D19" s="232" t="s">
        <v>177</v>
      </c>
      <c r="E19" s="24"/>
      <c r="F19" s="253" t="s">
        <v>86</v>
      </c>
      <c r="G19" s="236">
        <v>57.5</v>
      </c>
      <c r="H19" s="236">
        <v>58</v>
      </c>
      <c r="I19" s="248">
        <f t="shared" si="2"/>
        <v>0.86956521739129933</v>
      </c>
      <c r="J19" s="24"/>
      <c r="K19" s="234" t="s">
        <v>633</v>
      </c>
      <c r="L19" s="524" t="s">
        <v>152</v>
      </c>
      <c r="M19" s="228">
        <v>75</v>
      </c>
      <c r="N19" s="232" t="s">
        <v>177</v>
      </c>
    </row>
    <row r="20" spans="1:14" ht="9.75" customHeight="1" x14ac:dyDescent="0.2">
      <c r="A20" s="233" t="s">
        <v>483</v>
      </c>
      <c r="B20" s="467" t="s">
        <v>152</v>
      </c>
      <c r="C20" s="518">
        <v>73</v>
      </c>
      <c r="D20" s="232" t="s">
        <v>177</v>
      </c>
      <c r="E20" s="24"/>
      <c r="F20" s="234" t="s">
        <v>87</v>
      </c>
      <c r="G20" s="236">
        <v>45</v>
      </c>
      <c r="H20" s="236">
        <v>48</v>
      </c>
      <c r="I20" s="248">
        <f t="shared" si="2"/>
        <v>6.6666666666666652</v>
      </c>
      <c r="J20" s="24"/>
      <c r="K20" s="521" t="s">
        <v>621</v>
      </c>
      <c r="L20" s="522">
        <v>68</v>
      </c>
      <c r="M20" s="522">
        <v>65</v>
      </c>
      <c r="N20" s="520">
        <f t="shared" ref="N20" si="6">((M20/L20)-    1)*100</f>
        <v>-4.4117647058823479</v>
      </c>
    </row>
    <row r="21" spans="1:14" ht="9.75" customHeight="1" x14ac:dyDescent="0.2">
      <c r="A21" s="233" t="s">
        <v>671</v>
      </c>
      <c r="B21" s="467">
        <v>70</v>
      </c>
      <c r="C21" s="228">
        <v>44</v>
      </c>
      <c r="D21" s="232">
        <f t="shared" ref="D21" si="7">((C21/B21)-    1)*100</f>
        <v>-37.142857142857146</v>
      </c>
      <c r="E21" s="24"/>
      <c r="F21" s="521" t="s">
        <v>88</v>
      </c>
      <c r="G21" s="816">
        <v>55</v>
      </c>
      <c r="H21" s="816">
        <v>55</v>
      </c>
      <c r="I21" s="523">
        <f t="shared" si="2"/>
        <v>0</v>
      </c>
      <c r="J21" s="24"/>
      <c r="K21" s="472" t="s">
        <v>184</v>
      </c>
      <c r="L21" s="247"/>
      <c r="M21" s="247"/>
      <c r="N21" s="248"/>
    </row>
    <row r="22" spans="1:14" ht="9.75" customHeight="1" x14ac:dyDescent="0.25">
      <c r="A22" s="519" t="s">
        <v>594</v>
      </c>
      <c r="B22" s="769">
        <v>45</v>
      </c>
      <c r="C22" s="245" t="s">
        <v>479</v>
      </c>
      <c r="D22" s="238" t="s">
        <v>177</v>
      </c>
      <c r="E22" s="24"/>
      <c r="F22" s="472" t="s">
        <v>89</v>
      </c>
      <c r="G22" s="227"/>
      <c r="H22" s="227"/>
      <c r="I22" s="255"/>
      <c r="J22" s="24"/>
      <c r="K22" s="230" t="s">
        <v>185</v>
      </c>
      <c r="L22" s="228">
        <v>45</v>
      </c>
      <c r="M22" s="228">
        <v>53</v>
      </c>
      <c r="N22" s="232">
        <f t="shared" ref="N22:N31" si="8">((M22/L22)-    1)*100</f>
        <v>17.777777777777782</v>
      </c>
    </row>
    <row r="23" spans="1:14" ht="11.1" customHeight="1" x14ac:dyDescent="0.25">
      <c r="A23" s="472" t="s">
        <v>27</v>
      </c>
      <c r="B23" s="231"/>
      <c r="C23" s="252"/>
      <c r="D23" s="250"/>
      <c r="E23" s="24"/>
      <c r="F23" s="234" t="s">
        <v>90</v>
      </c>
      <c r="G23" s="228">
        <v>53</v>
      </c>
      <c r="H23" s="228">
        <v>48</v>
      </c>
      <c r="I23" s="248">
        <f t="shared" ref="I23:I24" si="9">((H23/G23)-    1)*100</f>
        <v>-9.4339622641509422</v>
      </c>
      <c r="J23" s="24"/>
      <c r="K23" s="230" t="s">
        <v>592</v>
      </c>
      <c r="L23" s="228">
        <v>32.5</v>
      </c>
      <c r="M23" s="228">
        <v>50</v>
      </c>
      <c r="N23" s="232">
        <f t="shared" si="8"/>
        <v>53.846153846153854</v>
      </c>
    </row>
    <row r="24" spans="1:14" ht="11.1" customHeight="1" x14ac:dyDescent="0.25">
      <c r="A24" s="234" t="s">
        <v>30</v>
      </c>
      <c r="B24" s="770" t="s">
        <v>152</v>
      </c>
      <c r="C24" s="228">
        <v>100</v>
      </c>
      <c r="D24" s="232" t="s">
        <v>177</v>
      </c>
      <c r="E24" s="24"/>
      <c r="F24" s="234" t="s">
        <v>91</v>
      </c>
      <c r="G24" s="228">
        <v>47.5</v>
      </c>
      <c r="H24" s="228">
        <v>53</v>
      </c>
      <c r="I24" s="248">
        <f t="shared" si="9"/>
        <v>11.578947368421044</v>
      </c>
      <c r="J24" s="24"/>
      <c r="K24" s="230" t="s">
        <v>320</v>
      </c>
      <c r="L24" s="228">
        <v>32.5</v>
      </c>
      <c r="M24" s="228">
        <v>48</v>
      </c>
      <c r="N24" s="232">
        <f t="shared" si="8"/>
        <v>47.692307692307701</v>
      </c>
    </row>
    <row r="25" spans="1:14" ht="11.1" customHeight="1" x14ac:dyDescent="0.25">
      <c r="A25" s="234" t="s">
        <v>486</v>
      </c>
      <c r="B25" s="770" t="s">
        <v>152</v>
      </c>
      <c r="C25" s="228">
        <v>110</v>
      </c>
      <c r="D25" s="232" t="s">
        <v>177</v>
      </c>
      <c r="E25" s="24"/>
      <c r="F25" s="234" t="s">
        <v>497</v>
      </c>
      <c r="G25" s="228">
        <v>45</v>
      </c>
      <c r="H25" s="228">
        <v>45</v>
      </c>
      <c r="I25" s="248">
        <f t="shared" ref="I25" si="10">((H25/G25)-    1)*100</f>
        <v>0</v>
      </c>
      <c r="J25" s="24"/>
      <c r="K25" s="230" t="s">
        <v>322</v>
      </c>
      <c r="L25" s="228">
        <v>32.5</v>
      </c>
      <c r="M25" s="228">
        <v>45</v>
      </c>
      <c r="N25" s="232">
        <f t="shared" si="8"/>
        <v>38.46153846153846</v>
      </c>
    </row>
    <row r="26" spans="1:14" ht="11.1" customHeight="1" x14ac:dyDescent="0.25">
      <c r="A26" s="234" t="s">
        <v>488</v>
      </c>
      <c r="B26" s="770" t="s">
        <v>152</v>
      </c>
      <c r="C26" s="228">
        <v>95</v>
      </c>
      <c r="D26" s="232" t="s">
        <v>177</v>
      </c>
      <c r="E26" s="24"/>
      <c r="F26" s="234" t="s">
        <v>498</v>
      </c>
      <c r="G26" s="228" t="s">
        <v>152</v>
      </c>
      <c r="H26" s="231">
        <v>40</v>
      </c>
      <c r="I26" s="232" t="s">
        <v>177</v>
      </c>
      <c r="J26" s="24"/>
      <c r="K26" s="230" t="s">
        <v>187</v>
      </c>
      <c r="L26" s="524">
        <v>37.5</v>
      </c>
      <c r="M26" s="228">
        <v>55</v>
      </c>
      <c r="N26" s="232">
        <f t="shared" si="8"/>
        <v>46.666666666666657</v>
      </c>
    </row>
    <row r="27" spans="1:14" ht="11.1" customHeight="1" x14ac:dyDescent="0.25">
      <c r="A27" s="234" t="s">
        <v>324</v>
      </c>
      <c r="B27" s="770" t="s">
        <v>152</v>
      </c>
      <c r="C27" s="228">
        <v>90</v>
      </c>
      <c r="D27" s="232" t="s">
        <v>177</v>
      </c>
      <c r="E27" s="24"/>
      <c r="F27" s="234" t="s">
        <v>93</v>
      </c>
      <c r="G27" s="228">
        <v>50</v>
      </c>
      <c r="H27" s="228">
        <v>50</v>
      </c>
      <c r="I27" s="248">
        <f t="shared" ref="I27:I31" si="11">((H27/G27)-    1)*100</f>
        <v>0</v>
      </c>
      <c r="J27" s="24"/>
      <c r="K27" s="230" t="s">
        <v>567</v>
      </c>
      <c r="L27" s="228">
        <v>35</v>
      </c>
      <c r="M27" s="228" t="s">
        <v>152</v>
      </c>
      <c r="N27" s="248" t="s">
        <v>177</v>
      </c>
    </row>
    <row r="28" spans="1:14" ht="11.1" customHeight="1" x14ac:dyDescent="0.25">
      <c r="A28" s="234" t="s">
        <v>325</v>
      </c>
      <c r="B28" s="770" t="s">
        <v>152</v>
      </c>
      <c r="C28" s="228">
        <v>90</v>
      </c>
      <c r="D28" s="232" t="s">
        <v>177</v>
      </c>
      <c r="E28" s="24"/>
      <c r="F28" s="234" t="s">
        <v>193</v>
      </c>
      <c r="G28" s="228">
        <v>47.5</v>
      </c>
      <c r="H28" s="228">
        <v>58</v>
      </c>
      <c r="I28" s="248">
        <f t="shared" si="11"/>
        <v>22.10526315789474</v>
      </c>
      <c r="J28" s="24"/>
      <c r="K28" s="230" t="s">
        <v>187</v>
      </c>
      <c r="L28" s="524">
        <v>37.5</v>
      </c>
      <c r="M28" s="228">
        <v>55</v>
      </c>
      <c r="N28" s="232">
        <f t="shared" si="8"/>
        <v>46.666666666666657</v>
      </c>
    </row>
    <row r="29" spans="1:14" ht="11.1" customHeight="1" x14ac:dyDescent="0.25">
      <c r="A29" s="234" t="s">
        <v>437</v>
      </c>
      <c r="B29" s="770" t="s">
        <v>152</v>
      </c>
      <c r="C29" s="228">
        <v>70</v>
      </c>
      <c r="D29" s="232" t="s">
        <v>177</v>
      </c>
      <c r="E29" s="24"/>
      <c r="F29" s="234" t="s">
        <v>94</v>
      </c>
      <c r="G29" s="228">
        <v>53</v>
      </c>
      <c r="H29" s="228">
        <v>55</v>
      </c>
      <c r="I29" s="248">
        <f t="shared" si="11"/>
        <v>3.7735849056603765</v>
      </c>
      <c r="J29" s="24"/>
      <c r="K29" s="230" t="s">
        <v>321</v>
      </c>
      <c r="L29" s="228">
        <v>32.5</v>
      </c>
      <c r="M29" s="228">
        <v>55</v>
      </c>
      <c r="N29" s="232">
        <f t="shared" si="8"/>
        <v>69.230769230769226</v>
      </c>
    </row>
    <row r="30" spans="1:14" ht="11.1" customHeight="1" x14ac:dyDescent="0.25">
      <c r="A30" s="234" t="s">
        <v>327</v>
      </c>
      <c r="B30" s="770" t="s">
        <v>152</v>
      </c>
      <c r="C30" s="228">
        <v>85</v>
      </c>
      <c r="D30" s="232" t="s">
        <v>177</v>
      </c>
      <c r="E30" s="24"/>
      <c r="F30" s="234" t="s">
        <v>96</v>
      </c>
      <c r="G30" s="228">
        <v>45</v>
      </c>
      <c r="H30" s="228">
        <v>45</v>
      </c>
      <c r="I30" s="248">
        <f t="shared" si="11"/>
        <v>0</v>
      </c>
      <c r="J30" s="24"/>
      <c r="K30" s="230" t="s">
        <v>186</v>
      </c>
      <c r="L30" s="228">
        <v>35</v>
      </c>
      <c r="M30" s="228">
        <v>55</v>
      </c>
      <c r="N30" s="232">
        <f t="shared" si="8"/>
        <v>57.142857142857139</v>
      </c>
    </row>
    <row r="31" spans="1:14" ht="11.1" customHeight="1" x14ac:dyDescent="0.25">
      <c r="A31" s="237" t="s">
        <v>490</v>
      </c>
      <c r="B31" s="771" t="s">
        <v>152</v>
      </c>
      <c r="C31" s="245">
        <v>70</v>
      </c>
      <c r="D31" s="238" t="s">
        <v>177</v>
      </c>
      <c r="E31" s="24"/>
      <c r="F31" s="237" t="s">
        <v>97</v>
      </c>
      <c r="G31" s="522">
        <v>50</v>
      </c>
      <c r="H31" s="245">
        <v>50</v>
      </c>
      <c r="I31" s="251">
        <f t="shared" si="11"/>
        <v>0</v>
      </c>
      <c r="J31" s="24"/>
      <c r="K31" s="653" t="s">
        <v>194</v>
      </c>
      <c r="L31" s="524">
        <v>43</v>
      </c>
      <c r="M31" s="524">
        <v>55</v>
      </c>
      <c r="N31" s="232">
        <f t="shared" si="8"/>
        <v>27.906976744186053</v>
      </c>
    </row>
    <row r="32" spans="1:14" ht="11.1" customHeight="1" x14ac:dyDescent="0.25">
      <c r="A32" s="472" t="s">
        <v>32</v>
      </c>
      <c r="B32" s="231"/>
      <c r="C32" s="231"/>
      <c r="D32" s="250"/>
      <c r="E32" s="243"/>
      <c r="F32" s="473" t="s">
        <v>501</v>
      </c>
      <c r="G32" s="257"/>
      <c r="H32" s="256"/>
      <c r="I32" s="258"/>
      <c r="J32" s="24"/>
      <c r="K32" s="528" t="s">
        <v>593</v>
      </c>
      <c r="L32" s="522" t="s">
        <v>152</v>
      </c>
      <c r="M32" s="522">
        <v>85</v>
      </c>
      <c r="N32" s="523" t="s">
        <v>177</v>
      </c>
    </row>
    <row r="33" spans="1:14" ht="11.1" customHeight="1" x14ac:dyDescent="0.2">
      <c r="A33" s="234" t="s">
        <v>33</v>
      </c>
      <c r="B33" s="228">
        <v>45</v>
      </c>
      <c r="C33" s="228">
        <v>45</v>
      </c>
      <c r="D33" s="232">
        <f>((C33/B33)-    1)*100</f>
        <v>0</v>
      </c>
      <c r="E33" s="243"/>
      <c r="F33" s="234" t="s">
        <v>99</v>
      </c>
      <c r="G33" s="518">
        <v>50</v>
      </c>
      <c r="H33" s="228">
        <v>50</v>
      </c>
      <c r="I33" s="248">
        <f>((H33/G33)-    1)*100</f>
        <v>0</v>
      </c>
      <c r="J33" s="24"/>
      <c r="K33" s="472" t="s">
        <v>170</v>
      </c>
      <c r="L33" s="524"/>
      <c r="M33" s="228"/>
      <c r="N33" s="248"/>
    </row>
    <row r="34" spans="1:14" ht="11.1" customHeight="1" x14ac:dyDescent="0.2">
      <c r="A34" s="234" t="s">
        <v>34</v>
      </c>
      <c r="B34" s="228">
        <v>42.5</v>
      </c>
      <c r="C34" s="228">
        <v>48</v>
      </c>
      <c r="D34" s="232">
        <f>((C34/B34)-    1)*100</f>
        <v>12.941176470588234</v>
      </c>
      <c r="E34" s="243"/>
      <c r="F34" s="234" t="s">
        <v>100</v>
      </c>
      <c r="G34" s="518">
        <v>50</v>
      </c>
      <c r="H34" s="228">
        <v>50</v>
      </c>
      <c r="I34" s="248">
        <f t="shared" ref="I34:I36" si="12">((H34/G34)-    1)*100</f>
        <v>0</v>
      </c>
      <c r="J34" s="24"/>
      <c r="K34" s="254" t="s">
        <v>491</v>
      </c>
      <c r="L34" s="231">
        <v>75</v>
      </c>
      <c r="M34" s="231">
        <v>75</v>
      </c>
      <c r="N34" s="248">
        <f t="shared" ref="N34:N35" si="13">((M34/L34)-    1)*100</f>
        <v>0</v>
      </c>
    </row>
    <row r="35" spans="1:14" ht="11.1" customHeight="1" x14ac:dyDescent="0.2">
      <c r="A35" s="234" t="s">
        <v>495</v>
      </c>
      <c r="B35" s="228">
        <v>55</v>
      </c>
      <c r="C35" s="228">
        <v>60</v>
      </c>
      <c r="D35" s="232">
        <f t="shared" ref="D35:D41" si="14">((C35/B35)-    1)*100</f>
        <v>9.0909090909090828</v>
      </c>
      <c r="E35" s="243"/>
      <c r="F35" s="521" t="s">
        <v>101</v>
      </c>
      <c r="G35" s="813">
        <v>50</v>
      </c>
      <c r="H35" s="522">
        <v>50</v>
      </c>
      <c r="I35" s="523">
        <f t="shared" si="12"/>
        <v>0</v>
      </c>
      <c r="J35" s="24"/>
      <c r="K35" s="254" t="s">
        <v>492</v>
      </c>
      <c r="L35" s="231">
        <v>67.5</v>
      </c>
      <c r="M35" s="231">
        <v>85</v>
      </c>
      <c r="N35" s="248">
        <f t="shared" si="13"/>
        <v>25.925925925925931</v>
      </c>
    </row>
    <row r="36" spans="1:14" ht="11.1" customHeight="1" x14ac:dyDescent="0.2">
      <c r="A36" s="234" t="s">
        <v>35</v>
      </c>
      <c r="B36" s="228">
        <v>53</v>
      </c>
      <c r="C36" s="228">
        <v>53</v>
      </c>
      <c r="D36" s="232">
        <f t="shared" si="14"/>
        <v>0</v>
      </c>
      <c r="E36" s="243"/>
      <c r="F36" s="476" t="s">
        <v>504</v>
      </c>
      <c r="G36" s="817">
        <v>65</v>
      </c>
      <c r="H36" s="818">
        <v>75</v>
      </c>
      <c r="I36" s="262">
        <f t="shared" si="12"/>
        <v>15.384615384615374</v>
      </c>
      <c r="J36" s="24"/>
      <c r="K36" s="254" t="s">
        <v>171</v>
      </c>
      <c r="L36" s="231">
        <v>65</v>
      </c>
      <c r="M36" s="231">
        <v>85</v>
      </c>
      <c r="N36" s="248">
        <f>((M36/L36)-    1)*100</f>
        <v>30.76923076923077</v>
      </c>
    </row>
    <row r="37" spans="1:14" ht="11.1" customHeight="1" x14ac:dyDescent="0.25">
      <c r="A37" s="234" t="s">
        <v>36</v>
      </c>
      <c r="B37" s="228">
        <v>45</v>
      </c>
      <c r="C37" s="228">
        <v>70</v>
      </c>
      <c r="D37" s="232">
        <f t="shared" si="14"/>
        <v>55.555555555555557</v>
      </c>
      <c r="E37" s="243"/>
      <c r="F37" s="477" t="s">
        <v>175</v>
      </c>
      <c r="G37" s="263"/>
      <c r="H37" s="228"/>
      <c r="I37" s="232"/>
      <c r="J37" s="24"/>
      <c r="K37" s="521" t="s">
        <v>494</v>
      </c>
      <c r="L37" s="813">
        <v>80</v>
      </c>
      <c r="M37" s="813">
        <v>75</v>
      </c>
      <c r="N37" s="523">
        <f>((M37/L37)-    1)*100</f>
        <v>-6.25</v>
      </c>
    </row>
    <row r="38" spans="1:14" ht="11.1" customHeight="1" x14ac:dyDescent="0.25">
      <c r="A38" s="234" t="s">
        <v>37</v>
      </c>
      <c r="B38" s="228">
        <v>55</v>
      </c>
      <c r="C38" s="228">
        <v>70</v>
      </c>
      <c r="D38" s="232">
        <f t="shared" si="14"/>
        <v>27.27272727272727</v>
      </c>
      <c r="E38" s="243"/>
      <c r="F38" s="264" t="s">
        <v>145</v>
      </c>
      <c r="G38" s="524">
        <v>35</v>
      </c>
      <c r="H38" s="228">
        <v>65</v>
      </c>
      <c r="I38" s="248">
        <f t="shared" ref="I38" si="15">((H38/G38)-    1)*100</f>
        <v>85.714285714285722</v>
      </c>
      <c r="J38" s="24"/>
      <c r="K38" s="472" t="s">
        <v>499</v>
      </c>
      <c r="L38" s="231"/>
      <c r="M38" s="252"/>
      <c r="N38" s="248"/>
    </row>
    <row r="39" spans="1:14" ht="11.1" customHeight="1" x14ac:dyDescent="0.25">
      <c r="A39" s="234" t="s">
        <v>496</v>
      </c>
      <c r="B39" s="228">
        <v>55</v>
      </c>
      <c r="C39" s="228">
        <v>73</v>
      </c>
      <c r="D39" s="232">
        <f t="shared" si="14"/>
        <v>32.727272727272741</v>
      </c>
      <c r="E39" s="243"/>
      <c r="F39" s="264" t="s">
        <v>104</v>
      </c>
      <c r="G39" s="228" t="s">
        <v>570</v>
      </c>
      <c r="H39" s="228">
        <v>70</v>
      </c>
      <c r="I39" s="232" t="s">
        <v>177</v>
      </c>
      <c r="J39" s="24"/>
      <c r="K39" s="529" t="s">
        <v>500</v>
      </c>
      <c r="L39" s="231">
        <v>65</v>
      </c>
      <c r="M39" s="239">
        <v>65</v>
      </c>
      <c r="N39" s="232">
        <f>((M39/L39)-    1)*100</f>
        <v>0</v>
      </c>
    </row>
    <row r="40" spans="1:14" ht="11.1" customHeight="1" x14ac:dyDescent="0.25">
      <c r="A40" s="234" t="s">
        <v>39</v>
      </c>
      <c r="B40" s="228">
        <v>70</v>
      </c>
      <c r="C40" s="228">
        <v>75</v>
      </c>
      <c r="D40" s="232">
        <f t="shared" si="14"/>
        <v>7.1428571428571397</v>
      </c>
      <c r="E40" s="243"/>
      <c r="F40" s="264" t="s">
        <v>508</v>
      </c>
      <c r="G40" s="228">
        <v>50</v>
      </c>
      <c r="H40" s="228">
        <v>50</v>
      </c>
      <c r="I40" s="248">
        <f t="shared" ref="I40:I43" si="16">((H40/G40)-    1)*100</f>
        <v>0</v>
      </c>
      <c r="J40" s="24"/>
      <c r="K40" s="234" t="s">
        <v>499</v>
      </c>
      <c r="L40" s="231">
        <v>55</v>
      </c>
      <c r="M40" s="231">
        <v>65</v>
      </c>
      <c r="N40" s="232">
        <f>((M40/L40)-    1)*100</f>
        <v>18.181818181818187</v>
      </c>
    </row>
    <row r="41" spans="1:14" ht="11.1" customHeight="1" x14ac:dyDescent="0.25">
      <c r="A41" s="234" t="s">
        <v>42</v>
      </c>
      <c r="B41" s="228">
        <v>55</v>
      </c>
      <c r="C41" s="228">
        <v>65</v>
      </c>
      <c r="D41" s="232">
        <f t="shared" si="14"/>
        <v>18.181818181818187</v>
      </c>
      <c r="E41" s="243"/>
      <c r="F41" s="264" t="s">
        <v>107</v>
      </c>
      <c r="G41" s="228">
        <v>54</v>
      </c>
      <c r="H41" s="228">
        <v>65</v>
      </c>
      <c r="I41" s="248">
        <f t="shared" si="16"/>
        <v>20.370370370370374</v>
      </c>
      <c r="J41" s="24"/>
      <c r="K41" s="237" t="s">
        <v>131</v>
      </c>
      <c r="L41" s="812">
        <v>53</v>
      </c>
      <c r="M41" s="812">
        <v>53</v>
      </c>
      <c r="N41" s="238">
        <f>((M41/L41)-    1)*100</f>
        <v>0</v>
      </c>
    </row>
    <row r="42" spans="1:14" ht="11.1" customHeight="1" x14ac:dyDescent="0.25">
      <c r="A42" s="234" t="s">
        <v>42</v>
      </c>
      <c r="B42" s="228">
        <v>55</v>
      </c>
      <c r="C42" s="228">
        <v>65</v>
      </c>
      <c r="D42" s="232">
        <f t="shared" ref="D42" si="17">((C42/B42)-    1)*100</f>
        <v>18.181818181818187</v>
      </c>
      <c r="E42" s="243"/>
      <c r="F42" s="264" t="s">
        <v>169</v>
      </c>
      <c r="G42" s="524">
        <v>63</v>
      </c>
      <c r="H42" s="524">
        <v>63</v>
      </c>
      <c r="I42" s="248">
        <f t="shared" si="16"/>
        <v>0</v>
      </c>
      <c r="J42" s="24"/>
      <c r="K42" s="472" t="s">
        <v>132</v>
      </c>
      <c r="L42" s="231"/>
      <c r="M42" s="239"/>
      <c r="N42" s="248"/>
    </row>
    <row r="43" spans="1:14" ht="11.1" customHeight="1" x14ac:dyDescent="0.25">
      <c r="A43" s="234" t="s">
        <v>159</v>
      </c>
      <c r="B43" s="228">
        <v>53</v>
      </c>
      <c r="C43" s="228">
        <v>45</v>
      </c>
      <c r="D43" s="232">
        <f t="shared" ref="D43:D44" si="18">((C43/B43)-    1)*100</f>
        <v>-15.094339622641506</v>
      </c>
      <c r="E43" s="243"/>
      <c r="F43" s="527" t="s">
        <v>106</v>
      </c>
      <c r="G43" s="522">
        <v>37.5</v>
      </c>
      <c r="H43" s="522">
        <v>81</v>
      </c>
      <c r="I43" s="523">
        <f t="shared" si="16"/>
        <v>116.00000000000001</v>
      </c>
      <c r="J43" s="24"/>
      <c r="K43" s="529" t="s">
        <v>133</v>
      </c>
      <c r="L43" s="231">
        <v>55</v>
      </c>
      <c r="M43" s="239">
        <v>43</v>
      </c>
      <c r="N43" s="248">
        <f>((M43/L43)-    1)*100</f>
        <v>-21.818181818181813</v>
      </c>
    </row>
    <row r="44" spans="1:14" ht="11.1" customHeight="1" x14ac:dyDescent="0.2">
      <c r="A44" s="521" t="s">
        <v>40</v>
      </c>
      <c r="B44" s="522">
        <v>45</v>
      </c>
      <c r="C44" s="522">
        <v>53</v>
      </c>
      <c r="D44" s="520">
        <f t="shared" si="18"/>
        <v>17.777777777777782</v>
      </c>
      <c r="E44" s="243"/>
      <c r="F44" s="472" t="s">
        <v>108</v>
      </c>
      <c r="G44" s="265"/>
      <c r="H44" s="228"/>
      <c r="I44" s="229"/>
      <c r="J44" s="24"/>
      <c r="K44" s="234" t="s">
        <v>134</v>
      </c>
      <c r="L44" s="231">
        <v>60</v>
      </c>
      <c r="M44" s="231">
        <v>60</v>
      </c>
      <c r="N44" s="248">
        <f>((M44/L44)-    1)*100</f>
        <v>0</v>
      </c>
    </row>
    <row r="45" spans="1:14" ht="11.1" customHeight="1" x14ac:dyDescent="0.2">
      <c r="A45" s="472" t="s">
        <v>43</v>
      </c>
      <c r="B45" s="518"/>
      <c r="C45" s="518"/>
      <c r="D45" s="250"/>
      <c r="E45" s="243"/>
      <c r="F45" s="234" t="s">
        <v>510</v>
      </c>
      <c r="G45" s="228">
        <v>43</v>
      </c>
      <c r="H45" s="228">
        <v>43</v>
      </c>
      <c r="I45" s="248">
        <f t="shared" ref="I45:I51" si="19">((H45/G45)-    1)*100</f>
        <v>0</v>
      </c>
      <c r="J45" s="24"/>
      <c r="K45" s="237" t="s">
        <v>135</v>
      </c>
      <c r="L45" s="812">
        <v>70</v>
      </c>
      <c r="M45" s="812">
        <v>60</v>
      </c>
      <c r="N45" s="251">
        <f>((M45/L45)-    1)*100</f>
        <v>-14.28571428571429</v>
      </c>
    </row>
    <row r="46" spans="1:14" ht="11.1" customHeight="1" x14ac:dyDescent="0.2">
      <c r="A46" s="234" t="s">
        <v>160</v>
      </c>
      <c r="B46" s="204" t="s">
        <v>152</v>
      </c>
      <c r="C46" s="231">
        <v>53</v>
      </c>
      <c r="D46" s="232" t="s">
        <v>177</v>
      </c>
      <c r="E46" s="243"/>
      <c r="F46" s="234" t="s">
        <v>511</v>
      </c>
      <c r="G46" s="228">
        <v>43</v>
      </c>
      <c r="H46" s="228">
        <v>43</v>
      </c>
      <c r="I46" s="248">
        <f t="shared" si="19"/>
        <v>0</v>
      </c>
      <c r="J46" s="24"/>
      <c r="K46" s="259" t="s">
        <v>136</v>
      </c>
      <c r="M46" s="260"/>
      <c r="N46" s="650"/>
    </row>
    <row r="47" spans="1:14" ht="11.1" customHeight="1" x14ac:dyDescent="0.2">
      <c r="A47" s="234" t="s">
        <v>44</v>
      </c>
      <c r="B47" s="204" t="s">
        <v>152</v>
      </c>
      <c r="C47" s="231">
        <v>48</v>
      </c>
      <c r="D47" s="232" t="s">
        <v>177</v>
      </c>
      <c r="E47" s="243"/>
      <c r="F47" s="234" t="s">
        <v>473</v>
      </c>
      <c r="G47" s="228">
        <v>43</v>
      </c>
      <c r="H47" s="228">
        <v>43</v>
      </c>
      <c r="I47" s="248">
        <f t="shared" si="19"/>
        <v>0</v>
      </c>
      <c r="J47" s="24"/>
      <c r="K47" s="261" t="s">
        <v>460</v>
      </c>
      <c r="M47" s="260"/>
      <c r="N47" s="737"/>
    </row>
    <row r="48" spans="1:14" ht="11.1" customHeight="1" x14ac:dyDescent="0.25">
      <c r="A48" s="234" t="s">
        <v>502</v>
      </c>
      <c r="B48" s="204" t="s">
        <v>152</v>
      </c>
      <c r="C48" s="231">
        <v>48</v>
      </c>
      <c r="D48" s="232" t="s">
        <v>177</v>
      </c>
      <c r="E48" s="243"/>
      <c r="F48" s="234" t="s">
        <v>111</v>
      </c>
      <c r="G48" s="228">
        <v>55</v>
      </c>
      <c r="H48" s="228">
        <v>55</v>
      </c>
      <c r="I48" s="248">
        <f t="shared" si="19"/>
        <v>0</v>
      </c>
      <c r="J48" s="24"/>
      <c r="K48" s="653"/>
      <c r="L48" s="524"/>
      <c r="M48" s="524"/>
      <c r="N48" s="248"/>
    </row>
    <row r="49" spans="1:14" ht="11.1" customHeight="1" x14ac:dyDescent="0.25">
      <c r="A49" s="234" t="s">
        <v>45</v>
      </c>
      <c r="B49" s="231">
        <v>45</v>
      </c>
      <c r="C49" s="231">
        <v>45</v>
      </c>
      <c r="D49" s="232">
        <f t="shared" ref="D49" si="20">((C49/B49)-    1)*100</f>
        <v>0</v>
      </c>
      <c r="E49" s="243"/>
      <c r="F49" s="234" t="s">
        <v>110</v>
      </c>
      <c r="G49" s="228">
        <v>43</v>
      </c>
      <c r="H49" s="228">
        <v>43</v>
      </c>
      <c r="I49" s="248">
        <f t="shared" si="19"/>
        <v>0</v>
      </c>
      <c r="J49" s="24"/>
      <c r="K49" s="653"/>
      <c r="L49" s="524"/>
      <c r="M49" s="524"/>
      <c r="N49" s="248"/>
    </row>
    <row r="50" spans="1:14" ht="11.1" customHeight="1" x14ac:dyDescent="0.2">
      <c r="A50" s="234" t="s">
        <v>173</v>
      </c>
      <c r="B50" s="204" t="s">
        <v>152</v>
      </c>
      <c r="C50" s="231">
        <v>55</v>
      </c>
      <c r="D50" s="232" t="s">
        <v>177</v>
      </c>
      <c r="E50" s="243"/>
      <c r="F50" s="234" t="s">
        <v>512</v>
      </c>
      <c r="G50" s="228">
        <v>43</v>
      </c>
      <c r="H50" s="228">
        <v>43</v>
      </c>
      <c r="I50" s="248">
        <f t="shared" si="19"/>
        <v>0</v>
      </c>
      <c r="J50" s="24"/>
      <c r="K50" s="744"/>
      <c r="L50" s="524"/>
      <c r="M50" s="524"/>
      <c r="N50" s="737"/>
    </row>
    <row r="51" spans="1:14" ht="11.1" customHeight="1" x14ac:dyDescent="0.2">
      <c r="A51" s="234" t="s">
        <v>503</v>
      </c>
      <c r="B51" s="231">
        <v>45</v>
      </c>
      <c r="C51" s="231">
        <v>35</v>
      </c>
      <c r="D51" s="232">
        <f t="shared" ref="D51" si="21">((C51/B51)-    1)*100</f>
        <v>-22.222222222222221</v>
      </c>
      <c r="E51" s="243"/>
      <c r="F51" s="237" t="s">
        <v>112</v>
      </c>
      <c r="G51" s="245">
        <v>43</v>
      </c>
      <c r="H51" s="522">
        <v>43</v>
      </c>
      <c r="I51" s="251">
        <f t="shared" si="19"/>
        <v>0</v>
      </c>
      <c r="J51" s="24"/>
      <c r="K51" s="964"/>
      <c r="L51" s="965"/>
      <c r="M51" s="965"/>
      <c r="N51" s="799"/>
    </row>
    <row r="52" spans="1:14" ht="11.1" customHeight="1" x14ac:dyDescent="0.2">
      <c r="A52" s="234" t="s">
        <v>505</v>
      </c>
      <c r="B52" s="231">
        <v>55</v>
      </c>
      <c r="C52" s="231" t="s">
        <v>152</v>
      </c>
      <c r="D52" s="232" t="s">
        <v>177</v>
      </c>
      <c r="E52" s="243"/>
      <c r="F52" s="472" t="s">
        <v>113</v>
      </c>
      <c r="G52" s="235"/>
      <c r="H52" s="228"/>
      <c r="I52" s="24"/>
      <c r="J52" s="24"/>
      <c r="K52" s="964"/>
      <c r="L52" s="800"/>
      <c r="M52" s="800"/>
      <c r="N52" s="800"/>
    </row>
    <row r="53" spans="1:14" ht="11.1" customHeight="1" x14ac:dyDescent="0.2">
      <c r="A53" s="234" t="s">
        <v>506</v>
      </c>
      <c r="B53" s="231">
        <v>48</v>
      </c>
      <c r="C53" s="231">
        <v>48</v>
      </c>
      <c r="D53" s="232">
        <f t="shared" ref="D53" si="22">((C53/B53)-    1)*100</f>
        <v>0</v>
      </c>
      <c r="E53" s="243"/>
      <c r="F53" s="234" t="s">
        <v>514</v>
      </c>
      <c r="G53" s="228">
        <v>65</v>
      </c>
      <c r="H53" s="228">
        <v>80</v>
      </c>
      <c r="I53" s="232">
        <f>((H53/G53)-    1)*100</f>
        <v>23.076923076923084</v>
      </c>
      <c r="J53" s="24"/>
      <c r="K53" s="801"/>
      <c r="L53" s="802"/>
      <c r="M53" s="802"/>
      <c r="N53" s="802"/>
    </row>
    <row r="54" spans="1:14" ht="11.1" customHeight="1" x14ac:dyDescent="0.2">
      <c r="A54" s="234" t="s">
        <v>507</v>
      </c>
      <c r="B54" s="204" t="s">
        <v>152</v>
      </c>
      <c r="C54" s="231">
        <v>45</v>
      </c>
      <c r="D54" s="232" t="s">
        <v>177</v>
      </c>
      <c r="E54" s="243"/>
      <c r="F54" s="234" t="s">
        <v>115</v>
      </c>
      <c r="G54" s="228">
        <v>65</v>
      </c>
      <c r="H54" s="228">
        <v>75</v>
      </c>
      <c r="I54" s="232">
        <f>((H54/G54)-    1)*100</f>
        <v>15.384615384615374</v>
      </c>
      <c r="J54" s="24"/>
      <c r="K54" s="801"/>
      <c r="L54" s="802"/>
      <c r="M54" s="802"/>
      <c r="N54" s="802"/>
    </row>
    <row r="55" spans="1:14" ht="11.1" customHeight="1" x14ac:dyDescent="0.2">
      <c r="A55" s="234" t="s">
        <v>47</v>
      </c>
      <c r="B55" s="204" t="s">
        <v>152</v>
      </c>
      <c r="C55" s="231">
        <v>45</v>
      </c>
      <c r="D55" s="232" t="s">
        <v>177</v>
      </c>
      <c r="E55" s="243"/>
      <c r="F55" s="237" t="s">
        <v>114</v>
      </c>
      <c r="G55" s="245">
        <v>75</v>
      </c>
      <c r="H55" s="245">
        <v>80</v>
      </c>
      <c r="I55" s="238">
        <f>((H55/G55)-    1)*100</f>
        <v>6.6666666666666652</v>
      </c>
      <c r="J55" s="24"/>
      <c r="K55" s="801"/>
      <c r="L55" s="802"/>
      <c r="M55" s="802"/>
      <c r="N55" s="802"/>
    </row>
    <row r="56" spans="1:14" ht="11.1" customHeight="1" x14ac:dyDescent="0.2">
      <c r="A56" s="234" t="s">
        <v>161</v>
      </c>
      <c r="B56" s="204" t="s">
        <v>152</v>
      </c>
      <c r="C56" s="231">
        <v>50</v>
      </c>
      <c r="D56" s="232" t="s">
        <v>177</v>
      </c>
      <c r="E56" s="243"/>
      <c r="F56" s="472" t="s">
        <v>116</v>
      </c>
      <c r="G56" s="648"/>
      <c r="H56" s="228"/>
      <c r="I56" s="650"/>
      <c r="J56" s="24"/>
      <c r="K56" s="966"/>
      <c r="L56" s="967"/>
      <c r="M56" s="967"/>
      <c r="N56" s="804"/>
    </row>
    <row r="57" spans="1:14" ht="11.1" customHeight="1" x14ac:dyDescent="0.2">
      <c r="A57" s="234" t="s">
        <v>48</v>
      </c>
      <c r="B57" s="204" t="s">
        <v>152</v>
      </c>
      <c r="C57" s="231">
        <v>75</v>
      </c>
      <c r="D57" s="232" t="s">
        <v>177</v>
      </c>
      <c r="E57" s="243"/>
      <c r="F57" s="234" t="s">
        <v>147</v>
      </c>
      <c r="G57" s="228">
        <v>70</v>
      </c>
      <c r="H57" s="228">
        <v>85</v>
      </c>
      <c r="I57" s="232">
        <f>((H57/G57)-    1)*100</f>
        <v>21.42857142857142</v>
      </c>
      <c r="J57" s="24"/>
      <c r="K57" s="966"/>
      <c r="L57" s="804"/>
      <c r="M57" s="804"/>
      <c r="N57" s="804"/>
    </row>
    <row r="58" spans="1:14" ht="11.1" customHeight="1" x14ac:dyDescent="0.2">
      <c r="A58" s="237" t="s">
        <v>509</v>
      </c>
      <c r="B58" s="811">
        <v>38</v>
      </c>
      <c r="C58" s="812">
        <v>55</v>
      </c>
      <c r="D58" s="238">
        <f t="shared" ref="D58" si="23">((C58/B58)-    1)*100</f>
        <v>44.736842105263165</v>
      </c>
      <c r="E58" s="243"/>
      <c r="F58" s="237" t="s">
        <v>117</v>
      </c>
      <c r="G58" s="245">
        <v>105</v>
      </c>
      <c r="H58" s="245">
        <v>105</v>
      </c>
      <c r="I58" s="520">
        <f>((H58/G58)-    1)*100</f>
        <v>0</v>
      </c>
      <c r="J58" s="24"/>
      <c r="K58" s="805"/>
      <c r="L58" s="803"/>
      <c r="M58" s="806"/>
      <c r="N58" s="803"/>
    </row>
    <row r="59" spans="1:14" ht="11.1" customHeight="1" x14ac:dyDescent="0.2">
      <c r="A59" s="237"/>
      <c r="B59" s="773"/>
      <c r="C59" s="775"/>
      <c r="D59" s="238"/>
      <c r="E59" s="243"/>
      <c r="F59" s="472" t="s">
        <v>118</v>
      </c>
      <c r="G59" s="227"/>
      <c r="H59" s="228"/>
      <c r="I59" s="229"/>
      <c r="J59" s="24"/>
      <c r="K59" s="805"/>
      <c r="L59" s="963"/>
      <c r="M59" s="962"/>
      <c r="N59" s="962"/>
    </row>
    <row r="60" spans="1:14" ht="11.1" customHeight="1" x14ac:dyDescent="0.2">
      <c r="A60" s="774" t="s">
        <v>49</v>
      </c>
      <c r="B60" s="241"/>
      <c r="C60" s="231"/>
      <c r="D60" s="232"/>
      <c r="E60" s="243"/>
      <c r="F60" s="234" t="s">
        <v>119</v>
      </c>
      <c r="G60" s="231">
        <v>53</v>
      </c>
      <c r="H60" s="231">
        <v>53</v>
      </c>
      <c r="I60" s="232">
        <f>((H60/G60)-    1)*100</f>
        <v>0</v>
      </c>
      <c r="J60" s="24"/>
      <c r="K60" s="805"/>
      <c r="L60" s="963"/>
      <c r="M60" s="525"/>
      <c r="N60" s="525"/>
    </row>
    <row r="61" spans="1:14" ht="11.1" customHeight="1" x14ac:dyDescent="0.25">
      <c r="A61" s="233" t="s">
        <v>50</v>
      </c>
      <c r="B61" s="770" t="s">
        <v>152</v>
      </c>
      <c r="C61" s="231">
        <v>48</v>
      </c>
      <c r="D61" s="232" t="s">
        <v>177</v>
      </c>
      <c r="E61" s="243"/>
      <c r="F61" s="234" t="s">
        <v>120</v>
      </c>
      <c r="G61" s="231">
        <v>48</v>
      </c>
      <c r="H61" s="231">
        <v>53</v>
      </c>
      <c r="I61" s="232">
        <f>((H61/G61)-    1)*100</f>
        <v>10.416666666666675</v>
      </c>
      <c r="J61" s="24"/>
      <c r="K61" s="805"/>
      <c r="L61" s="796"/>
      <c r="M61" s="797"/>
      <c r="N61" s="798"/>
    </row>
    <row r="62" spans="1:14" ht="11.1" customHeight="1" x14ac:dyDescent="0.2">
      <c r="A62" s="233" t="s">
        <v>51</v>
      </c>
      <c r="B62" s="770" t="s">
        <v>152</v>
      </c>
      <c r="C62" s="231">
        <v>48</v>
      </c>
      <c r="D62" s="232" t="s">
        <v>177</v>
      </c>
      <c r="E62" s="243"/>
      <c r="F62" s="237" t="s">
        <v>121</v>
      </c>
      <c r="G62" s="813">
        <v>53</v>
      </c>
      <c r="H62" s="812">
        <v>48</v>
      </c>
      <c r="I62" s="520">
        <f>((H62/G62)-    1)*100</f>
        <v>-9.4339622641509422</v>
      </c>
      <c r="J62" s="24"/>
      <c r="K62" s="963"/>
      <c r="L62" s="962"/>
      <c r="M62" s="962"/>
      <c r="N62" s="790"/>
    </row>
    <row r="63" spans="1:14" ht="11.1" customHeight="1" x14ac:dyDescent="0.2">
      <c r="A63" s="233" t="s">
        <v>174</v>
      </c>
      <c r="B63" s="770" t="s">
        <v>152</v>
      </c>
      <c r="C63" s="231">
        <v>50</v>
      </c>
      <c r="D63" s="232" t="s">
        <v>177</v>
      </c>
      <c r="E63" s="243"/>
      <c r="F63" s="472" t="s">
        <v>122</v>
      </c>
      <c r="G63" s="235"/>
      <c r="H63" s="228"/>
      <c r="I63" s="229"/>
      <c r="J63" s="24"/>
      <c r="K63" s="963"/>
      <c r="L63" s="525"/>
      <c r="M63" s="525"/>
      <c r="N63" s="525"/>
    </row>
    <row r="64" spans="1:14" ht="11.1" customHeight="1" x14ac:dyDescent="0.2">
      <c r="A64" s="233" t="s">
        <v>178</v>
      </c>
      <c r="B64" s="770" t="s">
        <v>152</v>
      </c>
      <c r="C64" s="231">
        <v>50</v>
      </c>
      <c r="D64" s="232" t="s">
        <v>177</v>
      </c>
      <c r="E64" s="243"/>
      <c r="F64" s="234" t="s">
        <v>123</v>
      </c>
      <c r="G64" s="228">
        <v>47.5</v>
      </c>
      <c r="H64" s="228">
        <v>55</v>
      </c>
      <c r="I64" s="232">
        <f>((H64/G64)-    1)*100</f>
        <v>15.789473684210531</v>
      </c>
      <c r="J64" s="24"/>
      <c r="K64" s="638"/>
      <c r="L64" s="639"/>
      <c r="M64" s="639"/>
      <c r="N64" s="639"/>
    </row>
    <row r="65" spans="1:14" ht="11.1" customHeight="1" x14ac:dyDescent="0.2">
      <c r="A65" s="233" t="s">
        <v>54</v>
      </c>
      <c r="B65" s="770" t="s">
        <v>152</v>
      </c>
      <c r="C65" s="231">
        <v>48</v>
      </c>
      <c r="D65" s="232" t="s">
        <v>177</v>
      </c>
      <c r="E65" s="243"/>
      <c r="F65" s="234" t="s">
        <v>124</v>
      </c>
      <c r="G65" s="228">
        <v>28</v>
      </c>
      <c r="H65" s="228">
        <v>28</v>
      </c>
      <c r="I65" s="232">
        <f>((H65/G65)-    1)*100</f>
        <v>0</v>
      </c>
      <c r="J65" s="24"/>
      <c r="K65" s="638"/>
      <c r="L65" s="639"/>
      <c r="M65" s="639"/>
      <c r="N65" s="639"/>
    </row>
    <row r="66" spans="1:14" ht="11.1" customHeight="1" x14ac:dyDescent="0.2">
      <c r="A66" s="233" t="s">
        <v>55</v>
      </c>
      <c r="B66" s="770" t="s">
        <v>152</v>
      </c>
      <c r="C66" s="231">
        <v>53</v>
      </c>
      <c r="D66" s="232" t="s">
        <v>177</v>
      </c>
      <c r="E66" s="243"/>
      <c r="F66" s="234" t="s">
        <v>125</v>
      </c>
      <c r="G66" s="228">
        <v>65</v>
      </c>
      <c r="H66" s="228">
        <v>65</v>
      </c>
      <c r="I66" s="232">
        <f>((H66/G66)-    1)*100</f>
        <v>0</v>
      </c>
      <c r="J66" s="24"/>
      <c r="K66" s="638"/>
      <c r="L66" s="639"/>
      <c r="M66" s="639"/>
      <c r="N66" s="639"/>
    </row>
    <row r="67" spans="1:14" ht="11.1" customHeight="1" x14ac:dyDescent="0.2">
      <c r="A67" s="233" t="s">
        <v>513</v>
      </c>
      <c r="B67" s="770" t="s">
        <v>152</v>
      </c>
      <c r="C67" s="231">
        <v>63</v>
      </c>
      <c r="D67" s="232" t="s">
        <v>177</v>
      </c>
      <c r="E67" s="243"/>
      <c r="F67" s="234" t="s">
        <v>126</v>
      </c>
      <c r="G67" s="228">
        <v>45</v>
      </c>
      <c r="H67" s="228">
        <v>53</v>
      </c>
      <c r="I67" s="232">
        <f>((H67/G67)-    1)*100</f>
        <v>17.777777777777782</v>
      </c>
      <c r="J67" s="24"/>
      <c r="K67" s="736"/>
      <c r="L67" s="781"/>
      <c r="M67" s="782"/>
      <c r="N67" s="781"/>
    </row>
    <row r="68" spans="1:14" ht="11.1" customHeight="1" x14ac:dyDescent="0.2">
      <c r="A68" s="233" t="s">
        <v>56</v>
      </c>
      <c r="B68" s="770" t="s">
        <v>152</v>
      </c>
      <c r="C68" s="231">
        <v>55</v>
      </c>
      <c r="D68" s="232" t="s">
        <v>177</v>
      </c>
      <c r="E68" s="243"/>
      <c r="F68" s="237" t="s">
        <v>127</v>
      </c>
      <c r="G68" s="245">
        <v>63</v>
      </c>
      <c r="H68" s="245">
        <v>53</v>
      </c>
      <c r="I68" s="238">
        <f>((H68/G68)-    1)*100</f>
        <v>-15.873015873015872</v>
      </c>
      <c r="J68" s="24"/>
      <c r="K68" s="736"/>
      <c r="L68" s="793"/>
      <c r="M68" s="782"/>
      <c r="N68" s="779"/>
    </row>
    <row r="69" spans="1:14" ht="11.1" customHeight="1" x14ac:dyDescent="0.2">
      <c r="A69" s="233" t="s">
        <v>515</v>
      </c>
      <c r="B69" s="770" t="s">
        <v>152</v>
      </c>
      <c r="C69" s="231">
        <v>58</v>
      </c>
      <c r="D69" s="232" t="s">
        <v>177</v>
      </c>
      <c r="E69" s="243"/>
      <c r="F69" s="234"/>
      <c r="G69" s="228"/>
      <c r="H69" s="267"/>
      <c r="I69" s="268" t="s">
        <v>79</v>
      </c>
      <c r="J69" s="24"/>
      <c r="K69" s="736"/>
      <c r="L69" s="788"/>
      <c r="M69" s="782"/>
      <c r="N69" s="789"/>
    </row>
    <row r="70" spans="1:14" ht="11.1" customHeight="1" x14ac:dyDescent="0.2">
      <c r="A70" s="233" t="s">
        <v>57</v>
      </c>
      <c r="B70" s="770" t="s">
        <v>152</v>
      </c>
      <c r="C70" s="231">
        <v>53</v>
      </c>
      <c r="D70" s="232" t="s">
        <v>177</v>
      </c>
      <c r="E70" s="243"/>
      <c r="F70" s="234"/>
      <c r="G70" s="524"/>
      <c r="H70" s="646"/>
      <c r="I70" s="232"/>
      <c r="J70" s="24"/>
      <c r="K70" s="736"/>
      <c r="L70" s="781"/>
      <c r="M70" s="782"/>
      <c r="N70" s="779"/>
    </row>
    <row r="71" spans="1:14" ht="11.1" customHeight="1" x14ac:dyDescent="0.2">
      <c r="A71" s="233" t="s">
        <v>516</v>
      </c>
      <c r="B71" s="770" t="s">
        <v>152</v>
      </c>
      <c r="C71" s="231">
        <v>53</v>
      </c>
      <c r="D71" s="232" t="s">
        <v>177</v>
      </c>
      <c r="E71" s="243"/>
      <c r="F71" s="234"/>
      <c r="G71" s="228"/>
      <c r="H71" s="267"/>
      <c r="I71" s="268"/>
      <c r="J71" s="24"/>
      <c r="K71" s="736"/>
      <c r="L71" s="781"/>
      <c r="M71" s="782"/>
      <c r="N71" s="779"/>
    </row>
    <row r="72" spans="1:14" ht="11.1" customHeight="1" x14ac:dyDescent="0.2">
      <c r="A72" s="233" t="s">
        <v>60</v>
      </c>
      <c r="B72" s="770" t="s">
        <v>152</v>
      </c>
      <c r="C72" s="231">
        <v>53</v>
      </c>
      <c r="D72" s="232" t="s">
        <v>177</v>
      </c>
      <c r="E72" s="243"/>
      <c r="F72" s="744"/>
      <c r="G72" s="738"/>
      <c r="H72" s="524"/>
      <c r="I72" s="650"/>
      <c r="J72" s="24"/>
      <c r="K72" s="736"/>
      <c r="L72" s="794"/>
      <c r="M72" s="794"/>
      <c r="N72" s="794"/>
    </row>
    <row r="73" spans="1:14" ht="11.1" customHeight="1" x14ac:dyDescent="0.2">
      <c r="A73" s="519" t="s">
        <v>61</v>
      </c>
      <c r="B73" s="771" t="s">
        <v>152</v>
      </c>
      <c r="C73" s="813">
        <v>50</v>
      </c>
      <c r="D73" s="520" t="s">
        <v>177</v>
      </c>
      <c r="E73" s="243"/>
      <c r="F73" s="744"/>
      <c r="G73" s="648"/>
      <c r="H73" s="738"/>
      <c r="I73" s="650"/>
      <c r="J73" s="24"/>
      <c r="K73" s="736"/>
      <c r="L73" s="513"/>
      <c r="M73" s="513"/>
      <c r="N73" s="792"/>
    </row>
    <row r="74" spans="1:14" ht="11.1" customHeight="1" x14ac:dyDescent="0.2">
      <c r="A74" s="471" t="s">
        <v>62</v>
      </c>
      <c r="B74" s="231"/>
      <c r="C74" s="231"/>
      <c r="D74" s="248"/>
      <c r="E74" s="243"/>
      <c r="F74" s="963"/>
      <c r="G74" s="962"/>
      <c r="H74" s="962"/>
      <c r="I74" s="962"/>
      <c r="J74" s="962"/>
      <c r="K74" s="962"/>
      <c r="L74" s="962"/>
      <c r="M74" s="807"/>
      <c r="N74" s="791"/>
    </row>
    <row r="75" spans="1:14" ht="11.1" customHeight="1" x14ac:dyDescent="0.2">
      <c r="A75" s="233" t="s">
        <v>63</v>
      </c>
      <c r="B75" s="231">
        <v>45</v>
      </c>
      <c r="C75" s="231">
        <v>45</v>
      </c>
      <c r="D75" s="232">
        <f t="shared" ref="D75:D77" si="24">((C75/B75)-    1)*100</f>
        <v>0</v>
      </c>
      <c r="E75" s="243"/>
      <c r="F75" s="963"/>
      <c r="G75" s="525"/>
      <c r="H75" s="525"/>
      <c r="I75" s="525"/>
      <c r="J75" s="525"/>
      <c r="K75" s="525"/>
      <c r="L75" s="525"/>
      <c r="M75" s="807"/>
      <c r="N75" s="513"/>
    </row>
    <row r="76" spans="1:14" ht="11.1" customHeight="1" x14ac:dyDescent="0.2">
      <c r="A76" s="233" t="s">
        <v>64</v>
      </c>
      <c r="B76" s="231">
        <v>47.5</v>
      </c>
      <c r="C76" s="231">
        <v>48</v>
      </c>
      <c r="D76" s="232">
        <f t="shared" si="24"/>
        <v>1.0526315789473717</v>
      </c>
      <c r="E76" s="243"/>
      <c r="F76" s="636"/>
      <c r="G76" s="781"/>
      <c r="H76" s="782"/>
      <c r="I76" s="781"/>
      <c r="J76" s="781"/>
      <c r="K76" s="781"/>
      <c r="L76" s="781"/>
      <c r="M76" s="513"/>
      <c r="N76" s="513"/>
    </row>
    <row r="77" spans="1:14" ht="11.1" customHeight="1" x14ac:dyDescent="0.2">
      <c r="A77" s="233" t="s">
        <v>517</v>
      </c>
      <c r="B77" s="231">
        <v>42.5</v>
      </c>
      <c r="C77" s="231">
        <v>45</v>
      </c>
      <c r="D77" s="232">
        <f t="shared" si="24"/>
        <v>5.8823529411764719</v>
      </c>
      <c r="E77" s="243"/>
      <c r="F77" s="636"/>
      <c r="G77" s="781"/>
      <c r="H77" s="782"/>
      <c r="I77" s="781"/>
      <c r="J77" s="781"/>
      <c r="K77" s="781"/>
      <c r="L77" s="781"/>
      <c r="M77" s="513"/>
      <c r="N77" s="513"/>
    </row>
    <row r="78" spans="1:14" ht="11.1" customHeight="1" x14ac:dyDescent="0.2">
      <c r="A78" s="233" t="s">
        <v>65</v>
      </c>
      <c r="B78" s="231">
        <v>37.5</v>
      </c>
      <c r="C78" s="231">
        <v>38</v>
      </c>
      <c r="D78" s="232">
        <f>((C78/B78)-    1)*100</f>
        <v>1.3333333333333419</v>
      </c>
      <c r="E78" s="243"/>
      <c r="F78" s="636"/>
      <c r="G78" s="781"/>
      <c r="H78" s="782"/>
      <c r="I78" s="781"/>
      <c r="J78" s="781"/>
      <c r="K78" s="781"/>
      <c r="L78" s="781"/>
      <c r="M78" s="782"/>
      <c r="N78" s="781"/>
    </row>
    <row r="79" spans="1:14" ht="11.1" customHeight="1" x14ac:dyDescent="0.2">
      <c r="A79" s="234" t="s">
        <v>66</v>
      </c>
      <c r="B79" s="231">
        <v>55</v>
      </c>
      <c r="C79" s="231">
        <v>58</v>
      </c>
      <c r="D79" s="232">
        <f t="shared" ref="D79:D80" si="25">((C79/B79)-    1)*100</f>
        <v>5.4545454545454453</v>
      </c>
      <c r="E79" s="243"/>
      <c r="F79" s="636"/>
      <c r="G79" s="781"/>
      <c r="H79" s="782"/>
      <c r="I79" s="781"/>
      <c r="J79" s="781"/>
      <c r="K79" s="781"/>
      <c r="L79" s="781"/>
      <c r="M79" s="782"/>
      <c r="N79" s="781"/>
    </row>
    <row r="80" spans="1:14" ht="12.75" customHeight="1" x14ac:dyDescent="0.2">
      <c r="A80" s="234" t="s">
        <v>518</v>
      </c>
      <c r="B80" s="231">
        <v>47.5</v>
      </c>
      <c r="C80" s="231">
        <v>50</v>
      </c>
      <c r="D80" s="232">
        <f t="shared" si="25"/>
        <v>5.2631578947368363</v>
      </c>
      <c r="E80" s="243"/>
      <c r="F80" s="636"/>
      <c r="G80" s="793"/>
      <c r="H80" s="782"/>
      <c r="I80" s="779"/>
      <c r="J80" s="781"/>
      <c r="K80" s="781"/>
      <c r="L80" s="781"/>
      <c r="M80" s="782"/>
      <c r="N80" s="781"/>
    </row>
    <row r="81" spans="1:14" ht="11.1" customHeight="1" x14ac:dyDescent="0.2">
      <c r="A81" s="237" t="s">
        <v>67</v>
      </c>
      <c r="B81" s="812">
        <v>55</v>
      </c>
      <c r="C81" s="812">
        <v>73</v>
      </c>
      <c r="D81" s="238">
        <f>((C81/B81)-    1)*100</f>
        <v>32.727272727272741</v>
      </c>
      <c r="E81" s="243"/>
      <c r="F81" s="636"/>
      <c r="G81" s="788"/>
      <c r="H81" s="782"/>
      <c r="I81" s="789"/>
      <c r="J81" s="781"/>
      <c r="K81" s="781"/>
      <c r="L81" s="781"/>
      <c r="M81" s="783"/>
      <c r="N81" s="513"/>
    </row>
    <row r="82" spans="1:14" ht="11.1" customHeight="1" x14ac:dyDescent="0.2">
      <c r="A82" s="474" t="s">
        <v>68</v>
      </c>
      <c r="B82" s="225"/>
      <c r="C82" s="225"/>
      <c r="D82" s="226"/>
      <c r="E82" s="266"/>
      <c r="F82" s="636"/>
      <c r="G82" s="781"/>
      <c r="H82" s="782"/>
      <c r="I82" s="779"/>
      <c r="J82" s="779"/>
      <c r="K82" s="781"/>
      <c r="L82" s="781"/>
      <c r="M82" s="782"/>
      <c r="N82" s="781"/>
    </row>
    <row r="83" spans="1:14" ht="11.1" customHeight="1" x14ac:dyDescent="0.2">
      <c r="A83" s="233" t="s">
        <v>69</v>
      </c>
      <c r="B83" s="518">
        <v>47.5</v>
      </c>
      <c r="C83" s="518">
        <v>50</v>
      </c>
      <c r="D83" s="232">
        <f t="shared" ref="D83:D92" si="26">((C83/B83)-    1)*100</f>
        <v>5.2631578947368363</v>
      </c>
      <c r="E83" s="266"/>
      <c r="F83" s="636"/>
      <c r="G83" s="781"/>
      <c r="H83" s="782"/>
      <c r="I83" s="779"/>
      <c r="J83" s="779"/>
      <c r="K83" s="781"/>
      <c r="L83" s="781"/>
      <c r="M83" s="782"/>
      <c r="N83" s="781"/>
    </row>
    <row r="84" spans="1:14" ht="11.1" customHeight="1" x14ac:dyDescent="0.3">
      <c r="A84" s="233" t="s">
        <v>70</v>
      </c>
      <c r="B84" s="236">
        <v>37.5</v>
      </c>
      <c r="C84" s="236">
        <v>45</v>
      </c>
      <c r="D84" s="232">
        <f t="shared" si="26"/>
        <v>19.999999999999996</v>
      </c>
      <c r="E84" s="229"/>
      <c r="F84" s="736"/>
      <c r="G84" s="794"/>
      <c r="H84" s="794"/>
      <c r="I84" s="794"/>
      <c r="J84" s="794"/>
      <c r="K84" s="794"/>
      <c r="L84" s="794"/>
      <c r="M84" s="785"/>
      <c r="N84" s="784"/>
    </row>
    <row r="85" spans="1:14" ht="11.1" customHeight="1" x14ac:dyDescent="0.2">
      <c r="A85" s="233" t="s">
        <v>72</v>
      </c>
      <c r="B85" s="236">
        <v>42.5</v>
      </c>
      <c r="C85" s="236">
        <v>43</v>
      </c>
      <c r="D85" s="232">
        <f t="shared" si="26"/>
        <v>1.1764705882352899</v>
      </c>
      <c r="E85" s="229"/>
      <c r="F85" s="743"/>
      <c r="G85" s="524"/>
      <c r="H85" s="646"/>
      <c r="I85" s="777"/>
      <c r="J85" s="645"/>
      <c r="K85" s="636"/>
      <c r="L85" s="786"/>
      <c r="M85" s="787"/>
      <c r="N85" s="786"/>
    </row>
    <row r="86" spans="1:14" ht="11.1" customHeight="1" x14ac:dyDescent="0.2">
      <c r="A86" s="233" t="s">
        <v>71</v>
      </c>
      <c r="B86" s="518">
        <v>47.5</v>
      </c>
      <c r="C86" s="231">
        <v>65</v>
      </c>
      <c r="D86" s="232">
        <f t="shared" si="26"/>
        <v>36.842105263157897</v>
      </c>
      <c r="E86" s="229"/>
      <c r="F86" s="743"/>
      <c r="G86" s="524"/>
      <c r="H86" s="646"/>
      <c r="I86" s="776"/>
      <c r="J86" s="645"/>
      <c r="K86" s="636"/>
      <c r="L86" s="788"/>
      <c r="M86" s="781"/>
      <c r="N86" s="789"/>
    </row>
    <row r="87" spans="1:14" ht="11.1" customHeight="1" x14ac:dyDescent="0.2">
      <c r="A87" s="233" t="s">
        <v>73</v>
      </c>
      <c r="B87" s="236">
        <v>40</v>
      </c>
      <c r="C87" s="236">
        <v>35</v>
      </c>
      <c r="D87" s="232">
        <f t="shared" si="26"/>
        <v>-12.5</v>
      </c>
      <c r="E87" s="229"/>
      <c r="F87" s="234"/>
      <c r="G87" s="228"/>
      <c r="H87" s="267"/>
      <c r="I87" s="268"/>
      <c r="J87" s="24"/>
      <c r="K87" s="636"/>
      <c r="L87" s="779"/>
      <c r="M87" s="779"/>
      <c r="N87" s="779"/>
    </row>
    <row r="88" spans="1:14" ht="11.1" customHeight="1" x14ac:dyDescent="0.2">
      <c r="A88" s="233" t="s">
        <v>480</v>
      </c>
      <c r="B88" s="518">
        <v>37.5</v>
      </c>
      <c r="C88" s="236">
        <v>42.5</v>
      </c>
      <c r="D88" s="232">
        <f t="shared" si="26"/>
        <v>13.33333333333333</v>
      </c>
      <c r="E88" s="229"/>
      <c r="F88" s="234"/>
      <c r="G88" s="524"/>
      <c r="H88" s="524"/>
      <c r="I88" s="232"/>
      <c r="J88" s="645"/>
      <c r="K88" s="636"/>
      <c r="L88" s="779"/>
      <c r="M88" s="779"/>
      <c r="N88" s="779"/>
    </row>
    <row r="89" spans="1:14" ht="11.1" customHeight="1" x14ac:dyDescent="0.25">
      <c r="A89" s="233" t="s">
        <v>74</v>
      </c>
      <c r="B89" s="236">
        <v>42.5</v>
      </c>
      <c r="C89" s="236">
        <v>45</v>
      </c>
      <c r="D89" s="232">
        <f t="shared" si="26"/>
        <v>5.8823529411764719</v>
      </c>
      <c r="E89" s="229"/>
      <c r="F89" s="234"/>
      <c r="G89" s="524"/>
      <c r="H89" s="646"/>
      <c r="I89" s="647"/>
      <c r="J89" s="645"/>
      <c r="K89" s="234"/>
      <c r="L89" s="740"/>
      <c r="M89" s="518"/>
      <c r="N89" s="248"/>
    </row>
    <row r="90" spans="1:14" ht="11.1" customHeight="1" x14ac:dyDescent="0.25">
      <c r="A90" s="233" t="s">
        <v>75</v>
      </c>
      <c r="B90" s="236">
        <v>45</v>
      </c>
      <c r="C90" s="236">
        <v>45</v>
      </c>
      <c r="D90" s="232">
        <f t="shared" si="26"/>
        <v>0</v>
      </c>
      <c r="E90" s="229"/>
      <c r="F90" s="234"/>
      <c r="G90" s="228"/>
      <c r="H90" s="267"/>
      <c r="I90" s="248"/>
      <c r="J90" s="24"/>
      <c r="K90" s="234"/>
      <c r="L90" s="740"/>
      <c r="M90" s="236"/>
      <c r="N90" s="248"/>
    </row>
    <row r="91" spans="1:14" ht="11.1" customHeight="1" x14ac:dyDescent="0.25">
      <c r="A91" s="233" t="s">
        <v>76</v>
      </c>
      <c r="B91" s="236">
        <v>47.5</v>
      </c>
      <c r="C91" s="739">
        <v>50</v>
      </c>
      <c r="D91" s="232">
        <f t="shared" si="26"/>
        <v>5.2631578947368363</v>
      </c>
      <c r="E91" s="229"/>
      <c r="F91" s="234"/>
      <c r="G91" s="228"/>
      <c r="H91" s="267"/>
      <c r="I91" s="248"/>
      <c r="J91" s="24"/>
      <c r="K91" s="234"/>
      <c r="L91" s="740"/>
      <c r="M91" s="236"/>
      <c r="N91" s="248"/>
    </row>
    <row r="92" spans="1:14" ht="11.1" customHeight="1" x14ac:dyDescent="0.25">
      <c r="A92" s="246" t="s">
        <v>481</v>
      </c>
      <c r="B92" s="814">
        <v>32.5</v>
      </c>
      <c r="C92" s="815">
        <v>33</v>
      </c>
      <c r="D92" s="520">
        <f t="shared" si="26"/>
        <v>1.538461538461533</v>
      </c>
      <c r="E92" s="229"/>
      <c r="F92" s="963"/>
      <c r="G92" s="962"/>
      <c r="H92" s="962"/>
      <c r="I92" s="962"/>
      <c r="J92" s="962"/>
      <c r="K92" s="234"/>
      <c r="L92" s="740"/>
      <c r="M92" s="518"/>
      <c r="N92" s="248"/>
    </row>
    <row r="93" spans="1:14" ht="11.1" customHeight="1" x14ac:dyDescent="0.25">
      <c r="A93" s="234"/>
      <c r="B93" s="648"/>
      <c r="C93" s="637"/>
      <c r="D93" s="268" t="s">
        <v>79</v>
      </c>
      <c r="E93" s="229"/>
      <c r="F93" s="963"/>
      <c r="G93" s="525"/>
      <c r="H93" s="525"/>
      <c r="I93" s="525"/>
      <c r="J93" s="525"/>
      <c r="K93" s="234"/>
      <c r="L93" s="740"/>
      <c r="M93" s="236"/>
      <c r="N93" s="248"/>
    </row>
    <row r="94" spans="1:14" ht="11.1" customHeight="1" x14ac:dyDescent="0.25">
      <c r="A94" s="233"/>
      <c r="B94" s="236"/>
      <c r="C94" s="236"/>
      <c r="D94" s="232"/>
      <c r="E94" s="229"/>
      <c r="F94" s="638"/>
      <c r="G94" s="639"/>
      <c r="H94" s="639"/>
      <c r="I94" s="639"/>
      <c r="J94" s="639"/>
      <c r="K94" s="234"/>
      <c r="L94" s="740"/>
      <c r="M94" s="518"/>
      <c r="N94" s="248"/>
    </row>
    <row r="95" spans="1:14" ht="11.1" customHeight="1" x14ac:dyDescent="0.25">
      <c r="A95" s="233"/>
      <c r="B95" s="236"/>
      <c r="C95" s="236"/>
      <c r="D95" s="232"/>
      <c r="E95" s="229"/>
      <c r="F95" s="638"/>
      <c r="G95" s="639"/>
      <c r="H95" s="639"/>
      <c r="I95" s="639"/>
      <c r="J95" s="639"/>
      <c r="K95" s="234"/>
      <c r="L95" s="740"/>
      <c r="M95" s="236"/>
      <c r="N95" s="248"/>
    </row>
    <row r="96" spans="1:14" ht="11.1" customHeight="1" x14ac:dyDescent="0.25">
      <c r="A96" s="233"/>
      <c r="B96" s="236"/>
      <c r="C96" s="739"/>
      <c r="D96" s="232"/>
      <c r="E96" s="229"/>
      <c r="F96" s="638"/>
      <c r="G96" s="639"/>
      <c r="H96" s="639"/>
      <c r="I96" s="639"/>
      <c r="J96" s="639"/>
      <c r="K96" s="234"/>
      <c r="L96" s="740"/>
      <c r="M96" s="236"/>
      <c r="N96" s="248"/>
    </row>
    <row r="97" spans="1:14" ht="11.1" customHeight="1" x14ac:dyDescent="0.25">
      <c r="A97" s="233"/>
      <c r="B97" s="768"/>
      <c r="C97" s="236"/>
      <c r="D97" s="232"/>
      <c r="E97" s="229"/>
      <c r="F97" s="638"/>
      <c r="G97" s="639"/>
      <c r="H97" s="639"/>
      <c r="I97" s="639"/>
      <c r="J97" s="639"/>
      <c r="K97" s="234"/>
      <c r="L97" s="740"/>
      <c r="M97" s="236"/>
      <c r="N97" s="248"/>
    </row>
    <row r="98" spans="1:14" ht="11.1" customHeight="1" x14ac:dyDescent="0.25">
      <c r="A98" s="234"/>
      <c r="B98" s="648"/>
      <c r="C98" s="637"/>
      <c r="D98" s="647"/>
      <c r="E98" s="229"/>
      <c r="F98" s="638"/>
      <c r="G98" s="640"/>
      <c r="H98" s="639"/>
      <c r="I98" s="641"/>
      <c r="J98" s="639"/>
      <c r="K98" s="234"/>
      <c r="L98" s="740"/>
      <c r="M98" s="518"/>
      <c r="N98" s="248"/>
    </row>
    <row r="99" spans="1:14" ht="11.1" customHeight="1" x14ac:dyDescent="0.25">
      <c r="A99" s="67"/>
      <c r="B99" s="67"/>
      <c r="C99" s="67"/>
      <c r="D99" s="647"/>
      <c r="E99" s="229"/>
      <c r="F99" s="638"/>
      <c r="G99" s="642"/>
      <c r="H99" s="639"/>
      <c r="I99" s="643"/>
      <c r="J99" s="639"/>
      <c r="K99" s="234"/>
      <c r="L99" s="740"/>
      <c r="M99" s="236"/>
      <c r="N99" s="248"/>
    </row>
    <row r="100" spans="1:14" ht="11.1" customHeight="1" x14ac:dyDescent="0.2">
      <c r="A100" s="233"/>
      <c r="B100" s="648"/>
      <c r="C100" s="637"/>
      <c r="D100" s="67"/>
      <c r="E100" s="229"/>
      <c r="F100" s="638"/>
      <c r="G100" s="639"/>
      <c r="H100" s="639"/>
      <c r="I100" s="641"/>
      <c r="J100" s="641"/>
      <c r="K100" s="639"/>
      <c r="L100" s="639"/>
      <c r="M100" s="741"/>
      <c r="N100" s="741"/>
    </row>
    <row r="101" spans="1:14" ht="14.25" x14ac:dyDescent="0.2">
      <c r="A101" s="234"/>
      <c r="B101" s="648"/>
      <c r="C101" s="637"/>
      <c r="D101" s="232"/>
      <c r="E101" s="229"/>
      <c r="F101" s="638"/>
      <c r="G101" s="639"/>
      <c r="H101" s="639"/>
      <c r="I101" s="641"/>
      <c r="J101" s="641"/>
      <c r="K101" s="639"/>
      <c r="L101" s="639"/>
      <c r="M101" s="741"/>
      <c r="N101" s="741"/>
    </row>
    <row r="102" spans="1:14" ht="14.25" x14ac:dyDescent="0.2">
      <c r="A102" s="234"/>
      <c r="B102" s="235"/>
      <c r="C102" s="252"/>
      <c r="D102" s="232"/>
      <c r="E102" s="229"/>
      <c r="F102" s="638"/>
      <c r="G102" s="644"/>
      <c r="H102" s="644"/>
      <c r="I102" s="644"/>
      <c r="J102" s="644"/>
      <c r="K102" s="644"/>
      <c r="L102" s="644"/>
      <c r="M102" s="401"/>
      <c r="N102" s="401"/>
    </row>
    <row r="103" spans="1:14" ht="16.5" x14ac:dyDescent="0.3">
      <c r="A103" s="234"/>
      <c r="B103" s="235"/>
      <c r="C103" s="252"/>
      <c r="D103" s="232"/>
      <c r="E103" s="229"/>
      <c r="G103" s="397"/>
      <c r="H103" s="397"/>
      <c r="I103" s="397"/>
      <c r="J103" s="526"/>
      <c r="K103" s="399"/>
      <c r="L103" s="399"/>
    </row>
    <row r="104" spans="1:14" ht="16.5" x14ac:dyDescent="0.3">
      <c r="D104" s="268"/>
      <c r="E104" s="250"/>
      <c r="F104" s="386"/>
      <c r="G104" s="403"/>
      <c r="H104" s="400"/>
      <c r="I104" s="404"/>
      <c r="J104" s="399"/>
      <c r="K104" s="399"/>
      <c r="L104" s="399"/>
      <c r="M104" s="401"/>
    </row>
    <row r="105" spans="1:14" ht="16.5" x14ac:dyDescent="0.3">
      <c r="E105" s="250"/>
      <c r="F105" s="386"/>
      <c r="G105" s="399"/>
      <c r="H105" s="400"/>
      <c r="I105" s="402"/>
      <c r="J105" s="402"/>
      <c r="K105" s="399"/>
      <c r="L105" s="399"/>
      <c r="M105" s="260"/>
      <c r="N105" s="248"/>
    </row>
    <row r="106" spans="1:14" ht="16.5" x14ac:dyDescent="0.3">
      <c r="F106" s="386"/>
      <c r="G106" s="399"/>
      <c r="H106" s="400"/>
      <c r="I106" s="402"/>
      <c r="J106" s="402"/>
      <c r="K106" s="399"/>
      <c r="L106" s="399"/>
      <c r="M106" s="269"/>
      <c r="N106" s="405"/>
    </row>
    <row r="107" spans="1:14" ht="16.5" x14ac:dyDescent="0.3">
      <c r="A107" s="233"/>
      <c r="B107" s="270"/>
      <c r="C107" s="231"/>
      <c r="D107" s="232"/>
      <c r="F107" s="55"/>
      <c r="G107" s="406"/>
      <c r="H107" s="406"/>
      <c r="I107" s="406"/>
      <c r="J107" s="406"/>
      <c r="K107" s="406"/>
      <c r="L107" s="406"/>
      <c r="M107" s="407"/>
      <c r="N107" s="408"/>
    </row>
    <row r="108" spans="1:14" ht="13.5" x14ac:dyDescent="0.25">
      <c r="F108" s="55"/>
      <c r="G108" s="409"/>
      <c r="H108" s="409"/>
      <c r="I108" s="410"/>
      <c r="J108" s="409"/>
      <c r="K108" s="411"/>
      <c r="L108" s="409"/>
    </row>
    <row r="109" spans="1:14" ht="13.5" x14ac:dyDescent="0.25">
      <c r="F109" s="55"/>
      <c r="G109" s="409"/>
      <c r="H109" s="412"/>
      <c r="I109" s="412"/>
      <c r="J109" s="412"/>
      <c r="K109" s="412"/>
      <c r="L109" s="412"/>
    </row>
    <row r="110" spans="1:14" ht="13.5" x14ac:dyDescent="0.25">
      <c r="F110" s="55"/>
      <c r="G110" s="409"/>
      <c r="H110" s="412"/>
      <c r="I110" s="409"/>
      <c r="J110" s="409"/>
      <c r="K110" s="411"/>
      <c r="L110" s="411"/>
    </row>
  </sheetData>
  <mergeCells count="21">
    <mergeCell ref="L4:N4"/>
    <mergeCell ref="I92:J92"/>
    <mergeCell ref="F92:F93"/>
    <mergeCell ref="G92:H92"/>
    <mergeCell ref="K51:K52"/>
    <mergeCell ref="L51:M51"/>
    <mergeCell ref="K56:K57"/>
    <mergeCell ref="L56:M56"/>
    <mergeCell ref="L59:L60"/>
    <mergeCell ref="M59:N59"/>
    <mergeCell ref="K62:K63"/>
    <mergeCell ref="F74:F75"/>
    <mergeCell ref="G74:H74"/>
    <mergeCell ref="I74:J74"/>
    <mergeCell ref="K74:L74"/>
    <mergeCell ref="L62:M62"/>
    <mergeCell ref="A4:A5"/>
    <mergeCell ref="B4:D4"/>
    <mergeCell ref="F4:F5"/>
    <mergeCell ref="G4:I4"/>
    <mergeCell ref="K4:K5"/>
  </mergeCells>
  <pageMargins left="0" right="0" top="0" bottom="0" header="0" footer="0"/>
  <pageSetup paperSize="9" orientation="portrait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F6256-3069-4854-8868-67FC0B82D891}">
  <dimension ref="A1:N181"/>
  <sheetViews>
    <sheetView showGridLines="0" topLeftCell="A169" zoomScale="200" zoomScaleNormal="200" workbookViewId="0">
      <selection activeCell="O136" sqref="O136:U140"/>
    </sheetView>
  </sheetViews>
  <sheetFormatPr baseColWidth="10" defaultColWidth="10.85546875" defaultRowHeight="12.75" x14ac:dyDescent="0.2"/>
  <cols>
    <col min="1" max="1" width="10.140625" style="66" customWidth="1"/>
    <col min="2" max="14" width="6.7109375" style="66" customWidth="1"/>
    <col min="15" max="16384" width="10.85546875" style="66"/>
  </cols>
  <sheetData>
    <row r="1" spans="1:14" ht="13.5" x14ac:dyDescent="0.25">
      <c r="A1" s="950" t="s">
        <v>674</v>
      </c>
      <c r="B1" s="950"/>
      <c r="C1" s="950"/>
      <c r="D1" s="950"/>
      <c r="E1" s="950"/>
      <c r="F1" s="950"/>
      <c r="G1" s="950"/>
      <c r="H1" s="950"/>
      <c r="I1" s="950"/>
      <c r="J1" s="950"/>
      <c r="K1" s="950"/>
      <c r="L1" s="950"/>
      <c r="M1" s="951"/>
      <c r="N1" s="951"/>
    </row>
    <row r="2" spans="1:14" ht="13.5" x14ac:dyDescent="0.25">
      <c r="A2" s="156" t="s">
        <v>519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6"/>
      <c r="N2" s="186"/>
    </row>
    <row r="3" spans="1:14" ht="6.95" customHeight="1" x14ac:dyDescent="0.25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</row>
    <row r="4" spans="1:14" ht="15.95" customHeight="1" x14ac:dyDescent="0.2">
      <c r="A4" s="468" t="s">
        <v>465</v>
      </c>
      <c r="B4" s="468" t="s">
        <v>520</v>
      </c>
      <c r="C4" s="468" t="s">
        <v>444</v>
      </c>
      <c r="D4" s="468" t="s">
        <v>445</v>
      </c>
      <c r="E4" s="468" t="s">
        <v>446</v>
      </c>
      <c r="F4" s="468" t="s">
        <v>447</v>
      </c>
      <c r="G4" s="468" t="s">
        <v>448</v>
      </c>
      <c r="H4" s="468" t="s">
        <v>449</v>
      </c>
      <c r="I4" s="468" t="s">
        <v>450</v>
      </c>
      <c r="J4" s="468" t="s">
        <v>451</v>
      </c>
      <c r="K4" s="468" t="s">
        <v>452</v>
      </c>
      <c r="L4" s="468" t="s">
        <v>453</v>
      </c>
      <c r="M4" s="468" t="s">
        <v>454</v>
      </c>
      <c r="N4" s="468" t="s">
        <v>455</v>
      </c>
    </row>
    <row r="5" spans="1:14" ht="6.75" customHeight="1" x14ac:dyDescent="0.25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</row>
    <row r="6" spans="1:14" ht="11.1" customHeight="1" x14ac:dyDescent="0.25">
      <c r="A6" s="35" t="s">
        <v>188</v>
      </c>
      <c r="B6" s="34">
        <v>2018</v>
      </c>
      <c r="C6" s="271">
        <v>97</v>
      </c>
      <c r="D6" s="271">
        <v>98.5</v>
      </c>
      <c r="E6" s="272">
        <v>100.5</v>
      </c>
      <c r="F6" s="273">
        <v>100.5</v>
      </c>
      <c r="G6" s="273">
        <v>100.5</v>
      </c>
      <c r="H6" s="273">
        <v>100</v>
      </c>
      <c r="I6" s="273">
        <v>102</v>
      </c>
      <c r="J6" s="273">
        <v>102</v>
      </c>
      <c r="K6" s="273">
        <v>102</v>
      </c>
      <c r="L6" s="273">
        <v>102</v>
      </c>
      <c r="M6" s="273">
        <v>102</v>
      </c>
      <c r="N6" s="274">
        <v>102</v>
      </c>
    </row>
    <row r="7" spans="1:14" ht="11.1" customHeight="1" x14ac:dyDescent="0.25">
      <c r="A7" s="35"/>
      <c r="B7" s="34">
        <v>2019</v>
      </c>
      <c r="C7" s="274">
        <v>101.5</v>
      </c>
      <c r="D7" s="274">
        <v>101.5</v>
      </c>
      <c r="E7" s="273">
        <v>100.5</v>
      </c>
      <c r="F7" s="273">
        <v>100.5</v>
      </c>
      <c r="G7" s="273">
        <v>100.5</v>
      </c>
      <c r="H7" s="273">
        <v>100.5</v>
      </c>
      <c r="I7" s="273">
        <v>100.5</v>
      </c>
      <c r="J7" s="273">
        <v>100.5</v>
      </c>
      <c r="K7" s="273">
        <v>102.5</v>
      </c>
      <c r="L7" s="273">
        <v>102.5</v>
      </c>
      <c r="M7" s="273">
        <v>102.5</v>
      </c>
      <c r="N7" s="271">
        <v>102.5</v>
      </c>
    </row>
    <row r="8" spans="1:14" ht="11.1" customHeight="1" x14ac:dyDescent="0.25">
      <c r="A8" s="35"/>
      <c r="B8" s="34">
        <v>2020</v>
      </c>
      <c r="C8" s="271">
        <v>102.5</v>
      </c>
      <c r="D8" s="274">
        <v>127</v>
      </c>
      <c r="E8" s="273">
        <v>130</v>
      </c>
      <c r="F8" s="273">
        <v>102.5</v>
      </c>
      <c r="G8" s="273">
        <v>129</v>
      </c>
      <c r="H8" s="273">
        <v>129</v>
      </c>
      <c r="I8" s="273">
        <v>129</v>
      </c>
      <c r="J8" s="273">
        <v>129</v>
      </c>
      <c r="K8" s="273">
        <v>129</v>
      </c>
      <c r="L8" s="273">
        <v>104</v>
      </c>
      <c r="M8" s="273">
        <v>129</v>
      </c>
      <c r="N8" s="274">
        <v>129</v>
      </c>
    </row>
    <row r="9" spans="1:14" ht="11.1" customHeight="1" x14ac:dyDescent="0.25">
      <c r="A9" s="35"/>
      <c r="B9" s="34">
        <v>2021</v>
      </c>
      <c r="C9" s="275">
        <v>102.5</v>
      </c>
      <c r="D9" s="271">
        <v>102.5</v>
      </c>
      <c r="E9" s="272">
        <v>102.5</v>
      </c>
      <c r="F9" s="272">
        <v>102.5</v>
      </c>
      <c r="G9" s="272">
        <v>102.5</v>
      </c>
      <c r="H9" s="272">
        <v>102.5</v>
      </c>
      <c r="I9" s="273">
        <v>129</v>
      </c>
      <c r="J9" s="272">
        <v>102.5</v>
      </c>
      <c r="K9" s="272">
        <v>102.5</v>
      </c>
      <c r="L9" s="272">
        <v>102.5</v>
      </c>
      <c r="M9" s="273">
        <v>107.5</v>
      </c>
      <c r="N9" s="271">
        <v>102.5</v>
      </c>
    </row>
    <row r="10" spans="1:14" ht="11.1" customHeight="1" x14ac:dyDescent="0.25">
      <c r="A10" s="35"/>
      <c r="B10" s="34">
        <v>2022</v>
      </c>
      <c r="C10" s="275">
        <v>117.5</v>
      </c>
      <c r="D10" s="271">
        <v>107.5</v>
      </c>
      <c r="E10" s="272">
        <v>107.5</v>
      </c>
      <c r="F10" s="272">
        <v>117.5</v>
      </c>
      <c r="G10" s="272">
        <v>107.5</v>
      </c>
      <c r="H10" s="272">
        <v>107.5</v>
      </c>
      <c r="I10" s="272">
        <v>107.5</v>
      </c>
      <c r="J10" s="272">
        <v>109</v>
      </c>
      <c r="K10" s="272">
        <v>119</v>
      </c>
      <c r="L10" s="272">
        <v>118</v>
      </c>
      <c r="M10" s="276" t="s">
        <v>521</v>
      </c>
      <c r="N10" s="271">
        <v>118</v>
      </c>
    </row>
    <row r="11" spans="1:14" ht="11.1" customHeight="1" x14ac:dyDescent="0.25">
      <c r="A11" s="35"/>
      <c r="B11" s="34">
        <v>2023</v>
      </c>
      <c r="C11" s="277" t="s">
        <v>29</v>
      </c>
      <c r="D11" s="277" t="s">
        <v>29</v>
      </c>
      <c r="E11" s="277" t="s">
        <v>29</v>
      </c>
      <c r="F11" s="272">
        <v>118</v>
      </c>
      <c r="G11" s="272">
        <v>115</v>
      </c>
      <c r="H11" s="272">
        <v>133</v>
      </c>
      <c r="I11" s="272">
        <v>152</v>
      </c>
      <c r="J11" s="272">
        <v>152</v>
      </c>
      <c r="K11" s="272">
        <v>155</v>
      </c>
      <c r="L11" s="272">
        <v>143</v>
      </c>
      <c r="M11" s="273">
        <v>123</v>
      </c>
      <c r="N11" s="272">
        <v>113</v>
      </c>
    </row>
    <row r="12" spans="1:14" ht="11.1" customHeight="1" x14ac:dyDescent="0.25">
      <c r="A12" s="278"/>
      <c r="B12" s="279">
        <v>2024</v>
      </c>
      <c r="C12" s="280">
        <v>113</v>
      </c>
      <c r="D12" s="280">
        <v>118</v>
      </c>
      <c r="E12" s="280" t="s">
        <v>29</v>
      </c>
      <c r="F12" s="281">
        <v>125</v>
      </c>
      <c r="G12" s="281"/>
      <c r="H12" s="281"/>
      <c r="I12" s="281"/>
      <c r="J12" s="281"/>
      <c r="K12" s="281"/>
      <c r="L12" s="281"/>
      <c r="M12" s="282"/>
      <c r="N12" s="281"/>
    </row>
    <row r="13" spans="1:14" ht="11.1" customHeight="1" x14ac:dyDescent="0.25">
      <c r="A13" s="283" t="s">
        <v>466</v>
      </c>
      <c r="B13" s="34">
        <v>2018</v>
      </c>
      <c r="C13" s="272">
        <v>73</v>
      </c>
      <c r="D13" s="271">
        <v>71</v>
      </c>
      <c r="E13" s="272">
        <v>70.5</v>
      </c>
      <c r="F13" s="272">
        <v>71</v>
      </c>
      <c r="G13" s="273">
        <v>71.5</v>
      </c>
      <c r="H13" s="273">
        <v>71.5</v>
      </c>
      <c r="I13" s="273">
        <v>71.5</v>
      </c>
      <c r="J13" s="273">
        <v>72</v>
      </c>
      <c r="K13" s="273">
        <v>71.5</v>
      </c>
      <c r="L13" s="273">
        <v>71.5</v>
      </c>
      <c r="M13" s="273">
        <v>71.5</v>
      </c>
      <c r="N13" s="274">
        <v>69.5</v>
      </c>
    </row>
    <row r="14" spans="1:14" ht="11.1" customHeight="1" x14ac:dyDescent="0.25">
      <c r="A14" s="283"/>
      <c r="B14" s="34">
        <v>2019</v>
      </c>
      <c r="C14" s="273">
        <v>68</v>
      </c>
      <c r="D14" s="274">
        <v>66</v>
      </c>
      <c r="E14" s="273">
        <v>67</v>
      </c>
      <c r="F14" s="273">
        <v>67</v>
      </c>
      <c r="G14" s="273">
        <v>67</v>
      </c>
      <c r="H14" s="273">
        <v>70</v>
      </c>
      <c r="I14" s="273">
        <v>69.599999999999994</v>
      </c>
      <c r="J14" s="272">
        <v>70.5</v>
      </c>
      <c r="K14" s="272">
        <v>70</v>
      </c>
      <c r="L14" s="272">
        <v>71</v>
      </c>
      <c r="M14" s="272">
        <v>71</v>
      </c>
      <c r="N14" s="271">
        <v>82.5</v>
      </c>
    </row>
    <row r="15" spans="1:14" ht="11.1" customHeight="1" x14ac:dyDescent="0.25">
      <c r="A15" s="283"/>
      <c r="B15" s="34">
        <v>2020</v>
      </c>
      <c r="C15" s="272">
        <v>82.5</v>
      </c>
      <c r="D15" s="21" t="s">
        <v>29</v>
      </c>
      <c r="E15" s="276" t="s">
        <v>521</v>
      </c>
      <c r="F15" s="276" t="s">
        <v>521</v>
      </c>
      <c r="G15" s="276" t="s">
        <v>521</v>
      </c>
      <c r="H15" s="276" t="s">
        <v>521</v>
      </c>
      <c r="I15" s="276" t="s">
        <v>29</v>
      </c>
      <c r="J15" s="273">
        <v>90</v>
      </c>
      <c r="K15" s="273">
        <v>90</v>
      </c>
      <c r="L15" s="272">
        <v>80</v>
      </c>
      <c r="M15" s="272">
        <v>80</v>
      </c>
      <c r="N15" s="271">
        <v>82.5</v>
      </c>
    </row>
    <row r="16" spans="1:14" ht="11.1" customHeight="1" x14ac:dyDescent="0.25">
      <c r="A16" s="283"/>
      <c r="B16" s="34">
        <v>2021</v>
      </c>
      <c r="C16" s="272">
        <v>82</v>
      </c>
      <c r="D16" s="274">
        <v>90</v>
      </c>
      <c r="E16" s="273">
        <v>90</v>
      </c>
      <c r="F16" s="273">
        <v>90</v>
      </c>
      <c r="G16" s="273">
        <v>90</v>
      </c>
      <c r="H16" s="284">
        <v>90</v>
      </c>
      <c r="I16" s="273">
        <v>90</v>
      </c>
      <c r="J16" s="273">
        <v>90</v>
      </c>
      <c r="K16" s="273">
        <v>95</v>
      </c>
      <c r="L16" s="273">
        <v>90</v>
      </c>
      <c r="M16" s="272">
        <v>95</v>
      </c>
      <c r="N16" s="271">
        <v>95</v>
      </c>
    </row>
    <row r="17" spans="1:14" ht="11.1" customHeight="1" x14ac:dyDescent="0.25">
      <c r="A17" s="283"/>
      <c r="B17" s="34">
        <v>2022</v>
      </c>
      <c r="C17" s="272">
        <v>95</v>
      </c>
      <c r="D17" s="274">
        <v>97.5</v>
      </c>
      <c r="E17" s="272">
        <v>95</v>
      </c>
      <c r="F17" s="272">
        <v>95</v>
      </c>
      <c r="G17" s="273">
        <v>95</v>
      </c>
      <c r="H17" s="284">
        <v>95</v>
      </c>
      <c r="I17" s="284">
        <v>95</v>
      </c>
      <c r="J17" s="273">
        <v>100</v>
      </c>
      <c r="K17" s="284">
        <v>95</v>
      </c>
      <c r="L17" s="273">
        <v>100</v>
      </c>
      <c r="M17" s="273">
        <v>100</v>
      </c>
      <c r="N17" s="274">
        <v>100</v>
      </c>
    </row>
    <row r="18" spans="1:14" ht="11.1" customHeight="1" x14ac:dyDescent="0.25">
      <c r="A18" s="283"/>
      <c r="B18" s="34">
        <v>2023</v>
      </c>
      <c r="C18" s="272">
        <v>95</v>
      </c>
      <c r="D18" s="273">
        <v>97.5</v>
      </c>
      <c r="E18" s="272">
        <v>100</v>
      </c>
      <c r="F18" s="272">
        <v>90</v>
      </c>
      <c r="G18" s="272">
        <v>90</v>
      </c>
      <c r="H18" s="272">
        <v>90</v>
      </c>
      <c r="I18" s="284">
        <v>88</v>
      </c>
      <c r="J18" s="284">
        <v>88</v>
      </c>
      <c r="K18" s="284">
        <v>89</v>
      </c>
      <c r="L18" s="273">
        <v>95</v>
      </c>
      <c r="M18" s="273">
        <v>105</v>
      </c>
      <c r="N18" s="285">
        <v>93</v>
      </c>
    </row>
    <row r="19" spans="1:14" ht="11.1" customHeight="1" x14ac:dyDescent="0.25">
      <c r="A19" s="286"/>
      <c r="B19" s="279">
        <v>2024</v>
      </c>
      <c r="C19" s="281">
        <v>90</v>
      </c>
      <c r="D19" s="282">
        <v>90</v>
      </c>
      <c r="E19" s="281">
        <v>90</v>
      </c>
      <c r="F19" s="281">
        <v>92</v>
      </c>
      <c r="G19" s="281"/>
      <c r="H19" s="281"/>
      <c r="I19" s="287"/>
      <c r="J19" s="287"/>
      <c r="K19" s="287"/>
      <c r="L19" s="282"/>
      <c r="M19" s="282"/>
      <c r="N19" s="288"/>
    </row>
    <row r="20" spans="1:14" ht="11.1" customHeight="1" x14ac:dyDescent="0.25">
      <c r="A20" s="626" t="s">
        <v>30</v>
      </c>
      <c r="B20" s="279">
        <v>2024</v>
      </c>
      <c r="C20" s="627"/>
      <c r="D20" s="628"/>
      <c r="E20" s="627">
        <v>110</v>
      </c>
      <c r="F20" s="627">
        <v>110</v>
      </c>
      <c r="G20" s="627"/>
      <c r="H20" s="627"/>
      <c r="I20" s="629"/>
      <c r="J20" s="629"/>
      <c r="K20" s="629"/>
      <c r="L20" s="628"/>
      <c r="M20" s="628"/>
      <c r="N20" s="630"/>
    </row>
    <row r="21" spans="1:14" ht="11.1" customHeight="1" x14ac:dyDescent="0.25">
      <c r="A21" s="283" t="s">
        <v>467</v>
      </c>
      <c r="B21" s="34">
        <v>2018</v>
      </c>
      <c r="C21" s="272">
        <v>73</v>
      </c>
      <c r="D21" s="273">
        <v>68</v>
      </c>
      <c r="E21" s="272">
        <v>70</v>
      </c>
      <c r="F21" s="272">
        <v>70</v>
      </c>
      <c r="G21" s="273">
        <v>71</v>
      </c>
      <c r="H21" s="273">
        <v>71</v>
      </c>
      <c r="I21" s="273">
        <v>72.3</v>
      </c>
      <c r="J21" s="273">
        <v>71</v>
      </c>
      <c r="K21" s="273">
        <v>71</v>
      </c>
      <c r="L21" s="273">
        <v>74.5</v>
      </c>
      <c r="M21" s="273">
        <v>74.5</v>
      </c>
      <c r="N21" s="274">
        <v>74.5</v>
      </c>
    </row>
    <row r="22" spans="1:14" ht="11.1" customHeight="1" x14ac:dyDescent="0.25">
      <c r="A22" s="283"/>
      <c r="B22" s="34">
        <v>2019</v>
      </c>
      <c r="C22" s="273">
        <v>71</v>
      </c>
      <c r="D22" s="273">
        <v>72</v>
      </c>
      <c r="E22" s="273">
        <v>74</v>
      </c>
      <c r="F22" s="273">
        <v>74</v>
      </c>
      <c r="G22" s="273">
        <v>75</v>
      </c>
      <c r="H22" s="273">
        <v>75</v>
      </c>
      <c r="I22" s="273">
        <v>74.45</v>
      </c>
      <c r="J22" s="272">
        <v>74.5</v>
      </c>
      <c r="K22" s="272">
        <v>82.5</v>
      </c>
      <c r="L22" s="272">
        <v>82.5</v>
      </c>
      <c r="M22" s="272">
        <v>82.5</v>
      </c>
      <c r="N22" s="271">
        <v>100</v>
      </c>
    </row>
    <row r="23" spans="1:14" ht="11.1" customHeight="1" x14ac:dyDescent="0.25">
      <c r="A23" s="283"/>
      <c r="B23" s="34">
        <v>2020</v>
      </c>
      <c r="C23" s="272">
        <v>120</v>
      </c>
      <c r="D23" s="273" t="s">
        <v>522</v>
      </c>
      <c r="E23" s="273">
        <v>117.5</v>
      </c>
      <c r="F23" s="273">
        <v>117.5</v>
      </c>
      <c r="G23" s="273">
        <v>117.5</v>
      </c>
      <c r="H23" s="273">
        <v>117.5</v>
      </c>
      <c r="I23" s="273">
        <v>95</v>
      </c>
      <c r="J23" s="273">
        <v>95</v>
      </c>
      <c r="K23" s="272">
        <v>112.5</v>
      </c>
      <c r="L23" s="272">
        <v>120</v>
      </c>
      <c r="M23" s="272">
        <v>112.5</v>
      </c>
      <c r="N23" s="271">
        <v>112.5</v>
      </c>
    </row>
    <row r="24" spans="1:14" ht="11.1" customHeight="1" x14ac:dyDescent="0.25">
      <c r="A24" s="283"/>
      <c r="B24" s="34">
        <v>2021</v>
      </c>
      <c r="C24" s="272">
        <v>112.5</v>
      </c>
      <c r="D24" s="272">
        <v>107.5</v>
      </c>
      <c r="E24" s="273">
        <v>72.5</v>
      </c>
      <c r="F24" s="273">
        <v>72.5</v>
      </c>
      <c r="G24" s="273">
        <v>80</v>
      </c>
      <c r="H24" s="273">
        <v>90</v>
      </c>
      <c r="I24" s="273">
        <v>77.5</v>
      </c>
      <c r="J24" s="289">
        <v>105</v>
      </c>
      <c r="K24" s="273">
        <v>80</v>
      </c>
      <c r="L24" s="273">
        <v>80</v>
      </c>
      <c r="M24" s="272">
        <v>110</v>
      </c>
      <c r="N24" s="271">
        <v>110</v>
      </c>
    </row>
    <row r="25" spans="1:14" ht="11.1" customHeight="1" x14ac:dyDescent="0.25">
      <c r="A25" s="283"/>
      <c r="B25" s="34">
        <v>2022</v>
      </c>
      <c r="C25" s="272">
        <v>102.5</v>
      </c>
      <c r="D25" s="273">
        <v>80</v>
      </c>
      <c r="E25" s="273">
        <v>85</v>
      </c>
      <c r="F25" s="273">
        <v>85</v>
      </c>
      <c r="G25" s="273">
        <v>85</v>
      </c>
      <c r="H25" s="273">
        <v>85</v>
      </c>
      <c r="I25" s="273">
        <v>85</v>
      </c>
      <c r="J25" s="273">
        <v>85</v>
      </c>
      <c r="K25" s="273">
        <v>105</v>
      </c>
      <c r="L25" s="273">
        <v>115</v>
      </c>
      <c r="M25" s="272">
        <v>90</v>
      </c>
      <c r="N25" s="271">
        <v>95</v>
      </c>
    </row>
    <row r="26" spans="1:14" ht="11.1" customHeight="1" x14ac:dyDescent="0.25">
      <c r="A26" s="283"/>
      <c r="B26" s="34">
        <v>2023</v>
      </c>
      <c r="C26" s="272">
        <v>100</v>
      </c>
      <c r="D26" s="273">
        <v>80</v>
      </c>
      <c r="E26" s="273">
        <v>80</v>
      </c>
      <c r="F26" s="273">
        <v>85</v>
      </c>
      <c r="G26" s="273">
        <v>90</v>
      </c>
      <c r="H26" s="273">
        <v>105</v>
      </c>
      <c r="I26" s="273">
        <v>105</v>
      </c>
      <c r="J26" s="273">
        <v>105</v>
      </c>
      <c r="K26" s="273">
        <v>105</v>
      </c>
      <c r="L26" s="273">
        <v>125</v>
      </c>
      <c r="M26" s="272">
        <v>120</v>
      </c>
      <c r="N26" s="272">
        <v>120</v>
      </c>
    </row>
    <row r="27" spans="1:14" ht="11.1" customHeight="1" x14ac:dyDescent="0.25">
      <c r="A27" s="286"/>
      <c r="B27" s="279">
        <v>2024</v>
      </c>
      <c r="C27" s="281">
        <v>115</v>
      </c>
      <c r="D27" s="282">
        <v>120</v>
      </c>
      <c r="E27" s="282">
        <v>130</v>
      </c>
      <c r="F27" s="282">
        <v>120</v>
      </c>
      <c r="G27" s="282"/>
      <c r="H27" s="282"/>
      <c r="I27" s="282"/>
      <c r="J27" s="282"/>
      <c r="K27" s="282"/>
      <c r="L27" s="282"/>
      <c r="M27" s="281"/>
      <c r="N27" s="281"/>
    </row>
    <row r="28" spans="1:14" ht="11.1" customHeight="1" x14ac:dyDescent="0.25">
      <c r="A28" s="200" t="s">
        <v>44</v>
      </c>
      <c r="B28" s="34">
        <v>2018</v>
      </c>
      <c r="C28" s="272">
        <v>60</v>
      </c>
      <c r="D28" s="272">
        <v>60</v>
      </c>
      <c r="E28" s="272">
        <v>60</v>
      </c>
      <c r="F28" s="272">
        <v>60</v>
      </c>
      <c r="G28" s="272">
        <v>60</v>
      </c>
      <c r="H28" s="272">
        <v>60</v>
      </c>
      <c r="I28" s="273">
        <v>60.269230769230766</v>
      </c>
      <c r="J28" s="272">
        <v>60</v>
      </c>
      <c r="K28" s="272">
        <v>60</v>
      </c>
      <c r="L28" s="272">
        <v>60</v>
      </c>
      <c r="M28" s="272">
        <v>60</v>
      </c>
      <c r="N28" s="271">
        <v>60</v>
      </c>
    </row>
    <row r="29" spans="1:14" ht="11.1" customHeight="1" x14ac:dyDescent="0.25">
      <c r="A29" s="283"/>
      <c r="B29" s="34">
        <v>2019</v>
      </c>
      <c r="C29" s="273">
        <v>61</v>
      </c>
      <c r="D29" s="273">
        <v>61</v>
      </c>
      <c r="E29" s="273">
        <v>61</v>
      </c>
      <c r="F29" s="273">
        <v>63</v>
      </c>
      <c r="G29" s="273">
        <v>69</v>
      </c>
      <c r="H29" s="273">
        <v>61</v>
      </c>
      <c r="I29" s="273">
        <v>60.653846153846153</v>
      </c>
      <c r="J29" s="272">
        <v>63</v>
      </c>
      <c r="K29" s="272">
        <v>60</v>
      </c>
      <c r="L29" s="273">
        <v>77.5</v>
      </c>
      <c r="M29" s="272">
        <v>72.5</v>
      </c>
      <c r="N29" s="271">
        <v>80</v>
      </c>
    </row>
    <row r="30" spans="1:14" ht="11.1" customHeight="1" x14ac:dyDescent="0.25">
      <c r="A30" s="283"/>
      <c r="B30" s="34">
        <v>2020</v>
      </c>
      <c r="C30" s="272">
        <v>102.5</v>
      </c>
      <c r="D30" s="276" t="s">
        <v>29</v>
      </c>
      <c r="E30" s="276" t="s">
        <v>521</v>
      </c>
      <c r="F30" s="276" t="s">
        <v>521</v>
      </c>
      <c r="G30" s="276" t="s">
        <v>521</v>
      </c>
      <c r="H30" s="273">
        <v>107</v>
      </c>
      <c r="I30" s="273">
        <v>100.25</v>
      </c>
      <c r="J30" s="272">
        <v>89</v>
      </c>
      <c r="K30" s="272">
        <v>102.5</v>
      </c>
      <c r="L30" s="272">
        <v>102.5</v>
      </c>
      <c r="M30" s="272">
        <v>80</v>
      </c>
      <c r="N30" s="271">
        <v>80</v>
      </c>
    </row>
    <row r="31" spans="1:14" ht="11.1" customHeight="1" x14ac:dyDescent="0.25">
      <c r="A31" s="283"/>
      <c r="B31" s="34">
        <v>2021</v>
      </c>
      <c r="C31" s="272">
        <v>100</v>
      </c>
      <c r="D31" s="272">
        <v>100</v>
      </c>
      <c r="E31" s="272">
        <v>100</v>
      </c>
      <c r="F31" s="273">
        <v>95</v>
      </c>
      <c r="G31" s="272">
        <v>100</v>
      </c>
      <c r="H31" s="276" t="s">
        <v>521</v>
      </c>
      <c r="I31" s="284">
        <v>112.5</v>
      </c>
      <c r="J31" s="273">
        <v>107.5</v>
      </c>
      <c r="K31" s="273">
        <v>107.5</v>
      </c>
      <c r="L31" s="273">
        <v>107.5</v>
      </c>
      <c r="M31" s="272">
        <v>95</v>
      </c>
      <c r="N31" s="272">
        <v>95</v>
      </c>
    </row>
    <row r="32" spans="1:14" ht="11.1" customHeight="1" x14ac:dyDescent="0.25">
      <c r="A32" s="283"/>
      <c r="B32" s="34">
        <v>2022</v>
      </c>
      <c r="C32" s="272">
        <v>122.5</v>
      </c>
      <c r="D32" s="272">
        <v>110.5</v>
      </c>
      <c r="E32" s="272">
        <v>107.5</v>
      </c>
      <c r="F32" s="273">
        <v>95</v>
      </c>
      <c r="G32" s="272">
        <v>106</v>
      </c>
      <c r="H32" s="273">
        <v>112.5</v>
      </c>
      <c r="I32" s="273">
        <v>113</v>
      </c>
      <c r="J32" s="273">
        <v>113</v>
      </c>
      <c r="K32" s="273">
        <v>112.5</v>
      </c>
      <c r="L32" s="273">
        <v>113</v>
      </c>
      <c r="M32" s="272">
        <v>120</v>
      </c>
      <c r="N32" s="271">
        <v>113</v>
      </c>
    </row>
    <row r="33" spans="1:14" ht="11.1" customHeight="1" x14ac:dyDescent="0.25">
      <c r="A33" s="283"/>
      <c r="B33" s="34">
        <v>2023</v>
      </c>
      <c r="C33" s="290" t="s">
        <v>29</v>
      </c>
      <c r="D33" s="272">
        <v>82</v>
      </c>
      <c r="E33" s="272">
        <v>82</v>
      </c>
      <c r="F33" s="272">
        <v>82</v>
      </c>
      <c r="G33" s="272">
        <v>82</v>
      </c>
      <c r="H33" s="273">
        <v>81</v>
      </c>
      <c r="I33" s="273">
        <v>86</v>
      </c>
      <c r="J33" s="273">
        <v>86</v>
      </c>
      <c r="K33" s="273">
        <v>90</v>
      </c>
      <c r="L33" s="273">
        <v>93</v>
      </c>
      <c r="M33" s="272">
        <v>91</v>
      </c>
      <c r="N33" s="272">
        <v>93</v>
      </c>
    </row>
    <row r="34" spans="1:14" ht="11.1" customHeight="1" x14ac:dyDescent="0.25">
      <c r="A34" s="286"/>
      <c r="B34" s="279">
        <v>2024</v>
      </c>
      <c r="C34" s="280">
        <v>93</v>
      </c>
      <c r="D34" s="281">
        <v>118</v>
      </c>
      <c r="E34" s="281">
        <v>106</v>
      </c>
      <c r="F34" s="281">
        <v>118</v>
      </c>
      <c r="G34" s="281"/>
      <c r="H34" s="282"/>
      <c r="I34" s="282"/>
      <c r="J34" s="282"/>
      <c r="K34" s="282"/>
      <c r="L34" s="282"/>
      <c r="M34" s="281"/>
      <c r="N34" s="291"/>
    </row>
    <row r="35" spans="1:14" ht="11.1" customHeight="1" x14ac:dyDescent="0.25">
      <c r="A35" s="283" t="s">
        <v>523</v>
      </c>
      <c r="B35" s="34">
        <v>2018</v>
      </c>
      <c r="C35" s="272">
        <v>64</v>
      </c>
      <c r="D35" s="271">
        <v>64</v>
      </c>
      <c r="E35" s="272">
        <v>62</v>
      </c>
      <c r="F35" s="273">
        <v>63</v>
      </c>
      <c r="G35" s="272">
        <v>62</v>
      </c>
      <c r="H35" s="273">
        <v>66</v>
      </c>
      <c r="I35" s="273">
        <v>65.13636363636364</v>
      </c>
      <c r="J35" s="273">
        <v>63</v>
      </c>
      <c r="K35" s="276" t="s">
        <v>521</v>
      </c>
      <c r="L35" s="273">
        <v>65</v>
      </c>
      <c r="M35" s="273">
        <v>65</v>
      </c>
      <c r="N35" s="274">
        <v>66</v>
      </c>
    </row>
    <row r="36" spans="1:14" ht="11.1" customHeight="1" x14ac:dyDescent="0.25">
      <c r="A36" s="283"/>
      <c r="B36" s="34">
        <v>2019</v>
      </c>
      <c r="C36" s="273">
        <v>72</v>
      </c>
      <c r="D36" s="274">
        <v>71</v>
      </c>
      <c r="E36" s="273">
        <v>71</v>
      </c>
      <c r="F36" s="273">
        <v>70</v>
      </c>
      <c r="G36" s="273">
        <v>68.5</v>
      </c>
      <c r="H36" s="273">
        <v>69.5</v>
      </c>
      <c r="I36" s="273">
        <v>69.5</v>
      </c>
      <c r="J36" s="272">
        <v>69</v>
      </c>
      <c r="K36" s="272">
        <v>82</v>
      </c>
      <c r="L36" s="272">
        <v>83</v>
      </c>
      <c r="M36" s="272">
        <v>83</v>
      </c>
      <c r="N36" s="271">
        <v>83</v>
      </c>
    </row>
    <row r="37" spans="1:14" ht="11.1" customHeight="1" x14ac:dyDescent="0.25">
      <c r="A37" s="283"/>
      <c r="B37" s="34">
        <v>2020</v>
      </c>
      <c r="C37" s="272">
        <v>83</v>
      </c>
      <c r="D37" s="21" t="s">
        <v>29</v>
      </c>
      <c r="E37" s="276" t="s">
        <v>521</v>
      </c>
      <c r="F37" s="276" t="s">
        <v>521</v>
      </c>
      <c r="G37" s="276" t="s">
        <v>521</v>
      </c>
      <c r="H37" s="276" t="s">
        <v>521</v>
      </c>
      <c r="I37" s="276" t="s">
        <v>29</v>
      </c>
      <c r="J37" s="276" t="s">
        <v>521</v>
      </c>
      <c r="K37" s="276" t="s">
        <v>521</v>
      </c>
      <c r="L37" s="276" t="s">
        <v>521</v>
      </c>
      <c r="M37" s="276" t="s">
        <v>521</v>
      </c>
      <c r="N37" s="21" t="s">
        <v>521</v>
      </c>
    </row>
    <row r="38" spans="1:14" ht="11.1" customHeight="1" x14ac:dyDescent="0.25">
      <c r="A38" s="283"/>
      <c r="B38" s="34">
        <v>2021</v>
      </c>
      <c r="C38" s="276" t="s">
        <v>521</v>
      </c>
      <c r="D38" s="21" t="s">
        <v>29</v>
      </c>
      <c r="E38" s="276" t="s">
        <v>521</v>
      </c>
      <c r="F38" s="276" t="s">
        <v>521</v>
      </c>
      <c r="G38" s="276" t="s">
        <v>521</v>
      </c>
      <c r="H38" s="276" t="s">
        <v>521</v>
      </c>
      <c r="I38" s="284">
        <v>77.5</v>
      </c>
      <c r="J38" s="284">
        <v>77.5</v>
      </c>
      <c r="K38" s="276" t="s">
        <v>521</v>
      </c>
      <c r="L38" s="276" t="s">
        <v>521</v>
      </c>
      <c r="M38" s="272">
        <v>77.5</v>
      </c>
      <c r="N38" s="21" t="s">
        <v>521</v>
      </c>
    </row>
    <row r="39" spans="1:14" ht="11.1" customHeight="1" x14ac:dyDescent="0.25">
      <c r="A39" s="283"/>
      <c r="B39" s="34">
        <v>2022</v>
      </c>
      <c r="C39" s="272">
        <v>75</v>
      </c>
      <c r="D39" s="271">
        <v>77.5</v>
      </c>
      <c r="E39" s="272">
        <v>90</v>
      </c>
      <c r="F39" s="273">
        <v>77.5</v>
      </c>
      <c r="G39" s="273">
        <v>77.5</v>
      </c>
      <c r="H39" s="273">
        <v>77.5</v>
      </c>
      <c r="I39" s="273">
        <v>77.5</v>
      </c>
      <c r="J39" s="273">
        <v>77.5</v>
      </c>
      <c r="K39" s="273">
        <v>77.5</v>
      </c>
      <c r="L39" s="273">
        <v>77.5</v>
      </c>
      <c r="M39" s="276" t="s">
        <v>521</v>
      </c>
      <c r="N39" s="274">
        <v>77.5</v>
      </c>
    </row>
    <row r="40" spans="1:14" ht="11.1" customHeight="1" x14ac:dyDescent="0.25">
      <c r="A40" s="283"/>
      <c r="B40" s="34">
        <v>2023</v>
      </c>
      <c r="C40" s="272">
        <v>77.5</v>
      </c>
      <c r="D40" s="272">
        <v>77.5</v>
      </c>
      <c r="E40" s="272">
        <v>77.5</v>
      </c>
      <c r="F40" s="276" t="s">
        <v>521</v>
      </c>
      <c r="G40" s="276" t="s">
        <v>521</v>
      </c>
      <c r="H40" s="273">
        <v>77.5</v>
      </c>
      <c r="I40" s="273">
        <v>78</v>
      </c>
      <c r="J40" s="273">
        <v>78</v>
      </c>
      <c r="K40" s="273">
        <v>78</v>
      </c>
      <c r="L40" s="273">
        <v>78</v>
      </c>
      <c r="M40" s="273">
        <v>78</v>
      </c>
      <c r="N40" s="273">
        <v>90</v>
      </c>
    </row>
    <row r="41" spans="1:14" ht="11.1" customHeight="1" x14ac:dyDescent="0.25">
      <c r="A41" s="286"/>
      <c r="B41" s="279">
        <v>2024</v>
      </c>
      <c r="C41" s="281">
        <v>90</v>
      </c>
      <c r="D41" s="281">
        <v>90</v>
      </c>
      <c r="E41" s="281">
        <v>90</v>
      </c>
      <c r="F41" s="484">
        <v>90</v>
      </c>
      <c r="G41" s="291"/>
      <c r="H41" s="282"/>
      <c r="I41" s="282"/>
      <c r="J41" s="282"/>
      <c r="K41" s="282"/>
      <c r="L41" s="282"/>
      <c r="M41" s="282"/>
      <c r="N41" s="282"/>
    </row>
    <row r="42" spans="1:14" ht="11.1" customHeight="1" x14ac:dyDescent="0.25">
      <c r="A42" s="35" t="s">
        <v>66</v>
      </c>
      <c r="B42" s="34">
        <v>2018</v>
      </c>
      <c r="C42" s="272">
        <v>70</v>
      </c>
      <c r="D42" s="271">
        <v>70</v>
      </c>
      <c r="E42" s="272">
        <v>70</v>
      </c>
      <c r="F42" s="273">
        <v>71</v>
      </c>
      <c r="G42" s="273">
        <v>73</v>
      </c>
      <c r="H42" s="273">
        <v>73</v>
      </c>
      <c r="I42" s="273">
        <v>72.900000000000006</v>
      </c>
      <c r="J42" s="273">
        <v>73</v>
      </c>
      <c r="K42" s="273">
        <v>73</v>
      </c>
      <c r="L42" s="273">
        <v>75</v>
      </c>
      <c r="M42" s="273">
        <v>75</v>
      </c>
      <c r="N42" s="274">
        <v>74</v>
      </c>
    </row>
    <row r="43" spans="1:14" ht="11.1" customHeight="1" x14ac:dyDescent="0.25">
      <c r="A43" s="35"/>
      <c r="B43" s="34">
        <v>2019</v>
      </c>
      <c r="C43" s="273">
        <v>74</v>
      </c>
      <c r="D43" s="274">
        <v>74</v>
      </c>
      <c r="E43" s="273">
        <v>74</v>
      </c>
      <c r="F43" s="273">
        <v>74</v>
      </c>
      <c r="G43" s="273">
        <v>74</v>
      </c>
      <c r="H43" s="273">
        <v>74</v>
      </c>
      <c r="I43" s="273">
        <v>74.285714285714292</v>
      </c>
      <c r="J43" s="273">
        <v>74</v>
      </c>
      <c r="K43" s="272">
        <v>75</v>
      </c>
      <c r="L43" s="272">
        <v>75</v>
      </c>
      <c r="M43" s="272">
        <v>75</v>
      </c>
      <c r="N43" s="271">
        <v>75</v>
      </c>
    </row>
    <row r="44" spans="1:14" ht="11.1" customHeight="1" x14ac:dyDescent="0.25">
      <c r="A44" s="35"/>
      <c r="B44" s="34">
        <v>2020</v>
      </c>
      <c r="C44" s="272">
        <v>75</v>
      </c>
      <c r="D44" s="21" t="s">
        <v>29</v>
      </c>
      <c r="E44" s="276" t="s">
        <v>521</v>
      </c>
      <c r="F44" s="276" t="s">
        <v>521</v>
      </c>
      <c r="G44" s="272">
        <v>75</v>
      </c>
      <c r="H44" s="272">
        <v>75</v>
      </c>
      <c r="I44" s="272">
        <v>75</v>
      </c>
      <c r="J44" s="284">
        <v>75</v>
      </c>
      <c r="K44" s="276" t="s">
        <v>521</v>
      </c>
      <c r="L44" s="292">
        <v>75</v>
      </c>
      <c r="M44" s="292">
        <v>75</v>
      </c>
      <c r="N44" s="293">
        <v>75</v>
      </c>
    </row>
    <row r="45" spans="1:14" ht="11.1" customHeight="1" x14ac:dyDescent="0.25">
      <c r="A45" s="35"/>
      <c r="B45" s="34">
        <v>2021</v>
      </c>
      <c r="C45" s="272">
        <v>75</v>
      </c>
      <c r="D45" s="271">
        <v>75</v>
      </c>
      <c r="E45" s="272">
        <v>75</v>
      </c>
      <c r="F45" s="272">
        <v>75</v>
      </c>
      <c r="G45" s="272">
        <v>75</v>
      </c>
      <c r="H45" s="272">
        <v>75</v>
      </c>
      <c r="I45" s="272">
        <v>75</v>
      </c>
      <c r="J45" s="272">
        <v>75</v>
      </c>
      <c r="K45" s="272">
        <v>75</v>
      </c>
      <c r="L45" s="272">
        <v>75</v>
      </c>
      <c r="M45" s="272">
        <v>75</v>
      </c>
      <c r="N45" s="293">
        <v>85</v>
      </c>
    </row>
    <row r="46" spans="1:14" ht="11.1" customHeight="1" x14ac:dyDescent="0.25">
      <c r="A46" s="35"/>
      <c r="B46" s="34">
        <v>2022</v>
      </c>
      <c r="C46" s="292">
        <v>85</v>
      </c>
      <c r="D46" s="293">
        <v>85</v>
      </c>
      <c r="E46" s="272">
        <v>85</v>
      </c>
      <c r="F46" s="272">
        <v>85</v>
      </c>
      <c r="G46" s="272">
        <v>85</v>
      </c>
      <c r="H46" s="272">
        <v>85</v>
      </c>
      <c r="I46" s="272">
        <v>85</v>
      </c>
      <c r="J46" s="272">
        <v>85</v>
      </c>
      <c r="K46" s="272">
        <v>85</v>
      </c>
      <c r="L46" s="272">
        <v>85</v>
      </c>
      <c r="M46" s="272">
        <v>85</v>
      </c>
      <c r="N46" s="293">
        <v>85</v>
      </c>
    </row>
    <row r="47" spans="1:14" ht="11.1" customHeight="1" x14ac:dyDescent="0.25">
      <c r="A47" s="35"/>
      <c r="B47" s="34">
        <v>2023</v>
      </c>
      <c r="C47" s="292">
        <v>85</v>
      </c>
      <c r="D47" s="292">
        <v>85</v>
      </c>
      <c r="E47" s="292">
        <v>85</v>
      </c>
      <c r="F47" s="292">
        <v>85</v>
      </c>
      <c r="G47" s="272">
        <v>85</v>
      </c>
      <c r="H47" s="272">
        <v>85</v>
      </c>
      <c r="I47" s="272">
        <v>85</v>
      </c>
      <c r="J47" s="272">
        <v>85</v>
      </c>
      <c r="K47" s="272">
        <v>85</v>
      </c>
      <c r="L47" s="272">
        <v>85</v>
      </c>
      <c r="M47" s="272">
        <v>85</v>
      </c>
      <c r="N47" s="272">
        <v>85</v>
      </c>
    </row>
    <row r="48" spans="1:14" ht="11.1" customHeight="1" x14ac:dyDescent="0.25">
      <c r="A48" s="278"/>
      <c r="B48" s="279">
        <v>2024</v>
      </c>
      <c r="C48" s="294">
        <v>85</v>
      </c>
      <c r="D48" s="294">
        <v>90</v>
      </c>
      <c r="E48" s="294">
        <v>90</v>
      </c>
      <c r="F48" s="294">
        <v>90</v>
      </c>
      <c r="G48" s="281"/>
      <c r="H48" s="281"/>
      <c r="I48" s="281"/>
      <c r="J48" s="281"/>
      <c r="K48" s="281"/>
      <c r="L48" s="281"/>
      <c r="M48" s="281"/>
      <c r="N48" s="281"/>
    </row>
    <row r="49" spans="1:14" ht="11.1" customHeight="1" x14ac:dyDescent="0.25">
      <c r="A49" s="35" t="s">
        <v>71</v>
      </c>
      <c r="B49" s="34">
        <v>2018</v>
      </c>
      <c r="C49" s="272">
        <v>86.571428571428569</v>
      </c>
      <c r="D49" s="271">
        <v>86.5</v>
      </c>
      <c r="E49" s="272">
        <v>82</v>
      </c>
      <c r="F49" s="273">
        <v>89</v>
      </c>
      <c r="G49" s="273">
        <v>89</v>
      </c>
      <c r="H49" s="273">
        <v>84</v>
      </c>
      <c r="I49" s="273">
        <v>83.357142857142861</v>
      </c>
      <c r="J49" s="273">
        <v>96</v>
      </c>
      <c r="K49" s="273">
        <v>96</v>
      </c>
      <c r="L49" s="273">
        <v>97</v>
      </c>
      <c r="M49" s="273">
        <v>97</v>
      </c>
      <c r="N49" s="274">
        <v>94.6</v>
      </c>
    </row>
    <row r="50" spans="1:14" ht="11.1" customHeight="1" x14ac:dyDescent="0.25">
      <c r="A50" s="35"/>
      <c r="B50" s="34">
        <v>2019</v>
      </c>
      <c r="C50" s="273">
        <v>95</v>
      </c>
      <c r="D50" s="274">
        <v>97</v>
      </c>
      <c r="E50" s="273">
        <v>98</v>
      </c>
      <c r="F50" s="273">
        <v>98</v>
      </c>
      <c r="G50" s="273">
        <v>99</v>
      </c>
      <c r="H50" s="273">
        <v>98</v>
      </c>
      <c r="I50" s="273">
        <v>97.055555555555557</v>
      </c>
      <c r="J50" s="272">
        <v>97</v>
      </c>
      <c r="K50" s="272">
        <v>100</v>
      </c>
      <c r="L50" s="272">
        <v>100</v>
      </c>
      <c r="M50" s="272">
        <v>100</v>
      </c>
      <c r="N50" s="271">
        <v>105</v>
      </c>
    </row>
    <row r="51" spans="1:14" ht="11.1" customHeight="1" x14ac:dyDescent="0.25">
      <c r="A51" s="35"/>
      <c r="B51" s="34">
        <v>2020</v>
      </c>
      <c r="C51" s="273">
        <v>100</v>
      </c>
      <c r="D51" s="274">
        <v>95</v>
      </c>
      <c r="E51" s="276" t="s">
        <v>521</v>
      </c>
      <c r="F51" s="273">
        <v>90</v>
      </c>
      <c r="G51" s="273">
        <v>100</v>
      </c>
      <c r="H51" s="273">
        <v>100</v>
      </c>
      <c r="I51" s="273">
        <v>100</v>
      </c>
      <c r="J51" s="273">
        <v>100</v>
      </c>
      <c r="K51" s="273">
        <v>100</v>
      </c>
      <c r="L51" s="273">
        <v>100</v>
      </c>
      <c r="M51" s="272">
        <v>95</v>
      </c>
      <c r="N51" s="271">
        <v>100</v>
      </c>
    </row>
    <row r="52" spans="1:14" ht="11.1" customHeight="1" x14ac:dyDescent="0.25">
      <c r="A52" s="35"/>
      <c r="B52" s="34">
        <v>2021</v>
      </c>
      <c r="C52" s="273">
        <v>105</v>
      </c>
      <c r="D52" s="274">
        <v>100</v>
      </c>
      <c r="E52" s="273">
        <v>105</v>
      </c>
      <c r="F52" s="273">
        <v>100</v>
      </c>
      <c r="G52" s="273">
        <v>100</v>
      </c>
      <c r="H52" s="273">
        <v>100</v>
      </c>
      <c r="I52" s="273">
        <v>100</v>
      </c>
      <c r="J52" s="273">
        <v>125</v>
      </c>
      <c r="K52" s="273">
        <v>110</v>
      </c>
      <c r="L52" s="272">
        <v>95</v>
      </c>
      <c r="M52" s="272">
        <v>100</v>
      </c>
      <c r="N52" s="271">
        <v>105</v>
      </c>
    </row>
    <row r="53" spans="1:14" ht="11.1" customHeight="1" x14ac:dyDescent="0.25">
      <c r="A53" s="35"/>
      <c r="B53" s="34">
        <v>2022</v>
      </c>
      <c r="C53" s="273">
        <v>125</v>
      </c>
      <c r="D53" s="274">
        <v>125</v>
      </c>
      <c r="E53" s="273">
        <v>150</v>
      </c>
      <c r="F53" s="273">
        <v>125</v>
      </c>
      <c r="G53" s="273">
        <v>117.5</v>
      </c>
      <c r="H53" s="273">
        <v>145</v>
      </c>
      <c r="I53" s="273">
        <v>145</v>
      </c>
      <c r="J53" s="273">
        <v>140</v>
      </c>
      <c r="K53" s="273">
        <v>140</v>
      </c>
      <c r="L53" s="272">
        <v>135</v>
      </c>
      <c r="M53" s="272">
        <v>135</v>
      </c>
      <c r="N53" s="271">
        <v>130</v>
      </c>
    </row>
    <row r="54" spans="1:14" ht="11.1" customHeight="1" x14ac:dyDescent="0.25">
      <c r="A54" s="35"/>
      <c r="B54" s="34">
        <v>2023</v>
      </c>
      <c r="C54" s="273">
        <v>130</v>
      </c>
      <c r="D54" s="273">
        <v>130</v>
      </c>
      <c r="E54" s="273">
        <v>130</v>
      </c>
      <c r="F54" s="273">
        <v>130</v>
      </c>
      <c r="G54" s="273">
        <v>140</v>
      </c>
      <c r="H54" s="273">
        <v>135</v>
      </c>
      <c r="I54" s="273">
        <v>125</v>
      </c>
      <c r="J54" s="273">
        <v>125</v>
      </c>
      <c r="K54" s="273">
        <v>130</v>
      </c>
      <c r="L54" s="272">
        <v>130</v>
      </c>
      <c r="M54" s="272">
        <v>130</v>
      </c>
      <c r="N54" s="272">
        <v>133</v>
      </c>
    </row>
    <row r="55" spans="1:14" ht="11.1" customHeight="1" x14ac:dyDescent="0.25">
      <c r="A55" s="278"/>
      <c r="B55" s="279">
        <v>2024</v>
      </c>
      <c r="C55" s="281">
        <v>133</v>
      </c>
      <c r="D55" s="282">
        <v>133</v>
      </c>
      <c r="E55" s="282">
        <v>135</v>
      </c>
      <c r="F55" s="282">
        <v>130</v>
      </c>
      <c r="G55" s="282"/>
      <c r="H55" s="282"/>
      <c r="I55" s="282"/>
      <c r="J55" s="282"/>
      <c r="K55" s="282"/>
      <c r="L55" s="281"/>
      <c r="M55" s="281"/>
      <c r="N55" s="281"/>
    </row>
    <row r="56" spans="1:14" ht="11.1" customHeight="1" x14ac:dyDescent="0.25">
      <c r="A56" s="295" t="s">
        <v>189</v>
      </c>
      <c r="B56" s="296">
        <v>2018</v>
      </c>
      <c r="C56" s="297">
        <v>88.49</v>
      </c>
      <c r="D56" s="298">
        <v>88.405000000000001</v>
      </c>
      <c r="E56" s="297">
        <v>88.474999999999994</v>
      </c>
      <c r="F56" s="299">
        <v>89.424999999999997</v>
      </c>
      <c r="G56" s="299">
        <v>89.575000000000003</v>
      </c>
      <c r="H56" s="299">
        <v>89.275000000000006</v>
      </c>
      <c r="I56" s="299">
        <v>91.22</v>
      </c>
      <c r="J56" s="299">
        <v>89.3</v>
      </c>
      <c r="K56" s="299">
        <v>89.26</v>
      </c>
      <c r="L56" s="299">
        <v>90.034999999999997</v>
      </c>
      <c r="M56" s="299">
        <v>90.034999999999997</v>
      </c>
      <c r="N56" s="300">
        <v>90.034999999999997</v>
      </c>
    </row>
    <row r="57" spans="1:14" ht="11.1" customHeight="1" x14ac:dyDescent="0.25">
      <c r="A57" s="35"/>
      <c r="B57" s="34">
        <v>2019</v>
      </c>
      <c r="C57" s="273">
        <v>101.25</v>
      </c>
      <c r="D57" s="274">
        <v>103.75</v>
      </c>
      <c r="E57" s="273">
        <v>104.375</v>
      </c>
      <c r="F57" s="273">
        <v>104.375</v>
      </c>
      <c r="G57" s="273">
        <v>103.75</v>
      </c>
      <c r="H57" s="273">
        <v>104.375</v>
      </c>
      <c r="I57" s="273">
        <v>104.375</v>
      </c>
      <c r="J57" s="272">
        <v>106.875</v>
      </c>
      <c r="K57" s="272">
        <v>125</v>
      </c>
      <c r="L57" s="272">
        <v>97.5</v>
      </c>
      <c r="M57" s="273">
        <v>95</v>
      </c>
      <c r="N57" s="274">
        <v>95</v>
      </c>
    </row>
    <row r="58" spans="1:14" ht="11.1" customHeight="1" x14ac:dyDescent="0.25">
      <c r="A58" s="35"/>
      <c r="B58" s="34">
        <v>2020</v>
      </c>
      <c r="C58" s="273">
        <v>95</v>
      </c>
      <c r="D58" s="21" t="s">
        <v>29</v>
      </c>
      <c r="E58" s="276" t="s">
        <v>521</v>
      </c>
      <c r="F58" s="276" t="s">
        <v>521</v>
      </c>
      <c r="G58" s="276" t="s">
        <v>521</v>
      </c>
      <c r="H58" s="276" t="s">
        <v>521</v>
      </c>
      <c r="I58" s="276" t="s">
        <v>29</v>
      </c>
      <c r="J58" s="276" t="s">
        <v>521</v>
      </c>
      <c r="K58" s="276" t="s">
        <v>521</v>
      </c>
      <c r="L58" s="276" t="s">
        <v>521</v>
      </c>
      <c r="M58" s="276" t="s">
        <v>521</v>
      </c>
      <c r="N58" s="21" t="s">
        <v>521</v>
      </c>
    </row>
    <row r="59" spans="1:14" ht="11.1" customHeight="1" x14ac:dyDescent="0.25">
      <c r="A59" s="35"/>
      <c r="B59" s="34">
        <v>2021</v>
      </c>
      <c r="C59" s="273">
        <v>85</v>
      </c>
      <c r="D59" s="274">
        <v>85</v>
      </c>
      <c r="E59" s="273">
        <v>90</v>
      </c>
      <c r="F59" s="273">
        <v>95</v>
      </c>
      <c r="G59" s="273">
        <v>100</v>
      </c>
      <c r="H59" s="273">
        <v>100</v>
      </c>
      <c r="I59" s="273">
        <v>100</v>
      </c>
      <c r="J59" s="273">
        <v>105</v>
      </c>
      <c r="K59" s="273">
        <v>105</v>
      </c>
      <c r="L59" s="273">
        <v>105</v>
      </c>
      <c r="M59" s="273">
        <v>105</v>
      </c>
      <c r="N59" s="274">
        <v>105</v>
      </c>
    </row>
    <row r="60" spans="1:14" ht="11.1" customHeight="1" x14ac:dyDescent="0.25">
      <c r="A60" s="35"/>
      <c r="B60" s="34">
        <v>2022</v>
      </c>
      <c r="C60" s="273">
        <v>105</v>
      </c>
      <c r="D60" s="274">
        <v>105</v>
      </c>
      <c r="E60" s="273">
        <v>117</v>
      </c>
      <c r="F60" s="273">
        <v>102</v>
      </c>
      <c r="G60" s="273">
        <v>115</v>
      </c>
      <c r="H60" s="273">
        <v>113</v>
      </c>
      <c r="I60" s="273">
        <v>113</v>
      </c>
      <c r="J60" s="273">
        <v>113</v>
      </c>
      <c r="K60" s="273">
        <v>105</v>
      </c>
      <c r="L60" s="273">
        <v>115</v>
      </c>
      <c r="M60" s="273">
        <v>115</v>
      </c>
      <c r="N60" s="21" t="s">
        <v>521</v>
      </c>
    </row>
    <row r="61" spans="1:14" ht="11.1" customHeight="1" x14ac:dyDescent="0.25">
      <c r="A61" s="35"/>
      <c r="B61" s="34">
        <v>2023</v>
      </c>
      <c r="C61" s="276" t="s">
        <v>521</v>
      </c>
      <c r="D61" s="21" t="s">
        <v>521</v>
      </c>
      <c r="E61" s="21" t="s">
        <v>521</v>
      </c>
      <c r="F61" s="276" t="s">
        <v>521</v>
      </c>
      <c r="G61" s="276" t="s">
        <v>521</v>
      </c>
      <c r="H61" s="276" t="s">
        <v>521</v>
      </c>
      <c r="I61" s="273">
        <v>130</v>
      </c>
      <c r="J61" s="273">
        <v>130</v>
      </c>
      <c r="K61" s="273">
        <v>131</v>
      </c>
      <c r="L61" s="273">
        <v>132</v>
      </c>
      <c r="M61" s="273">
        <v>131</v>
      </c>
      <c r="N61" s="276">
        <v>148</v>
      </c>
    </row>
    <row r="62" spans="1:14" ht="11.1" customHeight="1" x14ac:dyDescent="0.25">
      <c r="A62" s="278"/>
      <c r="B62" s="279">
        <v>2024</v>
      </c>
      <c r="C62" s="291">
        <v>148</v>
      </c>
      <c r="D62" s="291">
        <v>148</v>
      </c>
      <c r="E62" s="291">
        <v>150</v>
      </c>
      <c r="F62" s="291">
        <v>137</v>
      </c>
      <c r="G62" s="291"/>
      <c r="H62" s="291"/>
      <c r="I62" s="282"/>
      <c r="J62" s="282"/>
      <c r="K62" s="282"/>
      <c r="L62" s="282"/>
      <c r="M62" s="282"/>
      <c r="N62" s="291"/>
    </row>
    <row r="63" spans="1:14" x14ac:dyDescent="0.2">
      <c r="A63" s="302"/>
      <c r="B63" s="303"/>
      <c r="C63" s="209"/>
      <c r="D63" s="209"/>
      <c r="E63" s="209"/>
      <c r="F63" s="209"/>
      <c r="G63" s="209"/>
      <c r="H63" s="209"/>
      <c r="I63" s="209"/>
      <c r="J63" s="209"/>
      <c r="K63" s="209"/>
      <c r="L63" s="209"/>
      <c r="M63" s="209"/>
      <c r="N63" s="210" t="s">
        <v>79</v>
      </c>
    </row>
    <row r="64" spans="1:14" ht="13.5" x14ac:dyDescent="0.25">
      <c r="A64" s="968" t="s">
        <v>524</v>
      </c>
      <c r="B64" s="968"/>
      <c r="C64" s="968"/>
      <c r="D64" s="968"/>
      <c r="E64" s="968"/>
      <c r="F64" s="968"/>
      <c r="G64" s="11"/>
      <c r="H64" s="11"/>
      <c r="I64" s="11"/>
      <c r="J64" s="12"/>
      <c r="K64" s="191"/>
      <c r="L64" s="191"/>
      <c r="M64" s="191"/>
      <c r="N64" s="191"/>
    </row>
    <row r="65" spans="1:14" ht="15.95" customHeight="1" x14ac:dyDescent="0.2">
      <c r="A65" s="468" t="s">
        <v>465</v>
      </c>
      <c r="B65" s="468" t="s">
        <v>520</v>
      </c>
      <c r="C65" s="468" t="s">
        <v>444</v>
      </c>
      <c r="D65" s="468" t="s">
        <v>445</v>
      </c>
      <c r="E65" s="468" t="s">
        <v>446</v>
      </c>
      <c r="F65" s="468" t="s">
        <v>447</v>
      </c>
      <c r="G65" s="468" t="s">
        <v>448</v>
      </c>
      <c r="H65" s="468" t="s">
        <v>449</v>
      </c>
      <c r="I65" s="468" t="s">
        <v>450</v>
      </c>
      <c r="J65" s="468" t="s">
        <v>451</v>
      </c>
      <c r="K65" s="468" t="s">
        <v>452</v>
      </c>
      <c r="L65" s="468" t="s">
        <v>453</v>
      </c>
      <c r="M65" s="468" t="s">
        <v>454</v>
      </c>
      <c r="N65" s="468" t="s">
        <v>455</v>
      </c>
    </row>
    <row r="66" spans="1:14" ht="3.95" customHeight="1" x14ac:dyDescent="0.25">
      <c r="A66" s="478"/>
      <c r="B66" s="479"/>
      <c r="C66" s="480"/>
      <c r="D66" s="481"/>
      <c r="E66" s="481"/>
      <c r="F66" s="481"/>
      <c r="G66" s="481"/>
      <c r="H66" s="481"/>
      <c r="I66" s="481"/>
      <c r="J66" s="481"/>
      <c r="K66" s="481"/>
      <c r="L66" s="480"/>
      <c r="M66" s="480"/>
      <c r="N66" s="480"/>
    </row>
    <row r="67" spans="1:14" ht="12" customHeight="1" x14ac:dyDescent="0.25">
      <c r="A67" s="35" t="s">
        <v>85</v>
      </c>
      <c r="B67" s="34">
        <v>2018</v>
      </c>
      <c r="C67" s="273">
        <v>97</v>
      </c>
      <c r="D67" s="274">
        <v>97</v>
      </c>
      <c r="E67" s="273">
        <v>98</v>
      </c>
      <c r="F67" s="273">
        <v>98</v>
      </c>
      <c r="G67" s="273">
        <v>98</v>
      </c>
      <c r="H67" s="273">
        <v>98</v>
      </c>
      <c r="I67" s="273">
        <v>97.9</v>
      </c>
      <c r="J67" s="272">
        <v>99.5</v>
      </c>
      <c r="K67" s="272">
        <v>99</v>
      </c>
      <c r="L67" s="272">
        <v>100</v>
      </c>
      <c r="M67" s="272">
        <v>100</v>
      </c>
      <c r="N67" s="274">
        <v>101</v>
      </c>
    </row>
    <row r="68" spans="1:14" ht="12" customHeight="1" x14ac:dyDescent="0.25">
      <c r="A68" s="35"/>
      <c r="B68" s="34">
        <v>2019</v>
      </c>
      <c r="C68" s="273">
        <v>103.5</v>
      </c>
      <c r="D68" s="274">
        <v>103.5</v>
      </c>
      <c r="E68" s="273">
        <v>104</v>
      </c>
      <c r="F68" s="273">
        <v>104</v>
      </c>
      <c r="G68" s="273">
        <v>104</v>
      </c>
      <c r="H68" s="273">
        <v>104</v>
      </c>
      <c r="I68" s="273">
        <v>104.38</v>
      </c>
      <c r="J68" s="272">
        <v>107</v>
      </c>
      <c r="K68" s="272">
        <v>125</v>
      </c>
      <c r="L68" s="272">
        <v>125</v>
      </c>
      <c r="M68" s="273">
        <v>125</v>
      </c>
      <c r="N68" s="274">
        <v>125</v>
      </c>
    </row>
    <row r="69" spans="1:14" ht="12" customHeight="1" x14ac:dyDescent="0.25">
      <c r="A69" s="35"/>
      <c r="B69" s="34">
        <v>2020</v>
      </c>
      <c r="C69" s="273">
        <v>125</v>
      </c>
      <c r="D69" s="274">
        <v>125</v>
      </c>
      <c r="E69" s="273">
        <v>125</v>
      </c>
      <c r="F69" s="273">
        <v>125</v>
      </c>
      <c r="G69" s="273">
        <v>125</v>
      </c>
      <c r="H69" s="273">
        <v>125</v>
      </c>
      <c r="I69" s="273">
        <v>125</v>
      </c>
      <c r="J69" s="273">
        <v>125</v>
      </c>
      <c r="K69" s="273">
        <v>125</v>
      </c>
      <c r="L69" s="273">
        <v>125</v>
      </c>
      <c r="M69" s="273">
        <v>125</v>
      </c>
      <c r="N69" s="274">
        <v>125</v>
      </c>
    </row>
    <row r="70" spans="1:14" ht="12" customHeight="1" x14ac:dyDescent="0.25">
      <c r="A70" s="35"/>
      <c r="B70" s="34">
        <v>2021</v>
      </c>
      <c r="C70" s="273">
        <v>125</v>
      </c>
      <c r="D70" s="274">
        <v>112.5</v>
      </c>
      <c r="E70" s="273">
        <v>125</v>
      </c>
      <c r="F70" s="273">
        <v>125</v>
      </c>
      <c r="G70" s="273">
        <v>132.5</v>
      </c>
      <c r="H70" s="273">
        <v>125</v>
      </c>
      <c r="I70" s="273">
        <v>125</v>
      </c>
      <c r="J70" s="273">
        <v>130</v>
      </c>
      <c r="K70" s="273">
        <v>130</v>
      </c>
      <c r="L70" s="273">
        <v>130</v>
      </c>
      <c r="M70" s="273">
        <v>150</v>
      </c>
      <c r="N70" s="274">
        <v>130</v>
      </c>
    </row>
    <row r="71" spans="1:14" ht="12" customHeight="1" x14ac:dyDescent="0.25">
      <c r="A71" s="35"/>
      <c r="B71" s="34">
        <v>2022</v>
      </c>
      <c r="C71" s="273">
        <v>150</v>
      </c>
      <c r="D71" s="274">
        <v>130</v>
      </c>
      <c r="E71" s="273">
        <v>130</v>
      </c>
      <c r="F71" s="273">
        <v>126</v>
      </c>
      <c r="G71" s="273">
        <v>130</v>
      </c>
      <c r="H71" s="273">
        <v>130</v>
      </c>
      <c r="I71" s="273">
        <v>113</v>
      </c>
      <c r="J71" s="273">
        <v>160</v>
      </c>
      <c r="K71" s="273">
        <v>130</v>
      </c>
      <c r="L71" s="273">
        <v>130</v>
      </c>
      <c r="M71" s="273">
        <v>130</v>
      </c>
      <c r="N71" s="274">
        <v>130</v>
      </c>
    </row>
    <row r="72" spans="1:14" ht="12" customHeight="1" x14ac:dyDescent="0.25">
      <c r="A72" s="35"/>
      <c r="B72" s="34">
        <v>2023</v>
      </c>
      <c r="C72" s="273">
        <v>133</v>
      </c>
      <c r="D72" s="273">
        <v>150</v>
      </c>
      <c r="E72" s="273">
        <v>150</v>
      </c>
      <c r="F72" s="273">
        <v>150</v>
      </c>
      <c r="G72" s="273">
        <v>150</v>
      </c>
      <c r="H72" s="273">
        <v>163</v>
      </c>
      <c r="I72" s="273">
        <v>175</v>
      </c>
      <c r="J72" s="273">
        <v>175</v>
      </c>
      <c r="K72" s="273">
        <v>200</v>
      </c>
      <c r="L72" s="273">
        <v>190</v>
      </c>
      <c r="M72" s="273">
        <v>210</v>
      </c>
      <c r="N72" s="273">
        <v>210</v>
      </c>
    </row>
    <row r="73" spans="1:14" ht="12" customHeight="1" x14ac:dyDescent="0.25">
      <c r="A73" s="278"/>
      <c r="B73" s="279">
        <v>2024</v>
      </c>
      <c r="C73" s="282">
        <v>200</v>
      </c>
      <c r="D73" s="282">
        <v>210</v>
      </c>
      <c r="E73" s="282">
        <v>210</v>
      </c>
      <c r="F73" s="282">
        <v>173</v>
      </c>
      <c r="G73" s="282"/>
      <c r="H73" s="282"/>
      <c r="I73" s="282"/>
      <c r="J73" s="282"/>
      <c r="K73" s="282"/>
      <c r="L73" s="282"/>
      <c r="M73" s="282"/>
      <c r="N73" s="282"/>
    </row>
    <row r="74" spans="1:14" ht="12" customHeight="1" x14ac:dyDescent="0.25">
      <c r="A74" s="35" t="s">
        <v>468</v>
      </c>
      <c r="B74" s="34">
        <v>2018</v>
      </c>
      <c r="C74" s="273">
        <v>94</v>
      </c>
      <c r="D74" s="274">
        <v>94</v>
      </c>
      <c r="E74" s="273">
        <v>95</v>
      </c>
      <c r="F74" s="273">
        <v>99</v>
      </c>
      <c r="G74" s="273">
        <v>99</v>
      </c>
      <c r="H74" s="273">
        <v>99.5</v>
      </c>
      <c r="I74" s="273">
        <v>100</v>
      </c>
      <c r="J74" s="273">
        <v>100</v>
      </c>
      <c r="K74" s="273">
        <v>100</v>
      </c>
      <c r="L74" s="273">
        <v>100.5</v>
      </c>
      <c r="M74" s="273">
        <v>100.5</v>
      </c>
      <c r="N74" s="274">
        <v>100.5</v>
      </c>
    </row>
    <row r="75" spans="1:14" ht="12" customHeight="1" x14ac:dyDescent="0.25">
      <c r="A75" s="35"/>
      <c r="B75" s="34">
        <v>2019</v>
      </c>
      <c r="C75" s="273">
        <v>100</v>
      </c>
      <c r="D75" s="274">
        <v>100</v>
      </c>
      <c r="E75" s="273">
        <v>99</v>
      </c>
      <c r="F75" s="273">
        <v>98</v>
      </c>
      <c r="G75" s="273">
        <v>98</v>
      </c>
      <c r="H75" s="273">
        <v>97</v>
      </c>
      <c r="I75" s="273">
        <v>94.318181818181813</v>
      </c>
      <c r="J75" s="272">
        <v>94</v>
      </c>
      <c r="K75" s="272">
        <v>115</v>
      </c>
      <c r="L75" s="272">
        <v>115</v>
      </c>
      <c r="M75" s="273">
        <v>110</v>
      </c>
      <c r="N75" s="274">
        <v>105</v>
      </c>
    </row>
    <row r="76" spans="1:14" ht="12" customHeight="1" x14ac:dyDescent="0.25">
      <c r="A76" s="35"/>
      <c r="B76" s="34">
        <v>2020</v>
      </c>
      <c r="C76" s="273">
        <v>110</v>
      </c>
      <c r="D76" s="21" t="s">
        <v>29</v>
      </c>
      <c r="E76" s="276" t="s">
        <v>521</v>
      </c>
      <c r="F76" s="276" t="s">
        <v>521</v>
      </c>
      <c r="G76" s="276" t="s">
        <v>521</v>
      </c>
      <c r="H76" s="276" t="s">
        <v>521</v>
      </c>
      <c r="I76" s="273">
        <v>115</v>
      </c>
      <c r="J76" s="273">
        <v>110</v>
      </c>
      <c r="K76" s="272">
        <v>115</v>
      </c>
      <c r="L76" s="272">
        <v>115</v>
      </c>
      <c r="M76" s="273">
        <v>100</v>
      </c>
      <c r="N76" s="274">
        <v>100</v>
      </c>
    </row>
    <row r="77" spans="1:14" ht="12" customHeight="1" x14ac:dyDescent="0.25">
      <c r="A77" s="35"/>
      <c r="B77" s="34">
        <v>2021</v>
      </c>
      <c r="C77" s="273">
        <v>110</v>
      </c>
      <c r="D77" s="274">
        <v>110</v>
      </c>
      <c r="E77" s="273">
        <v>110</v>
      </c>
      <c r="F77" s="273">
        <v>110</v>
      </c>
      <c r="G77" s="273">
        <v>110</v>
      </c>
      <c r="H77" s="273">
        <v>115</v>
      </c>
      <c r="I77" s="273">
        <v>120</v>
      </c>
      <c r="J77" s="273">
        <v>115</v>
      </c>
      <c r="K77" s="272">
        <v>117.5</v>
      </c>
      <c r="L77" s="272">
        <v>130</v>
      </c>
      <c r="M77" s="273">
        <v>120</v>
      </c>
      <c r="N77" s="274">
        <v>120</v>
      </c>
    </row>
    <row r="78" spans="1:14" ht="12" customHeight="1" x14ac:dyDescent="0.25">
      <c r="A78" s="35"/>
      <c r="B78" s="34">
        <v>2022</v>
      </c>
      <c r="C78" s="273">
        <v>120</v>
      </c>
      <c r="D78" s="274">
        <v>120</v>
      </c>
      <c r="E78" s="273">
        <v>130</v>
      </c>
      <c r="F78" s="273">
        <v>120</v>
      </c>
      <c r="G78" s="273">
        <v>130</v>
      </c>
      <c r="H78" s="273">
        <v>130</v>
      </c>
      <c r="I78" s="273">
        <v>130</v>
      </c>
      <c r="J78" s="273">
        <v>140</v>
      </c>
      <c r="K78" s="272">
        <v>147.5</v>
      </c>
      <c r="L78" s="272">
        <v>138</v>
      </c>
      <c r="M78" s="273">
        <v>147</v>
      </c>
      <c r="N78" s="274">
        <v>147</v>
      </c>
    </row>
    <row r="79" spans="1:14" ht="12" customHeight="1" x14ac:dyDescent="0.25">
      <c r="A79" s="35"/>
      <c r="B79" s="34">
        <v>2023</v>
      </c>
      <c r="C79" s="273">
        <v>155</v>
      </c>
      <c r="D79" s="273">
        <v>155</v>
      </c>
      <c r="E79" s="273">
        <v>155</v>
      </c>
      <c r="F79" s="273">
        <v>155</v>
      </c>
      <c r="G79" s="273">
        <v>140</v>
      </c>
      <c r="H79" s="273">
        <v>140</v>
      </c>
      <c r="I79" s="273">
        <v>160</v>
      </c>
      <c r="J79" s="273">
        <v>160</v>
      </c>
      <c r="K79" s="272">
        <v>155</v>
      </c>
      <c r="L79" s="272">
        <v>140</v>
      </c>
      <c r="M79" s="272">
        <v>140</v>
      </c>
      <c r="N79" s="272">
        <v>140</v>
      </c>
    </row>
    <row r="80" spans="1:14" ht="12" customHeight="1" x14ac:dyDescent="0.25">
      <c r="A80" s="278"/>
      <c r="B80" s="279">
        <v>2024</v>
      </c>
      <c r="C80" s="282">
        <v>140</v>
      </c>
      <c r="D80" s="282">
        <v>134</v>
      </c>
      <c r="E80" s="282">
        <v>131</v>
      </c>
      <c r="F80" s="282">
        <v>145</v>
      </c>
      <c r="G80" s="282"/>
      <c r="H80" s="282"/>
      <c r="I80" s="282"/>
      <c r="J80" s="282"/>
      <c r="K80" s="281"/>
      <c r="L80" s="281"/>
      <c r="M80" s="281"/>
      <c r="N80" s="281"/>
    </row>
    <row r="81" spans="1:14" ht="12" customHeight="1" x14ac:dyDescent="0.25">
      <c r="A81" s="35" t="s">
        <v>101</v>
      </c>
      <c r="B81" s="34">
        <v>2018</v>
      </c>
      <c r="C81" s="273">
        <v>144</v>
      </c>
      <c r="D81" s="274">
        <v>141</v>
      </c>
      <c r="E81" s="273">
        <v>141</v>
      </c>
      <c r="F81" s="273">
        <v>141</v>
      </c>
      <c r="G81" s="273">
        <v>141</v>
      </c>
      <c r="H81" s="273">
        <v>141</v>
      </c>
      <c r="I81" s="273">
        <v>147.5</v>
      </c>
      <c r="J81" s="273">
        <v>147.5</v>
      </c>
      <c r="K81" s="273">
        <v>149</v>
      </c>
      <c r="L81" s="273">
        <v>152</v>
      </c>
      <c r="M81" s="273">
        <v>152</v>
      </c>
      <c r="N81" s="274">
        <v>152</v>
      </c>
    </row>
    <row r="82" spans="1:14" ht="12" customHeight="1" x14ac:dyDescent="0.25">
      <c r="A82" s="35"/>
      <c r="B82" s="34">
        <v>2019</v>
      </c>
      <c r="C82" s="273">
        <v>139</v>
      </c>
      <c r="D82" s="274">
        <v>140</v>
      </c>
      <c r="E82" s="273">
        <v>142</v>
      </c>
      <c r="F82" s="273">
        <v>141</v>
      </c>
      <c r="G82" s="273">
        <v>137</v>
      </c>
      <c r="H82" s="273">
        <v>136</v>
      </c>
      <c r="I82" s="273">
        <v>145.29166666666666</v>
      </c>
      <c r="J82" s="272">
        <v>145</v>
      </c>
      <c r="K82" s="272">
        <v>140</v>
      </c>
      <c r="L82" s="273">
        <v>140</v>
      </c>
      <c r="M82" s="273">
        <v>140</v>
      </c>
      <c r="N82" s="274">
        <v>140</v>
      </c>
    </row>
    <row r="83" spans="1:14" ht="12" customHeight="1" x14ac:dyDescent="0.25">
      <c r="A83" s="70"/>
      <c r="B83" s="34">
        <v>2020</v>
      </c>
      <c r="C83" s="273">
        <v>140</v>
      </c>
      <c r="D83" s="301">
        <v>140</v>
      </c>
      <c r="E83" s="273">
        <v>140</v>
      </c>
      <c r="F83" s="273">
        <v>140</v>
      </c>
      <c r="G83" s="273">
        <v>140</v>
      </c>
      <c r="H83" s="273">
        <v>140</v>
      </c>
      <c r="I83" s="273">
        <v>140</v>
      </c>
      <c r="J83" s="273">
        <v>140</v>
      </c>
      <c r="K83" s="273">
        <v>140</v>
      </c>
      <c r="L83" s="290" t="s">
        <v>521</v>
      </c>
      <c r="M83" s="273">
        <v>155</v>
      </c>
      <c r="N83" s="274">
        <v>140</v>
      </c>
    </row>
    <row r="84" spans="1:14" ht="12" customHeight="1" x14ac:dyDescent="0.25">
      <c r="A84" s="70"/>
      <c r="B84" s="34">
        <v>2021</v>
      </c>
      <c r="C84" s="273">
        <v>140</v>
      </c>
      <c r="D84" s="301">
        <v>146</v>
      </c>
      <c r="E84" s="284">
        <v>140</v>
      </c>
      <c r="F84" s="273">
        <v>141.5</v>
      </c>
      <c r="G84" s="273">
        <v>140</v>
      </c>
      <c r="H84" s="273">
        <v>140</v>
      </c>
      <c r="I84" s="273">
        <v>135</v>
      </c>
      <c r="J84" s="273">
        <v>140</v>
      </c>
      <c r="K84" s="272">
        <v>147.5</v>
      </c>
      <c r="L84" s="272">
        <v>150</v>
      </c>
      <c r="M84" s="273">
        <v>155</v>
      </c>
      <c r="N84" s="271">
        <v>150</v>
      </c>
    </row>
    <row r="85" spans="1:14" ht="12" customHeight="1" x14ac:dyDescent="0.25">
      <c r="A85" s="70"/>
      <c r="B85" s="34">
        <v>2022</v>
      </c>
      <c r="C85" s="273">
        <v>150</v>
      </c>
      <c r="D85" s="274">
        <v>150</v>
      </c>
      <c r="E85" s="284">
        <v>175</v>
      </c>
      <c r="F85" s="273">
        <v>175</v>
      </c>
      <c r="G85" s="273">
        <v>175</v>
      </c>
      <c r="H85" s="273">
        <v>175</v>
      </c>
      <c r="I85" s="273">
        <v>175</v>
      </c>
      <c r="J85" s="273">
        <v>175</v>
      </c>
      <c r="K85" s="273">
        <v>175</v>
      </c>
      <c r="L85" s="272">
        <v>178</v>
      </c>
      <c r="M85" s="273">
        <v>178</v>
      </c>
      <c r="N85" s="271">
        <v>180</v>
      </c>
    </row>
    <row r="86" spans="1:14" ht="12" customHeight="1" x14ac:dyDescent="0.25">
      <c r="A86" s="70"/>
      <c r="B86" s="34">
        <v>2023</v>
      </c>
      <c r="C86" s="273">
        <v>180</v>
      </c>
      <c r="D86" s="273">
        <v>180</v>
      </c>
      <c r="E86" s="284">
        <v>172.5</v>
      </c>
      <c r="F86" s="273">
        <v>175</v>
      </c>
      <c r="G86" s="273">
        <v>175</v>
      </c>
      <c r="H86" s="273">
        <v>175</v>
      </c>
      <c r="I86" s="273">
        <v>175</v>
      </c>
      <c r="J86" s="273">
        <v>175</v>
      </c>
      <c r="K86" s="273">
        <v>175</v>
      </c>
      <c r="L86" s="272">
        <v>175</v>
      </c>
      <c r="M86" s="272">
        <v>175</v>
      </c>
      <c r="N86" s="272">
        <v>175</v>
      </c>
    </row>
    <row r="87" spans="1:14" ht="12" customHeight="1" x14ac:dyDescent="0.25">
      <c r="A87" s="482"/>
      <c r="B87" s="483">
        <v>2024</v>
      </c>
      <c r="C87" s="484">
        <v>178</v>
      </c>
      <c r="D87" s="484">
        <v>176</v>
      </c>
      <c r="E87" s="746">
        <v>176</v>
      </c>
      <c r="F87" s="484">
        <v>175</v>
      </c>
      <c r="G87" s="484"/>
      <c r="H87" s="484"/>
      <c r="I87" s="484"/>
      <c r="J87" s="484"/>
      <c r="K87" s="484"/>
      <c r="L87" s="485"/>
      <c r="M87" s="485"/>
      <c r="N87" s="485"/>
    </row>
    <row r="88" spans="1:14" ht="12" customHeight="1" x14ac:dyDescent="0.25">
      <c r="A88" s="35" t="s">
        <v>525</v>
      </c>
      <c r="B88" s="34">
        <v>2018</v>
      </c>
      <c r="C88" s="271">
        <v>97.5</v>
      </c>
      <c r="D88" s="275">
        <v>99</v>
      </c>
      <c r="E88" s="272">
        <v>99</v>
      </c>
      <c r="F88" s="272">
        <v>99</v>
      </c>
      <c r="G88" s="272">
        <v>99</v>
      </c>
      <c r="H88" s="272">
        <v>99</v>
      </c>
      <c r="I88" s="272">
        <v>99</v>
      </c>
      <c r="J88" s="274">
        <v>101</v>
      </c>
      <c r="K88" s="274">
        <v>101</v>
      </c>
      <c r="L88" s="301">
        <v>101</v>
      </c>
      <c r="M88" s="273">
        <v>101</v>
      </c>
      <c r="N88" s="274">
        <v>101</v>
      </c>
    </row>
    <row r="89" spans="1:14" ht="12" customHeight="1" x14ac:dyDescent="0.25">
      <c r="A89" s="35" t="s">
        <v>526</v>
      </c>
      <c r="B89" s="34">
        <v>2019</v>
      </c>
      <c r="C89" s="274">
        <v>101</v>
      </c>
      <c r="D89" s="301">
        <v>104</v>
      </c>
      <c r="E89" s="273">
        <v>101</v>
      </c>
      <c r="F89" s="273">
        <v>104</v>
      </c>
      <c r="G89" s="273">
        <v>101</v>
      </c>
      <c r="H89" s="273">
        <v>104</v>
      </c>
      <c r="I89" s="274">
        <v>101.25</v>
      </c>
      <c r="J89" s="274">
        <v>106</v>
      </c>
      <c r="K89" s="271">
        <v>108</v>
      </c>
      <c r="L89" s="301">
        <v>112.5</v>
      </c>
      <c r="M89" s="273">
        <v>113</v>
      </c>
      <c r="N89" s="274">
        <v>112.5</v>
      </c>
    </row>
    <row r="90" spans="1:14" ht="12" customHeight="1" x14ac:dyDescent="0.25">
      <c r="A90" s="35"/>
      <c r="B90" s="34">
        <v>2020</v>
      </c>
      <c r="C90" s="274">
        <v>112.5</v>
      </c>
      <c r="D90" s="301">
        <v>112.5</v>
      </c>
      <c r="E90" s="276" t="s">
        <v>521</v>
      </c>
      <c r="F90" s="276" t="s">
        <v>521</v>
      </c>
      <c r="G90" s="276" t="s">
        <v>521</v>
      </c>
      <c r="H90" s="276" t="s">
        <v>521</v>
      </c>
      <c r="I90" s="274">
        <v>112.5</v>
      </c>
      <c r="J90" s="274">
        <v>112.5</v>
      </c>
      <c r="K90" s="21" t="s">
        <v>521</v>
      </c>
      <c r="L90" s="301">
        <v>112.5</v>
      </c>
      <c r="M90" s="276" t="s">
        <v>521</v>
      </c>
      <c r="N90" s="21" t="s">
        <v>521</v>
      </c>
    </row>
    <row r="91" spans="1:14" ht="12" customHeight="1" x14ac:dyDescent="0.25">
      <c r="A91" s="35"/>
      <c r="B91" s="34">
        <v>2021</v>
      </c>
      <c r="C91" s="274">
        <v>112.5</v>
      </c>
      <c r="D91" s="21" t="s">
        <v>521</v>
      </c>
      <c r="E91" s="276" t="s">
        <v>521</v>
      </c>
      <c r="F91" s="276" t="s">
        <v>521</v>
      </c>
      <c r="G91" s="276" t="s">
        <v>521</v>
      </c>
      <c r="H91" s="276" t="s">
        <v>521</v>
      </c>
      <c r="I91" s="274">
        <v>112.5</v>
      </c>
      <c r="J91" s="274">
        <v>112.5</v>
      </c>
      <c r="K91" s="271">
        <v>120</v>
      </c>
      <c r="L91" s="301">
        <v>120</v>
      </c>
      <c r="M91" s="284">
        <v>120</v>
      </c>
      <c r="N91" s="301">
        <v>120</v>
      </c>
    </row>
    <row r="92" spans="1:14" ht="12" customHeight="1" x14ac:dyDescent="0.25">
      <c r="A92" s="35"/>
      <c r="B92" s="34">
        <v>2022</v>
      </c>
      <c r="C92" s="274">
        <v>100</v>
      </c>
      <c r="D92" s="301">
        <v>100</v>
      </c>
      <c r="E92" s="284">
        <v>100</v>
      </c>
      <c r="F92" s="273">
        <v>120</v>
      </c>
      <c r="G92" s="273">
        <v>100</v>
      </c>
      <c r="H92" s="273">
        <v>95</v>
      </c>
      <c r="I92" s="274">
        <v>100</v>
      </c>
      <c r="J92" s="274">
        <v>100</v>
      </c>
      <c r="K92" s="274">
        <v>100</v>
      </c>
      <c r="L92" s="301">
        <v>100</v>
      </c>
      <c r="M92" s="284">
        <v>100</v>
      </c>
      <c r="N92" s="301">
        <v>100</v>
      </c>
    </row>
    <row r="93" spans="1:14" ht="12" customHeight="1" x14ac:dyDescent="0.25">
      <c r="A93" s="35"/>
      <c r="B93" s="189">
        <v>2023</v>
      </c>
      <c r="C93" s="274">
        <v>120</v>
      </c>
      <c r="D93" s="273">
        <v>120</v>
      </c>
      <c r="E93" s="273">
        <v>120</v>
      </c>
      <c r="F93" s="273">
        <v>120</v>
      </c>
      <c r="G93" s="273">
        <v>120</v>
      </c>
      <c r="H93" s="273">
        <v>120</v>
      </c>
      <c r="I93" s="273">
        <v>120</v>
      </c>
      <c r="J93" s="273">
        <v>120</v>
      </c>
      <c r="K93" s="273">
        <v>100</v>
      </c>
      <c r="L93" s="21">
        <v>110</v>
      </c>
      <c r="M93" s="284">
        <v>110</v>
      </c>
      <c r="N93" s="284">
        <v>105</v>
      </c>
    </row>
    <row r="94" spans="1:14" ht="12" customHeight="1" x14ac:dyDescent="0.25">
      <c r="A94" s="304"/>
      <c r="B94" s="279">
        <v>2024</v>
      </c>
      <c r="C94" s="282">
        <v>105</v>
      </c>
      <c r="D94" s="282">
        <v>95</v>
      </c>
      <c r="E94" s="753" t="s">
        <v>521</v>
      </c>
      <c r="F94" s="753" t="s">
        <v>521</v>
      </c>
      <c r="G94" s="282"/>
      <c r="H94" s="282"/>
      <c r="I94" s="282"/>
      <c r="J94" s="282"/>
      <c r="K94" s="282"/>
      <c r="L94" s="281"/>
      <c r="M94" s="281"/>
      <c r="N94" s="281"/>
    </row>
    <row r="95" spans="1:14" ht="12" customHeight="1" x14ac:dyDescent="0.25">
      <c r="A95" s="35" t="s">
        <v>471</v>
      </c>
      <c r="B95" s="34">
        <v>2018</v>
      </c>
      <c r="C95" s="272">
        <v>98</v>
      </c>
      <c r="D95" s="275">
        <v>98</v>
      </c>
      <c r="E95" s="272">
        <v>98</v>
      </c>
      <c r="F95" s="273">
        <v>98</v>
      </c>
      <c r="G95" s="272">
        <v>98</v>
      </c>
      <c r="H95" s="273">
        <v>95</v>
      </c>
      <c r="I95" s="274" t="s">
        <v>28</v>
      </c>
      <c r="J95" s="274" t="s">
        <v>527</v>
      </c>
      <c r="K95" s="274" t="s">
        <v>527</v>
      </c>
      <c r="L95" s="21" t="s">
        <v>527</v>
      </c>
      <c r="M95" s="273" t="s">
        <v>527</v>
      </c>
      <c r="N95" s="274" t="s">
        <v>527</v>
      </c>
    </row>
    <row r="96" spans="1:14" ht="12" customHeight="1" x14ac:dyDescent="0.25">
      <c r="A96" s="35"/>
      <c r="B96" s="34">
        <v>2019</v>
      </c>
      <c r="C96" s="273">
        <v>100</v>
      </c>
      <c r="D96" s="301">
        <v>102</v>
      </c>
      <c r="E96" s="273">
        <v>110.5</v>
      </c>
      <c r="F96" s="273">
        <v>109.5</v>
      </c>
      <c r="G96" s="273">
        <v>110.5</v>
      </c>
      <c r="H96" s="273">
        <v>110.5</v>
      </c>
      <c r="I96" s="274">
        <v>108.125</v>
      </c>
      <c r="J96" s="271">
        <v>108</v>
      </c>
      <c r="K96" s="271">
        <v>110</v>
      </c>
      <c r="L96" s="275">
        <v>110</v>
      </c>
      <c r="M96" s="273">
        <v>110</v>
      </c>
      <c r="N96" s="274">
        <v>110</v>
      </c>
    </row>
    <row r="97" spans="1:14" ht="12" customHeight="1" x14ac:dyDescent="0.25">
      <c r="A97" s="35"/>
      <c r="B97" s="34">
        <v>2020</v>
      </c>
      <c r="C97" s="273">
        <v>110</v>
      </c>
      <c r="D97" s="301">
        <v>110</v>
      </c>
      <c r="E97" s="276" t="s">
        <v>521</v>
      </c>
      <c r="F97" s="276" t="s">
        <v>521</v>
      </c>
      <c r="G97" s="273">
        <v>110</v>
      </c>
      <c r="H97" s="273">
        <v>135</v>
      </c>
      <c r="I97" s="274">
        <v>125</v>
      </c>
      <c r="J97" s="274">
        <v>135</v>
      </c>
      <c r="K97" s="274">
        <v>135</v>
      </c>
      <c r="L97" s="301">
        <v>135</v>
      </c>
      <c r="M97" s="273" t="s">
        <v>527</v>
      </c>
      <c r="N97" s="274">
        <v>135</v>
      </c>
    </row>
    <row r="98" spans="1:14" ht="12" customHeight="1" x14ac:dyDescent="0.25">
      <c r="A98" s="35"/>
      <c r="B98" s="34">
        <v>2021</v>
      </c>
      <c r="C98" s="273">
        <v>135</v>
      </c>
      <c r="D98" s="301">
        <v>135</v>
      </c>
      <c r="E98" s="273">
        <v>125</v>
      </c>
      <c r="F98" s="273">
        <v>120</v>
      </c>
      <c r="G98" s="273">
        <v>140</v>
      </c>
      <c r="H98" s="273">
        <v>140</v>
      </c>
      <c r="I98" s="274">
        <v>140</v>
      </c>
      <c r="J98" s="271">
        <v>150</v>
      </c>
      <c r="K98" s="301">
        <v>175</v>
      </c>
      <c r="L98" s="301">
        <v>175</v>
      </c>
      <c r="M98" s="284">
        <v>150</v>
      </c>
      <c r="N98" s="301">
        <v>150</v>
      </c>
    </row>
    <row r="99" spans="1:14" ht="12" customHeight="1" x14ac:dyDescent="0.25">
      <c r="A99" s="35"/>
      <c r="B99" s="34">
        <v>2022</v>
      </c>
      <c r="C99" s="273">
        <v>150</v>
      </c>
      <c r="D99" s="301">
        <v>150</v>
      </c>
      <c r="E99" s="273">
        <v>175</v>
      </c>
      <c r="F99" s="273">
        <v>175</v>
      </c>
      <c r="G99" s="273">
        <v>205</v>
      </c>
      <c r="H99" s="273">
        <v>200</v>
      </c>
      <c r="I99" s="274">
        <v>250</v>
      </c>
      <c r="J99" s="274">
        <v>260</v>
      </c>
      <c r="K99" s="301">
        <v>250</v>
      </c>
      <c r="L99" s="301">
        <v>250</v>
      </c>
      <c r="M99" s="284">
        <v>250</v>
      </c>
      <c r="N99" s="301">
        <v>250</v>
      </c>
    </row>
    <row r="100" spans="1:14" ht="12" customHeight="1" x14ac:dyDescent="0.25">
      <c r="A100" s="35"/>
      <c r="B100" s="34">
        <v>2023</v>
      </c>
      <c r="C100" s="305">
        <v>150</v>
      </c>
      <c r="D100" s="305">
        <v>150</v>
      </c>
      <c r="E100" s="273">
        <v>140</v>
      </c>
      <c r="F100" s="273">
        <v>140</v>
      </c>
      <c r="G100" s="273">
        <v>130</v>
      </c>
      <c r="H100" s="273">
        <v>120</v>
      </c>
      <c r="I100" s="273">
        <v>120</v>
      </c>
      <c r="J100" s="273">
        <v>120</v>
      </c>
      <c r="K100" s="284">
        <v>155</v>
      </c>
      <c r="L100" s="284">
        <v>160</v>
      </c>
      <c r="M100" s="284">
        <v>165</v>
      </c>
      <c r="N100" s="284">
        <v>135</v>
      </c>
    </row>
    <row r="101" spans="1:14" ht="12" customHeight="1" x14ac:dyDescent="0.25">
      <c r="A101" s="304"/>
      <c r="B101" s="279">
        <v>2024</v>
      </c>
      <c r="C101" s="282">
        <v>140</v>
      </c>
      <c r="D101" s="282">
        <v>165</v>
      </c>
      <c r="E101" s="287">
        <v>156</v>
      </c>
      <c r="F101" s="282">
        <v>170</v>
      </c>
      <c r="G101" s="282"/>
      <c r="H101" s="282"/>
      <c r="I101" s="282"/>
      <c r="J101" s="282"/>
      <c r="K101" s="282"/>
      <c r="L101" s="281"/>
      <c r="M101" s="281"/>
      <c r="N101" s="281"/>
    </row>
    <row r="102" spans="1:14" ht="12" customHeight="1" x14ac:dyDescent="0.25">
      <c r="A102" s="35" t="s">
        <v>473</v>
      </c>
      <c r="B102" s="34">
        <v>2018</v>
      </c>
      <c r="C102" s="273">
        <v>102.5</v>
      </c>
      <c r="D102" s="301">
        <v>102.5</v>
      </c>
      <c r="E102" s="273">
        <v>102.5</v>
      </c>
      <c r="F102" s="273">
        <v>102.5</v>
      </c>
      <c r="G102" s="273">
        <v>102.5</v>
      </c>
      <c r="H102" s="273">
        <v>102.5</v>
      </c>
      <c r="I102" s="274">
        <v>102.5</v>
      </c>
      <c r="J102" s="274">
        <v>102.5</v>
      </c>
      <c r="K102" s="274">
        <v>102.5</v>
      </c>
      <c r="L102" s="301">
        <v>102.5</v>
      </c>
      <c r="M102" s="273">
        <v>102.5</v>
      </c>
      <c r="N102" s="274">
        <v>102.5</v>
      </c>
    </row>
    <row r="103" spans="1:14" ht="12" customHeight="1" x14ac:dyDescent="0.25">
      <c r="A103" s="35"/>
      <c r="B103" s="34">
        <v>2019</v>
      </c>
      <c r="C103" s="273">
        <v>102.5</v>
      </c>
      <c r="D103" s="301">
        <v>102.5</v>
      </c>
      <c r="E103" s="273">
        <v>102.5</v>
      </c>
      <c r="F103" s="273">
        <v>102.5</v>
      </c>
      <c r="G103" s="273">
        <v>102.5</v>
      </c>
      <c r="H103" s="273">
        <v>102.5</v>
      </c>
      <c r="I103" s="274">
        <v>102.5</v>
      </c>
      <c r="J103" s="274">
        <v>102.5</v>
      </c>
      <c r="K103" s="271">
        <v>100</v>
      </c>
      <c r="L103" s="275">
        <v>100</v>
      </c>
      <c r="M103" s="272">
        <v>100</v>
      </c>
      <c r="N103" s="271">
        <v>100</v>
      </c>
    </row>
    <row r="104" spans="1:14" ht="12" customHeight="1" x14ac:dyDescent="0.25">
      <c r="A104" s="35"/>
      <c r="B104" s="34">
        <v>2020</v>
      </c>
      <c r="C104" s="273">
        <v>100</v>
      </c>
      <c r="D104" s="21" t="s">
        <v>521</v>
      </c>
      <c r="E104" s="276" t="s">
        <v>521</v>
      </c>
      <c r="F104" s="276" t="s">
        <v>521</v>
      </c>
      <c r="G104" s="276" t="s">
        <v>521</v>
      </c>
      <c r="H104" s="276" t="s">
        <v>521</v>
      </c>
      <c r="I104" s="21" t="s">
        <v>29</v>
      </c>
      <c r="J104" s="21" t="s">
        <v>521</v>
      </c>
      <c r="K104" s="21" t="s">
        <v>521</v>
      </c>
      <c r="L104" s="21" t="s">
        <v>521</v>
      </c>
      <c r="M104" s="272">
        <v>125</v>
      </c>
      <c r="N104" s="271">
        <v>125</v>
      </c>
    </row>
    <row r="105" spans="1:14" ht="12" customHeight="1" x14ac:dyDescent="0.25">
      <c r="A105" s="35"/>
      <c r="B105" s="34">
        <v>2021</v>
      </c>
      <c r="C105" s="273">
        <v>125</v>
      </c>
      <c r="D105" s="301">
        <v>125</v>
      </c>
      <c r="E105" s="273">
        <v>125</v>
      </c>
      <c r="F105" s="273">
        <v>125</v>
      </c>
      <c r="G105" s="273">
        <v>125</v>
      </c>
      <c r="H105" s="273">
        <v>125</v>
      </c>
      <c r="I105" s="274">
        <v>125</v>
      </c>
      <c r="J105" s="274">
        <v>125</v>
      </c>
      <c r="K105" s="301">
        <v>125</v>
      </c>
      <c r="L105" s="301">
        <v>125</v>
      </c>
      <c r="M105" s="284">
        <v>125</v>
      </c>
      <c r="N105" s="301">
        <v>125</v>
      </c>
    </row>
    <row r="106" spans="1:14" ht="12" customHeight="1" x14ac:dyDescent="0.25">
      <c r="A106" s="35"/>
      <c r="B106" s="34">
        <v>2022</v>
      </c>
      <c r="C106" s="273">
        <v>125</v>
      </c>
      <c r="D106" s="301">
        <v>130</v>
      </c>
      <c r="E106" s="273">
        <v>125</v>
      </c>
      <c r="F106" s="273">
        <v>125</v>
      </c>
      <c r="G106" s="273">
        <v>125</v>
      </c>
      <c r="H106" s="273">
        <v>125</v>
      </c>
      <c r="I106" s="274">
        <v>125</v>
      </c>
      <c r="J106" s="274">
        <v>125</v>
      </c>
      <c r="K106" s="274">
        <v>125</v>
      </c>
      <c r="L106" s="301">
        <v>125</v>
      </c>
      <c r="M106" s="284">
        <v>125</v>
      </c>
      <c r="N106" s="301">
        <v>125</v>
      </c>
    </row>
    <row r="107" spans="1:14" ht="12" customHeight="1" x14ac:dyDescent="0.25">
      <c r="A107" s="35"/>
      <c r="B107" s="34">
        <v>2023</v>
      </c>
      <c r="C107" s="273">
        <v>140</v>
      </c>
      <c r="D107" s="284">
        <v>165</v>
      </c>
      <c r="E107" s="273">
        <v>150</v>
      </c>
      <c r="F107" s="273">
        <v>150</v>
      </c>
      <c r="G107" s="273">
        <v>140</v>
      </c>
      <c r="H107" s="273">
        <v>140</v>
      </c>
      <c r="I107" s="273">
        <v>140</v>
      </c>
      <c r="J107" s="273">
        <v>140</v>
      </c>
      <c r="K107" s="273">
        <v>140</v>
      </c>
      <c r="L107" s="284">
        <v>165</v>
      </c>
      <c r="M107" s="284">
        <v>165</v>
      </c>
      <c r="N107" s="284">
        <v>150</v>
      </c>
    </row>
    <row r="108" spans="1:14" ht="12" customHeight="1" x14ac:dyDescent="0.25">
      <c r="A108" s="304"/>
      <c r="B108" s="279">
        <v>2024</v>
      </c>
      <c r="C108" s="282">
        <v>140</v>
      </c>
      <c r="D108" s="282">
        <v>140</v>
      </c>
      <c r="E108" s="287">
        <v>137</v>
      </c>
      <c r="F108" s="282">
        <v>140</v>
      </c>
      <c r="G108" s="282"/>
      <c r="H108" s="282"/>
      <c r="I108" s="282"/>
      <c r="J108" s="282"/>
      <c r="K108" s="282"/>
      <c r="L108" s="281"/>
      <c r="M108" s="281"/>
      <c r="N108" s="281"/>
    </row>
    <row r="109" spans="1:14" ht="12" customHeight="1" x14ac:dyDescent="0.25">
      <c r="A109" s="35" t="s">
        <v>474</v>
      </c>
      <c r="B109" s="34">
        <v>2018</v>
      </c>
      <c r="C109" s="273">
        <v>75</v>
      </c>
      <c r="D109" s="301">
        <v>75</v>
      </c>
      <c r="E109" s="273">
        <v>75</v>
      </c>
      <c r="F109" s="273">
        <v>75</v>
      </c>
      <c r="G109" s="273">
        <v>75</v>
      </c>
      <c r="H109" s="273">
        <v>75</v>
      </c>
      <c r="I109" s="274">
        <v>75</v>
      </c>
      <c r="J109" s="274">
        <v>75</v>
      </c>
      <c r="K109" s="274">
        <v>75</v>
      </c>
      <c r="L109" s="301">
        <v>50</v>
      </c>
      <c r="M109" s="273">
        <v>50</v>
      </c>
      <c r="N109" s="274">
        <v>50</v>
      </c>
    </row>
    <row r="110" spans="1:14" ht="12" customHeight="1" x14ac:dyDescent="0.25">
      <c r="A110" s="35"/>
      <c r="B110" s="34">
        <v>2019</v>
      </c>
      <c r="C110" s="273">
        <v>50</v>
      </c>
      <c r="D110" s="301">
        <v>50</v>
      </c>
      <c r="E110" s="273">
        <v>75</v>
      </c>
      <c r="F110" s="273">
        <v>75</v>
      </c>
      <c r="G110" s="273">
        <v>75</v>
      </c>
      <c r="H110" s="273">
        <v>75</v>
      </c>
      <c r="I110" s="274">
        <v>75</v>
      </c>
      <c r="J110" s="274">
        <v>75</v>
      </c>
      <c r="K110" s="271">
        <v>75</v>
      </c>
      <c r="L110" s="301">
        <v>75</v>
      </c>
      <c r="M110" s="273">
        <v>75</v>
      </c>
      <c r="N110" s="274">
        <v>75</v>
      </c>
    </row>
    <row r="111" spans="1:14" ht="12" customHeight="1" x14ac:dyDescent="0.25">
      <c r="A111" s="35"/>
      <c r="B111" s="34">
        <v>2020</v>
      </c>
      <c r="C111" s="273">
        <v>75</v>
      </c>
      <c r="D111" s="301">
        <v>75</v>
      </c>
      <c r="E111" s="276" t="s">
        <v>521</v>
      </c>
      <c r="F111" s="276" t="s">
        <v>521</v>
      </c>
      <c r="G111" s="273">
        <v>75</v>
      </c>
      <c r="H111" s="276" t="s">
        <v>521</v>
      </c>
      <c r="I111" s="21" t="s">
        <v>29</v>
      </c>
      <c r="J111" s="21" t="s">
        <v>521</v>
      </c>
      <c r="K111" s="21" t="s">
        <v>521</v>
      </c>
      <c r="L111" s="21" t="s">
        <v>521</v>
      </c>
      <c r="M111" s="276" t="s">
        <v>521</v>
      </c>
      <c r="N111" s="21" t="s">
        <v>521</v>
      </c>
    </row>
    <row r="112" spans="1:14" ht="12" customHeight="1" x14ac:dyDescent="0.25">
      <c r="A112" s="35"/>
      <c r="B112" s="34">
        <v>2021</v>
      </c>
      <c r="C112" s="273">
        <v>75</v>
      </c>
      <c r="D112" s="301">
        <v>75</v>
      </c>
      <c r="E112" s="273">
        <v>75</v>
      </c>
      <c r="F112" s="273">
        <v>75</v>
      </c>
      <c r="G112" s="273">
        <v>75</v>
      </c>
      <c r="H112" s="273">
        <v>75</v>
      </c>
      <c r="I112" s="274">
        <v>75</v>
      </c>
      <c r="J112" s="274">
        <v>75</v>
      </c>
      <c r="K112" s="301">
        <v>75</v>
      </c>
      <c r="L112" s="301">
        <v>75</v>
      </c>
      <c r="M112" s="284">
        <v>75</v>
      </c>
      <c r="N112" s="301">
        <v>75</v>
      </c>
    </row>
    <row r="113" spans="1:14" ht="12" customHeight="1" x14ac:dyDescent="0.25">
      <c r="A113" s="35"/>
      <c r="B113" s="34">
        <v>2022</v>
      </c>
      <c r="C113" s="273">
        <v>75</v>
      </c>
      <c r="D113" s="301">
        <v>75</v>
      </c>
      <c r="E113" s="273">
        <v>75</v>
      </c>
      <c r="F113" s="273">
        <v>75</v>
      </c>
      <c r="G113" s="273">
        <v>75</v>
      </c>
      <c r="H113" s="273">
        <v>75</v>
      </c>
      <c r="I113" s="274">
        <v>75</v>
      </c>
      <c r="J113" s="274">
        <v>75</v>
      </c>
      <c r="K113" s="274">
        <v>75</v>
      </c>
      <c r="L113" s="301">
        <v>75</v>
      </c>
      <c r="M113" s="284">
        <v>75</v>
      </c>
      <c r="N113" s="301">
        <v>75</v>
      </c>
    </row>
    <row r="114" spans="1:14" ht="12" customHeight="1" x14ac:dyDescent="0.25">
      <c r="A114" s="35"/>
      <c r="B114" s="34">
        <v>2023</v>
      </c>
      <c r="C114" s="273">
        <v>121</v>
      </c>
      <c r="D114" s="284">
        <v>137.5</v>
      </c>
      <c r="E114" s="273">
        <v>123</v>
      </c>
      <c r="F114" s="273">
        <v>135</v>
      </c>
      <c r="G114" s="273">
        <v>120</v>
      </c>
      <c r="H114" s="273">
        <v>118</v>
      </c>
      <c r="I114" s="273">
        <v>113</v>
      </c>
      <c r="J114" s="274">
        <v>115</v>
      </c>
      <c r="K114" s="273">
        <v>118</v>
      </c>
      <c r="L114" s="273">
        <v>118</v>
      </c>
      <c r="M114" s="284">
        <v>118</v>
      </c>
      <c r="N114" s="284">
        <v>118</v>
      </c>
    </row>
    <row r="115" spans="1:14" ht="12" customHeight="1" x14ac:dyDescent="0.25">
      <c r="A115" s="304"/>
      <c r="B115" s="279">
        <v>2024</v>
      </c>
      <c r="C115" s="282">
        <v>155</v>
      </c>
      <c r="D115" s="282">
        <v>155</v>
      </c>
      <c r="E115" s="287">
        <v>155</v>
      </c>
      <c r="F115" s="282">
        <v>165</v>
      </c>
      <c r="G115" s="282"/>
      <c r="H115" s="282"/>
      <c r="I115" s="282"/>
      <c r="J115" s="282"/>
      <c r="K115" s="282"/>
      <c r="L115" s="281"/>
      <c r="M115" s="281"/>
      <c r="N115" s="281"/>
    </row>
    <row r="116" spans="1:14" x14ac:dyDescent="0.2">
      <c r="A116" s="302"/>
      <c r="B116" s="303"/>
      <c r="C116" s="209"/>
      <c r="D116" s="209"/>
      <c r="E116" s="209"/>
      <c r="F116" s="209"/>
      <c r="G116" s="209"/>
      <c r="H116" s="209"/>
      <c r="I116" s="209"/>
      <c r="J116" s="209"/>
      <c r="K116" s="209"/>
      <c r="L116" s="209"/>
      <c r="M116" s="209"/>
      <c r="N116" s="210" t="s">
        <v>79</v>
      </c>
    </row>
    <row r="117" spans="1:14" ht="13.5" x14ac:dyDescent="0.25">
      <c r="A117" s="968" t="s">
        <v>524</v>
      </c>
      <c r="B117" s="968"/>
      <c r="C117" s="968"/>
      <c r="D117" s="968"/>
      <c r="E117" s="968"/>
      <c r="F117" s="968"/>
      <c r="G117" s="11"/>
      <c r="H117" s="11"/>
      <c r="I117" s="11"/>
      <c r="J117" s="12"/>
      <c r="K117" s="191"/>
      <c r="L117" s="191"/>
      <c r="M117" s="191"/>
      <c r="N117" s="191"/>
    </row>
    <row r="118" spans="1:14" ht="15.95" customHeight="1" x14ac:dyDescent="0.2">
      <c r="A118" s="468" t="s">
        <v>465</v>
      </c>
      <c r="B118" s="468" t="s">
        <v>520</v>
      </c>
      <c r="C118" s="468" t="s">
        <v>444</v>
      </c>
      <c r="D118" s="468" t="s">
        <v>445</v>
      </c>
      <c r="E118" s="468" t="s">
        <v>446</v>
      </c>
      <c r="F118" s="468" t="s">
        <v>447</v>
      </c>
      <c r="G118" s="468" t="s">
        <v>448</v>
      </c>
      <c r="H118" s="468" t="s">
        <v>449</v>
      </c>
      <c r="I118" s="468" t="s">
        <v>450</v>
      </c>
      <c r="J118" s="468" t="s">
        <v>451</v>
      </c>
      <c r="K118" s="468" t="s">
        <v>452</v>
      </c>
      <c r="L118" s="468" t="s">
        <v>453</v>
      </c>
      <c r="M118" s="468" t="s">
        <v>454</v>
      </c>
      <c r="N118" s="468" t="s">
        <v>455</v>
      </c>
    </row>
    <row r="119" spans="1:14" ht="3.95" customHeight="1" x14ac:dyDescent="0.25">
      <c r="A119" s="486"/>
      <c r="B119" s="479"/>
      <c r="C119" s="481"/>
      <c r="D119" s="481"/>
      <c r="E119" s="487"/>
      <c r="F119" s="481"/>
      <c r="G119" s="481"/>
      <c r="H119" s="481"/>
      <c r="I119" s="481"/>
      <c r="J119" s="481"/>
      <c r="K119" s="481"/>
      <c r="L119" s="480"/>
      <c r="M119" s="480"/>
      <c r="N119" s="480"/>
    </row>
    <row r="120" spans="1:14" ht="12" customHeight="1" x14ac:dyDescent="0.25">
      <c r="A120" s="35" t="s">
        <v>475</v>
      </c>
      <c r="B120" s="34">
        <v>2018</v>
      </c>
      <c r="C120" s="272">
        <v>58</v>
      </c>
      <c r="D120" s="275">
        <v>60</v>
      </c>
      <c r="E120" s="272">
        <v>59</v>
      </c>
      <c r="F120" s="272">
        <v>59</v>
      </c>
      <c r="G120" s="272">
        <v>59</v>
      </c>
      <c r="H120" s="272">
        <v>59</v>
      </c>
      <c r="I120" s="274">
        <v>59.75</v>
      </c>
      <c r="J120" s="274">
        <v>60</v>
      </c>
      <c r="K120" s="274">
        <v>60</v>
      </c>
      <c r="L120" s="301">
        <v>58</v>
      </c>
      <c r="M120" s="273">
        <v>57.5</v>
      </c>
      <c r="N120" s="274">
        <v>57.5</v>
      </c>
    </row>
    <row r="121" spans="1:14" ht="12" customHeight="1" x14ac:dyDescent="0.25">
      <c r="A121" s="35"/>
      <c r="B121" s="34">
        <v>2019</v>
      </c>
      <c r="C121" s="273">
        <v>57.5</v>
      </c>
      <c r="D121" s="301">
        <v>57.5</v>
      </c>
      <c r="E121" s="273">
        <v>57.5</v>
      </c>
      <c r="F121" s="273">
        <v>57.5</v>
      </c>
      <c r="G121" s="273">
        <v>57.5</v>
      </c>
      <c r="H121" s="273">
        <v>57.5</v>
      </c>
      <c r="I121" s="274">
        <v>57.5</v>
      </c>
      <c r="J121" s="271">
        <v>57.5</v>
      </c>
      <c r="K121" s="271">
        <v>66</v>
      </c>
      <c r="L121" s="301">
        <v>65.5</v>
      </c>
      <c r="M121" s="273">
        <v>65.5</v>
      </c>
      <c r="N121" s="274">
        <v>65.5</v>
      </c>
    </row>
    <row r="122" spans="1:14" ht="12" customHeight="1" x14ac:dyDescent="0.25">
      <c r="A122" s="35"/>
      <c r="B122" s="34">
        <v>2020</v>
      </c>
      <c r="C122" s="273">
        <v>65.5</v>
      </c>
      <c r="D122" s="21" t="s">
        <v>521</v>
      </c>
      <c r="E122" s="276" t="s">
        <v>521</v>
      </c>
      <c r="F122" s="276" t="s">
        <v>521</v>
      </c>
      <c r="G122" s="276" t="s">
        <v>521</v>
      </c>
      <c r="H122" s="276" t="s">
        <v>521</v>
      </c>
      <c r="I122" s="21" t="s">
        <v>29</v>
      </c>
      <c r="J122" s="21" t="s">
        <v>521</v>
      </c>
      <c r="K122" s="21" t="s">
        <v>521</v>
      </c>
      <c r="L122" s="21" t="s">
        <v>521</v>
      </c>
      <c r="M122" s="276" t="s">
        <v>521</v>
      </c>
      <c r="N122" s="21" t="s">
        <v>521</v>
      </c>
    </row>
    <row r="123" spans="1:14" ht="12" customHeight="1" x14ac:dyDescent="0.25">
      <c r="A123" s="35"/>
      <c r="B123" s="34">
        <v>2021</v>
      </c>
      <c r="C123" s="276" t="s">
        <v>521</v>
      </c>
      <c r="D123" s="21" t="s">
        <v>521</v>
      </c>
      <c r="E123" s="276" t="s">
        <v>521</v>
      </c>
      <c r="F123" s="276" t="s">
        <v>521</v>
      </c>
      <c r="G123" s="276" t="s">
        <v>521</v>
      </c>
      <c r="H123" s="273">
        <v>70</v>
      </c>
      <c r="I123" s="274">
        <v>70</v>
      </c>
      <c r="J123" s="274">
        <v>70</v>
      </c>
      <c r="K123" s="21" t="s">
        <v>521</v>
      </c>
      <c r="L123" s="274">
        <v>92.5</v>
      </c>
      <c r="M123" s="276" t="s">
        <v>521</v>
      </c>
      <c r="N123" s="21" t="s">
        <v>521</v>
      </c>
    </row>
    <row r="124" spans="1:14" ht="12" customHeight="1" x14ac:dyDescent="0.25">
      <c r="A124" s="35"/>
      <c r="B124" s="34">
        <v>2022</v>
      </c>
      <c r="C124" s="273">
        <v>93</v>
      </c>
      <c r="D124" s="271">
        <v>95</v>
      </c>
      <c r="E124" s="273">
        <v>93</v>
      </c>
      <c r="F124" s="273">
        <v>95</v>
      </c>
      <c r="G124" s="273">
        <v>95</v>
      </c>
      <c r="H124" s="273">
        <v>95</v>
      </c>
      <c r="I124" s="274">
        <v>90</v>
      </c>
      <c r="J124" s="274">
        <v>90</v>
      </c>
      <c r="K124" s="274">
        <v>90</v>
      </c>
      <c r="L124" s="274">
        <v>90</v>
      </c>
      <c r="M124" s="273">
        <v>90</v>
      </c>
      <c r="N124" s="274">
        <v>90</v>
      </c>
    </row>
    <row r="125" spans="1:14" ht="12" customHeight="1" x14ac:dyDescent="0.25">
      <c r="A125" s="35"/>
      <c r="B125" s="34">
        <v>2023</v>
      </c>
      <c r="C125" s="273">
        <v>90</v>
      </c>
      <c r="D125" s="272">
        <v>92.5</v>
      </c>
      <c r="E125" s="273">
        <v>93</v>
      </c>
      <c r="F125" s="276" t="s">
        <v>521</v>
      </c>
      <c r="G125" s="273">
        <v>95</v>
      </c>
      <c r="H125" s="273">
        <v>95</v>
      </c>
      <c r="I125" s="273">
        <v>95</v>
      </c>
      <c r="J125" s="274">
        <v>95</v>
      </c>
      <c r="K125" s="274">
        <v>95</v>
      </c>
      <c r="L125" s="273">
        <v>95</v>
      </c>
      <c r="M125" s="273">
        <v>95</v>
      </c>
      <c r="N125" s="273">
        <v>95</v>
      </c>
    </row>
    <row r="126" spans="1:14" ht="12" customHeight="1" x14ac:dyDescent="0.25">
      <c r="A126" s="304"/>
      <c r="B126" s="279">
        <v>2024</v>
      </c>
      <c r="C126" s="282">
        <v>95</v>
      </c>
      <c r="D126" s="282">
        <v>95</v>
      </c>
      <c r="E126" s="287">
        <v>91</v>
      </c>
      <c r="F126" s="282">
        <v>103</v>
      </c>
      <c r="G126" s="282"/>
      <c r="H126" s="282"/>
      <c r="I126" s="282"/>
      <c r="J126" s="282"/>
      <c r="K126" s="282"/>
      <c r="L126" s="281"/>
      <c r="M126" s="281"/>
      <c r="N126" s="281"/>
    </row>
    <row r="127" spans="1:14" ht="12" customHeight="1" x14ac:dyDescent="0.25">
      <c r="A127" s="35" t="s">
        <v>121</v>
      </c>
      <c r="B127" s="34">
        <v>2018</v>
      </c>
      <c r="C127" s="272">
        <v>87.5</v>
      </c>
      <c r="D127" s="271">
        <v>82</v>
      </c>
      <c r="E127" s="272">
        <v>89</v>
      </c>
      <c r="F127" s="272">
        <v>89</v>
      </c>
      <c r="G127" s="273">
        <v>87.5</v>
      </c>
      <c r="H127" s="273">
        <v>87.5</v>
      </c>
      <c r="I127" s="274">
        <v>87.5</v>
      </c>
      <c r="J127" s="274">
        <v>87.5</v>
      </c>
      <c r="K127" s="274">
        <v>92.5</v>
      </c>
      <c r="L127" s="274">
        <v>92.5</v>
      </c>
      <c r="M127" s="273">
        <v>92.5</v>
      </c>
      <c r="N127" s="274">
        <v>92.5</v>
      </c>
    </row>
    <row r="128" spans="1:14" ht="12" customHeight="1" x14ac:dyDescent="0.25">
      <c r="A128" s="35"/>
      <c r="B128" s="34">
        <v>2019</v>
      </c>
      <c r="C128" s="273">
        <v>94</v>
      </c>
      <c r="D128" s="274">
        <v>94</v>
      </c>
      <c r="E128" s="273">
        <v>94</v>
      </c>
      <c r="F128" s="273">
        <v>94</v>
      </c>
      <c r="G128" s="273">
        <v>94</v>
      </c>
      <c r="H128" s="273">
        <v>94</v>
      </c>
      <c r="I128" s="274">
        <v>94.2</v>
      </c>
      <c r="J128" s="274">
        <v>94</v>
      </c>
      <c r="K128" s="271">
        <v>108</v>
      </c>
      <c r="L128" s="274">
        <v>107.5</v>
      </c>
      <c r="M128" s="273">
        <v>107.5</v>
      </c>
      <c r="N128" s="274">
        <v>107.5</v>
      </c>
    </row>
    <row r="129" spans="1:14" ht="12" customHeight="1" x14ac:dyDescent="0.25">
      <c r="A129" s="35"/>
      <c r="B129" s="34">
        <v>2020</v>
      </c>
      <c r="C129" s="273">
        <v>107.5</v>
      </c>
      <c r="D129" s="274">
        <v>105</v>
      </c>
      <c r="E129" s="276" t="s">
        <v>521</v>
      </c>
      <c r="F129" s="276" t="s">
        <v>521</v>
      </c>
      <c r="G129" s="276" t="s">
        <v>521</v>
      </c>
      <c r="H129" s="284">
        <v>105</v>
      </c>
      <c r="I129" s="301">
        <v>105</v>
      </c>
      <c r="J129" s="301">
        <v>105</v>
      </c>
      <c r="K129" s="21" t="s">
        <v>521</v>
      </c>
      <c r="L129" s="21" t="s">
        <v>521</v>
      </c>
      <c r="M129" s="273">
        <v>112.5</v>
      </c>
      <c r="N129" s="274">
        <v>107.5</v>
      </c>
    </row>
    <row r="130" spans="1:14" ht="12" customHeight="1" x14ac:dyDescent="0.25">
      <c r="A130" s="35"/>
      <c r="B130" s="34">
        <v>2021</v>
      </c>
      <c r="C130" s="273">
        <v>95</v>
      </c>
      <c r="D130" s="274">
        <v>100</v>
      </c>
      <c r="E130" s="273">
        <v>95</v>
      </c>
      <c r="F130" s="273">
        <v>85</v>
      </c>
      <c r="G130" s="273">
        <v>80</v>
      </c>
      <c r="H130" s="273">
        <v>100</v>
      </c>
      <c r="I130" s="274">
        <v>100</v>
      </c>
      <c r="J130" s="274">
        <v>100</v>
      </c>
      <c r="K130" s="274">
        <v>100</v>
      </c>
      <c r="L130" s="274">
        <v>97.5</v>
      </c>
      <c r="M130" s="273">
        <v>97.5</v>
      </c>
      <c r="N130" s="274">
        <v>110</v>
      </c>
    </row>
    <row r="131" spans="1:14" ht="12" customHeight="1" x14ac:dyDescent="0.25">
      <c r="A131" s="35"/>
      <c r="B131" s="34">
        <v>2022</v>
      </c>
      <c r="C131" s="273">
        <v>117.5</v>
      </c>
      <c r="D131" s="274">
        <v>117</v>
      </c>
      <c r="E131" s="273">
        <v>117.5</v>
      </c>
      <c r="F131" s="273">
        <v>120</v>
      </c>
      <c r="G131" s="273">
        <v>120</v>
      </c>
      <c r="H131" s="273">
        <v>120</v>
      </c>
      <c r="I131" s="274">
        <v>125</v>
      </c>
      <c r="J131" s="274">
        <v>125</v>
      </c>
      <c r="K131" s="274">
        <v>135</v>
      </c>
      <c r="L131" s="274">
        <v>135</v>
      </c>
      <c r="M131" s="273">
        <v>135</v>
      </c>
      <c r="N131" s="274">
        <v>135</v>
      </c>
    </row>
    <row r="132" spans="1:14" ht="12" customHeight="1" x14ac:dyDescent="0.25">
      <c r="A132" s="35"/>
      <c r="B132" s="34">
        <v>2023</v>
      </c>
      <c r="C132" s="273">
        <v>135</v>
      </c>
      <c r="D132" s="273">
        <v>135</v>
      </c>
      <c r="E132" s="273">
        <v>145</v>
      </c>
      <c r="F132" s="273">
        <v>130</v>
      </c>
      <c r="G132" s="273">
        <v>130</v>
      </c>
      <c r="H132" s="273">
        <v>130</v>
      </c>
      <c r="I132" s="273">
        <v>136</v>
      </c>
      <c r="J132" s="273">
        <v>136</v>
      </c>
      <c r="K132" s="273">
        <v>136</v>
      </c>
      <c r="L132" s="273">
        <v>130</v>
      </c>
      <c r="M132" s="273">
        <v>140</v>
      </c>
      <c r="N132" s="273">
        <v>150</v>
      </c>
    </row>
    <row r="133" spans="1:14" ht="12" customHeight="1" x14ac:dyDescent="0.25">
      <c r="A133" s="304"/>
      <c r="B133" s="279">
        <v>2024</v>
      </c>
      <c r="C133" s="282">
        <v>143</v>
      </c>
      <c r="D133" s="282">
        <v>143</v>
      </c>
      <c r="E133" s="287">
        <v>135</v>
      </c>
      <c r="F133" s="282">
        <v>145</v>
      </c>
      <c r="G133" s="282"/>
      <c r="H133" s="282"/>
      <c r="I133" s="282"/>
      <c r="J133" s="282"/>
      <c r="K133" s="282"/>
      <c r="L133" s="281"/>
      <c r="M133" s="281"/>
      <c r="N133" s="281"/>
    </row>
    <row r="134" spans="1:14" ht="12" customHeight="1" x14ac:dyDescent="0.25">
      <c r="A134" s="35" t="s">
        <v>126</v>
      </c>
      <c r="B134" s="34">
        <v>2018</v>
      </c>
      <c r="C134" s="272">
        <v>102.5</v>
      </c>
      <c r="D134" s="271">
        <v>102.5</v>
      </c>
      <c r="E134" s="272">
        <v>102.5</v>
      </c>
      <c r="F134" s="273">
        <v>110</v>
      </c>
      <c r="G134" s="273">
        <v>110</v>
      </c>
      <c r="H134" s="273">
        <v>110</v>
      </c>
      <c r="I134" s="274">
        <v>110.83333333333333</v>
      </c>
      <c r="J134" s="274">
        <v>111</v>
      </c>
      <c r="K134" s="274">
        <v>111</v>
      </c>
      <c r="L134" s="274">
        <v>111</v>
      </c>
      <c r="M134" s="273">
        <v>111</v>
      </c>
      <c r="N134" s="274">
        <v>111</v>
      </c>
    </row>
    <row r="135" spans="1:14" ht="12" customHeight="1" x14ac:dyDescent="0.25">
      <c r="A135" s="35"/>
      <c r="B135" s="34">
        <v>2019</v>
      </c>
      <c r="C135" s="273">
        <v>104</v>
      </c>
      <c r="D135" s="274">
        <v>104</v>
      </c>
      <c r="E135" s="273">
        <v>104</v>
      </c>
      <c r="F135" s="273">
        <v>104</v>
      </c>
      <c r="G135" s="273">
        <v>104</v>
      </c>
      <c r="H135" s="273">
        <v>112</v>
      </c>
      <c r="I135" s="274">
        <v>111.66666666666667</v>
      </c>
      <c r="J135" s="271">
        <v>135</v>
      </c>
      <c r="K135" s="271">
        <v>113</v>
      </c>
      <c r="L135" s="274">
        <v>108</v>
      </c>
      <c r="M135" s="273">
        <v>113</v>
      </c>
      <c r="N135" s="274">
        <v>115</v>
      </c>
    </row>
    <row r="136" spans="1:14" ht="12" customHeight="1" x14ac:dyDescent="0.25">
      <c r="A136" s="35"/>
      <c r="B136" s="34">
        <v>2020</v>
      </c>
      <c r="C136" s="273">
        <v>115</v>
      </c>
      <c r="D136" s="274">
        <v>115</v>
      </c>
      <c r="E136" s="273">
        <v>115</v>
      </c>
      <c r="F136" s="273">
        <v>120</v>
      </c>
      <c r="G136" s="273">
        <v>115</v>
      </c>
      <c r="H136" s="273">
        <v>120</v>
      </c>
      <c r="I136" s="274">
        <v>115</v>
      </c>
      <c r="J136" s="274">
        <v>115</v>
      </c>
      <c r="K136" s="271">
        <v>115</v>
      </c>
      <c r="L136" s="274">
        <v>115</v>
      </c>
      <c r="M136" s="272">
        <v>115</v>
      </c>
      <c r="N136" s="271">
        <v>115</v>
      </c>
    </row>
    <row r="137" spans="1:14" ht="12" customHeight="1" x14ac:dyDescent="0.25">
      <c r="A137" s="35"/>
      <c r="B137" s="34">
        <v>2021</v>
      </c>
      <c r="C137" s="273">
        <v>120</v>
      </c>
      <c r="D137" s="274">
        <v>120</v>
      </c>
      <c r="E137" s="273">
        <v>120</v>
      </c>
      <c r="F137" s="273">
        <v>120</v>
      </c>
      <c r="G137" s="273">
        <v>120</v>
      </c>
      <c r="H137" s="273">
        <v>120</v>
      </c>
      <c r="I137" s="274">
        <v>110</v>
      </c>
      <c r="J137" s="274">
        <v>115</v>
      </c>
      <c r="K137" s="274">
        <v>115</v>
      </c>
      <c r="L137" s="274">
        <v>115</v>
      </c>
      <c r="M137" s="272">
        <v>115</v>
      </c>
      <c r="N137" s="271">
        <v>120</v>
      </c>
    </row>
    <row r="138" spans="1:14" ht="12" customHeight="1" x14ac:dyDescent="0.25">
      <c r="A138" s="35"/>
      <c r="B138" s="34">
        <v>2022</v>
      </c>
      <c r="C138" s="273">
        <v>120</v>
      </c>
      <c r="D138" s="274">
        <v>140</v>
      </c>
      <c r="E138" s="273">
        <v>137</v>
      </c>
      <c r="F138" s="273">
        <v>130</v>
      </c>
      <c r="G138" s="273">
        <v>130</v>
      </c>
      <c r="H138" s="273">
        <v>130</v>
      </c>
      <c r="I138" s="274">
        <v>150</v>
      </c>
      <c r="J138" s="274">
        <v>140</v>
      </c>
      <c r="K138" s="274">
        <v>130</v>
      </c>
      <c r="L138" s="274">
        <v>135</v>
      </c>
      <c r="M138" s="272">
        <v>140</v>
      </c>
      <c r="N138" s="274">
        <v>135</v>
      </c>
    </row>
    <row r="139" spans="1:14" ht="12" customHeight="1" x14ac:dyDescent="0.25">
      <c r="A139" s="35"/>
      <c r="B139" s="34">
        <v>2023</v>
      </c>
      <c r="C139" s="273">
        <v>135</v>
      </c>
      <c r="D139" s="273">
        <v>145</v>
      </c>
      <c r="E139" s="273">
        <v>145</v>
      </c>
      <c r="F139" s="273">
        <v>145</v>
      </c>
      <c r="G139" s="273">
        <v>145</v>
      </c>
      <c r="H139" s="273">
        <v>150</v>
      </c>
      <c r="I139" s="273">
        <v>160</v>
      </c>
      <c r="J139" s="274">
        <v>150</v>
      </c>
      <c r="K139" s="273">
        <v>150</v>
      </c>
      <c r="L139" s="273">
        <v>150</v>
      </c>
      <c r="M139" s="272">
        <v>150</v>
      </c>
      <c r="N139" s="272">
        <v>150</v>
      </c>
    </row>
    <row r="140" spans="1:14" ht="12" customHeight="1" x14ac:dyDescent="0.25">
      <c r="A140" s="304"/>
      <c r="B140" s="279">
        <v>2024</v>
      </c>
      <c r="C140" s="282">
        <v>145</v>
      </c>
      <c r="D140" s="282">
        <v>145</v>
      </c>
      <c r="E140" s="287">
        <v>165</v>
      </c>
      <c r="F140" s="282">
        <v>145</v>
      </c>
      <c r="G140" s="282"/>
      <c r="H140" s="282"/>
      <c r="I140" s="282"/>
      <c r="J140" s="282"/>
      <c r="K140" s="282"/>
      <c r="L140" s="281"/>
      <c r="M140" s="281"/>
      <c r="N140" s="281"/>
    </row>
    <row r="141" spans="1:14" ht="12" customHeight="1" x14ac:dyDescent="0.25">
      <c r="A141" s="35" t="s">
        <v>532</v>
      </c>
      <c r="B141" s="34">
        <v>2018</v>
      </c>
      <c r="C141" s="271">
        <v>53.5</v>
      </c>
      <c r="D141" s="271">
        <v>54</v>
      </c>
      <c r="E141" s="272">
        <v>53</v>
      </c>
      <c r="F141" s="273">
        <v>50</v>
      </c>
      <c r="G141" s="271">
        <v>53</v>
      </c>
      <c r="H141" s="271">
        <v>53</v>
      </c>
      <c r="I141" s="274">
        <v>56.111111111111114</v>
      </c>
      <c r="J141" s="274">
        <v>56</v>
      </c>
      <c r="K141" s="274">
        <v>56</v>
      </c>
      <c r="L141" s="274">
        <v>55</v>
      </c>
      <c r="M141" s="274">
        <v>55</v>
      </c>
      <c r="N141" s="274">
        <v>55.5</v>
      </c>
    </row>
    <row r="142" spans="1:14" ht="12" customHeight="1" x14ac:dyDescent="0.25">
      <c r="A142" s="35"/>
      <c r="B142" s="34">
        <v>2019</v>
      </c>
      <c r="C142" s="274">
        <v>55</v>
      </c>
      <c r="D142" s="274">
        <v>55</v>
      </c>
      <c r="E142" s="273">
        <v>56</v>
      </c>
      <c r="F142" s="273">
        <v>56</v>
      </c>
      <c r="G142" s="274">
        <v>56</v>
      </c>
      <c r="H142" s="274">
        <v>55</v>
      </c>
      <c r="I142" s="274">
        <v>55.9375</v>
      </c>
      <c r="J142" s="271">
        <v>56</v>
      </c>
      <c r="K142" s="271">
        <v>60</v>
      </c>
      <c r="L142" s="274">
        <v>60</v>
      </c>
      <c r="M142" s="274">
        <v>60</v>
      </c>
      <c r="N142" s="274">
        <v>60</v>
      </c>
    </row>
    <row r="143" spans="1:14" ht="12" customHeight="1" x14ac:dyDescent="0.25">
      <c r="A143" s="35"/>
      <c r="B143" s="34">
        <v>2020</v>
      </c>
      <c r="C143" s="274">
        <v>57.5</v>
      </c>
      <c r="D143" s="274">
        <v>57.5</v>
      </c>
      <c r="E143" s="276" t="s">
        <v>521</v>
      </c>
      <c r="F143" s="276" t="s">
        <v>521</v>
      </c>
      <c r="G143" s="274">
        <v>50</v>
      </c>
      <c r="H143" s="274">
        <v>50</v>
      </c>
      <c r="I143" s="21" t="s">
        <v>29</v>
      </c>
      <c r="J143" s="274">
        <v>53</v>
      </c>
      <c r="K143" s="271">
        <v>53</v>
      </c>
      <c r="L143" s="274">
        <v>53</v>
      </c>
      <c r="M143" s="271">
        <v>53</v>
      </c>
      <c r="N143" s="271">
        <v>53</v>
      </c>
    </row>
    <row r="144" spans="1:14" ht="12" customHeight="1" x14ac:dyDescent="0.25">
      <c r="A144" s="35"/>
      <c r="B144" s="34">
        <v>2021</v>
      </c>
      <c r="C144" s="274">
        <v>62.5</v>
      </c>
      <c r="D144" s="274">
        <v>57.5</v>
      </c>
      <c r="E144" s="273">
        <v>57.5</v>
      </c>
      <c r="F144" s="273">
        <v>57.5</v>
      </c>
      <c r="G144" s="274">
        <v>62.5</v>
      </c>
      <c r="H144" s="274">
        <v>57.5</v>
      </c>
      <c r="I144" s="274">
        <v>57.5</v>
      </c>
      <c r="J144" s="274">
        <v>57.5</v>
      </c>
      <c r="K144" s="274">
        <v>57.5</v>
      </c>
      <c r="L144" s="274">
        <v>57.5</v>
      </c>
      <c r="M144" s="271">
        <v>60</v>
      </c>
      <c r="N144" s="271">
        <v>60</v>
      </c>
    </row>
    <row r="145" spans="1:14" ht="12" customHeight="1" x14ac:dyDescent="0.25">
      <c r="A145" s="35"/>
      <c r="B145" s="34">
        <v>2022</v>
      </c>
      <c r="C145" s="274">
        <v>60</v>
      </c>
      <c r="D145" s="274">
        <v>60</v>
      </c>
      <c r="E145" s="273">
        <v>60</v>
      </c>
      <c r="F145" s="273">
        <v>60</v>
      </c>
      <c r="G145" s="274">
        <v>60</v>
      </c>
      <c r="H145" s="274">
        <v>60</v>
      </c>
      <c r="I145" s="274">
        <v>60</v>
      </c>
      <c r="J145" s="274">
        <v>62.5</v>
      </c>
      <c r="K145" s="274">
        <v>62.5</v>
      </c>
      <c r="L145" s="274">
        <v>65</v>
      </c>
      <c r="M145" s="274">
        <v>65</v>
      </c>
      <c r="N145" s="274">
        <v>62.5</v>
      </c>
    </row>
    <row r="146" spans="1:14" ht="12" customHeight="1" x14ac:dyDescent="0.25">
      <c r="A146" s="35"/>
      <c r="B146" s="34">
        <v>2023</v>
      </c>
      <c r="C146" s="273">
        <v>70</v>
      </c>
      <c r="D146" s="273">
        <v>73</v>
      </c>
      <c r="E146" s="273">
        <v>85</v>
      </c>
      <c r="F146" s="273"/>
      <c r="G146" s="274"/>
      <c r="H146" s="274"/>
      <c r="I146" s="274"/>
      <c r="J146" s="274"/>
      <c r="K146" s="274"/>
      <c r="L146" s="274"/>
      <c r="M146" s="274"/>
      <c r="N146" s="274"/>
    </row>
    <row r="147" spans="1:14" ht="12" customHeight="1" x14ac:dyDescent="0.25">
      <c r="A147" s="745"/>
      <c r="B147" s="483">
        <v>2024</v>
      </c>
      <c r="C147" s="517" t="s">
        <v>29</v>
      </c>
      <c r="D147" s="517" t="s">
        <v>29</v>
      </c>
      <c r="E147" s="746">
        <v>70</v>
      </c>
      <c r="F147" s="484">
        <v>95</v>
      </c>
      <c r="G147" s="484"/>
      <c r="H147" s="484"/>
      <c r="I147" s="484"/>
      <c r="J147" s="484"/>
      <c r="K147" s="484"/>
      <c r="L147" s="485"/>
      <c r="M147" s="485"/>
      <c r="N147" s="485"/>
    </row>
    <row r="148" spans="1:14" ht="12" customHeight="1" x14ac:dyDescent="0.25">
      <c r="A148" s="35" t="s">
        <v>194</v>
      </c>
      <c r="B148" s="34">
        <v>2018</v>
      </c>
      <c r="C148" s="273">
        <v>133.5</v>
      </c>
      <c r="D148" s="274">
        <v>133.5</v>
      </c>
      <c r="E148" s="273">
        <v>134.5</v>
      </c>
      <c r="F148" s="273">
        <v>134.5</v>
      </c>
      <c r="G148" s="273">
        <v>134.5</v>
      </c>
      <c r="H148" s="273">
        <v>134.5</v>
      </c>
      <c r="I148" s="274">
        <v>132.22222222222223</v>
      </c>
      <c r="J148" s="274">
        <v>131</v>
      </c>
      <c r="K148" s="274">
        <v>131</v>
      </c>
      <c r="L148" s="274">
        <v>129</v>
      </c>
      <c r="M148" s="273">
        <v>129</v>
      </c>
      <c r="N148" s="274">
        <v>129</v>
      </c>
    </row>
    <row r="149" spans="1:14" ht="12" customHeight="1" x14ac:dyDescent="0.25">
      <c r="A149" s="35"/>
      <c r="B149" s="34">
        <v>2019</v>
      </c>
      <c r="C149" s="273">
        <v>129</v>
      </c>
      <c r="D149" s="274">
        <v>129</v>
      </c>
      <c r="E149" s="273">
        <v>129</v>
      </c>
      <c r="F149" s="273">
        <v>131</v>
      </c>
      <c r="G149" s="273">
        <v>128.75</v>
      </c>
      <c r="H149" s="273">
        <v>129</v>
      </c>
      <c r="I149" s="274">
        <v>130.25</v>
      </c>
      <c r="J149" s="271">
        <v>130.25</v>
      </c>
      <c r="K149" s="271">
        <v>135</v>
      </c>
      <c r="L149" s="274">
        <v>145</v>
      </c>
      <c r="M149" s="273">
        <v>145</v>
      </c>
      <c r="N149" s="274">
        <v>145</v>
      </c>
    </row>
    <row r="150" spans="1:14" ht="12" customHeight="1" x14ac:dyDescent="0.25">
      <c r="A150" s="35"/>
      <c r="B150" s="34">
        <v>2020</v>
      </c>
      <c r="C150" s="273">
        <v>145</v>
      </c>
      <c r="D150" s="274">
        <v>135</v>
      </c>
      <c r="E150" s="276" t="s">
        <v>521</v>
      </c>
      <c r="F150" s="273">
        <v>145</v>
      </c>
      <c r="G150" s="273">
        <v>145</v>
      </c>
      <c r="H150" s="273">
        <v>145</v>
      </c>
      <c r="I150" s="274">
        <v>145</v>
      </c>
      <c r="J150" s="274">
        <v>145</v>
      </c>
      <c r="K150" s="274">
        <v>145</v>
      </c>
      <c r="L150" s="274">
        <v>145</v>
      </c>
      <c r="M150" s="273">
        <v>145</v>
      </c>
      <c r="N150" s="274">
        <v>145</v>
      </c>
    </row>
    <row r="151" spans="1:14" ht="12" customHeight="1" x14ac:dyDescent="0.25">
      <c r="A151" s="35"/>
      <c r="B151" s="34">
        <v>2021</v>
      </c>
      <c r="C151" s="273">
        <v>145</v>
      </c>
      <c r="D151" s="274">
        <v>145</v>
      </c>
      <c r="E151" s="273">
        <v>145</v>
      </c>
      <c r="F151" s="273">
        <v>150</v>
      </c>
      <c r="G151" s="273">
        <v>150</v>
      </c>
      <c r="H151" s="273">
        <v>130</v>
      </c>
      <c r="I151" s="274">
        <v>135</v>
      </c>
      <c r="J151" s="274">
        <v>145</v>
      </c>
      <c r="K151" s="274">
        <v>145</v>
      </c>
      <c r="L151" s="274">
        <v>145</v>
      </c>
      <c r="M151" s="273">
        <v>150</v>
      </c>
      <c r="N151" s="274">
        <v>150</v>
      </c>
    </row>
    <row r="152" spans="1:14" ht="12" customHeight="1" x14ac:dyDescent="0.25">
      <c r="A152" s="35"/>
      <c r="B152" s="34">
        <v>2022</v>
      </c>
      <c r="C152" s="273">
        <v>140</v>
      </c>
      <c r="D152" s="274">
        <v>140</v>
      </c>
      <c r="E152" s="273">
        <v>147</v>
      </c>
      <c r="F152" s="273">
        <v>150</v>
      </c>
      <c r="G152" s="273">
        <v>150</v>
      </c>
      <c r="H152" s="273">
        <v>150</v>
      </c>
      <c r="I152" s="274">
        <v>150</v>
      </c>
      <c r="J152" s="274">
        <v>150</v>
      </c>
      <c r="K152" s="274">
        <v>150</v>
      </c>
      <c r="L152" s="274">
        <v>150</v>
      </c>
      <c r="M152" s="273">
        <v>140</v>
      </c>
      <c r="N152" s="274">
        <v>140</v>
      </c>
    </row>
    <row r="153" spans="1:14" ht="12" customHeight="1" x14ac:dyDescent="0.25">
      <c r="A153" s="188"/>
      <c r="B153" s="189">
        <v>2023</v>
      </c>
      <c r="C153" s="276" t="s">
        <v>521</v>
      </c>
      <c r="D153" s="276" t="s">
        <v>521</v>
      </c>
      <c r="E153" s="276" t="s">
        <v>521</v>
      </c>
      <c r="F153" s="273">
        <v>112.5</v>
      </c>
      <c r="G153" s="273">
        <v>140</v>
      </c>
      <c r="H153" s="273">
        <v>140</v>
      </c>
      <c r="I153" s="273">
        <v>160</v>
      </c>
      <c r="J153" s="273">
        <v>138</v>
      </c>
      <c r="K153" s="273">
        <v>140</v>
      </c>
      <c r="L153" s="273">
        <v>162</v>
      </c>
      <c r="M153" s="273">
        <v>163</v>
      </c>
      <c r="N153" s="273">
        <v>160</v>
      </c>
    </row>
    <row r="154" spans="1:14" ht="12" customHeight="1" x14ac:dyDescent="0.25">
      <c r="A154" s="304"/>
      <c r="B154" s="279">
        <v>2024</v>
      </c>
      <c r="C154" s="282">
        <v>155</v>
      </c>
      <c r="D154" s="282">
        <v>155</v>
      </c>
      <c r="E154" s="287">
        <v>155</v>
      </c>
      <c r="F154" s="282">
        <v>145</v>
      </c>
      <c r="G154" s="282"/>
      <c r="H154" s="282"/>
      <c r="I154" s="282"/>
      <c r="J154" s="282"/>
      <c r="K154" s="282"/>
      <c r="L154" s="281"/>
      <c r="M154" s="281"/>
      <c r="N154" s="281"/>
    </row>
    <row r="155" spans="1:14" ht="12" customHeight="1" x14ac:dyDescent="0.25">
      <c r="A155" s="188" t="s">
        <v>171</v>
      </c>
      <c r="B155" s="189">
        <v>2018</v>
      </c>
      <c r="C155" s="273">
        <v>61.5</v>
      </c>
      <c r="D155" s="273">
        <v>61.5</v>
      </c>
      <c r="E155" s="273">
        <v>61.5</v>
      </c>
      <c r="F155" s="273">
        <v>61.5</v>
      </c>
      <c r="G155" s="273">
        <v>61.5</v>
      </c>
      <c r="H155" s="273">
        <v>61.5</v>
      </c>
      <c r="I155" s="273">
        <v>60.25</v>
      </c>
      <c r="J155" s="273">
        <v>64</v>
      </c>
      <c r="K155" s="273">
        <v>65</v>
      </c>
      <c r="L155" s="273">
        <v>65</v>
      </c>
      <c r="M155" s="273">
        <v>65</v>
      </c>
      <c r="N155" s="273">
        <v>65</v>
      </c>
    </row>
    <row r="156" spans="1:14" ht="12" customHeight="1" x14ac:dyDescent="0.25">
      <c r="A156" s="188"/>
      <c r="B156" s="189">
        <v>2019</v>
      </c>
      <c r="C156" s="273">
        <v>68</v>
      </c>
      <c r="D156" s="273">
        <v>63.541249999999998</v>
      </c>
      <c r="E156" s="273">
        <v>63.541249999999998</v>
      </c>
      <c r="F156" s="273">
        <v>68.125</v>
      </c>
      <c r="G156" s="273">
        <v>68.125</v>
      </c>
      <c r="H156" s="273">
        <v>68.125</v>
      </c>
      <c r="I156" s="273">
        <v>68.125</v>
      </c>
      <c r="J156" s="272">
        <v>63.125</v>
      </c>
      <c r="K156" s="272">
        <v>70</v>
      </c>
      <c r="L156" s="273">
        <v>60</v>
      </c>
      <c r="M156" s="273">
        <v>55</v>
      </c>
      <c r="N156" s="273">
        <v>55</v>
      </c>
    </row>
    <row r="157" spans="1:14" ht="12" customHeight="1" x14ac:dyDescent="0.25">
      <c r="A157" s="188"/>
      <c r="B157" s="189">
        <v>2020</v>
      </c>
      <c r="C157" s="273">
        <v>56.5</v>
      </c>
      <c r="D157" s="284">
        <v>67.5</v>
      </c>
      <c r="E157" s="273">
        <v>56.5</v>
      </c>
      <c r="F157" s="273">
        <v>56.5</v>
      </c>
      <c r="G157" s="273">
        <v>56.5</v>
      </c>
      <c r="H157" s="273">
        <v>56.5</v>
      </c>
      <c r="I157" s="273">
        <v>56.5</v>
      </c>
      <c r="J157" s="273">
        <v>56.5</v>
      </c>
      <c r="K157" s="273">
        <v>56.5</v>
      </c>
      <c r="L157" s="273">
        <v>56.5</v>
      </c>
      <c r="M157" s="273">
        <v>62.5</v>
      </c>
      <c r="N157" s="273">
        <v>56.5</v>
      </c>
    </row>
    <row r="158" spans="1:14" ht="12" customHeight="1" x14ac:dyDescent="0.25">
      <c r="A158" s="188"/>
      <c r="B158" s="189">
        <v>2021</v>
      </c>
      <c r="C158" s="276" t="s">
        <v>521</v>
      </c>
      <c r="D158" s="276" t="s">
        <v>29</v>
      </c>
      <c r="E158" s="276" t="s">
        <v>521</v>
      </c>
      <c r="F158" s="276" t="s">
        <v>521</v>
      </c>
      <c r="G158" s="276" t="s">
        <v>521</v>
      </c>
      <c r="H158" s="276" t="s">
        <v>521</v>
      </c>
      <c r="I158" s="276" t="s">
        <v>29</v>
      </c>
      <c r="J158" s="276" t="s">
        <v>521</v>
      </c>
      <c r="K158" s="276" t="s">
        <v>521</v>
      </c>
      <c r="L158" s="276" t="s">
        <v>521</v>
      </c>
      <c r="M158" s="276" t="s">
        <v>521</v>
      </c>
      <c r="N158" s="276" t="s">
        <v>521</v>
      </c>
    </row>
    <row r="159" spans="1:14" ht="12" customHeight="1" x14ac:dyDescent="0.25">
      <c r="A159" s="188"/>
      <c r="B159" s="189">
        <v>2022</v>
      </c>
      <c r="C159" s="273">
        <v>70</v>
      </c>
      <c r="D159" s="284">
        <v>60</v>
      </c>
      <c r="E159" s="284">
        <v>60</v>
      </c>
      <c r="F159" s="273">
        <v>70</v>
      </c>
      <c r="G159" s="276">
        <v>75</v>
      </c>
      <c r="H159" s="273">
        <v>105</v>
      </c>
      <c r="I159" s="273">
        <v>105</v>
      </c>
      <c r="J159" s="273">
        <v>78</v>
      </c>
      <c r="K159" s="273">
        <v>88</v>
      </c>
      <c r="L159" s="284">
        <v>88</v>
      </c>
      <c r="M159" s="284">
        <v>88</v>
      </c>
      <c r="N159" s="273">
        <v>90</v>
      </c>
    </row>
    <row r="160" spans="1:14" ht="12" customHeight="1" x14ac:dyDescent="0.25">
      <c r="A160" s="188"/>
      <c r="B160" s="189">
        <v>2023</v>
      </c>
      <c r="C160" s="273">
        <v>85</v>
      </c>
      <c r="D160" s="284">
        <v>85</v>
      </c>
      <c r="E160" s="284">
        <v>85</v>
      </c>
      <c r="F160" s="284">
        <v>85</v>
      </c>
      <c r="G160" s="276">
        <v>85</v>
      </c>
      <c r="H160" s="273">
        <v>85</v>
      </c>
      <c r="I160" s="273">
        <v>112</v>
      </c>
      <c r="J160" s="273">
        <v>115</v>
      </c>
      <c r="K160" s="273">
        <v>115</v>
      </c>
      <c r="L160" s="284">
        <v>115</v>
      </c>
      <c r="M160" s="284">
        <v>115</v>
      </c>
      <c r="N160" s="273">
        <v>115</v>
      </c>
    </row>
    <row r="161" spans="1:14" ht="12" customHeight="1" x14ac:dyDescent="0.25">
      <c r="A161" s="304"/>
      <c r="B161" s="279">
        <v>2024</v>
      </c>
      <c r="C161" s="282">
        <v>115</v>
      </c>
      <c r="D161" s="282">
        <v>115</v>
      </c>
      <c r="E161" s="287">
        <v>83</v>
      </c>
      <c r="F161" s="282">
        <v>80</v>
      </c>
      <c r="G161" s="282"/>
      <c r="H161" s="282"/>
      <c r="I161" s="282"/>
      <c r="J161" s="282"/>
      <c r="K161" s="282"/>
      <c r="L161" s="281"/>
      <c r="M161" s="281"/>
      <c r="N161" s="281"/>
    </row>
    <row r="162" spans="1:14" ht="12" customHeight="1" x14ac:dyDescent="0.25">
      <c r="A162" s="188" t="s">
        <v>130</v>
      </c>
      <c r="B162" s="189">
        <v>2018</v>
      </c>
      <c r="C162" s="273">
        <v>113</v>
      </c>
      <c r="D162" s="284">
        <v>122</v>
      </c>
      <c r="E162" s="273">
        <v>113</v>
      </c>
      <c r="F162" s="273">
        <v>113</v>
      </c>
      <c r="G162" s="273">
        <v>113</v>
      </c>
      <c r="H162" s="273">
        <v>122</v>
      </c>
      <c r="I162" s="273">
        <v>118.33333333333333</v>
      </c>
      <c r="J162" s="273">
        <v>122</v>
      </c>
      <c r="K162" s="273">
        <v>115</v>
      </c>
      <c r="L162" s="284">
        <v>122</v>
      </c>
      <c r="M162" s="273">
        <v>122</v>
      </c>
      <c r="N162" s="273">
        <v>122</v>
      </c>
    </row>
    <row r="163" spans="1:14" ht="12" customHeight="1" x14ac:dyDescent="0.25">
      <c r="A163" s="188"/>
      <c r="B163" s="189">
        <v>2019</v>
      </c>
      <c r="C163" s="273">
        <v>122</v>
      </c>
      <c r="D163" s="284">
        <v>122</v>
      </c>
      <c r="E163" s="273">
        <v>122</v>
      </c>
      <c r="F163" s="273">
        <v>122</v>
      </c>
      <c r="G163" s="273">
        <v>105</v>
      </c>
      <c r="H163" s="273">
        <v>103</v>
      </c>
      <c r="I163" s="273">
        <v>96.666666666666671</v>
      </c>
      <c r="J163" s="272">
        <v>102</v>
      </c>
      <c r="K163" s="272">
        <v>120</v>
      </c>
      <c r="L163" s="284">
        <v>105</v>
      </c>
      <c r="M163" s="273">
        <v>105</v>
      </c>
      <c r="N163" s="273">
        <v>100</v>
      </c>
    </row>
    <row r="164" spans="1:14" ht="12" customHeight="1" x14ac:dyDescent="0.25">
      <c r="A164" s="188"/>
      <c r="B164" s="189">
        <v>2020</v>
      </c>
      <c r="C164" s="273">
        <v>105</v>
      </c>
      <c r="D164" s="284">
        <v>105</v>
      </c>
      <c r="E164" s="273">
        <v>105</v>
      </c>
      <c r="F164" s="273">
        <v>100</v>
      </c>
      <c r="G164" s="273">
        <v>100</v>
      </c>
      <c r="H164" s="273">
        <v>105</v>
      </c>
      <c r="I164" s="273">
        <v>100</v>
      </c>
      <c r="J164" s="272">
        <v>105</v>
      </c>
      <c r="K164" s="273">
        <v>100</v>
      </c>
      <c r="L164" s="284">
        <v>105</v>
      </c>
      <c r="M164" s="272">
        <v>105</v>
      </c>
      <c r="N164" s="272">
        <v>105</v>
      </c>
    </row>
    <row r="165" spans="1:14" ht="12" customHeight="1" x14ac:dyDescent="0.25">
      <c r="A165" s="188"/>
      <c r="B165" s="189">
        <v>2021</v>
      </c>
      <c r="C165" s="273">
        <v>100</v>
      </c>
      <c r="D165" s="284">
        <v>100</v>
      </c>
      <c r="E165" s="273">
        <v>100</v>
      </c>
      <c r="F165" s="273">
        <v>100</v>
      </c>
      <c r="G165" s="273">
        <v>100</v>
      </c>
      <c r="H165" s="273">
        <v>100</v>
      </c>
      <c r="I165" s="273">
        <v>105</v>
      </c>
      <c r="J165" s="272">
        <v>105</v>
      </c>
      <c r="K165" s="272">
        <v>105</v>
      </c>
      <c r="L165" s="284">
        <v>105</v>
      </c>
      <c r="M165" s="272">
        <v>105</v>
      </c>
      <c r="N165" s="272">
        <v>115</v>
      </c>
    </row>
    <row r="166" spans="1:14" ht="12" customHeight="1" x14ac:dyDescent="0.25">
      <c r="A166" s="188"/>
      <c r="B166" s="189">
        <v>2022</v>
      </c>
      <c r="C166" s="273">
        <v>115</v>
      </c>
      <c r="D166" s="273">
        <v>115</v>
      </c>
      <c r="E166" s="273">
        <v>105</v>
      </c>
      <c r="F166" s="273">
        <v>100</v>
      </c>
      <c r="G166" s="273">
        <v>115</v>
      </c>
      <c r="H166" s="273">
        <v>115</v>
      </c>
      <c r="I166" s="273">
        <v>115</v>
      </c>
      <c r="J166" s="272">
        <v>115</v>
      </c>
      <c r="K166" s="272">
        <v>115</v>
      </c>
      <c r="L166" s="306">
        <v>115</v>
      </c>
      <c r="M166" s="306">
        <v>115</v>
      </c>
      <c r="N166" s="306">
        <v>115</v>
      </c>
    </row>
    <row r="167" spans="1:14" ht="12" customHeight="1" x14ac:dyDescent="0.25">
      <c r="A167" s="188"/>
      <c r="B167" s="189">
        <v>2023</v>
      </c>
      <c r="C167" s="273">
        <v>115</v>
      </c>
      <c r="D167" s="273">
        <v>115</v>
      </c>
      <c r="E167" s="273">
        <v>115</v>
      </c>
      <c r="F167" s="273">
        <v>145</v>
      </c>
      <c r="G167" s="273">
        <v>145</v>
      </c>
      <c r="H167" s="273">
        <v>145</v>
      </c>
      <c r="I167" s="273">
        <v>145</v>
      </c>
      <c r="J167" s="272">
        <v>150</v>
      </c>
      <c r="K167" s="272">
        <v>150</v>
      </c>
      <c r="L167" s="306">
        <v>150</v>
      </c>
      <c r="M167" s="306">
        <v>150</v>
      </c>
      <c r="N167" s="306">
        <v>150</v>
      </c>
    </row>
    <row r="168" spans="1:14" ht="12" customHeight="1" x14ac:dyDescent="0.25">
      <c r="A168" s="304"/>
      <c r="B168" s="279">
        <v>2024</v>
      </c>
      <c r="C168" s="282">
        <v>155</v>
      </c>
      <c r="D168" s="282">
        <v>150</v>
      </c>
      <c r="E168" s="287">
        <v>147</v>
      </c>
      <c r="F168" s="282">
        <v>150</v>
      </c>
      <c r="G168" s="282"/>
      <c r="H168" s="282"/>
      <c r="I168" s="282"/>
      <c r="J168" s="282"/>
      <c r="K168" s="282"/>
      <c r="L168" s="281"/>
      <c r="M168" s="281"/>
      <c r="N168" s="281"/>
    </row>
    <row r="169" spans="1:14" ht="12" customHeight="1" x14ac:dyDescent="0.25">
      <c r="A169" s="188" t="s">
        <v>112</v>
      </c>
      <c r="B169" s="189">
        <v>2018</v>
      </c>
      <c r="C169" s="273">
        <v>155</v>
      </c>
      <c r="D169" s="284">
        <v>155</v>
      </c>
      <c r="E169" s="273">
        <v>155</v>
      </c>
      <c r="F169" s="273">
        <v>155</v>
      </c>
      <c r="G169" s="273">
        <v>155</v>
      </c>
      <c r="H169" s="273">
        <v>170</v>
      </c>
      <c r="I169" s="273">
        <v>170</v>
      </c>
      <c r="J169" s="273">
        <v>170</v>
      </c>
      <c r="K169" s="273">
        <v>170</v>
      </c>
      <c r="L169" s="284">
        <v>170</v>
      </c>
      <c r="M169" s="273">
        <v>170</v>
      </c>
      <c r="N169" s="273">
        <v>140</v>
      </c>
    </row>
    <row r="170" spans="1:14" ht="12" customHeight="1" x14ac:dyDescent="0.25">
      <c r="A170" s="188"/>
      <c r="B170" s="189">
        <v>2019</v>
      </c>
      <c r="C170" s="273">
        <v>115</v>
      </c>
      <c r="D170" s="284">
        <v>115</v>
      </c>
      <c r="E170" s="273">
        <v>115</v>
      </c>
      <c r="F170" s="273">
        <v>115</v>
      </c>
      <c r="G170" s="273">
        <v>115</v>
      </c>
      <c r="H170" s="273">
        <v>115</v>
      </c>
      <c r="I170" s="273">
        <v>115</v>
      </c>
      <c r="J170" s="272">
        <v>115</v>
      </c>
      <c r="K170" s="272">
        <v>115</v>
      </c>
      <c r="L170" s="284">
        <v>115</v>
      </c>
      <c r="M170" s="273">
        <v>115</v>
      </c>
      <c r="N170" s="273">
        <v>115</v>
      </c>
    </row>
    <row r="171" spans="1:14" ht="12" customHeight="1" x14ac:dyDescent="0.25">
      <c r="A171" s="205"/>
      <c r="B171" s="189">
        <v>2020</v>
      </c>
      <c r="C171" s="273">
        <v>115</v>
      </c>
      <c r="D171" s="276" t="s">
        <v>29</v>
      </c>
      <c r="E171" s="276" t="s">
        <v>521</v>
      </c>
      <c r="F171" s="276" t="s">
        <v>521</v>
      </c>
      <c r="G171" s="276" t="s">
        <v>521</v>
      </c>
      <c r="H171" s="276" t="s">
        <v>521</v>
      </c>
      <c r="I171" s="276" t="s">
        <v>29</v>
      </c>
      <c r="J171" s="276" t="s">
        <v>521</v>
      </c>
      <c r="K171" s="276" t="s">
        <v>521</v>
      </c>
      <c r="L171" s="276" t="s">
        <v>521</v>
      </c>
      <c r="M171" s="276" t="s">
        <v>521</v>
      </c>
      <c r="N171" s="276" t="s">
        <v>521</v>
      </c>
    </row>
    <row r="172" spans="1:14" ht="12" customHeight="1" x14ac:dyDescent="0.25">
      <c r="A172" s="205"/>
      <c r="B172" s="189">
        <v>2021</v>
      </c>
      <c r="C172" s="276" t="s">
        <v>521</v>
      </c>
      <c r="D172" s="284">
        <v>115</v>
      </c>
      <c r="E172" s="276" t="s">
        <v>521</v>
      </c>
      <c r="F172" s="273">
        <v>120</v>
      </c>
      <c r="G172" s="273">
        <v>120</v>
      </c>
      <c r="H172" s="273">
        <v>120</v>
      </c>
      <c r="I172" s="273">
        <v>120</v>
      </c>
      <c r="J172" s="273">
        <v>120</v>
      </c>
      <c r="K172" s="276" t="s">
        <v>521</v>
      </c>
      <c r="L172" s="284">
        <v>145</v>
      </c>
      <c r="M172" s="273">
        <v>145</v>
      </c>
      <c r="N172" s="273">
        <v>145</v>
      </c>
    </row>
    <row r="173" spans="1:14" ht="12" customHeight="1" x14ac:dyDescent="0.25">
      <c r="A173" s="205"/>
      <c r="B173" s="189">
        <v>2022</v>
      </c>
      <c r="C173" s="307">
        <v>145</v>
      </c>
      <c r="D173" s="273">
        <v>145</v>
      </c>
      <c r="E173" s="273">
        <v>145</v>
      </c>
      <c r="F173" s="273">
        <v>130</v>
      </c>
      <c r="G173" s="273">
        <v>130</v>
      </c>
      <c r="H173" s="273">
        <v>130</v>
      </c>
      <c r="I173" s="273">
        <v>130</v>
      </c>
      <c r="J173" s="273">
        <v>130</v>
      </c>
      <c r="K173" s="276">
        <v>130</v>
      </c>
      <c r="L173" s="284">
        <v>130</v>
      </c>
      <c r="M173" s="284">
        <v>130</v>
      </c>
      <c r="N173" s="273">
        <v>135</v>
      </c>
    </row>
    <row r="174" spans="1:14" ht="12" customHeight="1" x14ac:dyDescent="0.25">
      <c r="A174" s="205"/>
      <c r="B174" s="189">
        <v>2023</v>
      </c>
      <c r="C174" s="307">
        <v>135</v>
      </c>
      <c r="D174" s="273">
        <v>135</v>
      </c>
      <c r="E174" s="273">
        <v>135</v>
      </c>
      <c r="F174" s="273">
        <v>130</v>
      </c>
      <c r="G174" s="273">
        <v>135</v>
      </c>
      <c r="H174" s="273">
        <v>135</v>
      </c>
      <c r="I174" s="273">
        <v>130</v>
      </c>
      <c r="J174" s="273">
        <v>130</v>
      </c>
      <c r="K174" s="273">
        <v>130</v>
      </c>
      <c r="L174" s="273">
        <v>130</v>
      </c>
      <c r="M174" s="284">
        <v>130</v>
      </c>
      <c r="N174" s="308">
        <v>125</v>
      </c>
    </row>
    <row r="175" spans="1:14" ht="12" customHeight="1" x14ac:dyDescent="0.25">
      <c r="A175" s="212"/>
      <c r="B175" s="193">
        <v>2024</v>
      </c>
      <c r="C175" s="309">
        <v>135</v>
      </c>
      <c r="D175" s="282">
        <v>130</v>
      </c>
      <c r="E175" s="282">
        <v>140</v>
      </c>
      <c r="F175" s="282">
        <v>150</v>
      </c>
      <c r="G175" s="282"/>
      <c r="H175" s="282"/>
      <c r="I175" s="282"/>
      <c r="J175" s="282"/>
      <c r="K175" s="282"/>
      <c r="L175" s="282"/>
      <c r="M175" s="287"/>
      <c r="N175" s="310"/>
    </row>
    <row r="176" spans="1:14" ht="13.5" x14ac:dyDescent="0.25">
      <c r="A176" s="311" t="s">
        <v>136</v>
      </c>
      <c r="B176" s="107"/>
      <c r="C176" s="312"/>
      <c r="D176" s="312"/>
      <c r="E176" s="312"/>
      <c r="F176" s="312"/>
      <c r="G176" s="312"/>
      <c r="H176" s="312"/>
      <c r="I176" s="312"/>
      <c r="J176" s="312"/>
      <c r="K176" s="312"/>
      <c r="L176" s="312"/>
      <c r="M176" s="312"/>
      <c r="N176" s="312"/>
    </row>
    <row r="177" spans="1:14" ht="13.5" x14ac:dyDescent="0.25">
      <c r="A177" s="131" t="s">
        <v>460</v>
      </c>
      <c r="B177" s="131"/>
      <c r="C177" s="313"/>
      <c r="D177" s="313"/>
      <c r="E177" s="313"/>
      <c r="F177" s="313"/>
      <c r="G177" s="313"/>
      <c r="H177" s="313"/>
      <c r="I177" s="312"/>
      <c r="J177" s="312"/>
      <c r="K177" s="312"/>
      <c r="L177" s="312"/>
      <c r="M177" s="312"/>
      <c r="N177" s="312"/>
    </row>
    <row r="178" spans="1:14" x14ac:dyDescent="0.2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</row>
    <row r="179" spans="1:14" x14ac:dyDescent="0.2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</row>
    <row r="180" spans="1:14" x14ac:dyDescent="0.2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</row>
    <row r="181" spans="1:14" x14ac:dyDescent="0.2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</row>
  </sheetData>
  <mergeCells count="3">
    <mergeCell ref="A1:N1"/>
    <mergeCell ref="A64:F64"/>
    <mergeCell ref="A117:F117"/>
  </mergeCells>
  <pageMargins left="0" right="0" top="0" bottom="0" header="0" footer="0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80489-B918-4294-9021-9EA30E41A49B}">
  <dimension ref="A1:N158"/>
  <sheetViews>
    <sheetView showGridLines="0" topLeftCell="A67" zoomScale="200" zoomScaleNormal="200" workbookViewId="0">
      <selection activeCell="H122" sqref="H122"/>
    </sheetView>
  </sheetViews>
  <sheetFormatPr baseColWidth="10" defaultColWidth="10.85546875" defaultRowHeight="12.75" x14ac:dyDescent="0.2"/>
  <cols>
    <col min="1" max="1" width="11.28515625" style="66" customWidth="1"/>
    <col min="2" max="2" width="5.42578125" style="66" customWidth="1"/>
    <col min="3" max="14" width="5.85546875" style="66" customWidth="1"/>
    <col min="15" max="16384" width="10.85546875" style="66"/>
  </cols>
  <sheetData>
    <row r="1" spans="1:14" ht="13.5" x14ac:dyDescent="0.25">
      <c r="A1" s="969" t="s">
        <v>673</v>
      </c>
      <c r="B1" s="969"/>
      <c r="C1" s="969"/>
      <c r="D1" s="969"/>
      <c r="E1" s="969"/>
      <c r="F1" s="969"/>
      <c r="G1" s="969"/>
      <c r="H1" s="969"/>
      <c r="I1" s="969"/>
      <c r="J1" s="969"/>
      <c r="K1" s="969"/>
      <c r="L1" s="969"/>
      <c r="M1" s="969"/>
      <c r="N1" s="969"/>
    </row>
    <row r="2" spans="1:14" ht="13.5" x14ac:dyDescent="0.25">
      <c r="A2" s="156" t="s">
        <v>528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</row>
    <row r="3" spans="1:14" ht="5.0999999999999996" customHeight="1" x14ac:dyDescent="0.25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</row>
    <row r="4" spans="1:14" ht="15.95" customHeight="1" x14ac:dyDescent="0.2">
      <c r="A4" s="468" t="s">
        <v>465</v>
      </c>
      <c r="B4" s="468" t="s">
        <v>520</v>
      </c>
      <c r="C4" s="468" t="s">
        <v>444</v>
      </c>
      <c r="D4" s="468" t="s">
        <v>445</v>
      </c>
      <c r="E4" s="468" t="s">
        <v>446</v>
      </c>
      <c r="F4" s="468" t="s">
        <v>447</v>
      </c>
      <c r="G4" s="468" t="s">
        <v>448</v>
      </c>
      <c r="H4" s="468" t="s">
        <v>449</v>
      </c>
      <c r="I4" s="468" t="s">
        <v>450</v>
      </c>
      <c r="J4" s="468" t="s">
        <v>451</v>
      </c>
      <c r="K4" s="468" t="s">
        <v>452</v>
      </c>
      <c r="L4" s="468" t="s">
        <v>453</v>
      </c>
      <c r="M4" s="468" t="s">
        <v>454</v>
      </c>
      <c r="N4" s="468" t="s">
        <v>455</v>
      </c>
    </row>
    <row r="5" spans="1:14" ht="6" customHeight="1" x14ac:dyDescent="0.25">
      <c r="A5" s="2"/>
      <c r="B5" s="2"/>
      <c r="C5" s="2"/>
      <c r="D5" s="2"/>
      <c r="E5" s="2"/>
      <c r="F5" s="2"/>
      <c r="G5" s="2"/>
      <c r="H5" s="2"/>
      <c r="I5" s="2"/>
      <c r="J5" s="55"/>
      <c r="K5" s="2"/>
      <c r="L5" s="2"/>
      <c r="M5" s="2"/>
      <c r="N5" s="2"/>
    </row>
    <row r="6" spans="1:14" ht="12" customHeight="1" x14ac:dyDescent="0.25">
      <c r="A6" s="35" t="s">
        <v>188</v>
      </c>
      <c r="B6" s="34">
        <v>2018</v>
      </c>
      <c r="C6" s="22">
        <v>80</v>
      </c>
      <c r="D6" s="22">
        <v>81</v>
      </c>
      <c r="E6" s="22">
        <v>82</v>
      </c>
      <c r="F6" s="314">
        <v>82</v>
      </c>
      <c r="G6" s="314">
        <v>82</v>
      </c>
      <c r="H6" s="314">
        <v>82</v>
      </c>
      <c r="I6" s="22">
        <v>83</v>
      </c>
      <c r="J6" s="314">
        <v>82.5</v>
      </c>
      <c r="K6" s="314">
        <v>82.5</v>
      </c>
      <c r="L6" s="22">
        <v>82.5</v>
      </c>
      <c r="M6" s="314">
        <v>82.5</v>
      </c>
      <c r="N6" s="22">
        <v>82.5</v>
      </c>
    </row>
    <row r="7" spans="1:14" ht="12" customHeight="1" x14ac:dyDescent="0.25">
      <c r="A7" s="35"/>
      <c r="B7" s="34">
        <v>2019</v>
      </c>
      <c r="C7" s="22">
        <v>84.166666666666671</v>
      </c>
      <c r="D7" s="22">
        <v>84.2</v>
      </c>
      <c r="E7" s="22">
        <v>84.2</v>
      </c>
      <c r="F7" s="314">
        <v>85.9</v>
      </c>
      <c r="G7" s="314">
        <v>85.9</v>
      </c>
      <c r="H7" s="314">
        <v>85.9</v>
      </c>
      <c r="I7" s="22">
        <v>89.2</v>
      </c>
      <c r="J7" s="314">
        <v>89.2</v>
      </c>
      <c r="K7" s="314">
        <v>100</v>
      </c>
      <c r="L7" s="22">
        <v>100</v>
      </c>
      <c r="M7" s="314">
        <v>100</v>
      </c>
      <c r="N7" s="22">
        <v>105</v>
      </c>
    </row>
    <row r="8" spans="1:14" ht="12" customHeight="1" x14ac:dyDescent="0.25">
      <c r="A8" s="35"/>
      <c r="B8" s="34">
        <v>2020</v>
      </c>
      <c r="C8" s="22">
        <v>110</v>
      </c>
      <c r="D8" s="22">
        <v>109</v>
      </c>
      <c r="E8" s="22">
        <v>112.5</v>
      </c>
      <c r="F8" s="314">
        <v>110</v>
      </c>
      <c r="G8" s="314">
        <v>109</v>
      </c>
      <c r="H8" s="314">
        <v>109</v>
      </c>
      <c r="I8" s="22">
        <v>112.5</v>
      </c>
      <c r="J8" s="314">
        <v>109</v>
      </c>
      <c r="K8" s="314">
        <v>112.5</v>
      </c>
      <c r="L8" s="22">
        <v>109</v>
      </c>
      <c r="M8" s="314">
        <v>109</v>
      </c>
      <c r="N8" s="22">
        <v>109</v>
      </c>
    </row>
    <row r="9" spans="1:14" ht="12" customHeight="1" x14ac:dyDescent="0.25">
      <c r="A9" s="35"/>
      <c r="B9" s="34">
        <v>2021</v>
      </c>
      <c r="C9" s="22">
        <v>110</v>
      </c>
      <c r="D9" s="22">
        <v>110</v>
      </c>
      <c r="E9" s="22">
        <v>110</v>
      </c>
      <c r="F9" s="314">
        <v>112.5</v>
      </c>
      <c r="G9" s="314">
        <v>112.5</v>
      </c>
      <c r="H9" s="314">
        <v>112.5</v>
      </c>
      <c r="I9" s="22">
        <v>112.5</v>
      </c>
      <c r="J9" s="314">
        <v>112.5</v>
      </c>
      <c r="K9" s="314">
        <v>112.5</v>
      </c>
      <c r="L9" s="22">
        <v>112.5</v>
      </c>
      <c r="M9" s="314">
        <v>112.5</v>
      </c>
      <c r="N9" s="22">
        <v>112.5</v>
      </c>
    </row>
    <row r="10" spans="1:14" ht="12" customHeight="1" x14ac:dyDescent="0.25">
      <c r="A10" s="35"/>
      <c r="B10" s="34">
        <v>2022</v>
      </c>
      <c r="C10" s="22">
        <v>112.5</v>
      </c>
      <c r="D10" s="22">
        <v>112</v>
      </c>
      <c r="E10" s="22">
        <v>112</v>
      </c>
      <c r="F10" s="314">
        <v>112</v>
      </c>
      <c r="G10" s="314">
        <v>112.5</v>
      </c>
      <c r="H10" s="314">
        <v>112.5</v>
      </c>
      <c r="I10" s="22">
        <v>112.5</v>
      </c>
      <c r="J10" s="314">
        <v>112.5</v>
      </c>
      <c r="K10" s="314">
        <v>112.5</v>
      </c>
      <c r="L10" s="22">
        <v>112.5</v>
      </c>
      <c r="M10" s="314" t="s">
        <v>143</v>
      </c>
      <c r="N10" s="22">
        <v>101</v>
      </c>
    </row>
    <row r="11" spans="1:14" ht="12" customHeight="1" x14ac:dyDescent="0.25">
      <c r="A11" s="35"/>
      <c r="B11" s="34">
        <v>2023</v>
      </c>
      <c r="C11" s="315" t="s">
        <v>29</v>
      </c>
      <c r="D11" s="315" t="s">
        <v>29</v>
      </c>
      <c r="E11" s="315" t="s">
        <v>29</v>
      </c>
      <c r="F11" s="314">
        <v>120</v>
      </c>
      <c r="G11" s="314">
        <v>120</v>
      </c>
      <c r="H11" s="314">
        <v>100</v>
      </c>
      <c r="I11" s="314">
        <v>130</v>
      </c>
      <c r="J11" s="314">
        <v>130</v>
      </c>
      <c r="K11" s="314">
        <v>115</v>
      </c>
      <c r="L11" s="314">
        <v>120</v>
      </c>
      <c r="M11" s="314">
        <v>120</v>
      </c>
      <c r="N11" s="314">
        <v>120</v>
      </c>
    </row>
    <row r="12" spans="1:14" ht="12" customHeight="1" x14ac:dyDescent="0.25">
      <c r="A12" s="278"/>
      <c r="B12" s="279">
        <v>2024</v>
      </c>
      <c r="C12" s="316">
        <v>120</v>
      </c>
      <c r="D12" s="324">
        <v>120</v>
      </c>
      <c r="E12" s="324" t="s">
        <v>29</v>
      </c>
      <c r="F12" s="318">
        <v>105</v>
      </c>
      <c r="G12" s="318"/>
      <c r="H12" s="318"/>
      <c r="I12" s="318"/>
      <c r="J12" s="318"/>
      <c r="K12" s="318"/>
      <c r="L12" s="318"/>
      <c r="M12" s="318"/>
      <c r="N12" s="318"/>
    </row>
    <row r="13" spans="1:14" ht="12" customHeight="1" x14ac:dyDescent="0.25">
      <c r="A13" s="283" t="s">
        <v>466</v>
      </c>
      <c r="B13" s="34">
        <v>2018</v>
      </c>
      <c r="C13" s="319">
        <v>95.5</v>
      </c>
      <c r="D13" s="319">
        <v>92</v>
      </c>
      <c r="E13" s="319">
        <v>92</v>
      </c>
      <c r="F13" s="314">
        <v>91</v>
      </c>
      <c r="G13" s="314">
        <v>87</v>
      </c>
      <c r="H13" s="314">
        <v>87</v>
      </c>
      <c r="I13" s="22">
        <v>87</v>
      </c>
      <c r="J13" s="314">
        <v>87</v>
      </c>
      <c r="K13" s="314">
        <v>87</v>
      </c>
      <c r="L13" s="22">
        <v>87</v>
      </c>
      <c r="M13" s="314">
        <v>87</v>
      </c>
      <c r="N13" s="22">
        <v>83</v>
      </c>
    </row>
    <row r="14" spans="1:14" ht="12" customHeight="1" x14ac:dyDescent="0.25">
      <c r="A14" s="283"/>
      <c r="B14" s="34">
        <v>2019</v>
      </c>
      <c r="C14" s="22">
        <v>92</v>
      </c>
      <c r="D14" s="22">
        <v>86</v>
      </c>
      <c r="E14" s="22">
        <v>86</v>
      </c>
      <c r="F14" s="314">
        <v>86</v>
      </c>
      <c r="G14" s="314">
        <v>88</v>
      </c>
      <c r="H14" s="314">
        <v>84</v>
      </c>
      <c r="I14" s="22">
        <v>83</v>
      </c>
      <c r="J14" s="314">
        <v>84</v>
      </c>
      <c r="K14" s="320">
        <v>80</v>
      </c>
      <c r="L14" s="319">
        <v>85</v>
      </c>
      <c r="M14" s="320">
        <v>85</v>
      </c>
      <c r="N14" s="319">
        <v>95</v>
      </c>
    </row>
    <row r="15" spans="1:14" ht="12" customHeight="1" x14ac:dyDescent="0.25">
      <c r="A15" s="283"/>
      <c r="B15" s="34">
        <v>2020</v>
      </c>
      <c r="C15" s="22">
        <v>82</v>
      </c>
      <c r="D15" s="22" t="s">
        <v>143</v>
      </c>
      <c r="E15" s="22" t="s">
        <v>143</v>
      </c>
      <c r="F15" s="314" t="s">
        <v>143</v>
      </c>
      <c r="G15" s="314" t="s">
        <v>143</v>
      </c>
      <c r="H15" s="314" t="s">
        <v>143</v>
      </c>
      <c r="I15" s="22" t="s">
        <v>143</v>
      </c>
      <c r="J15" s="320">
        <v>95</v>
      </c>
      <c r="K15" s="320">
        <v>92.5</v>
      </c>
      <c r="L15" s="319">
        <v>92.5</v>
      </c>
      <c r="M15" s="320">
        <v>94</v>
      </c>
      <c r="N15" s="319">
        <v>95</v>
      </c>
    </row>
    <row r="16" spans="1:14" ht="12" customHeight="1" x14ac:dyDescent="0.25">
      <c r="A16" s="283"/>
      <c r="B16" s="34">
        <v>2021</v>
      </c>
      <c r="C16" s="22">
        <v>87.5</v>
      </c>
      <c r="D16" s="22">
        <v>100</v>
      </c>
      <c r="E16" s="22">
        <v>100</v>
      </c>
      <c r="F16" s="314">
        <v>100</v>
      </c>
      <c r="G16" s="314">
        <v>100</v>
      </c>
      <c r="H16" s="314">
        <v>90</v>
      </c>
      <c r="I16" s="22">
        <v>90</v>
      </c>
      <c r="J16" s="320">
        <v>85</v>
      </c>
      <c r="K16" s="320">
        <v>90</v>
      </c>
      <c r="L16" s="319">
        <v>95</v>
      </c>
      <c r="M16" s="320">
        <v>100</v>
      </c>
      <c r="N16" s="319">
        <v>95</v>
      </c>
    </row>
    <row r="17" spans="1:14" ht="12" customHeight="1" x14ac:dyDescent="0.25">
      <c r="A17" s="283"/>
      <c r="B17" s="34">
        <v>2022</v>
      </c>
      <c r="C17" s="22">
        <v>102.5</v>
      </c>
      <c r="D17" s="22">
        <v>100</v>
      </c>
      <c r="E17" s="22">
        <v>96</v>
      </c>
      <c r="F17" s="314">
        <v>96</v>
      </c>
      <c r="G17" s="314">
        <v>96</v>
      </c>
      <c r="H17" s="314">
        <v>98</v>
      </c>
      <c r="I17" s="22">
        <v>96</v>
      </c>
      <c r="J17" s="320">
        <v>90</v>
      </c>
      <c r="K17" s="320">
        <v>100</v>
      </c>
      <c r="L17" s="319">
        <v>105</v>
      </c>
      <c r="M17" s="320">
        <v>100</v>
      </c>
      <c r="N17" s="319">
        <v>100</v>
      </c>
    </row>
    <row r="18" spans="1:14" ht="12" customHeight="1" x14ac:dyDescent="0.25">
      <c r="A18" s="283"/>
      <c r="B18" s="34">
        <v>2023</v>
      </c>
      <c r="C18" s="314">
        <v>140</v>
      </c>
      <c r="D18" s="314">
        <v>138</v>
      </c>
      <c r="E18" s="314">
        <v>140</v>
      </c>
      <c r="F18" s="314">
        <v>120</v>
      </c>
      <c r="G18" s="314">
        <v>110</v>
      </c>
      <c r="H18" s="314">
        <v>100</v>
      </c>
      <c r="I18" s="314">
        <v>138</v>
      </c>
      <c r="J18" s="320">
        <v>118</v>
      </c>
      <c r="K18" s="320">
        <v>120</v>
      </c>
      <c r="L18" s="320">
        <v>120</v>
      </c>
      <c r="M18" s="320">
        <v>120</v>
      </c>
      <c r="N18" s="320">
        <v>155</v>
      </c>
    </row>
    <row r="19" spans="1:14" ht="12" customHeight="1" x14ac:dyDescent="0.25">
      <c r="A19" s="278"/>
      <c r="B19" s="279">
        <v>2024</v>
      </c>
      <c r="C19" s="318">
        <v>160</v>
      </c>
      <c r="D19" s="324">
        <v>165</v>
      </c>
      <c r="E19" s="324">
        <v>158</v>
      </c>
      <c r="F19" s="318">
        <v>138</v>
      </c>
      <c r="G19" s="318"/>
      <c r="H19" s="318"/>
      <c r="I19" s="318"/>
      <c r="J19" s="318"/>
      <c r="K19" s="318"/>
      <c r="L19" s="318"/>
      <c r="M19" s="318"/>
      <c r="N19" s="318"/>
    </row>
    <row r="20" spans="1:14" ht="12" customHeight="1" x14ac:dyDescent="0.25">
      <c r="A20" s="631" t="s">
        <v>30</v>
      </c>
      <c r="B20" s="279">
        <v>2024</v>
      </c>
      <c r="C20" s="633" t="s">
        <v>29</v>
      </c>
      <c r="D20" s="633" t="s">
        <v>29</v>
      </c>
      <c r="E20" s="633">
        <v>195</v>
      </c>
      <c r="F20" s="632">
        <v>195</v>
      </c>
      <c r="G20" s="632"/>
      <c r="H20" s="632"/>
      <c r="I20" s="632"/>
      <c r="J20" s="632"/>
      <c r="K20" s="632"/>
      <c r="L20" s="632"/>
      <c r="M20" s="632"/>
      <c r="N20" s="632"/>
    </row>
    <row r="21" spans="1:14" ht="12" customHeight="1" x14ac:dyDescent="0.25">
      <c r="A21" s="283" t="s">
        <v>467</v>
      </c>
      <c r="B21" s="34">
        <v>2018</v>
      </c>
      <c r="C21" s="320">
        <v>88</v>
      </c>
      <c r="D21" s="319">
        <v>74</v>
      </c>
      <c r="E21" s="320">
        <v>76</v>
      </c>
      <c r="F21" s="314">
        <v>72</v>
      </c>
      <c r="G21" s="314">
        <v>74</v>
      </c>
      <c r="H21" s="314">
        <v>76</v>
      </c>
      <c r="I21" s="22">
        <v>76</v>
      </c>
      <c r="J21" s="314">
        <v>75</v>
      </c>
      <c r="K21" s="314">
        <v>75</v>
      </c>
      <c r="L21" s="22">
        <v>78</v>
      </c>
      <c r="M21" s="314">
        <v>82</v>
      </c>
      <c r="N21" s="22">
        <v>82</v>
      </c>
    </row>
    <row r="22" spans="1:14" ht="12" customHeight="1" x14ac:dyDescent="0.25">
      <c r="A22" s="283"/>
      <c r="B22" s="34">
        <v>2019</v>
      </c>
      <c r="C22" s="314">
        <v>77</v>
      </c>
      <c r="D22" s="22">
        <v>75</v>
      </c>
      <c r="E22" s="314">
        <v>76.5</v>
      </c>
      <c r="F22" s="314">
        <v>74</v>
      </c>
      <c r="G22" s="314">
        <v>76</v>
      </c>
      <c r="H22" s="314">
        <v>82</v>
      </c>
      <c r="I22" s="22">
        <v>80</v>
      </c>
      <c r="J22" s="320">
        <v>83.5</v>
      </c>
      <c r="K22" s="320">
        <v>100</v>
      </c>
      <c r="L22" s="319">
        <v>90</v>
      </c>
      <c r="M22" s="320">
        <v>90</v>
      </c>
      <c r="N22" s="319">
        <v>90</v>
      </c>
    </row>
    <row r="23" spans="1:14" ht="12" customHeight="1" x14ac:dyDescent="0.25">
      <c r="A23" s="283"/>
      <c r="B23" s="34">
        <v>2020</v>
      </c>
      <c r="C23" s="314">
        <v>90</v>
      </c>
      <c r="D23" s="22">
        <v>85</v>
      </c>
      <c r="E23" s="314">
        <v>95</v>
      </c>
      <c r="F23" s="314">
        <v>95</v>
      </c>
      <c r="G23" s="314">
        <v>90</v>
      </c>
      <c r="H23" s="314">
        <v>100</v>
      </c>
      <c r="I23" s="22">
        <v>95</v>
      </c>
      <c r="J23" s="314">
        <v>102.5</v>
      </c>
      <c r="K23" s="314">
        <v>100</v>
      </c>
      <c r="L23" s="22">
        <v>100</v>
      </c>
      <c r="M23" s="314">
        <v>100</v>
      </c>
      <c r="N23" s="22">
        <v>100</v>
      </c>
    </row>
    <row r="24" spans="1:14" ht="12" customHeight="1" x14ac:dyDescent="0.25">
      <c r="A24" s="283"/>
      <c r="B24" s="34">
        <v>2021</v>
      </c>
      <c r="C24" s="314">
        <v>105</v>
      </c>
      <c r="D24" s="22">
        <v>100</v>
      </c>
      <c r="E24" s="314">
        <v>110</v>
      </c>
      <c r="F24" s="314">
        <v>112.5</v>
      </c>
      <c r="G24" s="314">
        <v>95</v>
      </c>
      <c r="H24" s="314">
        <v>95</v>
      </c>
      <c r="I24" s="22">
        <v>125</v>
      </c>
      <c r="J24" s="314">
        <v>125</v>
      </c>
      <c r="K24" s="314">
        <v>115</v>
      </c>
      <c r="L24" s="22">
        <v>125</v>
      </c>
      <c r="M24" s="314">
        <v>125</v>
      </c>
      <c r="N24" s="22">
        <v>115</v>
      </c>
    </row>
    <row r="25" spans="1:14" ht="12" customHeight="1" x14ac:dyDescent="0.25">
      <c r="A25" s="283"/>
      <c r="B25" s="34">
        <v>2022</v>
      </c>
      <c r="C25" s="314">
        <v>122.5</v>
      </c>
      <c r="D25" s="22">
        <v>95</v>
      </c>
      <c r="E25" s="314">
        <v>95</v>
      </c>
      <c r="F25" s="314">
        <v>100</v>
      </c>
      <c r="G25" s="314">
        <v>95</v>
      </c>
      <c r="H25" s="314">
        <v>97.5</v>
      </c>
      <c r="I25" s="22">
        <v>100</v>
      </c>
      <c r="J25" s="314">
        <v>95</v>
      </c>
      <c r="K25" s="314">
        <v>85</v>
      </c>
      <c r="L25" s="22">
        <v>105</v>
      </c>
      <c r="M25" s="314">
        <v>100</v>
      </c>
      <c r="N25" s="22">
        <v>90</v>
      </c>
    </row>
    <row r="26" spans="1:14" ht="12" customHeight="1" x14ac:dyDescent="0.25">
      <c r="A26" s="283"/>
      <c r="B26" s="34">
        <v>2023</v>
      </c>
      <c r="C26" s="314">
        <v>90</v>
      </c>
      <c r="D26" s="314">
        <v>115</v>
      </c>
      <c r="E26" s="314">
        <v>105</v>
      </c>
      <c r="F26" s="321">
        <v>120</v>
      </c>
      <c r="G26" s="314">
        <v>105</v>
      </c>
      <c r="H26" s="314">
        <v>100</v>
      </c>
      <c r="I26" s="314">
        <v>120</v>
      </c>
      <c r="J26" s="314">
        <v>110</v>
      </c>
      <c r="K26" s="314">
        <v>125</v>
      </c>
      <c r="L26" s="314">
        <v>125</v>
      </c>
      <c r="M26" s="314">
        <v>125</v>
      </c>
      <c r="N26" s="322">
        <v>115</v>
      </c>
    </row>
    <row r="27" spans="1:14" ht="12" customHeight="1" x14ac:dyDescent="0.25">
      <c r="A27" s="278"/>
      <c r="B27" s="279">
        <v>2024</v>
      </c>
      <c r="C27" s="318">
        <v>123</v>
      </c>
      <c r="D27" s="324">
        <v>113</v>
      </c>
      <c r="E27" s="324">
        <v>120</v>
      </c>
      <c r="F27" s="318">
        <v>118</v>
      </c>
      <c r="G27" s="318"/>
      <c r="H27" s="318"/>
      <c r="I27" s="318"/>
      <c r="J27" s="318"/>
      <c r="K27" s="318"/>
      <c r="L27" s="318"/>
      <c r="M27" s="318"/>
      <c r="N27" s="318"/>
    </row>
    <row r="28" spans="1:14" ht="12" customHeight="1" x14ac:dyDescent="0.25">
      <c r="A28" s="283" t="s">
        <v>44</v>
      </c>
      <c r="B28" s="34">
        <v>2018</v>
      </c>
      <c r="C28" s="314">
        <v>66.2</v>
      </c>
      <c r="D28" s="22">
        <v>66.2</v>
      </c>
      <c r="E28" s="314">
        <v>66.2</v>
      </c>
      <c r="F28" s="314">
        <v>66.2</v>
      </c>
      <c r="G28" s="314">
        <v>66.2</v>
      </c>
      <c r="H28" s="314">
        <v>66.2</v>
      </c>
      <c r="I28" s="22">
        <v>66.2</v>
      </c>
      <c r="J28" s="314">
        <v>66.2</v>
      </c>
      <c r="K28" s="314">
        <v>66.2</v>
      </c>
      <c r="L28" s="22">
        <v>66.2</v>
      </c>
      <c r="M28" s="314">
        <v>66.2</v>
      </c>
      <c r="N28" s="22">
        <v>66.2</v>
      </c>
    </row>
    <row r="29" spans="1:14" ht="12" customHeight="1" x14ac:dyDescent="0.25">
      <c r="A29" s="283"/>
      <c r="B29" s="34">
        <v>2019</v>
      </c>
      <c r="C29" s="314">
        <v>61</v>
      </c>
      <c r="D29" s="22">
        <v>61</v>
      </c>
      <c r="E29" s="314">
        <v>61</v>
      </c>
      <c r="F29" s="314">
        <v>65</v>
      </c>
      <c r="G29" s="314">
        <v>54</v>
      </c>
      <c r="H29" s="314">
        <v>64.5</v>
      </c>
      <c r="I29" s="22">
        <v>64.5</v>
      </c>
      <c r="J29" s="320">
        <v>70</v>
      </c>
      <c r="K29" s="320">
        <v>70</v>
      </c>
      <c r="L29" s="22">
        <v>75</v>
      </c>
      <c r="M29" s="320">
        <v>72</v>
      </c>
      <c r="N29" s="319">
        <v>75</v>
      </c>
    </row>
    <row r="30" spans="1:14" ht="12" customHeight="1" x14ac:dyDescent="0.25">
      <c r="A30" s="283"/>
      <c r="B30" s="34">
        <v>2020</v>
      </c>
      <c r="C30" s="320">
        <v>75</v>
      </c>
      <c r="D30" s="22" t="s">
        <v>143</v>
      </c>
      <c r="E30" s="314" t="s">
        <v>143</v>
      </c>
      <c r="F30" s="314" t="s">
        <v>143</v>
      </c>
      <c r="G30" s="314" t="s">
        <v>143</v>
      </c>
      <c r="H30" s="314">
        <v>75</v>
      </c>
      <c r="I30" s="22">
        <v>75</v>
      </c>
      <c r="J30" s="314">
        <v>75</v>
      </c>
      <c r="K30" s="314">
        <v>75</v>
      </c>
      <c r="L30" s="22">
        <v>75</v>
      </c>
      <c r="M30" s="314">
        <v>75</v>
      </c>
      <c r="N30" s="22">
        <v>75</v>
      </c>
    </row>
    <row r="31" spans="1:14" ht="12" customHeight="1" x14ac:dyDescent="0.25">
      <c r="A31" s="283"/>
      <c r="B31" s="34">
        <v>2021</v>
      </c>
      <c r="C31" s="320">
        <v>77.5</v>
      </c>
      <c r="D31" s="22">
        <v>72.5</v>
      </c>
      <c r="E31" s="314">
        <v>75</v>
      </c>
      <c r="F31" s="314">
        <v>75</v>
      </c>
      <c r="G31" s="314">
        <v>75</v>
      </c>
      <c r="H31" s="314" t="s">
        <v>143</v>
      </c>
      <c r="I31" s="22">
        <v>75</v>
      </c>
      <c r="J31" s="314">
        <v>75</v>
      </c>
      <c r="K31" s="314">
        <v>75</v>
      </c>
      <c r="L31" s="22">
        <v>75</v>
      </c>
      <c r="M31" s="314">
        <v>80</v>
      </c>
      <c r="N31" s="22" t="s">
        <v>143</v>
      </c>
    </row>
    <row r="32" spans="1:14" ht="12" customHeight="1" x14ac:dyDescent="0.25">
      <c r="A32" s="283"/>
      <c r="B32" s="34">
        <v>2022</v>
      </c>
      <c r="C32" s="320">
        <v>95</v>
      </c>
      <c r="D32" s="22">
        <v>100</v>
      </c>
      <c r="E32" s="314">
        <v>97.5</v>
      </c>
      <c r="F32" s="314">
        <v>97.5</v>
      </c>
      <c r="G32" s="314">
        <v>97.5</v>
      </c>
      <c r="H32" s="314">
        <v>97.5</v>
      </c>
      <c r="I32" s="22">
        <v>100</v>
      </c>
      <c r="J32" s="314">
        <v>105</v>
      </c>
      <c r="K32" s="314">
        <v>100</v>
      </c>
      <c r="L32" s="22">
        <v>100</v>
      </c>
      <c r="M32" s="314">
        <v>105</v>
      </c>
      <c r="N32" s="22">
        <v>105</v>
      </c>
    </row>
    <row r="33" spans="1:14" ht="12" customHeight="1" x14ac:dyDescent="0.25">
      <c r="A33" s="283"/>
      <c r="B33" s="34">
        <v>2023</v>
      </c>
      <c r="C33" s="323" t="s">
        <v>29</v>
      </c>
      <c r="D33" s="314">
        <v>91</v>
      </c>
      <c r="E33" s="314">
        <v>100</v>
      </c>
      <c r="F33" s="314">
        <v>100</v>
      </c>
      <c r="G33" s="314">
        <v>100</v>
      </c>
      <c r="H33" s="314">
        <v>100</v>
      </c>
      <c r="I33" s="314">
        <v>100</v>
      </c>
      <c r="J33" s="314">
        <v>100</v>
      </c>
      <c r="K33" s="314">
        <v>100</v>
      </c>
      <c r="L33" s="314">
        <v>100</v>
      </c>
      <c r="M33" s="314">
        <v>100</v>
      </c>
      <c r="N33" s="314">
        <v>100</v>
      </c>
    </row>
    <row r="34" spans="1:14" ht="12" customHeight="1" x14ac:dyDescent="0.25">
      <c r="A34" s="278"/>
      <c r="B34" s="279">
        <v>2024</v>
      </c>
      <c r="C34" s="324">
        <v>108</v>
      </c>
      <c r="D34" s="324">
        <v>108</v>
      </c>
      <c r="E34" s="317">
        <v>98</v>
      </c>
      <c r="F34" s="318">
        <v>93</v>
      </c>
      <c r="G34" s="318"/>
      <c r="H34" s="318"/>
      <c r="I34" s="318"/>
      <c r="J34" s="318"/>
      <c r="K34" s="318"/>
      <c r="L34" s="318"/>
      <c r="M34" s="318"/>
      <c r="N34" s="318"/>
    </row>
    <row r="35" spans="1:14" ht="12" customHeight="1" x14ac:dyDescent="0.25">
      <c r="A35" s="283" t="s">
        <v>55</v>
      </c>
      <c r="B35" s="34">
        <v>2018</v>
      </c>
      <c r="C35" s="320">
        <v>74</v>
      </c>
      <c r="D35" s="319">
        <v>74</v>
      </c>
      <c r="E35" s="320">
        <v>77</v>
      </c>
      <c r="F35" s="314">
        <v>71</v>
      </c>
      <c r="G35" s="314">
        <v>77</v>
      </c>
      <c r="H35" s="314">
        <v>70</v>
      </c>
      <c r="I35" s="22">
        <v>71</v>
      </c>
      <c r="J35" s="314">
        <v>68</v>
      </c>
      <c r="K35" s="314">
        <v>70</v>
      </c>
      <c r="L35" s="22">
        <v>71</v>
      </c>
      <c r="M35" s="314">
        <v>70</v>
      </c>
      <c r="N35" s="22">
        <v>68</v>
      </c>
    </row>
    <row r="36" spans="1:14" ht="12" customHeight="1" x14ac:dyDescent="0.25">
      <c r="A36" s="283"/>
      <c r="B36" s="34">
        <v>2019</v>
      </c>
      <c r="C36" s="314">
        <v>71</v>
      </c>
      <c r="D36" s="22">
        <v>71</v>
      </c>
      <c r="E36" s="314">
        <v>74</v>
      </c>
      <c r="F36" s="314">
        <v>68</v>
      </c>
      <c r="G36" s="314">
        <v>69</v>
      </c>
      <c r="H36" s="314">
        <v>69</v>
      </c>
      <c r="I36" s="22">
        <v>72</v>
      </c>
      <c r="J36" s="320">
        <v>90</v>
      </c>
      <c r="K36" s="320">
        <v>90</v>
      </c>
      <c r="L36" s="319">
        <v>90</v>
      </c>
      <c r="M36" s="320">
        <v>90</v>
      </c>
      <c r="N36" s="319">
        <v>90</v>
      </c>
    </row>
    <row r="37" spans="1:14" ht="12" customHeight="1" x14ac:dyDescent="0.25">
      <c r="A37" s="283"/>
      <c r="B37" s="34">
        <v>2020</v>
      </c>
      <c r="C37" s="320">
        <v>90</v>
      </c>
      <c r="D37" s="22" t="s">
        <v>143</v>
      </c>
      <c r="E37" s="314" t="s">
        <v>143</v>
      </c>
      <c r="F37" s="314" t="s">
        <v>143</v>
      </c>
      <c r="G37" s="314" t="s">
        <v>143</v>
      </c>
      <c r="H37" s="314" t="s">
        <v>143</v>
      </c>
      <c r="I37" s="22" t="s">
        <v>143</v>
      </c>
      <c r="J37" s="314" t="s">
        <v>143</v>
      </c>
      <c r="K37" s="314" t="s">
        <v>143</v>
      </c>
      <c r="L37" s="22" t="s">
        <v>143</v>
      </c>
      <c r="M37" s="314" t="s">
        <v>143</v>
      </c>
      <c r="N37" s="22" t="s">
        <v>143</v>
      </c>
    </row>
    <row r="38" spans="1:14" ht="12" customHeight="1" x14ac:dyDescent="0.25">
      <c r="A38" s="283"/>
      <c r="B38" s="34">
        <v>2021</v>
      </c>
      <c r="C38" s="314" t="s">
        <v>143</v>
      </c>
      <c r="D38" s="22" t="s">
        <v>143</v>
      </c>
      <c r="E38" s="314" t="s">
        <v>143</v>
      </c>
      <c r="F38" s="314" t="s">
        <v>143</v>
      </c>
      <c r="G38" s="314" t="s">
        <v>143</v>
      </c>
      <c r="H38" s="314" t="s">
        <v>143</v>
      </c>
      <c r="I38" s="22">
        <v>95</v>
      </c>
      <c r="J38" s="314">
        <v>95</v>
      </c>
      <c r="K38" s="314" t="s">
        <v>143</v>
      </c>
      <c r="L38" s="22" t="s">
        <v>143</v>
      </c>
      <c r="M38" s="314">
        <v>95</v>
      </c>
      <c r="N38" s="22" t="s">
        <v>143</v>
      </c>
    </row>
    <row r="39" spans="1:14" ht="12" customHeight="1" x14ac:dyDescent="0.25">
      <c r="A39" s="283"/>
      <c r="B39" s="34">
        <v>2022</v>
      </c>
      <c r="C39" s="314">
        <v>100</v>
      </c>
      <c r="D39" s="314">
        <v>95</v>
      </c>
      <c r="E39" s="314">
        <v>95</v>
      </c>
      <c r="F39" s="314">
        <v>95</v>
      </c>
      <c r="G39" s="314">
        <v>95</v>
      </c>
      <c r="H39" s="314">
        <v>95</v>
      </c>
      <c r="I39" s="22">
        <v>95</v>
      </c>
      <c r="J39" s="314">
        <v>95</v>
      </c>
      <c r="K39" s="314">
        <v>95</v>
      </c>
      <c r="L39" s="22">
        <v>95</v>
      </c>
      <c r="M39" s="314" t="s">
        <v>143</v>
      </c>
      <c r="N39" s="22">
        <v>95</v>
      </c>
    </row>
    <row r="40" spans="1:14" ht="12" customHeight="1" x14ac:dyDescent="0.25">
      <c r="A40" s="283"/>
      <c r="B40" s="34">
        <v>2023</v>
      </c>
      <c r="C40" s="314">
        <v>100</v>
      </c>
      <c r="D40" s="314">
        <v>100</v>
      </c>
      <c r="E40" s="314">
        <v>100</v>
      </c>
      <c r="F40" s="314" t="s">
        <v>143</v>
      </c>
      <c r="G40" s="314" t="s">
        <v>143</v>
      </c>
      <c r="H40" s="314">
        <v>100</v>
      </c>
      <c r="I40" s="314">
        <v>100</v>
      </c>
      <c r="J40" s="314">
        <v>100</v>
      </c>
      <c r="K40" s="314">
        <v>100</v>
      </c>
      <c r="L40" s="314">
        <v>100</v>
      </c>
      <c r="M40" s="314">
        <v>100</v>
      </c>
      <c r="N40" s="314">
        <v>100</v>
      </c>
    </row>
    <row r="41" spans="1:14" ht="12" customHeight="1" x14ac:dyDescent="0.25">
      <c r="A41" s="278"/>
      <c r="B41" s="279">
        <v>2024</v>
      </c>
      <c r="C41" s="318">
        <v>100</v>
      </c>
      <c r="D41" s="324">
        <v>100</v>
      </c>
      <c r="E41" s="324">
        <v>100</v>
      </c>
      <c r="F41" s="318">
        <v>100</v>
      </c>
      <c r="G41" s="318"/>
      <c r="H41" s="318"/>
      <c r="I41" s="318"/>
      <c r="J41" s="318"/>
      <c r="K41" s="318"/>
      <c r="L41" s="318"/>
      <c r="M41" s="318"/>
      <c r="N41" s="318"/>
    </row>
    <row r="42" spans="1:14" ht="12" customHeight="1" x14ac:dyDescent="0.25">
      <c r="A42" s="35" t="s">
        <v>66</v>
      </c>
      <c r="B42" s="34">
        <v>2018</v>
      </c>
      <c r="C42" s="320">
        <v>59</v>
      </c>
      <c r="D42" s="319">
        <v>59</v>
      </c>
      <c r="E42" s="320">
        <v>59</v>
      </c>
      <c r="F42" s="320">
        <v>59</v>
      </c>
      <c r="G42" s="314">
        <v>67</v>
      </c>
      <c r="H42" s="314">
        <v>67</v>
      </c>
      <c r="I42" s="22">
        <v>65.5</v>
      </c>
      <c r="J42" s="314">
        <v>65.5</v>
      </c>
      <c r="K42" s="314">
        <v>67</v>
      </c>
      <c r="L42" s="22">
        <v>67</v>
      </c>
      <c r="M42" s="314">
        <v>67</v>
      </c>
      <c r="N42" s="22">
        <v>67</v>
      </c>
    </row>
    <row r="43" spans="1:14" ht="12" customHeight="1" x14ac:dyDescent="0.25">
      <c r="A43" s="35"/>
      <c r="B43" s="34">
        <v>2019</v>
      </c>
      <c r="C43" s="314">
        <v>67</v>
      </c>
      <c r="D43" s="22">
        <v>67</v>
      </c>
      <c r="E43" s="314">
        <v>71</v>
      </c>
      <c r="F43" s="314">
        <v>71</v>
      </c>
      <c r="G43" s="314">
        <v>72.5</v>
      </c>
      <c r="H43" s="314">
        <v>72.5</v>
      </c>
      <c r="I43" s="22">
        <v>72.5</v>
      </c>
      <c r="J43" s="320">
        <v>72.5</v>
      </c>
      <c r="K43" s="320">
        <v>70</v>
      </c>
      <c r="L43" s="319">
        <v>70</v>
      </c>
      <c r="M43" s="320">
        <v>70</v>
      </c>
      <c r="N43" s="319">
        <v>70</v>
      </c>
    </row>
    <row r="44" spans="1:14" ht="12" customHeight="1" x14ac:dyDescent="0.25">
      <c r="A44" s="35"/>
      <c r="B44" s="34">
        <v>2020</v>
      </c>
      <c r="C44" s="320">
        <v>70</v>
      </c>
      <c r="D44" s="22" t="s">
        <v>143</v>
      </c>
      <c r="E44" s="314" t="s">
        <v>143</v>
      </c>
      <c r="F44" s="314" t="s">
        <v>143</v>
      </c>
      <c r="G44" s="314">
        <v>70</v>
      </c>
      <c r="H44" s="314">
        <v>70</v>
      </c>
      <c r="I44" s="22">
        <v>70</v>
      </c>
      <c r="J44" s="314">
        <v>70</v>
      </c>
      <c r="K44" s="314" t="s">
        <v>143</v>
      </c>
      <c r="L44" s="319">
        <v>72.5</v>
      </c>
      <c r="M44" s="320">
        <v>72.5</v>
      </c>
      <c r="N44" s="319">
        <v>72.5</v>
      </c>
    </row>
    <row r="45" spans="1:14" ht="12" customHeight="1" x14ac:dyDescent="0.25">
      <c r="A45" s="35"/>
      <c r="B45" s="34">
        <v>2021</v>
      </c>
      <c r="C45" s="320">
        <v>72.5</v>
      </c>
      <c r="D45" s="319">
        <v>72.5</v>
      </c>
      <c r="E45" s="320">
        <v>72.5</v>
      </c>
      <c r="F45" s="320">
        <v>72.5</v>
      </c>
      <c r="G45" s="320">
        <v>72.5</v>
      </c>
      <c r="H45" s="320">
        <v>72.5</v>
      </c>
      <c r="I45" s="319">
        <v>72.5</v>
      </c>
      <c r="J45" s="314">
        <v>80</v>
      </c>
      <c r="K45" s="320">
        <v>82.5</v>
      </c>
      <c r="L45" s="319">
        <v>72.5</v>
      </c>
      <c r="M45" s="320">
        <v>72.5</v>
      </c>
      <c r="N45" s="319">
        <v>87.5</v>
      </c>
    </row>
    <row r="46" spans="1:14" ht="12" customHeight="1" x14ac:dyDescent="0.25">
      <c r="A46" s="35"/>
      <c r="B46" s="34">
        <v>2022</v>
      </c>
      <c r="C46" s="320">
        <v>102.5</v>
      </c>
      <c r="D46" s="319">
        <v>102.5</v>
      </c>
      <c r="E46" s="320">
        <v>102.5</v>
      </c>
      <c r="F46" s="320">
        <v>103</v>
      </c>
      <c r="G46" s="320">
        <v>100</v>
      </c>
      <c r="H46" s="320">
        <v>102.5</v>
      </c>
      <c r="I46" s="319">
        <v>102.5</v>
      </c>
      <c r="J46" s="320">
        <v>102.5</v>
      </c>
      <c r="K46" s="320">
        <v>102.5</v>
      </c>
      <c r="L46" s="319">
        <v>103</v>
      </c>
      <c r="M46" s="320">
        <v>103</v>
      </c>
      <c r="N46" s="319">
        <v>103</v>
      </c>
    </row>
    <row r="47" spans="1:14" ht="12" customHeight="1" x14ac:dyDescent="0.25">
      <c r="A47" s="35"/>
      <c r="B47" s="34">
        <v>2023</v>
      </c>
      <c r="C47" s="320">
        <v>103</v>
      </c>
      <c r="D47" s="320">
        <v>103</v>
      </c>
      <c r="E47" s="320">
        <v>103</v>
      </c>
      <c r="F47" s="320">
        <v>103</v>
      </c>
      <c r="G47" s="320">
        <v>103</v>
      </c>
      <c r="H47" s="320">
        <v>105</v>
      </c>
      <c r="I47" s="320">
        <v>103</v>
      </c>
      <c r="J47" s="320">
        <v>103</v>
      </c>
      <c r="K47" s="320">
        <v>103</v>
      </c>
      <c r="L47" s="320">
        <v>103</v>
      </c>
      <c r="M47" s="320">
        <v>103</v>
      </c>
      <c r="N47" s="320">
        <v>103</v>
      </c>
    </row>
    <row r="48" spans="1:14" ht="12" customHeight="1" x14ac:dyDescent="0.25">
      <c r="A48" s="278"/>
      <c r="B48" s="279">
        <v>2024</v>
      </c>
      <c r="C48" s="325">
        <v>103</v>
      </c>
      <c r="D48" s="325">
        <v>103</v>
      </c>
      <c r="E48" s="324">
        <v>110</v>
      </c>
      <c r="F48" s="318">
        <v>108</v>
      </c>
      <c r="G48" s="318"/>
      <c r="H48" s="318"/>
      <c r="I48" s="318"/>
      <c r="J48" s="318"/>
      <c r="K48" s="318"/>
      <c r="L48" s="318"/>
      <c r="M48" s="318"/>
      <c r="N48" s="318"/>
    </row>
    <row r="49" spans="1:14" ht="12" customHeight="1" x14ac:dyDescent="0.25">
      <c r="A49" s="35" t="s">
        <v>71</v>
      </c>
      <c r="B49" s="34">
        <v>2018</v>
      </c>
      <c r="C49" s="320">
        <v>75</v>
      </c>
      <c r="D49" s="319">
        <v>75</v>
      </c>
      <c r="E49" s="320">
        <v>75</v>
      </c>
      <c r="F49" s="314">
        <v>72.5</v>
      </c>
      <c r="G49" s="314">
        <v>72.5</v>
      </c>
      <c r="H49" s="314">
        <v>75</v>
      </c>
      <c r="I49" s="22">
        <v>75</v>
      </c>
      <c r="J49" s="314">
        <v>76</v>
      </c>
      <c r="K49" s="314">
        <v>76</v>
      </c>
      <c r="L49" s="22">
        <v>78</v>
      </c>
      <c r="M49" s="314">
        <v>78</v>
      </c>
      <c r="N49" s="22">
        <v>80</v>
      </c>
    </row>
    <row r="50" spans="1:14" ht="12" customHeight="1" x14ac:dyDescent="0.25">
      <c r="A50" s="35"/>
      <c r="B50" s="34">
        <v>2019</v>
      </c>
      <c r="C50" s="314">
        <v>80</v>
      </c>
      <c r="D50" s="22">
        <v>80</v>
      </c>
      <c r="E50" s="314">
        <v>81</v>
      </c>
      <c r="F50" s="314">
        <v>81</v>
      </c>
      <c r="G50" s="314">
        <v>83</v>
      </c>
      <c r="H50" s="314">
        <v>83</v>
      </c>
      <c r="I50" s="22">
        <v>82.5</v>
      </c>
      <c r="J50" s="320">
        <v>82.5</v>
      </c>
      <c r="K50" s="320">
        <v>80</v>
      </c>
      <c r="L50" s="319">
        <v>80</v>
      </c>
      <c r="M50" s="320">
        <v>80</v>
      </c>
      <c r="N50" s="319">
        <v>80</v>
      </c>
    </row>
    <row r="51" spans="1:14" ht="12" customHeight="1" x14ac:dyDescent="0.25">
      <c r="A51" s="35"/>
      <c r="B51" s="34">
        <v>2020</v>
      </c>
      <c r="C51" s="314">
        <v>85</v>
      </c>
      <c r="D51" s="22">
        <v>85</v>
      </c>
      <c r="E51" s="314" t="s">
        <v>143</v>
      </c>
      <c r="F51" s="314">
        <v>80</v>
      </c>
      <c r="G51" s="314">
        <v>85</v>
      </c>
      <c r="H51" s="314">
        <v>85</v>
      </c>
      <c r="I51" s="22">
        <v>85</v>
      </c>
      <c r="J51" s="314">
        <v>85</v>
      </c>
      <c r="K51" s="320">
        <v>80</v>
      </c>
      <c r="L51" s="22">
        <v>85</v>
      </c>
      <c r="M51" s="314">
        <v>85</v>
      </c>
      <c r="N51" s="22">
        <v>85</v>
      </c>
    </row>
    <row r="52" spans="1:14" ht="12" customHeight="1" x14ac:dyDescent="0.25">
      <c r="A52" s="35"/>
      <c r="B52" s="34">
        <v>2021</v>
      </c>
      <c r="C52" s="314">
        <v>80</v>
      </c>
      <c r="D52" s="22">
        <v>85</v>
      </c>
      <c r="E52" s="314">
        <v>85</v>
      </c>
      <c r="F52" s="314">
        <v>85</v>
      </c>
      <c r="G52" s="314">
        <v>85</v>
      </c>
      <c r="H52" s="314">
        <v>85</v>
      </c>
      <c r="I52" s="22">
        <v>85</v>
      </c>
      <c r="J52" s="314">
        <v>85</v>
      </c>
      <c r="K52" s="320">
        <v>90</v>
      </c>
      <c r="L52" s="319">
        <v>90</v>
      </c>
      <c r="M52" s="314">
        <v>95</v>
      </c>
      <c r="N52" s="22">
        <v>100</v>
      </c>
    </row>
    <row r="53" spans="1:14" ht="12" customHeight="1" x14ac:dyDescent="0.25">
      <c r="A53" s="35"/>
      <c r="B53" s="34">
        <v>2022</v>
      </c>
      <c r="C53" s="314">
        <v>100</v>
      </c>
      <c r="D53" s="22">
        <v>95</v>
      </c>
      <c r="E53" s="314">
        <v>95</v>
      </c>
      <c r="F53" s="314">
        <v>100</v>
      </c>
      <c r="G53" s="314">
        <v>100</v>
      </c>
      <c r="H53" s="314">
        <v>100</v>
      </c>
      <c r="I53" s="22">
        <v>110</v>
      </c>
      <c r="J53" s="314">
        <v>110</v>
      </c>
      <c r="K53" s="320">
        <v>105</v>
      </c>
      <c r="L53" s="319">
        <v>92.5</v>
      </c>
      <c r="M53" s="314">
        <v>100</v>
      </c>
      <c r="N53" s="319">
        <v>105</v>
      </c>
    </row>
    <row r="54" spans="1:14" ht="12" customHeight="1" x14ac:dyDescent="0.25">
      <c r="A54" s="35"/>
      <c r="B54" s="189">
        <v>2023</v>
      </c>
      <c r="C54" s="314">
        <v>115</v>
      </c>
      <c r="D54" s="314">
        <v>115</v>
      </c>
      <c r="E54" s="314">
        <v>110</v>
      </c>
      <c r="F54" s="314">
        <v>115</v>
      </c>
      <c r="G54" s="314">
        <v>115</v>
      </c>
      <c r="H54" s="314">
        <v>115</v>
      </c>
      <c r="I54" s="314">
        <v>115</v>
      </c>
      <c r="J54" s="314">
        <v>115</v>
      </c>
      <c r="K54" s="320">
        <v>115</v>
      </c>
      <c r="L54" s="320">
        <v>115</v>
      </c>
      <c r="M54" s="314">
        <v>120</v>
      </c>
      <c r="N54" s="320">
        <v>123</v>
      </c>
    </row>
    <row r="55" spans="1:14" ht="12" customHeight="1" x14ac:dyDescent="0.25">
      <c r="A55" s="278"/>
      <c r="B55" s="279">
        <v>2024</v>
      </c>
      <c r="C55" s="318">
        <v>123</v>
      </c>
      <c r="D55" s="324">
        <v>110</v>
      </c>
      <c r="E55" s="324">
        <v>125</v>
      </c>
      <c r="F55" s="318">
        <v>120</v>
      </c>
      <c r="G55" s="318"/>
      <c r="H55" s="318"/>
      <c r="I55" s="318"/>
      <c r="J55" s="318"/>
      <c r="K55" s="318"/>
      <c r="L55" s="318"/>
      <c r="M55" s="318"/>
      <c r="N55" s="318"/>
    </row>
    <row r="56" spans="1:14" ht="12" customHeight="1" x14ac:dyDescent="0.2">
      <c r="A56" s="302"/>
      <c r="B56" s="303"/>
      <c r="C56" s="209"/>
      <c r="D56" s="209"/>
      <c r="E56" s="208"/>
      <c r="F56" s="209"/>
      <c r="G56" s="209"/>
      <c r="H56" s="209"/>
      <c r="I56" s="209"/>
      <c r="J56" s="209"/>
      <c r="K56" s="209"/>
      <c r="L56" s="209"/>
      <c r="M56" s="326"/>
      <c r="N56" s="210" t="s">
        <v>79</v>
      </c>
    </row>
    <row r="57" spans="1:14" ht="12" customHeight="1" x14ac:dyDescent="0.25">
      <c r="A57" s="968" t="s">
        <v>529</v>
      </c>
      <c r="B57" s="968"/>
      <c r="C57" s="968"/>
      <c r="D57" s="968"/>
      <c r="E57" s="968"/>
      <c r="F57" s="968"/>
      <c r="G57" s="11"/>
      <c r="H57" s="11"/>
      <c r="I57" s="12"/>
      <c r="J57" s="191"/>
      <c r="K57" s="191"/>
      <c r="L57" s="191"/>
      <c r="M57" s="191"/>
      <c r="N57" s="22"/>
    </row>
    <row r="58" spans="1:14" ht="15.95" customHeight="1" x14ac:dyDescent="0.2">
      <c r="A58" s="468" t="s">
        <v>465</v>
      </c>
      <c r="B58" s="468" t="s">
        <v>520</v>
      </c>
      <c r="C58" s="468" t="s">
        <v>444</v>
      </c>
      <c r="D58" s="468" t="s">
        <v>445</v>
      </c>
      <c r="E58" s="468" t="s">
        <v>446</v>
      </c>
      <c r="F58" s="468" t="s">
        <v>447</v>
      </c>
      <c r="G58" s="468" t="s">
        <v>448</v>
      </c>
      <c r="H58" s="468" t="s">
        <v>449</v>
      </c>
      <c r="I58" s="468" t="s">
        <v>450</v>
      </c>
      <c r="J58" s="468" t="s">
        <v>451</v>
      </c>
      <c r="K58" s="468" t="s">
        <v>452</v>
      </c>
      <c r="L58" s="468" t="s">
        <v>453</v>
      </c>
      <c r="M58" s="468" t="s">
        <v>454</v>
      </c>
      <c r="N58" s="468" t="s">
        <v>455</v>
      </c>
    </row>
    <row r="59" spans="1:14" ht="3.95" customHeight="1" x14ac:dyDescent="0.25">
      <c r="A59" s="478"/>
      <c r="B59" s="479"/>
      <c r="C59" s="488"/>
      <c r="D59" s="489"/>
      <c r="E59" s="489"/>
      <c r="F59" s="488"/>
      <c r="G59" s="488"/>
      <c r="H59" s="488"/>
      <c r="I59" s="488"/>
      <c r="J59" s="488"/>
      <c r="K59" s="488"/>
      <c r="L59" s="488"/>
      <c r="M59" s="488"/>
      <c r="N59" s="488"/>
    </row>
    <row r="60" spans="1:14" ht="12" customHeight="1" x14ac:dyDescent="0.25">
      <c r="A60" s="35" t="s">
        <v>189</v>
      </c>
      <c r="B60" s="34">
        <v>2018</v>
      </c>
      <c r="C60" s="320">
        <v>70</v>
      </c>
      <c r="D60" s="319">
        <v>70</v>
      </c>
      <c r="E60" s="320">
        <v>70</v>
      </c>
      <c r="F60" s="320">
        <v>70</v>
      </c>
      <c r="G60" s="320">
        <v>70</v>
      </c>
      <c r="H60" s="320">
        <v>70</v>
      </c>
      <c r="I60" s="22">
        <v>74.5</v>
      </c>
      <c r="J60" s="314">
        <v>74.5</v>
      </c>
      <c r="K60" s="314">
        <v>71.900000000000006</v>
      </c>
      <c r="L60" s="22">
        <v>69</v>
      </c>
      <c r="M60" s="314">
        <v>69</v>
      </c>
      <c r="N60" s="22">
        <v>69</v>
      </c>
    </row>
    <row r="61" spans="1:14" ht="12" customHeight="1" x14ac:dyDescent="0.25">
      <c r="A61" s="35"/>
      <c r="B61" s="34">
        <v>2019</v>
      </c>
      <c r="C61" s="314">
        <v>74</v>
      </c>
      <c r="D61" s="22">
        <v>74.5</v>
      </c>
      <c r="E61" s="314">
        <v>68</v>
      </c>
      <c r="F61" s="314">
        <v>70</v>
      </c>
      <c r="G61" s="314">
        <v>74</v>
      </c>
      <c r="H61" s="314">
        <v>74</v>
      </c>
      <c r="I61" s="22">
        <v>75</v>
      </c>
      <c r="J61" s="320">
        <v>76</v>
      </c>
      <c r="K61" s="320">
        <v>80</v>
      </c>
      <c r="L61" s="319">
        <v>80</v>
      </c>
      <c r="M61" s="320">
        <v>80</v>
      </c>
      <c r="N61" s="319">
        <v>80</v>
      </c>
    </row>
    <row r="62" spans="1:14" ht="12" customHeight="1" x14ac:dyDescent="0.25">
      <c r="A62" s="35"/>
      <c r="B62" s="34">
        <v>2020</v>
      </c>
      <c r="C62" s="314">
        <v>80</v>
      </c>
      <c r="D62" s="22" t="s">
        <v>143</v>
      </c>
      <c r="E62" s="314" t="s">
        <v>143</v>
      </c>
      <c r="F62" s="314" t="s">
        <v>143</v>
      </c>
      <c r="G62" s="314" t="s">
        <v>143</v>
      </c>
      <c r="H62" s="314" t="s">
        <v>143</v>
      </c>
      <c r="I62" s="22" t="s">
        <v>143</v>
      </c>
      <c r="J62" s="314" t="s">
        <v>143</v>
      </c>
      <c r="K62" s="314" t="s">
        <v>143</v>
      </c>
      <c r="L62" s="22" t="s">
        <v>143</v>
      </c>
      <c r="M62" s="314" t="s">
        <v>143</v>
      </c>
      <c r="N62" s="22" t="s">
        <v>143</v>
      </c>
    </row>
    <row r="63" spans="1:14" ht="12" customHeight="1" x14ac:dyDescent="0.25">
      <c r="A63" s="35"/>
      <c r="B63" s="34">
        <v>2021</v>
      </c>
      <c r="C63" s="314">
        <v>90</v>
      </c>
      <c r="D63" s="22">
        <v>90</v>
      </c>
      <c r="E63" s="314">
        <v>72.5</v>
      </c>
      <c r="F63" s="314">
        <v>75</v>
      </c>
      <c r="G63" s="314">
        <v>77.5</v>
      </c>
      <c r="H63" s="314">
        <v>77.5</v>
      </c>
      <c r="I63" s="22">
        <v>77.5</v>
      </c>
      <c r="J63" s="314">
        <v>84</v>
      </c>
      <c r="K63" s="320">
        <v>82.5</v>
      </c>
      <c r="L63" s="22">
        <v>92.5</v>
      </c>
      <c r="M63" s="314">
        <v>87.5</v>
      </c>
      <c r="N63" s="22">
        <v>82.5</v>
      </c>
    </row>
    <row r="64" spans="1:14" ht="12" customHeight="1" x14ac:dyDescent="0.25">
      <c r="A64" s="35"/>
      <c r="B64" s="34">
        <v>2022</v>
      </c>
      <c r="C64" s="314">
        <v>80</v>
      </c>
      <c r="D64" s="22">
        <v>79</v>
      </c>
      <c r="E64" s="314">
        <v>82</v>
      </c>
      <c r="F64" s="314">
        <v>80</v>
      </c>
      <c r="G64" s="314">
        <v>85</v>
      </c>
      <c r="H64" s="314">
        <v>85</v>
      </c>
      <c r="I64" s="22">
        <v>97.5</v>
      </c>
      <c r="J64" s="314">
        <v>97.5</v>
      </c>
      <c r="K64" s="320">
        <v>95</v>
      </c>
      <c r="L64" s="22">
        <v>90</v>
      </c>
      <c r="M64" s="314">
        <v>90</v>
      </c>
      <c r="N64" s="314">
        <v>90</v>
      </c>
    </row>
    <row r="65" spans="1:14" ht="12" customHeight="1" x14ac:dyDescent="0.25">
      <c r="A65" s="35"/>
      <c r="B65" s="189">
        <v>2023</v>
      </c>
      <c r="C65" s="314" t="s">
        <v>143</v>
      </c>
      <c r="D65" s="22" t="s">
        <v>143</v>
      </c>
      <c r="E65" s="22" t="s">
        <v>143</v>
      </c>
      <c r="F65" s="22" t="s">
        <v>143</v>
      </c>
      <c r="G65" s="22" t="s">
        <v>143</v>
      </c>
      <c r="H65" s="314" t="s">
        <v>143</v>
      </c>
      <c r="I65" s="314">
        <v>123</v>
      </c>
      <c r="J65" s="314">
        <v>120</v>
      </c>
      <c r="K65" s="320">
        <v>120</v>
      </c>
      <c r="L65" s="314">
        <v>117</v>
      </c>
      <c r="M65" s="314">
        <v>118</v>
      </c>
      <c r="N65" s="314">
        <v>118</v>
      </c>
    </row>
    <row r="66" spans="1:14" ht="12" customHeight="1" x14ac:dyDescent="0.25">
      <c r="A66" s="192"/>
      <c r="B66" s="193">
        <v>2024</v>
      </c>
      <c r="C66" s="318">
        <v>120</v>
      </c>
      <c r="D66" s="324">
        <v>120</v>
      </c>
      <c r="E66" s="324">
        <v>120</v>
      </c>
      <c r="F66" s="318">
        <v>110</v>
      </c>
      <c r="G66" s="318"/>
      <c r="H66" s="318"/>
      <c r="I66" s="318"/>
      <c r="J66" s="318"/>
      <c r="K66" s="318"/>
      <c r="L66" s="318"/>
      <c r="M66" s="318"/>
      <c r="N66" s="318"/>
    </row>
    <row r="67" spans="1:14" ht="12" customHeight="1" x14ac:dyDescent="0.25">
      <c r="A67" s="188" t="s">
        <v>85</v>
      </c>
      <c r="B67" s="189">
        <v>2018</v>
      </c>
      <c r="C67" s="320">
        <v>95</v>
      </c>
      <c r="D67" s="320">
        <v>95</v>
      </c>
      <c r="E67" s="320">
        <v>96</v>
      </c>
      <c r="F67" s="320">
        <v>96</v>
      </c>
      <c r="G67" s="314">
        <v>98</v>
      </c>
      <c r="H67" s="314">
        <v>97.5</v>
      </c>
      <c r="I67" s="22">
        <v>97.5</v>
      </c>
      <c r="J67" s="314">
        <v>97.5</v>
      </c>
      <c r="K67" s="314">
        <v>96</v>
      </c>
      <c r="L67" s="22">
        <v>96</v>
      </c>
      <c r="M67" s="314">
        <v>96</v>
      </c>
      <c r="N67" s="22">
        <v>100</v>
      </c>
    </row>
    <row r="68" spans="1:14" ht="12" customHeight="1" x14ac:dyDescent="0.25">
      <c r="A68" s="188"/>
      <c r="B68" s="189">
        <v>2019</v>
      </c>
      <c r="C68" s="314">
        <v>100</v>
      </c>
      <c r="D68" s="314">
        <v>107.5</v>
      </c>
      <c r="E68" s="314">
        <v>109</v>
      </c>
      <c r="F68" s="314">
        <v>108</v>
      </c>
      <c r="G68" s="314">
        <v>108</v>
      </c>
      <c r="H68" s="314">
        <v>106</v>
      </c>
      <c r="I68" s="22">
        <v>106</v>
      </c>
      <c r="J68" s="320">
        <v>107</v>
      </c>
      <c r="K68" s="320">
        <v>110</v>
      </c>
      <c r="L68" s="22">
        <v>110</v>
      </c>
      <c r="M68" s="314">
        <v>115</v>
      </c>
      <c r="N68" s="22">
        <v>115</v>
      </c>
    </row>
    <row r="69" spans="1:14" ht="12" customHeight="1" x14ac:dyDescent="0.25">
      <c r="A69" s="188"/>
      <c r="B69" s="189">
        <v>2020</v>
      </c>
      <c r="C69" s="314">
        <v>115</v>
      </c>
      <c r="D69" s="314">
        <v>115</v>
      </c>
      <c r="E69" s="314">
        <v>115</v>
      </c>
      <c r="F69" s="314">
        <v>115</v>
      </c>
      <c r="G69" s="314">
        <v>122.5</v>
      </c>
      <c r="H69" s="314">
        <v>122.5</v>
      </c>
      <c r="I69" s="22">
        <v>122.5</v>
      </c>
      <c r="J69" s="314">
        <v>122.5</v>
      </c>
      <c r="K69" s="314">
        <v>122.5</v>
      </c>
      <c r="L69" s="22">
        <v>122.5</v>
      </c>
      <c r="M69" s="314">
        <v>122.5</v>
      </c>
      <c r="N69" s="22">
        <v>125</v>
      </c>
    </row>
    <row r="70" spans="1:14" ht="12" customHeight="1" x14ac:dyDescent="0.25">
      <c r="A70" s="188"/>
      <c r="B70" s="189">
        <v>2021</v>
      </c>
      <c r="C70" s="314">
        <v>130</v>
      </c>
      <c r="D70" s="314">
        <v>125</v>
      </c>
      <c r="E70" s="314">
        <v>130</v>
      </c>
      <c r="F70" s="314">
        <v>130</v>
      </c>
      <c r="G70" s="314">
        <v>130</v>
      </c>
      <c r="H70" s="314">
        <v>130</v>
      </c>
      <c r="I70" s="22">
        <v>130</v>
      </c>
      <c r="J70" s="314">
        <v>130</v>
      </c>
      <c r="K70" s="314">
        <v>130</v>
      </c>
      <c r="L70" s="22">
        <v>130</v>
      </c>
      <c r="M70" s="314">
        <v>130</v>
      </c>
      <c r="N70" s="274">
        <v>130</v>
      </c>
    </row>
    <row r="71" spans="1:14" ht="12" customHeight="1" x14ac:dyDescent="0.25">
      <c r="A71" s="188"/>
      <c r="B71" s="189">
        <v>2022</v>
      </c>
      <c r="C71" s="314">
        <v>130</v>
      </c>
      <c r="D71" s="314">
        <v>130</v>
      </c>
      <c r="E71" s="314">
        <v>130</v>
      </c>
      <c r="F71" s="314">
        <v>130</v>
      </c>
      <c r="G71" s="314">
        <v>130</v>
      </c>
      <c r="H71" s="314">
        <v>130</v>
      </c>
      <c r="I71" s="22">
        <v>130</v>
      </c>
      <c r="J71" s="314">
        <v>130</v>
      </c>
      <c r="K71" s="314">
        <v>130</v>
      </c>
      <c r="L71" s="22">
        <v>140</v>
      </c>
      <c r="M71" s="314">
        <v>130</v>
      </c>
      <c r="N71" s="274">
        <v>120</v>
      </c>
    </row>
    <row r="72" spans="1:14" ht="12" customHeight="1" x14ac:dyDescent="0.25">
      <c r="A72" s="205"/>
      <c r="B72" s="189">
        <v>2023</v>
      </c>
      <c r="C72" s="314">
        <v>132</v>
      </c>
      <c r="D72" s="314">
        <v>133</v>
      </c>
      <c r="E72" s="314">
        <v>150</v>
      </c>
      <c r="F72" s="314">
        <v>128</v>
      </c>
      <c r="G72" s="314">
        <v>145</v>
      </c>
      <c r="H72" s="314">
        <v>133</v>
      </c>
      <c r="I72" s="314">
        <v>140</v>
      </c>
      <c r="J72" s="314">
        <v>140</v>
      </c>
      <c r="K72" s="314">
        <v>143</v>
      </c>
      <c r="L72" s="314">
        <v>158</v>
      </c>
      <c r="M72" s="314">
        <v>158</v>
      </c>
      <c r="N72" s="273">
        <v>150</v>
      </c>
    </row>
    <row r="73" spans="1:14" ht="12" customHeight="1" x14ac:dyDescent="0.25">
      <c r="A73" s="192"/>
      <c r="B73" s="193">
        <v>2024</v>
      </c>
      <c r="C73" s="490">
        <v>160</v>
      </c>
      <c r="D73" s="324">
        <v>150</v>
      </c>
      <c r="E73" s="324">
        <v>150</v>
      </c>
      <c r="F73" s="318">
        <v>164</v>
      </c>
      <c r="G73" s="318"/>
      <c r="H73" s="318"/>
      <c r="I73" s="318"/>
      <c r="J73" s="318"/>
      <c r="K73" s="318"/>
      <c r="L73" s="318"/>
      <c r="M73" s="318"/>
      <c r="N73" s="318"/>
    </row>
    <row r="74" spans="1:14" ht="12" customHeight="1" x14ac:dyDescent="0.25">
      <c r="A74" s="188" t="s">
        <v>468</v>
      </c>
      <c r="B74" s="189">
        <v>2018</v>
      </c>
      <c r="C74" s="314">
        <v>77.916666666666671</v>
      </c>
      <c r="D74" s="314">
        <v>76.875</v>
      </c>
      <c r="E74" s="314">
        <v>75</v>
      </c>
      <c r="F74" s="314">
        <v>75</v>
      </c>
      <c r="G74" s="314">
        <v>73.400000000000006</v>
      </c>
      <c r="H74" s="314">
        <v>74.599999999999994</v>
      </c>
      <c r="I74" s="22">
        <v>73.8</v>
      </c>
      <c r="J74" s="22">
        <v>75.400000000000006</v>
      </c>
      <c r="K74" s="314">
        <v>75.5</v>
      </c>
      <c r="L74" s="22">
        <v>76.5</v>
      </c>
      <c r="M74" s="314">
        <v>78.3</v>
      </c>
      <c r="N74" s="22">
        <v>78.3</v>
      </c>
    </row>
    <row r="75" spans="1:14" ht="12" customHeight="1" x14ac:dyDescent="0.25">
      <c r="A75" s="188"/>
      <c r="B75" s="189">
        <v>2019</v>
      </c>
      <c r="C75" s="314">
        <v>77</v>
      </c>
      <c r="D75" s="314">
        <v>77</v>
      </c>
      <c r="E75" s="314">
        <v>76.7</v>
      </c>
      <c r="F75" s="314">
        <v>77</v>
      </c>
      <c r="G75" s="314">
        <v>76.7</v>
      </c>
      <c r="H75" s="314">
        <v>75.5</v>
      </c>
      <c r="I75" s="22">
        <v>75</v>
      </c>
      <c r="J75" s="319">
        <v>72.900000000000006</v>
      </c>
      <c r="K75" s="320">
        <v>80</v>
      </c>
      <c r="L75" s="22">
        <v>95</v>
      </c>
      <c r="M75" s="314">
        <v>95</v>
      </c>
      <c r="N75" s="22">
        <v>95</v>
      </c>
    </row>
    <row r="76" spans="1:14" ht="12" customHeight="1" x14ac:dyDescent="0.25">
      <c r="A76" s="188"/>
      <c r="B76" s="189">
        <v>2020</v>
      </c>
      <c r="C76" s="314">
        <v>95</v>
      </c>
      <c r="D76" s="314" t="s">
        <v>143</v>
      </c>
      <c r="E76" s="314" t="s">
        <v>143</v>
      </c>
      <c r="F76" s="314" t="s">
        <v>143</v>
      </c>
      <c r="G76" s="314" t="s">
        <v>143</v>
      </c>
      <c r="H76" s="314" t="s">
        <v>143</v>
      </c>
      <c r="I76" s="22">
        <v>110</v>
      </c>
      <c r="J76" s="22">
        <v>110</v>
      </c>
      <c r="K76" s="314">
        <v>110</v>
      </c>
      <c r="L76" s="22">
        <v>100</v>
      </c>
      <c r="M76" s="314">
        <v>100</v>
      </c>
      <c r="N76" s="22">
        <v>100</v>
      </c>
    </row>
    <row r="77" spans="1:14" ht="12" customHeight="1" x14ac:dyDescent="0.25">
      <c r="A77" s="188"/>
      <c r="B77" s="189">
        <v>2021</v>
      </c>
      <c r="C77" s="314">
        <v>95</v>
      </c>
      <c r="D77" s="314">
        <v>95</v>
      </c>
      <c r="E77" s="314">
        <v>95</v>
      </c>
      <c r="F77" s="314">
        <v>92.5</v>
      </c>
      <c r="G77" s="314">
        <v>92.5</v>
      </c>
      <c r="H77" s="314">
        <v>95</v>
      </c>
      <c r="I77" s="22">
        <v>100</v>
      </c>
      <c r="J77" s="22">
        <v>100</v>
      </c>
      <c r="K77" s="314">
        <v>100</v>
      </c>
      <c r="L77" s="22">
        <v>100</v>
      </c>
      <c r="M77" s="314">
        <v>100</v>
      </c>
      <c r="N77" s="22">
        <v>95</v>
      </c>
    </row>
    <row r="78" spans="1:14" ht="12" customHeight="1" x14ac:dyDescent="0.25">
      <c r="A78" s="188"/>
      <c r="B78" s="189">
        <v>2022</v>
      </c>
      <c r="C78" s="314">
        <v>110</v>
      </c>
      <c r="D78" s="314">
        <v>110</v>
      </c>
      <c r="E78" s="314">
        <v>110</v>
      </c>
      <c r="F78" s="314">
        <v>110</v>
      </c>
      <c r="G78" s="314">
        <v>110</v>
      </c>
      <c r="H78" s="314">
        <v>115</v>
      </c>
      <c r="I78" s="22">
        <v>110</v>
      </c>
      <c r="J78" s="22">
        <v>110</v>
      </c>
      <c r="K78" s="314">
        <v>115</v>
      </c>
      <c r="L78" s="22">
        <v>110</v>
      </c>
      <c r="M78" s="314">
        <v>110</v>
      </c>
      <c r="N78" s="22">
        <v>110</v>
      </c>
    </row>
    <row r="79" spans="1:14" ht="12" customHeight="1" x14ac:dyDescent="0.25">
      <c r="A79" s="188"/>
      <c r="B79" s="189">
        <v>2023</v>
      </c>
      <c r="C79" s="314">
        <v>115</v>
      </c>
      <c r="D79" s="314">
        <v>120</v>
      </c>
      <c r="E79" s="314">
        <v>130</v>
      </c>
      <c r="F79" s="314">
        <v>130</v>
      </c>
      <c r="G79" s="314">
        <v>140</v>
      </c>
      <c r="H79" s="314">
        <v>140</v>
      </c>
      <c r="I79" s="314">
        <v>130</v>
      </c>
      <c r="J79" s="314">
        <v>130</v>
      </c>
      <c r="K79" s="321">
        <v>130</v>
      </c>
      <c r="L79" s="314">
        <v>138</v>
      </c>
      <c r="M79" s="314">
        <v>135</v>
      </c>
      <c r="N79" s="314">
        <v>135</v>
      </c>
    </row>
    <row r="80" spans="1:14" ht="12" customHeight="1" x14ac:dyDescent="0.25">
      <c r="A80" s="192"/>
      <c r="B80" s="193">
        <v>2024</v>
      </c>
      <c r="C80" s="318">
        <v>135</v>
      </c>
      <c r="D80" s="324">
        <v>123</v>
      </c>
      <c r="E80" s="324">
        <v>124</v>
      </c>
      <c r="F80" s="318">
        <v>158</v>
      </c>
      <c r="G80" s="318"/>
      <c r="H80" s="318"/>
      <c r="I80" s="318"/>
      <c r="J80" s="318"/>
      <c r="K80" s="318"/>
      <c r="L80" s="318"/>
      <c r="M80" s="318"/>
      <c r="N80" s="318"/>
    </row>
    <row r="81" spans="1:14" ht="12" customHeight="1" x14ac:dyDescent="0.25">
      <c r="A81" s="188" t="s">
        <v>101</v>
      </c>
      <c r="B81" s="189">
        <v>2018</v>
      </c>
      <c r="C81" s="314">
        <v>84</v>
      </c>
      <c r="D81" s="314">
        <v>82.5</v>
      </c>
      <c r="E81" s="314">
        <v>82.5</v>
      </c>
      <c r="F81" s="314">
        <v>82.5</v>
      </c>
      <c r="G81" s="314">
        <v>82.5</v>
      </c>
      <c r="H81" s="314">
        <v>82.5</v>
      </c>
      <c r="I81" s="22">
        <v>89.5</v>
      </c>
      <c r="J81" s="22">
        <v>89.5</v>
      </c>
      <c r="K81" s="314">
        <v>91</v>
      </c>
      <c r="L81" s="22">
        <v>93</v>
      </c>
      <c r="M81" s="314">
        <v>93</v>
      </c>
      <c r="N81" s="22">
        <v>93</v>
      </c>
    </row>
    <row r="82" spans="1:14" ht="12" customHeight="1" x14ac:dyDescent="0.25">
      <c r="A82" s="188"/>
      <c r="B82" s="189">
        <v>2019</v>
      </c>
      <c r="C82" s="314">
        <v>76.5</v>
      </c>
      <c r="D82" s="314">
        <v>85</v>
      </c>
      <c r="E82" s="314">
        <v>70</v>
      </c>
      <c r="F82" s="314">
        <v>68</v>
      </c>
      <c r="G82" s="314">
        <v>67</v>
      </c>
      <c r="H82" s="314">
        <v>69</v>
      </c>
      <c r="I82" s="22">
        <v>74</v>
      </c>
      <c r="J82" s="22">
        <v>74</v>
      </c>
      <c r="K82" s="320">
        <v>77</v>
      </c>
      <c r="L82" s="22">
        <v>77.5</v>
      </c>
      <c r="M82" s="314">
        <v>75</v>
      </c>
      <c r="N82" s="22">
        <v>75</v>
      </c>
    </row>
    <row r="83" spans="1:14" ht="12" customHeight="1" x14ac:dyDescent="0.25">
      <c r="A83" s="188"/>
      <c r="B83" s="189">
        <v>2020</v>
      </c>
      <c r="C83" s="314">
        <v>70</v>
      </c>
      <c r="D83" s="314">
        <v>75</v>
      </c>
      <c r="E83" s="314">
        <v>85</v>
      </c>
      <c r="F83" s="314" t="s">
        <v>143</v>
      </c>
      <c r="G83" s="314" t="s">
        <v>143</v>
      </c>
      <c r="H83" s="314">
        <v>75</v>
      </c>
      <c r="I83" s="22">
        <v>75</v>
      </c>
      <c r="J83" s="22">
        <v>75</v>
      </c>
      <c r="K83" s="314">
        <v>65</v>
      </c>
      <c r="L83" s="22" t="s">
        <v>143</v>
      </c>
      <c r="M83" s="314">
        <v>55</v>
      </c>
      <c r="N83" s="22">
        <v>77.5</v>
      </c>
    </row>
    <row r="84" spans="1:14" ht="12" customHeight="1" x14ac:dyDescent="0.25">
      <c r="A84" s="188"/>
      <c r="B84" s="189">
        <v>2021</v>
      </c>
      <c r="C84" s="314">
        <v>78.5</v>
      </c>
      <c r="D84" s="314">
        <v>77.5</v>
      </c>
      <c r="E84" s="314">
        <v>77.5</v>
      </c>
      <c r="F84" s="314">
        <v>77.5</v>
      </c>
      <c r="G84" s="314">
        <v>75</v>
      </c>
      <c r="H84" s="314">
        <v>80</v>
      </c>
      <c r="I84" s="22">
        <v>80</v>
      </c>
      <c r="J84" s="22">
        <v>80</v>
      </c>
      <c r="K84" s="314">
        <v>80</v>
      </c>
      <c r="L84" s="22">
        <v>80</v>
      </c>
      <c r="M84" s="314">
        <v>75</v>
      </c>
      <c r="N84" s="22">
        <v>80</v>
      </c>
    </row>
    <row r="85" spans="1:14" ht="12" customHeight="1" x14ac:dyDescent="0.25">
      <c r="A85" s="188"/>
      <c r="B85" s="189">
        <v>2022</v>
      </c>
      <c r="C85" s="314">
        <v>80</v>
      </c>
      <c r="D85" s="314">
        <v>80</v>
      </c>
      <c r="E85" s="314">
        <v>85</v>
      </c>
      <c r="F85" s="314">
        <v>90</v>
      </c>
      <c r="G85" s="314">
        <v>90</v>
      </c>
      <c r="H85" s="314">
        <v>90</v>
      </c>
      <c r="I85" s="22">
        <v>90</v>
      </c>
      <c r="J85" s="22">
        <v>90</v>
      </c>
      <c r="K85" s="314">
        <v>90</v>
      </c>
      <c r="L85" s="22">
        <v>95</v>
      </c>
      <c r="M85" s="314">
        <v>90</v>
      </c>
      <c r="N85" s="22">
        <v>88</v>
      </c>
    </row>
    <row r="86" spans="1:14" ht="12" customHeight="1" x14ac:dyDescent="0.25">
      <c r="A86" s="188"/>
      <c r="B86" s="189">
        <v>2023</v>
      </c>
      <c r="C86" s="314">
        <v>97.5</v>
      </c>
      <c r="D86" s="314">
        <v>97.5</v>
      </c>
      <c r="E86" s="314">
        <v>97.5</v>
      </c>
      <c r="F86" s="314">
        <v>97.5</v>
      </c>
      <c r="G86" s="314">
        <v>97.5</v>
      </c>
      <c r="H86" s="314">
        <v>97.5</v>
      </c>
      <c r="I86" s="314">
        <v>97.5</v>
      </c>
      <c r="J86" s="314">
        <v>97.5</v>
      </c>
      <c r="K86" s="314">
        <v>97.5</v>
      </c>
      <c r="L86" s="314">
        <v>98</v>
      </c>
      <c r="M86" s="314">
        <v>98</v>
      </c>
      <c r="N86" s="314">
        <v>98</v>
      </c>
    </row>
    <row r="87" spans="1:14" ht="12" customHeight="1" x14ac:dyDescent="0.25">
      <c r="A87" s="192"/>
      <c r="B87" s="193">
        <v>2024</v>
      </c>
      <c r="C87" s="318">
        <v>98</v>
      </c>
      <c r="D87" s="324">
        <v>94</v>
      </c>
      <c r="E87" s="324">
        <v>94</v>
      </c>
      <c r="F87" s="324">
        <v>94</v>
      </c>
      <c r="G87" s="318"/>
      <c r="H87" s="318"/>
      <c r="I87" s="318"/>
      <c r="J87" s="318"/>
      <c r="K87" s="318"/>
      <c r="L87" s="318"/>
      <c r="M87" s="318"/>
      <c r="N87" s="318"/>
    </row>
    <row r="88" spans="1:14" ht="12" customHeight="1" x14ac:dyDescent="0.25">
      <c r="A88" s="188" t="s">
        <v>530</v>
      </c>
      <c r="B88" s="189">
        <v>2018</v>
      </c>
      <c r="C88" s="320">
        <v>142</v>
      </c>
      <c r="D88" s="320">
        <v>142</v>
      </c>
      <c r="E88" s="320">
        <v>142</v>
      </c>
      <c r="F88" s="320">
        <v>142</v>
      </c>
      <c r="G88" s="320">
        <v>142</v>
      </c>
      <c r="H88" s="320">
        <v>142</v>
      </c>
      <c r="I88" s="319">
        <v>142</v>
      </c>
      <c r="J88" s="319">
        <v>142</v>
      </c>
      <c r="K88" s="320">
        <v>142</v>
      </c>
      <c r="L88" s="319">
        <v>142</v>
      </c>
      <c r="M88" s="320">
        <v>142</v>
      </c>
      <c r="N88" s="319">
        <v>142</v>
      </c>
    </row>
    <row r="89" spans="1:14" ht="12" customHeight="1" x14ac:dyDescent="0.25">
      <c r="A89" s="188"/>
      <c r="B89" s="189">
        <v>2019</v>
      </c>
      <c r="C89" s="320">
        <v>142</v>
      </c>
      <c r="D89" s="314">
        <v>145</v>
      </c>
      <c r="E89" s="314">
        <v>145</v>
      </c>
      <c r="F89" s="314">
        <v>145</v>
      </c>
      <c r="G89" s="314">
        <v>145</v>
      </c>
      <c r="H89" s="314">
        <v>145</v>
      </c>
      <c r="I89" s="22">
        <v>145</v>
      </c>
      <c r="J89" s="319">
        <v>145</v>
      </c>
      <c r="K89" s="320">
        <v>140</v>
      </c>
      <c r="L89" s="22">
        <v>140</v>
      </c>
      <c r="M89" s="314">
        <v>140</v>
      </c>
      <c r="N89" s="22">
        <v>140</v>
      </c>
    </row>
    <row r="90" spans="1:14" ht="12" customHeight="1" x14ac:dyDescent="0.25">
      <c r="A90" s="188"/>
      <c r="B90" s="189">
        <v>2020</v>
      </c>
      <c r="C90" s="314">
        <v>140</v>
      </c>
      <c r="D90" s="314">
        <v>140</v>
      </c>
      <c r="E90" s="314" t="s">
        <v>143</v>
      </c>
      <c r="F90" s="314" t="s">
        <v>143</v>
      </c>
      <c r="G90" s="314" t="s">
        <v>143</v>
      </c>
      <c r="H90" s="314" t="s">
        <v>143</v>
      </c>
      <c r="I90" s="22">
        <v>140</v>
      </c>
      <c r="J90" s="22">
        <v>140</v>
      </c>
      <c r="K90" s="314" t="s">
        <v>143</v>
      </c>
      <c r="L90" s="22">
        <v>140</v>
      </c>
      <c r="M90" s="314">
        <v>140</v>
      </c>
      <c r="N90" s="22">
        <v>140</v>
      </c>
    </row>
    <row r="91" spans="1:14" ht="12" customHeight="1" x14ac:dyDescent="0.25">
      <c r="A91" s="188"/>
      <c r="B91" s="189">
        <v>2021</v>
      </c>
      <c r="C91" s="314">
        <v>140</v>
      </c>
      <c r="D91" s="314" t="s">
        <v>143</v>
      </c>
      <c r="E91" s="314" t="s">
        <v>143</v>
      </c>
      <c r="F91" s="314" t="s">
        <v>143</v>
      </c>
      <c r="G91" s="314" t="s">
        <v>143</v>
      </c>
      <c r="H91" s="314">
        <v>140</v>
      </c>
      <c r="I91" s="22">
        <v>140</v>
      </c>
      <c r="J91" s="22">
        <v>140</v>
      </c>
      <c r="K91" s="314">
        <v>155</v>
      </c>
      <c r="L91" s="22">
        <v>140</v>
      </c>
      <c r="M91" s="314">
        <v>140</v>
      </c>
      <c r="N91" s="22">
        <v>140</v>
      </c>
    </row>
    <row r="92" spans="1:14" ht="12" customHeight="1" x14ac:dyDescent="0.25">
      <c r="A92" s="188"/>
      <c r="B92" s="189">
        <v>2022</v>
      </c>
      <c r="C92" s="314">
        <v>140</v>
      </c>
      <c r="D92" s="314">
        <v>140</v>
      </c>
      <c r="E92" s="314">
        <v>140</v>
      </c>
      <c r="F92" s="314">
        <v>140</v>
      </c>
      <c r="G92" s="314">
        <v>140</v>
      </c>
      <c r="H92" s="314">
        <v>140</v>
      </c>
      <c r="I92" s="22">
        <v>140</v>
      </c>
      <c r="J92" s="22">
        <v>140</v>
      </c>
      <c r="K92" s="314">
        <v>140</v>
      </c>
      <c r="L92" s="22">
        <v>140</v>
      </c>
      <c r="M92" s="314">
        <v>140</v>
      </c>
      <c r="N92" s="22">
        <v>140</v>
      </c>
    </row>
    <row r="93" spans="1:14" ht="12" customHeight="1" x14ac:dyDescent="0.25">
      <c r="A93" s="188"/>
      <c r="B93" s="189">
        <v>2023</v>
      </c>
      <c r="C93" s="314">
        <v>165</v>
      </c>
      <c r="D93" s="314">
        <v>165</v>
      </c>
      <c r="E93" s="314">
        <v>160</v>
      </c>
      <c r="F93" s="314">
        <v>160</v>
      </c>
      <c r="G93" s="314">
        <v>160</v>
      </c>
      <c r="H93" s="314">
        <v>160</v>
      </c>
      <c r="I93" s="314">
        <v>160</v>
      </c>
      <c r="J93" s="314">
        <v>160</v>
      </c>
      <c r="K93" s="314">
        <v>140</v>
      </c>
      <c r="L93" s="314">
        <v>140</v>
      </c>
      <c r="M93" s="314">
        <v>140</v>
      </c>
      <c r="N93" s="314">
        <v>135</v>
      </c>
    </row>
    <row r="94" spans="1:14" ht="12" customHeight="1" x14ac:dyDescent="0.25">
      <c r="A94" s="192"/>
      <c r="B94" s="193">
        <v>2024</v>
      </c>
      <c r="C94" s="318">
        <v>135</v>
      </c>
      <c r="D94" s="318">
        <v>135</v>
      </c>
      <c r="E94" s="324" t="s">
        <v>29</v>
      </c>
      <c r="F94" s="324" t="s">
        <v>29</v>
      </c>
      <c r="G94" s="318"/>
      <c r="H94" s="318"/>
      <c r="I94" s="318"/>
      <c r="J94" s="318"/>
      <c r="K94" s="318"/>
      <c r="L94" s="318"/>
      <c r="M94" s="318"/>
      <c r="N94" s="318"/>
    </row>
    <row r="95" spans="1:14" ht="12" customHeight="1" x14ac:dyDescent="0.25">
      <c r="A95" s="188" t="s">
        <v>471</v>
      </c>
      <c r="B95" s="189">
        <v>2018</v>
      </c>
      <c r="C95" s="320">
        <v>119</v>
      </c>
      <c r="D95" s="320">
        <v>119</v>
      </c>
      <c r="E95" s="320">
        <v>119</v>
      </c>
      <c r="F95" s="320">
        <v>119</v>
      </c>
      <c r="G95" s="320">
        <v>119</v>
      </c>
      <c r="H95" s="314" t="s">
        <v>143</v>
      </c>
      <c r="I95" s="22" t="s">
        <v>143</v>
      </c>
      <c r="J95" s="22" t="s">
        <v>143</v>
      </c>
      <c r="K95" s="314" t="s">
        <v>143</v>
      </c>
      <c r="L95" s="22" t="s">
        <v>143</v>
      </c>
      <c r="M95" s="314" t="s">
        <v>143</v>
      </c>
      <c r="N95" s="22" t="s">
        <v>143</v>
      </c>
    </row>
    <row r="96" spans="1:14" ht="12" customHeight="1" x14ac:dyDescent="0.25">
      <c r="A96" s="188"/>
      <c r="B96" s="189">
        <v>2019</v>
      </c>
      <c r="C96" s="314">
        <v>117</v>
      </c>
      <c r="D96" s="314">
        <v>109</v>
      </c>
      <c r="E96" s="314">
        <v>122</v>
      </c>
      <c r="F96" s="314">
        <v>121.96458333333334</v>
      </c>
      <c r="G96" s="314">
        <v>116.13125000000001</v>
      </c>
      <c r="H96" s="314">
        <v>121.13125000000001</v>
      </c>
      <c r="I96" s="22">
        <v>127.79791666666667</v>
      </c>
      <c r="J96" s="319">
        <v>127</v>
      </c>
      <c r="K96" s="320">
        <v>105</v>
      </c>
      <c r="L96" s="319">
        <v>110</v>
      </c>
      <c r="M96" s="314">
        <v>110</v>
      </c>
      <c r="N96" s="22">
        <v>110</v>
      </c>
    </row>
    <row r="97" spans="1:14" ht="12" customHeight="1" x14ac:dyDescent="0.25">
      <c r="A97" s="188"/>
      <c r="B97" s="189">
        <v>2020</v>
      </c>
      <c r="C97" s="314">
        <v>105</v>
      </c>
      <c r="D97" s="314">
        <v>125</v>
      </c>
      <c r="E97" s="314" t="s">
        <v>143</v>
      </c>
      <c r="F97" s="314" t="s">
        <v>143</v>
      </c>
      <c r="G97" s="314">
        <v>105</v>
      </c>
      <c r="H97" s="314">
        <v>105</v>
      </c>
      <c r="I97" s="22">
        <v>105</v>
      </c>
      <c r="J97" s="22">
        <v>105</v>
      </c>
      <c r="K97" s="314">
        <v>105</v>
      </c>
      <c r="L97" s="22">
        <v>105</v>
      </c>
      <c r="M97" s="314" t="s">
        <v>143</v>
      </c>
      <c r="N97" s="22">
        <v>105</v>
      </c>
    </row>
    <row r="98" spans="1:14" ht="12" customHeight="1" x14ac:dyDescent="0.25">
      <c r="A98" s="188"/>
      <c r="B98" s="189">
        <v>2021</v>
      </c>
      <c r="C98" s="314">
        <v>105</v>
      </c>
      <c r="D98" s="314">
        <v>105</v>
      </c>
      <c r="E98" s="314">
        <v>105</v>
      </c>
      <c r="F98" s="314">
        <v>105</v>
      </c>
      <c r="G98" s="314">
        <v>125</v>
      </c>
      <c r="H98" s="314">
        <v>105</v>
      </c>
      <c r="I98" s="22">
        <v>105</v>
      </c>
      <c r="J98" s="22">
        <v>130</v>
      </c>
      <c r="K98" s="314">
        <v>130</v>
      </c>
      <c r="L98" s="22">
        <v>130</v>
      </c>
      <c r="M98" s="314">
        <v>105</v>
      </c>
      <c r="N98" s="22">
        <v>130</v>
      </c>
    </row>
    <row r="99" spans="1:14" ht="12" customHeight="1" x14ac:dyDescent="0.25">
      <c r="A99" s="188"/>
      <c r="B99" s="189">
        <v>2022</v>
      </c>
      <c r="C99" s="314">
        <v>132.5</v>
      </c>
      <c r="D99" s="314">
        <v>132.5</v>
      </c>
      <c r="E99" s="314">
        <v>125</v>
      </c>
      <c r="F99" s="314">
        <v>125</v>
      </c>
      <c r="G99" s="314">
        <v>125</v>
      </c>
      <c r="H99" s="314">
        <v>147</v>
      </c>
      <c r="I99" s="22">
        <v>140</v>
      </c>
      <c r="J99" s="22">
        <v>158</v>
      </c>
      <c r="K99" s="314">
        <v>158</v>
      </c>
      <c r="L99" s="22">
        <v>158</v>
      </c>
      <c r="M99" s="314">
        <v>157</v>
      </c>
      <c r="N99" s="22">
        <v>158</v>
      </c>
    </row>
    <row r="100" spans="1:14" ht="12" customHeight="1" x14ac:dyDescent="0.25">
      <c r="A100" s="188"/>
      <c r="B100" s="189">
        <v>2023</v>
      </c>
      <c r="C100" s="314" t="s">
        <v>143</v>
      </c>
      <c r="D100" s="314" t="s">
        <v>143</v>
      </c>
      <c r="E100" s="314">
        <v>200</v>
      </c>
      <c r="F100" s="314">
        <v>200</v>
      </c>
      <c r="G100" s="314">
        <v>185</v>
      </c>
      <c r="H100" s="314">
        <v>185</v>
      </c>
      <c r="I100" s="314">
        <v>188</v>
      </c>
      <c r="J100" s="314">
        <v>188</v>
      </c>
      <c r="K100" s="314">
        <v>200</v>
      </c>
      <c r="L100" s="314">
        <v>200</v>
      </c>
      <c r="M100" s="314">
        <v>202</v>
      </c>
      <c r="N100" s="22">
        <v>200</v>
      </c>
    </row>
    <row r="101" spans="1:14" ht="12" customHeight="1" x14ac:dyDescent="0.25">
      <c r="A101" s="192"/>
      <c r="B101" s="193">
        <v>2024</v>
      </c>
      <c r="C101" s="318">
        <v>160</v>
      </c>
      <c r="D101" s="324">
        <v>160</v>
      </c>
      <c r="E101" s="324">
        <v>146</v>
      </c>
      <c r="F101" s="318">
        <v>168</v>
      </c>
      <c r="G101" s="318"/>
      <c r="H101" s="318"/>
      <c r="I101" s="318"/>
      <c r="J101" s="318"/>
      <c r="K101" s="318"/>
      <c r="L101" s="318"/>
      <c r="M101" s="318"/>
      <c r="N101" s="318"/>
    </row>
    <row r="102" spans="1:14" ht="12" customHeight="1" x14ac:dyDescent="0.25">
      <c r="A102" s="188" t="s">
        <v>475</v>
      </c>
      <c r="B102" s="189">
        <v>2018</v>
      </c>
      <c r="C102" s="320">
        <v>92.5</v>
      </c>
      <c r="D102" s="320">
        <v>126</v>
      </c>
      <c r="E102" s="320">
        <v>125</v>
      </c>
      <c r="F102" s="314">
        <v>125</v>
      </c>
      <c r="G102" s="314">
        <v>125</v>
      </c>
      <c r="H102" s="314">
        <v>125</v>
      </c>
      <c r="I102" s="22">
        <v>125</v>
      </c>
      <c r="J102" s="22">
        <v>125</v>
      </c>
      <c r="K102" s="314">
        <v>125</v>
      </c>
      <c r="L102" s="22">
        <v>125</v>
      </c>
      <c r="M102" s="314">
        <v>125</v>
      </c>
      <c r="N102" s="314">
        <v>125</v>
      </c>
    </row>
    <row r="103" spans="1:14" ht="12" customHeight="1" x14ac:dyDescent="0.25">
      <c r="A103" s="188"/>
      <c r="B103" s="189">
        <v>2019</v>
      </c>
      <c r="C103" s="314">
        <v>125</v>
      </c>
      <c r="D103" s="314">
        <v>125</v>
      </c>
      <c r="E103" s="314">
        <v>125</v>
      </c>
      <c r="F103" s="314">
        <v>125</v>
      </c>
      <c r="G103" s="314">
        <v>125</v>
      </c>
      <c r="H103" s="314">
        <v>125</v>
      </c>
      <c r="I103" s="22">
        <v>125</v>
      </c>
      <c r="J103" s="319">
        <v>125</v>
      </c>
      <c r="K103" s="320">
        <v>125</v>
      </c>
      <c r="L103" s="22">
        <v>125</v>
      </c>
      <c r="M103" s="314">
        <v>125</v>
      </c>
      <c r="N103" s="22">
        <v>125</v>
      </c>
    </row>
    <row r="104" spans="1:14" ht="12" customHeight="1" x14ac:dyDescent="0.25">
      <c r="A104" s="188"/>
      <c r="B104" s="189">
        <v>2020</v>
      </c>
      <c r="C104" s="314">
        <v>125</v>
      </c>
      <c r="D104" s="314" t="s">
        <v>143</v>
      </c>
      <c r="E104" s="314" t="s">
        <v>143</v>
      </c>
      <c r="F104" s="314" t="s">
        <v>143</v>
      </c>
      <c r="G104" s="314" t="s">
        <v>143</v>
      </c>
      <c r="H104" s="314" t="s">
        <v>143</v>
      </c>
      <c r="I104" s="22" t="s">
        <v>143</v>
      </c>
      <c r="J104" s="22" t="s">
        <v>143</v>
      </c>
      <c r="K104" s="314" t="s">
        <v>143</v>
      </c>
      <c r="L104" s="22" t="s">
        <v>143</v>
      </c>
      <c r="M104" s="314" t="s">
        <v>143</v>
      </c>
      <c r="N104" s="22" t="s">
        <v>143</v>
      </c>
    </row>
    <row r="105" spans="1:14" ht="12" customHeight="1" x14ac:dyDescent="0.25">
      <c r="A105" s="188"/>
      <c r="B105" s="189">
        <v>2021</v>
      </c>
      <c r="C105" s="314" t="s">
        <v>143</v>
      </c>
      <c r="D105" s="314" t="s">
        <v>143</v>
      </c>
      <c r="E105" s="314" t="s">
        <v>143</v>
      </c>
      <c r="F105" s="314" t="s">
        <v>143</v>
      </c>
      <c r="G105" s="314" t="s">
        <v>143</v>
      </c>
      <c r="H105" s="314">
        <v>125</v>
      </c>
      <c r="I105" s="22">
        <v>125</v>
      </c>
      <c r="J105" s="22">
        <v>125</v>
      </c>
      <c r="K105" s="314" t="s">
        <v>143</v>
      </c>
      <c r="L105" s="22">
        <v>114</v>
      </c>
      <c r="M105" s="314" t="s">
        <v>143</v>
      </c>
      <c r="N105" s="22" t="s">
        <v>143</v>
      </c>
    </row>
    <row r="106" spans="1:14" ht="12" customHeight="1" x14ac:dyDescent="0.25">
      <c r="A106" s="188"/>
      <c r="B106" s="189">
        <v>2022</v>
      </c>
      <c r="C106" s="314">
        <v>141</v>
      </c>
      <c r="D106" s="314">
        <v>145</v>
      </c>
      <c r="E106" s="314">
        <v>145</v>
      </c>
      <c r="F106" s="314">
        <v>145</v>
      </c>
      <c r="G106" s="314" t="s">
        <v>143</v>
      </c>
      <c r="H106" s="314">
        <v>145</v>
      </c>
      <c r="I106" s="22">
        <v>150</v>
      </c>
      <c r="J106" s="22">
        <v>170</v>
      </c>
      <c r="K106" s="314">
        <v>170</v>
      </c>
      <c r="L106" s="22">
        <v>170</v>
      </c>
      <c r="M106" s="314">
        <v>170</v>
      </c>
      <c r="N106" s="22">
        <v>170</v>
      </c>
    </row>
    <row r="107" spans="1:14" ht="12" customHeight="1" x14ac:dyDescent="0.25">
      <c r="A107" s="188"/>
      <c r="B107" s="189">
        <v>2023</v>
      </c>
      <c r="C107" s="314">
        <v>170</v>
      </c>
      <c r="D107" s="314">
        <v>170</v>
      </c>
      <c r="E107" s="314">
        <v>170</v>
      </c>
      <c r="F107" s="314">
        <v>175</v>
      </c>
      <c r="G107" s="314">
        <v>175</v>
      </c>
      <c r="H107" s="314">
        <v>175</v>
      </c>
      <c r="I107" s="314">
        <v>175</v>
      </c>
      <c r="J107" s="314">
        <v>175</v>
      </c>
      <c r="K107" s="314">
        <v>175</v>
      </c>
      <c r="L107" s="314">
        <v>175</v>
      </c>
      <c r="M107" s="314">
        <v>175</v>
      </c>
      <c r="N107" s="314">
        <v>175</v>
      </c>
    </row>
    <row r="108" spans="1:14" ht="12" customHeight="1" x14ac:dyDescent="0.25">
      <c r="A108" s="192"/>
      <c r="B108" s="193">
        <v>2024</v>
      </c>
      <c r="C108" s="318">
        <v>175</v>
      </c>
      <c r="D108" s="324">
        <v>155</v>
      </c>
      <c r="E108" s="314">
        <v>148</v>
      </c>
      <c r="F108" s="318">
        <v>155</v>
      </c>
      <c r="G108" s="318"/>
      <c r="H108" s="318"/>
      <c r="I108" s="318"/>
      <c r="J108" s="318"/>
      <c r="K108" s="318"/>
      <c r="L108" s="318"/>
      <c r="M108" s="318"/>
      <c r="N108" s="318"/>
    </row>
    <row r="109" spans="1:14" ht="12" customHeight="1" x14ac:dyDescent="0.2">
      <c r="A109" s="206"/>
      <c r="B109" s="207"/>
      <c r="C109" s="208"/>
      <c r="D109" s="208"/>
      <c r="E109" s="208"/>
      <c r="F109" s="208"/>
      <c r="G109" s="209"/>
      <c r="H109" s="209"/>
      <c r="I109" s="209"/>
      <c r="J109" s="209"/>
      <c r="K109" s="209"/>
      <c r="L109" s="209"/>
      <c r="M109" s="326"/>
      <c r="N109" s="210" t="s">
        <v>79</v>
      </c>
    </row>
    <row r="110" spans="1:14" ht="12" customHeight="1" x14ac:dyDescent="0.25">
      <c r="A110" s="954" t="s">
        <v>529</v>
      </c>
      <c r="B110" s="954"/>
      <c r="C110" s="954"/>
      <c r="D110" s="954"/>
      <c r="E110" s="954"/>
      <c r="F110" s="954"/>
      <c r="G110" s="11"/>
      <c r="H110" s="11"/>
      <c r="I110" s="12"/>
      <c r="J110" s="191"/>
      <c r="K110" s="191"/>
      <c r="L110" s="191"/>
      <c r="M110" s="191"/>
      <c r="N110" s="22"/>
    </row>
    <row r="111" spans="1:14" ht="15.95" customHeight="1" x14ac:dyDescent="0.2">
      <c r="A111" s="469" t="s">
        <v>465</v>
      </c>
      <c r="B111" s="469" t="s">
        <v>520</v>
      </c>
      <c r="C111" s="469" t="s">
        <v>444</v>
      </c>
      <c r="D111" s="469" t="s">
        <v>445</v>
      </c>
      <c r="E111" s="469" t="s">
        <v>446</v>
      </c>
      <c r="F111" s="469" t="s">
        <v>447</v>
      </c>
      <c r="G111" s="468" t="s">
        <v>448</v>
      </c>
      <c r="H111" s="468" t="s">
        <v>449</v>
      </c>
      <c r="I111" s="468" t="s">
        <v>450</v>
      </c>
      <c r="J111" s="468" t="s">
        <v>451</v>
      </c>
      <c r="K111" s="468" t="s">
        <v>452</v>
      </c>
      <c r="L111" s="468" t="s">
        <v>453</v>
      </c>
      <c r="M111" s="468" t="s">
        <v>454</v>
      </c>
      <c r="N111" s="468" t="s">
        <v>455</v>
      </c>
    </row>
    <row r="112" spans="1:14" ht="3.95" customHeight="1" x14ac:dyDescent="0.25">
      <c r="A112" s="461"/>
      <c r="B112" s="462"/>
      <c r="C112" s="488"/>
      <c r="D112" s="819"/>
      <c r="E112" s="819"/>
      <c r="F112" s="488"/>
      <c r="G112" s="488"/>
      <c r="H112" s="488"/>
      <c r="I112" s="488"/>
      <c r="J112" s="488"/>
      <c r="K112" s="488"/>
      <c r="L112" s="488"/>
      <c r="M112" s="488"/>
      <c r="N112" s="488"/>
    </row>
    <row r="113" spans="1:14" ht="12" customHeight="1" x14ac:dyDescent="0.25">
      <c r="A113" s="35" t="s">
        <v>121</v>
      </c>
      <c r="B113" s="34">
        <v>2018</v>
      </c>
      <c r="C113" s="320">
        <v>96.25</v>
      </c>
      <c r="D113" s="319">
        <v>100</v>
      </c>
      <c r="E113" s="320">
        <v>100</v>
      </c>
      <c r="F113" s="314">
        <v>100</v>
      </c>
      <c r="G113" s="314">
        <v>100</v>
      </c>
      <c r="H113" s="314">
        <v>100</v>
      </c>
      <c r="I113" s="22">
        <v>100</v>
      </c>
      <c r="J113" s="22">
        <v>100</v>
      </c>
      <c r="K113" s="314">
        <v>100</v>
      </c>
      <c r="L113" s="22">
        <v>100</v>
      </c>
      <c r="M113" s="314">
        <v>105</v>
      </c>
      <c r="N113" s="22">
        <v>105</v>
      </c>
    </row>
    <row r="114" spans="1:14" ht="12" customHeight="1" x14ac:dyDescent="0.25">
      <c r="A114" s="35"/>
      <c r="B114" s="34">
        <v>2019</v>
      </c>
      <c r="C114" s="314">
        <v>105</v>
      </c>
      <c r="D114" s="22">
        <v>105</v>
      </c>
      <c r="E114" s="314">
        <v>105</v>
      </c>
      <c r="F114" s="314">
        <v>105</v>
      </c>
      <c r="G114" s="314">
        <v>105</v>
      </c>
      <c r="H114" s="314">
        <v>105</v>
      </c>
      <c r="I114" s="22">
        <v>105</v>
      </c>
      <c r="J114" s="319">
        <v>105</v>
      </c>
      <c r="K114" s="320">
        <v>105</v>
      </c>
      <c r="L114" s="22">
        <v>105</v>
      </c>
      <c r="M114" s="314">
        <v>105</v>
      </c>
      <c r="N114" s="22">
        <v>105</v>
      </c>
    </row>
    <row r="115" spans="1:14" ht="12" customHeight="1" x14ac:dyDescent="0.25">
      <c r="A115" s="35"/>
      <c r="B115" s="34">
        <v>2020</v>
      </c>
      <c r="C115" s="314">
        <v>105</v>
      </c>
      <c r="D115" s="22">
        <v>105</v>
      </c>
      <c r="E115" s="314" t="s">
        <v>143</v>
      </c>
      <c r="F115" s="314" t="s">
        <v>143</v>
      </c>
      <c r="G115" s="314" t="s">
        <v>143</v>
      </c>
      <c r="H115" s="314">
        <v>105</v>
      </c>
      <c r="I115" s="22">
        <v>107.5</v>
      </c>
      <c r="J115" s="22">
        <v>107.5</v>
      </c>
      <c r="K115" s="314" t="s">
        <v>143</v>
      </c>
      <c r="L115" s="22" t="s">
        <v>143</v>
      </c>
      <c r="M115" s="314">
        <v>105</v>
      </c>
      <c r="N115" s="22">
        <v>107.5</v>
      </c>
    </row>
    <row r="116" spans="1:14" ht="12" customHeight="1" x14ac:dyDescent="0.25">
      <c r="A116" s="35"/>
      <c r="B116" s="34">
        <v>2021</v>
      </c>
      <c r="C116" s="314">
        <v>115</v>
      </c>
      <c r="D116" s="22">
        <v>110</v>
      </c>
      <c r="E116" s="314">
        <v>110</v>
      </c>
      <c r="F116" s="314">
        <v>110</v>
      </c>
      <c r="G116" s="314">
        <v>110</v>
      </c>
      <c r="H116" s="314">
        <v>110</v>
      </c>
      <c r="I116" s="22">
        <v>110</v>
      </c>
      <c r="J116" s="22">
        <v>110</v>
      </c>
      <c r="K116" s="314">
        <v>110</v>
      </c>
      <c r="L116" s="315" t="s">
        <v>531</v>
      </c>
      <c r="M116" s="327" t="s">
        <v>531</v>
      </c>
      <c r="N116" s="315" t="s">
        <v>531</v>
      </c>
    </row>
    <row r="117" spans="1:14" ht="12" customHeight="1" x14ac:dyDescent="0.25">
      <c r="A117" s="35"/>
      <c r="B117" s="34">
        <v>2022</v>
      </c>
      <c r="C117" s="314">
        <v>110</v>
      </c>
      <c r="D117" s="22">
        <v>120</v>
      </c>
      <c r="E117" s="314">
        <v>120</v>
      </c>
      <c r="F117" s="314">
        <v>120</v>
      </c>
      <c r="G117" s="314">
        <v>120</v>
      </c>
      <c r="H117" s="314">
        <v>120</v>
      </c>
      <c r="I117" s="22">
        <v>120</v>
      </c>
      <c r="J117" s="22">
        <v>120</v>
      </c>
      <c r="K117" s="314">
        <v>122</v>
      </c>
      <c r="L117" s="22">
        <v>120</v>
      </c>
      <c r="M117" s="314">
        <v>120</v>
      </c>
      <c r="N117" s="22">
        <v>125</v>
      </c>
    </row>
    <row r="118" spans="1:14" ht="12" customHeight="1" x14ac:dyDescent="0.25">
      <c r="A118" s="35"/>
      <c r="B118" s="34">
        <v>2023</v>
      </c>
      <c r="C118" s="314">
        <v>125</v>
      </c>
      <c r="D118" s="314">
        <v>125</v>
      </c>
      <c r="E118" s="314">
        <v>122</v>
      </c>
      <c r="F118" s="314">
        <v>110</v>
      </c>
      <c r="G118" s="314">
        <v>110</v>
      </c>
      <c r="H118" s="314">
        <v>110</v>
      </c>
      <c r="I118" s="314">
        <v>120</v>
      </c>
      <c r="J118" s="314">
        <v>120</v>
      </c>
      <c r="K118" s="314">
        <v>118</v>
      </c>
      <c r="L118" s="314">
        <v>130</v>
      </c>
      <c r="M118" s="314">
        <v>118</v>
      </c>
      <c r="N118" s="314">
        <v>118</v>
      </c>
    </row>
    <row r="119" spans="1:14" ht="12" customHeight="1" x14ac:dyDescent="0.25">
      <c r="A119" s="278"/>
      <c r="B119" s="279">
        <v>2024</v>
      </c>
      <c r="C119" s="324" t="s">
        <v>29</v>
      </c>
      <c r="D119" s="324">
        <v>170</v>
      </c>
      <c r="E119" s="324">
        <v>163</v>
      </c>
      <c r="F119" s="318">
        <v>170</v>
      </c>
      <c r="G119" s="318"/>
      <c r="H119" s="318"/>
      <c r="I119" s="318"/>
      <c r="J119" s="318"/>
      <c r="K119" s="318"/>
      <c r="L119" s="318"/>
      <c r="M119" s="318"/>
      <c r="N119" s="318"/>
    </row>
    <row r="120" spans="1:14" ht="12" customHeight="1" x14ac:dyDescent="0.25">
      <c r="A120" s="35" t="s">
        <v>126</v>
      </c>
      <c r="B120" s="34">
        <v>2018</v>
      </c>
      <c r="C120" s="320">
        <v>50</v>
      </c>
      <c r="D120" s="319">
        <v>50</v>
      </c>
      <c r="E120" s="320">
        <v>50</v>
      </c>
      <c r="F120" s="314">
        <v>49</v>
      </c>
      <c r="G120" s="314">
        <v>49</v>
      </c>
      <c r="H120" s="314">
        <v>49</v>
      </c>
      <c r="I120" s="22">
        <v>49</v>
      </c>
      <c r="J120" s="22">
        <v>49</v>
      </c>
      <c r="K120" s="314">
        <v>49</v>
      </c>
      <c r="L120" s="22">
        <v>49</v>
      </c>
      <c r="M120" s="314">
        <v>49</v>
      </c>
      <c r="N120" s="22">
        <v>48</v>
      </c>
    </row>
    <row r="121" spans="1:14" ht="12" customHeight="1" x14ac:dyDescent="0.25">
      <c r="A121" s="35"/>
      <c r="B121" s="34">
        <v>2019</v>
      </c>
      <c r="C121" s="314">
        <v>50</v>
      </c>
      <c r="D121" s="22">
        <v>50</v>
      </c>
      <c r="E121" s="314">
        <v>50</v>
      </c>
      <c r="F121" s="314">
        <v>54</v>
      </c>
      <c r="G121" s="314">
        <v>55</v>
      </c>
      <c r="H121" s="314">
        <v>50</v>
      </c>
      <c r="I121" s="22">
        <v>50</v>
      </c>
      <c r="J121" s="319">
        <v>50</v>
      </c>
      <c r="K121" s="320">
        <v>65</v>
      </c>
      <c r="L121" s="22">
        <v>70</v>
      </c>
      <c r="M121" s="314">
        <v>70</v>
      </c>
      <c r="N121" s="22">
        <v>73</v>
      </c>
    </row>
    <row r="122" spans="1:14" ht="12" customHeight="1" x14ac:dyDescent="0.25">
      <c r="A122" s="35"/>
      <c r="B122" s="34">
        <v>2020</v>
      </c>
      <c r="C122" s="314">
        <v>70</v>
      </c>
      <c r="D122" s="22">
        <v>70</v>
      </c>
      <c r="E122" s="314">
        <v>70</v>
      </c>
      <c r="F122" s="314">
        <v>70</v>
      </c>
      <c r="G122" s="314">
        <v>60</v>
      </c>
      <c r="H122" s="314">
        <v>60</v>
      </c>
      <c r="I122" s="22">
        <v>60</v>
      </c>
      <c r="J122" s="319">
        <v>70</v>
      </c>
      <c r="K122" s="314">
        <v>60</v>
      </c>
      <c r="L122" s="22">
        <v>52.5</v>
      </c>
      <c r="M122" s="314">
        <v>60</v>
      </c>
      <c r="N122" s="22">
        <v>60</v>
      </c>
    </row>
    <row r="123" spans="1:14" ht="12" customHeight="1" x14ac:dyDescent="0.25">
      <c r="A123" s="35"/>
      <c r="B123" s="34">
        <v>2021</v>
      </c>
      <c r="C123" s="314">
        <v>72.5</v>
      </c>
      <c r="D123" s="22">
        <v>77.5</v>
      </c>
      <c r="E123" s="314">
        <v>75</v>
      </c>
      <c r="F123" s="314">
        <v>75</v>
      </c>
      <c r="G123" s="314">
        <v>75</v>
      </c>
      <c r="H123" s="314">
        <v>75</v>
      </c>
      <c r="I123" s="22">
        <v>75</v>
      </c>
      <c r="J123" s="22">
        <v>75</v>
      </c>
      <c r="K123" s="314">
        <v>85</v>
      </c>
      <c r="L123" s="22">
        <v>75</v>
      </c>
      <c r="M123" s="314">
        <v>75</v>
      </c>
      <c r="N123" s="22">
        <v>75</v>
      </c>
    </row>
    <row r="124" spans="1:14" ht="12" customHeight="1" x14ac:dyDescent="0.25">
      <c r="A124" s="35"/>
      <c r="B124" s="34">
        <v>2022</v>
      </c>
      <c r="C124" s="314">
        <v>75</v>
      </c>
      <c r="D124" s="22">
        <v>75</v>
      </c>
      <c r="E124" s="314">
        <v>73</v>
      </c>
      <c r="F124" s="314">
        <v>73</v>
      </c>
      <c r="G124" s="314">
        <v>80</v>
      </c>
      <c r="H124" s="314">
        <v>80</v>
      </c>
      <c r="I124" s="22">
        <v>80</v>
      </c>
      <c r="J124" s="22">
        <v>112</v>
      </c>
      <c r="K124" s="314">
        <v>123</v>
      </c>
      <c r="L124" s="22">
        <v>123</v>
      </c>
      <c r="M124" s="314">
        <v>80</v>
      </c>
      <c r="N124" s="22">
        <v>97.5</v>
      </c>
    </row>
    <row r="125" spans="1:14" ht="12" customHeight="1" x14ac:dyDescent="0.25">
      <c r="A125" s="35"/>
      <c r="B125" s="34">
        <v>2023</v>
      </c>
      <c r="C125" s="314">
        <v>125</v>
      </c>
      <c r="D125" s="314">
        <v>125</v>
      </c>
      <c r="E125" s="314">
        <v>125</v>
      </c>
      <c r="F125" s="314">
        <v>145</v>
      </c>
      <c r="G125" s="314">
        <v>125</v>
      </c>
      <c r="H125" s="314">
        <v>125</v>
      </c>
      <c r="I125" s="314">
        <v>125</v>
      </c>
      <c r="J125" s="314">
        <v>125</v>
      </c>
      <c r="K125" s="314">
        <v>125</v>
      </c>
      <c r="L125" s="314">
        <v>125</v>
      </c>
      <c r="M125" s="314">
        <v>125</v>
      </c>
      <c r="N125" s="314">
        <v>125</v>
      </c>
    </row>
    <row r="126" spans="1:14" ht="12" customHeight="1" x14ac:dyDescent="0.25">
      <c r="A126" s="278"/>
      <c r="B126" s="279">
        <v>2024</v>
      </c>
      <c r="C126" s="318">
        <v>105</v>
      </c>
      <c r="D126" s="317">
        <v>95</v>
      </c>
      <c r="E126" s="324">
        <v>86</v>
      </c>
      <c r="F126" s="318">
        <v>95</v>
      </c>
      <c r="G126" s="318"/>
      <c r="H126" s="318"/>
      <c r="I126" s="318"/>
      <c r="J126" s="318"/>
      <c r="K126" s="318"/>
      <c r="L126" s="318"/>
      <c r="M126" s="318"/>
      <c r="N126" s="318"/>
    </row>
    <row r="127" spans="1:14" ht="12" customHeight="1" x14ac:dyDescent="0.25">
      <c r="A127" s="35" t="s">
        <v>532</v>
      </c>
      <c r="B127" s="34">
        <v>2018</v>
      </c>
      <c r="C127" s="320">
        <v>56.5</v>
      </c>
      <c r="D127" s="319">
        <v>56</v>
      </c>
      <c r="E127" s="320">
        <v>58</v>
      </c>
      <c r="F127" s="314">
        <v>60</v>
      </c>
      <c r="G127" s="314">
        <v>59</v>
      </c>
      <c r="H127" s="314">
        <v>59</v>
      </c>
      <c r="I127" s="22">
        <v>58</v>
      </c>
      <c r="J127" s="22">
        <v>58</v>
      </c>
      <c r="K127" s="314">
        <v>58</v>
      </c>
      <c r="L127" s="22">
        <v>60</v>
      </c>
      <c r="M127" s="314">
        <v>60</v>
      </c>
      <c r="N127" s="22">
        <v>60</v>
      </c>
    </row>
    <row r="128" spans="1:14" ht="12" customHeight="1" x14ac:dyDescent="0.25">
      <c r="A128" s="35"/>
      <c r="B128" s="34">
        <v>2019</v>
      </c>
      <c r="C128" s="314">
        <v>60</v>
      </c>
      <c r="D128" s="22">
        <v>60</v>
      </c>
      <c r="E128" s="314">
        <v>63</v>
      </c>
      <c r="F128" s="314">
        <v>62.5</v>
      </c>
      <c r="G128" s="314">
        <v>62.5</v>
      </c>
      <c r="H128" s="314">
        <v>60</v>
      </c>
      <c r="I128" s="22">
        <v>60</v>
      </c>
      <c r="J128" s="319">
        <v>62</v>
      </c>
      <c r="K128" s="320">
        <v>62.5</v>
      </c>
      <c r="L128" s="22">
        <v>62.5</v>
      </c>
      <c r="M128" s="22">
        <v>62.5</v>
      </c>
      <c r="N128" s="22">
        <v>62.5</v>
      </c>
    </row>
    <row r="129" spans="1:14" ht="12" customHeight="1" x14ac:dyDescent="0.25">
      <c r="A129" s="35"/>
      <c r="B129" s="34">
        <v>2020</v>
      </c>
      <c r="C129" s="314">
        <v>60</v>
      </c>
      <c r="D129" s="22">
        <v>62.5</v>
      </c>
      <c r="E129" s="314" t="s">
        <v>143</v>
      </c>
      <c r="F129" s="314" t="s">
        <v>143</v>
      </c>
      <c r="G129" s="314">
        <v>62.5</v>
      </c>
      <c r="H129" s="314">
        <v>62.5</v>
      </c>
      <c r="I129" s="22" t="s">
        <v>143</v>
      </c>
      <c r="J129" s="22">
        <v>62.5</v>
      </c>
      <c r="K129" s="320">
        <v>75</v>
      </c>
      <c r="L129" s="319">
        <v>75</v>
      </c>
      <c r="M129" s="319">
        <v>75</v>
      </c>
      <c r="N129" s="319">
        <v>75</v>
      </c>
    </row>
    <row r="130" spans="1:14" ht="12" customHeight="1" x14ac:dyDescent="0.25">
      <c r="A130" s="35"/>
      <c r="B130" s="34">
        <v>2021</v>
      </c>
      <c r="C130" s="314">
        <v>65</v>
      </c>
      <c r="D130" s="22">
        <v>65</v>
      </c>
      <c r="E130" s="314">
        <v>65</v>
      </c>
      <c r="F130" s="314">
        <v>65</v>
      </c>
      <c r="G130" s="314">
        <v>65</v>
      </c>
      <c r="H130" s="314">
        <v>66</v>
      </c>
      <c r="I130" s="22">
        <v>65</v>
      </c>
      <c r="J130" s="22">
        <v>70</v>
      </c>
      <c r="K130" s="314">
        <v>70</v>
      </c>
      <c r="L130" s="22">
        <v>70</v>
      </c>
      <c r="M130" s="22">
        <v>70</v>
      </c>
      <c r="N130" s="22">
        <v>70</v>
      </c>
    </row>
    <row r="131" spans="1:14" ht="12" customHeight="1" x14ac:dyDescent="0.25">
      <c r="A131" s="35"/>
      <c r="B131" s="34">
        <v>2022</v>
      </c>
      <c r="C131" s="314">
        <v>70</v>
      </c>
      <c r="D131" s="22">
        <v>70</v>
      </c>
      <c r="E131" s="314">
        <v>70</v>
      </c>
      <c r="F131" s="314">
        <v>75</v>
      </c>
      <c r="G131" s="314">
        <v>71</v>
      </c>
      <c r="H131" s="314">
        <v>75</v>
      </c>
      <c r="I131" s="22">
        <v>75</v>
      </c>
      <c r="J131" s="22">
        <v>75</v>
      </c>
      <c r="K131" s="314">
        <v>75</v>
      </c>
      <c r="L131" s="22">
        <v>75</v>
      </c>
      <c r="M131" s="22">
        <v>75</v>
      </c>
      <c r="N131" s="22">
        <v>75</v>
      </c>
    </row>
    <row r="132" spans="1:14" ht="12" customHeight="1" x14ac:dyDescent="0.25">
      <c r="A132" s="35"/>
      <c r="B132" s="34">
        <v>2023</v>
      </c>
      <c r="C132" s="314">
        <v>80</v>
      </c>
      <c r="D132" s="314">
        <v>90</v>
      </c>
      <c r="E132" s="314">
        <v>95</v>
      </c>
      <c r="F132" s="314">
        <v>95</v>
      </c>
      <c r="G132" s="314">
        <v>95</v>
      </c>
      <c r="H132" s="314">
        <v>95</v>
      </c>
      <c r="I132" s="314">
        <v>95</v>
      </c>
      <c r="J132" s="314">
        <v>95</v>
      </c>
      <c r="K132" s="314">
        <v>95</v>
      </c>
      <c r="L132" s="314">
        <v>95</v>
      </c>
      <c r="M132" s="22" t="s">
        <v>143</v>
      </c>
      <c r="N132" s="22" t="s">
        <v>143</v>
      </c>
    </row>
    <row r="133" spans="1:14" ht="12" customHeight="1" x14ac:dyDescent="0.25">
      <c r="A133" s="278"/>
      <c r="B133" s="279">
        <v>2024</v>
      </c>
      <c r="C133" s="324" t="s">
        <v>29</v>
      </c>
      <c r="D133" s="324" t="s">
        <v>29</v>
      </c>
      <c r="E133" s="324">
        <v>88</v>
      </c>
      <c r="F133" s="318">
        <v>100</v>
      </c>
      <c r="G133" s="318"/>
      <c r="H133" s="318"/>
      <c r="I133" s="318"/>
      <c r="J133" s="318"/>
      <c r="K133" s="318"/>
      <c r="L133" s="318"/>
      <c r="M133" s="318"/>
      <c r="N133" s="318"/>
    </row>
    <row r="134" spans="1:14" ht="12" customHeight="1" x14ac:dyDescent="0.25">
      <c r="A134" s="35" t="s">
        <v>171</v>
      </c>
      <c r="B134" s="34">
        <v>2018</v>
      </c>
      <c r="C134" s="320">
        <v>170</v>
      </c>
      <c r="D134" s="319">
        <v>170</v>
      </c>
      <c r="E134" s="320">
        <v>170</v>
      </c>
      <c r="F134" s="314">
        <v>170</v>
      </c>
      <c r="G134" s="314">
        <v>170</v>
      </c>
      <c r="H134" s="314">
        <v>170</v>
      </c>
      <c r="I134" s="22">
        <v>170</v>
      </c>
      <c r="J134" s="22">
        <v>170</v>
      </c>
      <c r="K134" s="314">
        <v>170</v>
      </c>
      <c r="L134" s="22">
        <v>170</v>
      </c>
      <c r="M134" s="22">
        <v>170</v>
      </c>
      <c r="N134" s="22">
        <v>170</v>
      </c>
    </row>
    <row r="135" spans="1:14" ht="12" customHeight="1" x14ac:dyDescent="0.25">
      <c r="A135" s="35"/>
      <c r="B135" s="34">
        <v>2019</v>
      </c>
      <c r="C135" s="314">
        <v>119</v>
      </c>
      <c r="D135" s="22">
        <v>119</v>
      </c>
      <c r="E135" s="314">
        <v>119</v>
      </c>
      <c r="F135" s="314">
        <v>121</v>
      </c>
      <c r="G135" s="314">
        <v>121</v>
      </c>
      <c r="H135" s="314">
        <v>119</v>
      </c>
      <c r="I135" s="22">
        <v>119</v>
      </c>
      <c r="J135" s="319">
        <v>121</v>
      </c>
      <c r="K135" s="320">
        <v>125</v>
      </c>
      <c r="L135" s="22">
        <v>125</v>
      </c>
      <c r="M135" s="22">
        <v>125</v>
      </c>
      <c r="N135" s="22">
        <v>125</v>
      </c>
    </row>
    <row r="136" spans="1:14" ht="12" customHeight="1" x14ac:dyDescent="0.25">
      <c r="A136" s="35"/>
      <c r="B136" s="34">
        <v>2020</v>
      </c>
      <c r="C136" s="314">
        <v>125</v>
      </c>
      <c r="D136" s="22">
        <v>125</v>
      </c>
      <c r="E136" s="314">
        <v>125</v>
      </c>
      <c r="F136" s="314">
        <v>125</v>
      </c>
      <c r="G136" s="314">
        <v>125</v>
      </c>
      <c r="H136" s="314">
        <v>125</v>
      </c>
      <c r="I136" s="22">
        <v>125</v>
      </c>
      <c r="J136" s="22">
        <v>125</v>
      </c>
      <c r="K136" s="314">
        <v>125</v>
      </c>
      <c r="L136" s="22">
        <v>125</v>
      </c>
      <c r="M136" s="22">
        <v>125</v>
      </c>
      <c r="N136" s="22">
        <v>125</v>
      </c>
    </row>
    <row r="137" spans="1:14" ht="12" customHeight="1" x14ac:dyDescent="0.25">
      <c r="A137" s="35"/>
      <c r="B137" s="34">
        <v>2021</v>
      </c>
      <c r="C137" s="314" t="s">
        <v>143</v>
      </c>
      <c r="D137" s="22" t="s">
        <v>143</v>
      </c>
      <c r="E137" s="314" t="s">
        <v>143</v>
      </c>
      <c r="F137" s="314" t="s">
        <v>143</v>
      </c>
      <c r="G137" s="314" t="s">
        <v>143</v>
      </c>
      <c r="H137" s="314" t="s">
        <v>143</v>
      </c>
      <c r="I137" s="22" t="s">
        <v>143</v>
      </c>
      <c r="J137" s="22" t="s">
        <v>143</v>
      </c>
      <c r="K137" s="314" t="s">
        <v>143</v>
      </c>
      <c r="L137" s="22" t="s">
        <v>143</v>
      </c>
      <c r="M137" s="22" t="s">
        <v>143</v>
      </c>
      <c r="N137" s="22" t="s">
        <v>143</v>
      </c>
    </row>
    <row r="138" spans="1:14" ht="12" customHeight="1" x14ac:dyDescent="0.25">
      <c r="A138" s="35"/>
      <c r="B138" s="34">
        <v>2022</v>
      </c>
      <c r="C138" s="314">
        <v>72.5</v>
      </c>
      <c r="D138" s="22">
        <v>72.5</v>
      </c>
      <c r="E138" s="314">
        <v>75</v>
      </c>
      <c r="F138" s="314">
        <v>70</v>
      </c>
      <c r="G138" s="314" t="s">
        <v>143</v>
      </c>
      <c r="H138" s="314" t="s">
        <v>143</v>
      </c>
      <c r="I138" s="22" t="s">
        <v>143</v>
      </c>
      <c r="J138" s="22">
        <v>77.5</v>
      </c>
      <c r="K138" s="314">
        <v>75</v>
      </c>
      <c r="L138" s="22">
        <v>75</v>
      </c>
      <c r="M138" s="22">
        <v>77.5</v>
      </c>
      <c r="N138" s="22">
        <v>70</v>
      </c>
    </row>
    <row r="139" spans="1:14" ht="12" customHeight="1" x14ac:dyDescent="0.25">
      <c r="A139" s="35"/>
      <c r="B139" s="34">
        <v>2023</v>
      </c>
      <c r="C139" s="314">
        <v>150</v>
      </c>
      <c r="D139" s="314">
        <v>123</v>
      </c>
      <c r="E139" s="314" t="s">
        <v>143</v>
      </c>
      <c r="F139" s="314">
        <v>125</v>
      </c>
      <c r="G139" s="314">
        <v>125</v>
      </c>
      <c r="H139" s="314">
        <v>125</v>
      </c>
      <c r="I139" s="314">
        <v>125</v>
      </c>
      <c r="J139" s="314">
        <v>125</v>
      </c>
      <c r="K139" s="314">
        <v>125</v>
      </c>
      <c r="L139" s="314">
        <v>125</v>
      </c>
      <c r="M139" s="314">
        <v>120</v>
      </c>
      <c r="N139" s="314">
        <v>120</v>
      </c>
    </row>
    <row r="140" spans="1:14" ht="12" customHeight="1" x14ac:dyDescent="0.25">
      <c r="A140" s="278"/>
      <c r="B140" s="279">
        <v>2024</v>
      </c>
      <c r="C140" s="324" t="s">
        <v>29</v>
      </c>
      <c r="D140" s="318">
        <v>105</v>
      </c>
      <c r="E140" s="318">
        <v>105</v>
      </c>
      <c r="F140" s="318">
        <v>105</v>
      </c>
      <c r="G140" s="318"/>
      <c r="H140" s="318"/>
      <c r="I140" s="318"/>
      <c r="J140" s="318"/>
      <c r="K140" s="318"/>
      <c r="L140" s="318"/>
      <c r="M140" s="318"/>
      <c r="N140" s="318"/>
    </row>
    <row r="141" spans="1:14" ht="12" customHeight="1" x14ac:dyDescent="0.25">
      <c r="A141" s="35" t="s">
        <v>130</v>
      </c>
      <c r="B141" s="34">
        <v>2018</v>
      </c>
      <c r="C141" s="320">
        <v>132.5</v>
      </c>
      <c r="D141" s="319">
        <v>127.5</v>
      </c>
      <c r="E141" s="320">
        <v>135</v>
      </c>
      <c r="F141" s="314">
        <v>132.5</v>
      </c>
      <c r="G141" s="314">
        <v>125</v>
      </c>
      <c r="H141" s="314">
        <v>127.5</v>
      </c>
      <c r="I141" s="22">
        <v>107.5</v>
      </c>
      <c r="J141" s="22">
        <v>132.5</v>
      </c>
      <c r="K141" s="314">
        <v>112.5</v>
      </c>
      <c r="L141" s="22">
        <v>132.5</v>
      </c>
      <c r="M141" s="22">
        <v>132.5</v>
      </c>
      <c r="N141" s="22">
        <v>132.5</v>
      </c>
    </row>
    <row r="142" spans="1:14" ht="12" customHeight="1" x14ac:dyDescent="0.25">
      <c r="A142" s="35"/>
      <c r="B142" s="34">
        <v>2019</v>
      </c>
      <c r="C142" s="314">
        <v>132.5</v>
      </c>
      <c r="D142" s="22">
        <v>132.5</v>
      </c>
      <c r="E142" s="314">
        <v>132.5</v>
      </c>
      <c r="F142" s="314">
        <v>132.5</v>
      </c>
      <c r="G142" s="314">
        <v>132.5</v>
      </c>
      <c r="H142" s="314">
        <v>127.5</v>
      </c>
      <c r="I142" s="22">
        <v>127.5</v>
      </c>
      <c r="J142" s="319">
        <v>132.5</v>
      </c>
      <c r="K142" s="320">
        <v>140</v>
      </c>
      <c r="L142" s="22">
        <v>140</v>
      </c>
      <c r="M142" s="22">
        <v>140</v>
      </c>
      <c r="N142" s="22">
        <v>115</v>
      </c>
    </row>
    <row r="143" spans="1:14" ht="12" customHeight="1" x14ac:dyDescent="0.25">
      <c r="A143" s="70"/>
      <c r="B143" s="34">
        <v>2020</v>
      </c>
      <c r="C143" s="314">
        <v>135</v>
      </c>
      <c r="D143" s="22">
        <v>135</v>
      </c>
      <c r="E143" s="314">
        <v>135</v>
      </c>
      <c r="F143" s="314">
        <v>135</v>
      </c>
      <c r="G143" s="314">
        <v>135</v>
      </c>
      <c r="H143" s="314">
        <v>135</v>
      </c>
      <c r="I143" s="22">
        <v>135</v>
      </c>
      <c r="J143" s="319">
        <v>125</v>
      </c>
      <c r="K143" s="320">
        <v>125</v>
      </c>
      <c r="L143" s="22">
        <v>135</v>
      </c>
      <c r="M143" s="22">
        <v>140</v>
      </c>
      <c r="N143" s="22">
        <v>135</v>
      </c>
    </row>
    <row r="144" spans="1:14" ht="12" customHeight="1" x14ac:dyDescent="0.25">
      <c r="A144" s="70"/>
      <c r="B144" s="34">
        <v>2021</v>
      </c>
      <c r="C144" s="314">
        <v>135</v>
      </c>
      <c r="D144" s="22">
        <v>115</v>
      </c>
      <c r="E144" s="314">
        <v>95</v>
      </c>
      <c r="F144" s="314">
        <v>95</v>
      </c>
      <c r="G144" s="314">
        <v>140</v>
      </c>
      <c r="H144" s="314">
        <v>140</v>
      </c>
      <c r="I144" s="22">
        <v>140</v>
      </c>
      <c r="J144" s="22">
        <v>140</v>
      </c>
      <c r="K144" s="314">
        <v>140</v>
      </c>
      <c r="L144" s="22">
        <v>140</v>
      </c>
      <c r="M144" s="22">
        <v>140</v>
      </c>
      <c r="N144" s="22">
        <v>140</v>
      </c>
    </row>
    <row r="145" spans="1:14" ht="12" customHeight="1" x14ac:dyDescent="0.25">
      <c r="A145" s="70"/>
      <c r="B145" s="34">
        <v>2022</v>
      </c>
      <c r="C145" s="314">
        <v>130</v>
      </c>
      <c r="D145" s="22">
        <v>130</v>
      </c>
      <c r="E145" s="314">
        <v>125</v>
      </c>
      <c r="F145" s="314">
        <v>125</v>
      </c>
      <c r="G145" s="314">
        <v>125</v>
      </c>
      <c r="H145" s="314">
        <v>125</v>
      </c>
      <c r="I145" s="22">
        <v>125</v>
      </c>
      <c r="J145" s="22">
        <v>125</v>
      </c>
      <c r="K145" s="314">
        <v>125</v>
      </c>
      <c r="L145" s="22">
        <v>125</v>
      </c>
      <c r="M145" s="314">
        <v>125</v>
      </c>
      <c r="N145" s="22">
        <v>125</v>
      </c>
    </row>
    <row r="146" spans="1:14" ht="12" customHeight="1" x14ac:dyDescent="0.25">
      <c r="A146" s="70"/>
      <c r="B146" s="34">
        <v>2023</v>
      </c>
      <c r="C146" s="314">
        <v>125</v>
      </c>
      <c r="D146" s="314">
        <v>130</v>
      </c>
      <c r="E146" s="314">
        <v>130</v>
      </c>
      <c r="F146" s="314">
        <v>125</v>
      </c>
      <c r="G146" s="314">
        <v>135</v>
      </c>
      <c r="H146" s="314">
        <v>125</v>
      </c>
      <c r="I146" s="314">
        <v>125</v>
      </c>
      <c r="J146" s="314">
        <v>125</v>
      </c>
      <c r="K146" s="314">
        <v>130</v>
      </c>
      <c r="L146" s="314">
        <v>130</v>
      </c>
      <c r="M146" s="22">
        <v>120</v>
      </c>
      <c r="N146" s="314">
        <v>120</v>
      </c>
    </row>
    <row r="147" spans="1:14" ht="12" customHeight="1" x14ac:dyDescent="0.25">
      <c r="A147" s="304"/>
      <c r="B147" s="279">
        <v>2024</v>
      </c>
      <c r="C147" s="318">
        <v>105</v>
      </c>
      <c r="D147" s="318">
        <v>120</v>
      </c>
      <c r="E147" s="318">
        <v>115</v>
      </c>
      <c r="F147" s="318">
        <v>120</v>
      </c>
      <c r="G147" s="318"/>
      <c r="H147" s="318"/>
      <c r="I147" s="318"/>
      <c r="J147" s="318"/>
      <c r="K147" s="318"/>
      <c r="L147" s="318"/>
      <c r="M147" s="316"/>
      <c r="N147" s="318"/>
    </row>
    <row r="148" spans="1:14" ht="13.5" x14ac:dyDescent="0.25">
      <c r="A148" s="328" t="s">
        <v>136</v>
      </c>
      <c r="B148" s="184"/>
      <c r="C148" s="329"/>
      <c r="D148" s="330"/>
      <c r="E148" s="330"/>
      <c r="F148" s="330"/>
      <c r="G148" s="330"/>
      <c r="H148" s="330"/>
      <c r="I148" s="330"/>
      <c r="J148" s="330"/>
      <c r="K148" s="330"/>
      <c r="L148" s="330"/>
      <c r="M148" s="330"/>
      <c r="N148" s="330"/>
    </row>
    <row r="149" spans="1:14" ht="13.5" x14ac:dyDescent="0.25">
      <c r="A149" s="331" t="s">
        <v>460</v>
      </c>
      <c r="B149" s="331"/>
      <c r="C149" s="332"/>
      <c r="D149" s="333"/>
      <c r="E149" s="333"/>
      <c r="F149" s="333"/>
      <c r="G149" s="333"/>
      <c r="H149" s="330"/>
      <c r="I149" s="330"/>
      <c r="J149" s="330"/>
      <c r="K149" s="330"/>
      <c r="L149" s="330"/>
      <c r="M149" s="330"/>
      <c r="N149" s="330"/>
    </row>
    <row r="150" spans="1:14" x14ac:dyDescent="0.2">
      <c r="A150" s="334"/>
      <c r="B150" s="334"/>
      <c r="C150" s="334"/>
      <c r="D150" s="334"/>
      <c r="E150" s="334"/>
      <c r="F150" s="334"/>
      <c r="G150" s="334"/>
      <c r="H150" s="334"/>
      <c r="I150" s="334"/>
      <c r="J150" s="334"/>
      <c r="K150" s="334"/>
      <c r="L150" s="334"/>
      <c r="M150" s="334"/>
      <c r="N150" s="334"/>
    </row>
    <row r="151" spans="1:14" x14ac:dyDescent="0.2">
      <c r="A151" s="334"/>
      <c r="B151" s="334"/>
      <c r="C151" s="334"/>
      <c r="D151" s="334"/>
      <c r="E151" s="334"/>
      <c r="F151" s="334"/>
      <c r="G151" s="334"/>
      <c r="H151" s="334"/>
      <c r="I151" s="334"/>
      <c r="J151" s="334"/>
      <c r="K151" s="334"/>
      <c r="L151" s="334"/>
      <c r="M151" s="334"/>
      <c r="N151" s="334"/>
    </row>
    <row r="152" spans="1:14" x14ac:dyDescent="0.2">
      <c r="A152" s="334"/>
      <c r="B152" s="334"/>
      <c r="C152" s="334"/>
      <c r="D152" s="334"/>
      <c r="E152" s="334"/>
      <c r="F152" s="334"/>
      <c r="G152" s="334"/>
      <c r="H152" s="334"/>
      <c r="I152" s="334"/>
      <c r="J152" s="334"/>
      <c r="K152" s="334"/>
      <c r="L152" s="334"/>
      <c r="M152" s="334"/>
      <c r="N152" s="334"/>
    </row>
    <row r="153" spans="1:14" x14ac:dyDescent="0.2">
      <c r="A153" s="334"/>
      <c r="B153" s="334"/>
      <c r="C153" s="334"/>
      <c r="D153" s="334"/>
      <c r="E153" s="334"/>
      <c r="F153" s="334"/>
      <c r="G153" s="334"/>
      <c r="H153" s="334"/>
      <c r="I153" s="334"/>
      <c r="J153" s="334"/>
      <c r="K153" s="334"/>
      <c r="L153" s="334"/>
      <c r="M153" s="334"/>
      <c r="N153" s="334"/>
    </row>
    <row r="154" spans="1:14" x14ac:dyDescent="0.2">
      <c r="A154" s="334"/>
      <c r="B154" s="334"/>
      <c r="C154" s="334"/>
      <c r="D154" s="334"/>
      <c r="E154" s="334"/>
      <c r="F154" s="334"/>
      <c r="G154" s="334"/>
      <c r="H154" s="334"/>
      <c r="I154" s="334"/>
      <c r="J154" s="334"/>
      <c r="K154" s="334"/>
      <c r="L154" s="334"/>
      <c r="M154" s="334"/>
      <c r="N154" s="334"/>
    </row>
    <row r="155" spans="1:14" x14ac:dyDescent="0.2">
      <c r="A155" s="334"/>
      <c r="B155" s="334"/>
      <c r="C155" s="334"/>
      <c r="D155" s="334"/>
      <c r="E155" s="334"/>
      <c r="F155" s="334"/>
      <c r="G155" s="334"/>
      <c r="H155" s="334"/>
      <c r="I155" s="334"/>
      <c r="J155" s="334"/>
      <c r="K155" s="334"/>
      <c r="L155" s="334"/>
      <c r="M155" s="334"/>
      <c r="N155" s="334"/>
    </row>
    <row r="156" spans="1:14" x14ac:dyDescent="0.2">
      <c r="A156" s="334"/>
      <c r="B156" s="334"/>
      <c r="C156" s="334"/>
      <c r="D156" s="334"/>
      <c r="E156" s="334"/>
      <c r="F156" s="334"/>
      <c r="G156" s="334"/>
      <c r="H156" s="334"/>
      <c r="I156" s="334"/>
      <c r="J156" s="334"/>
      <c r="K156" s="334"/>
      <c r="L156" s="334"/>
      <c r="M156" s="334"/>
      <c r="N156" s="334"/>
    </row>
    <row r="157" spans="1:14" x14ac:dyDescent="0.2">
      <c r="A157" s="334"/>
      <c r="B157" s="334"/>
      <c r="C157" s="334"/>
      <c r="D157" s="334"/>
      <c r="E157" s="334"/>
      <c r="F157" s="334"/>
      <c r="G157" s="334"/>
      <c r="H157" s="334"/>
      <c r="I157" s="334"/>
      <c r="J157" s="334"/>
      <c r="K157" s="334"/>
      <c r="L157" s="334"/>
      <c r="M157" s="334"/>
      <c r="N157" s="334"/>
    </row>
    <row r="158" spans="1:14" x14ac:dyDescent="0.2">
      <c r="A158" s="334"/>
      <c r="B158" s="334"/>
      <c r="C158" s="334"/>
      <c r="D158" s="334"/>
      <c r="E158" s="334"/>
      <c r="F158" s="334"/>
      <c r="G158" s="334"/>
      <c r="H158" s="334"/>
      <c r="I158" s="334"/>
      <c r="J158" s="334"/>
      <c r="K158" s="334"/>
      <c r="L158" s="334"/>
      <c r="M158" s="334"/>
      <c r="N158" s="334"/>
    </row>
  </sheetData>
  <mergeCells count="3">
    <mergeCell ref="A1:N1"/>
    <mergeCell ref="A57:F57"/>
    <mergeCell ref="A110:F110"/>
  </mergeCells>
  <pageMargins left="0" right="0" top="0" bottom="0" header="0" footer="0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D215F-E935-4C32-8540-5EF5D2A0C38F}">
  <dimension ref="A2:H199"/>
  <sheetViews>
    <sheetView showGridLines="0" topLeftCell="A175" zoomScale="200" zoomScaleNormal="200" workbookViewId="0">
      <selection activeCell="F86" sqref="F86"/>
    </sheetView>
  </sheetViews>
  <sheetFormatPr baseColWidth="10" defaultColWidth="10.85546875" defaultRowHeight="12.75" x14ac:dyDescent="0.2"/>
  <cols>
    <col min="1" max="1" width="15" style="66" customWidth="1"/>
    <col min="2" max="7" width="9.7109375" style="66" customWidth="1"/>
    <col min="8" max="16384" width="10.85546875" style="66"/>
  </cols>
  <sheetData>
    <row r="2" spans="1:7" ht="13.5" x14ac:dyDescent="0.25">
      <c r="A2" s="335" t="s">
        <v>533</v>
      </c>
      <c r="B2" s="173"/>
      <c r="C2" s="173"/>
      <c r="D2" s="173"/>
      <c r="E2" s="173"/>
      <c r="F2" s="173"/>
      <c r="G2" s="2"/>
    </row>
    <row r="3" spans="1:7" ht="13.5" x14ac:dyDescent="0.25">
      <c r="A3" s="336" t="s">
        <v>676</v>
      </c>
      <c r="B3" s="173"/>
      <c r="C3" s="173"/>
      <c r="D3" s="173"/>
      <c r="E3" s="173"/>
      <c r="F3" s="173"/>
      <c r="G3" s="2"/>
    </row>
    <row r="4" spans="1:7" ht="6" customHeight="1" x14ac:dyDescent="0.25">
      <c r="A4" s="337"/>
      <c r="B4" s="173"/>
      <c r="C4" s="173"/>
      <c r="D4" s="173"/>
      <c r="E4" s="173"/>
      <c r="F4" s="173"/>
      <c r="G4" s="2"/>
    </row>
    <row r="5" spans="1:7" ht="14.1" customHeight="1" x14ac:dyDescent="0.2">
      <c r="A5" s="971" t="s">
        <v>478</v>
      </c>
      <c r="B5" s="973" t="s">
        <v>534</v>
      </c>
      <c r="C5" s="974"/>
      <c r="D5" s="975"/>
      <c r="E5" s="973" t="s">
        <v>535</v>
      </c>
      <c r="F5" s="974"/>
      <c r="G5" s="975"/>
    </row>
    <row r="6" spans="1:7" ht="18.75" customHeight="1" x14ac:dyDescent="0.2">
      <c r="A6" s="972"/>
      <c r="B6" s="491" t="s">
        <v>536</v>
      </c>
      <c r="C6" s="491" t="s">
        <v>537</v>
      </c>
      <c r="D6" s="492" t="s">
        <v>23</v>
      </c>
      <c r="E6" s="491" t="s">
        <v>536</v>
      </c>
      <c r="F6" s="491" t="s">
        <v>537</v>
      </c>
      <c r="G6" s="492" t="s">
        <v>23</v>
      </c>
    </row>
    <row r="7" spans="1:7" ht="10.5" customHeight="1" x14ac:dyDescent="0.25">
      <c r="A7" s="470" t="s">
        <v>660</v>
      </c>
      <c r="B7" s="778"/>
      <c r="C7" s="778"/>
      <c r="D7" s="766"/>
      <c r="E7" s="338"/>
      <c r="F7" s="338"/>
      <c r="G7" s="339"/>
    </row>
    <row r="8" spans="1:7" ht="10.5" customHeight="1" x14ac:dyDescent="0.25">
      <c r="A8" s="230" t="s">
        <v>661</v>
      </c>
      <c r="B8" s="656" t="s">
        <v>152</v>
      </c>
      <c r="C8" s="231">
        <v>133</v>
      </c>
      <c r="D8" s="232" t="s">
        <v>177</v>
      </c>
      <c r="E8" s="349" t="s">
        <v>539</v>
      </c>
      <c r="F8" s="231">
        <v>115</v>
      </c>
      <c r="G8" s="232" t="s">
        <v>177</v>
      </c>
    </row>
    <row r="9" spans="1:7" ht="9.75" customHeight="1" x14ac:dyDescent="0.25">
      <c r="A9" s="230" t="s">
        <v>662</v>
      </c>
      <c r="B9" s="656" t="s">
        <v>152</v>
      </c>
      <c r="C9" s="820" t="s">
        <v>152</v>
      </c>
      <c r="D9" s="232" t="s">
        <v>177</v>
      </c>
      <c r="E9" s="349" t="s">
        <v>539</v>
      </c>
      <c r="F9" s="820" t="s">
        <v>152</v>
      </c>
      <c r="G9" s="232" t="s">
        <v>177</v>
      </c>
    </row>
    <row r="10" spans="1:7" ht="9.75" customHeight="1" x14ac:dyDescent="0.25">
      <c r="A10" s="230" t="s">
        <v>663</v>
      </c>
      <c r="B10" s="656" t="s">
        <v>152</v>
      </c>
      <c r="C10" s="231">
        <v>135</v>
      </c>
      <c r="D10" s="232" t="s">
        <v>177</v>
      </c>
      <c r="E10" s="349" t="s">
        <v>539</v>
      </c>
      <c r="F10" s="231">
        <v>115</v>
      </c>
      <c r="G10" s="232" t="s">
        <v>177</v>
      </c>
    </row>
    <row r="11" spans="1:7" ht="10.5" customHeight="1" x14ac:dyDescent="0.25">
      <c r="A11" s="230" t="s">
        <v>664</v>
      </c>
      <c r="B11" s="656" t="s">
        <v>152</v>
      </c>
      <c r="C11" s="820" t="s">
        <v>152</v>
      </c>
      <c r="D11" s="232" t="s">
        <v>177</v>
      </c>
      <c r="E11" s="349" t="s">
        <v>539</v>
      </c>
      <c r="F11" s="820">
        <v>115</v>
      </c>
      <c r="G11" s="232" t="s">
        <v>177</v>
      </c>
    </row>
    <row r="12" spans="1:7" ht="9" customHeight="1" x14ac:dyDescent="0.25">
      <c r="A12" s="230" t="s">
        <v>665</v>
      </c>
      <c r="B12" s="656" t="s">
        <v>152</v>
      </c>
      <c r="C12" s="231">
        <v>105</v>
      </c>
      <c r="D12" s="232" t="s">
        <v>177</v>
      </c>
      <c r="E12" s="349" t="s">
        <v>539</v>
      </c>
      <c r="F12" s="231">
        <v>95</v>
      </c>
      <c r="G12" s="232" t="s">
        <v>177</v>
      </c>
    </row>
    <row r="13" spans="1:7" ht="10.5" customHeight="1" x14ac:dyDescent="0.25">
      <c r="A13" s="230" t="s">
        <v>666</v>
      </c>
      <c r="B13" s="656" t="s">
        <v>152</v>
      </c>
      <c r="C13" s="820" t="s">
        <v>152</v>
      </c>
      <c r="D13" s="232" t="s">
        <v>177</v>
      </c>
      <c r="E13" s="349" t="s">
        <v>539</v>
      </c>
      <c r="F13" s="231" t="s">
        <v>152</v>
      </c>
      <c r="G13" s="232" t="s">
        <v>177</v>
      </c>
    </row>
    <row r="14" spans="1:7" ht="9" customHeight="1" x14ac:dyDescent="0.25">
      <c r="A14" s="653" t="s">
        <v>667</v>
      </c>
      <c r="B14" s="656" t="s">
        <v>152</v>
      </c>
      <c r="C14" s="518">
        <v>128</v>
      </c>
      <c r="D14" s="232" t="s">
        <v>177</v>
      </c>
      <c r="E14" s="349" t="s">
        <v>539</v>
      </c>
      <c r="F14" s="820">
        <v>95</v>
      </c>
      <c r="G14" s="232" t="s">
        <v>177</v>
      </c>
    </row>
    <row r="15" spans="1:7" ht="12" customHeight="1" x14ac:dyDescent="0.25">
      <c r="A15" s="477" t="s">
        <v>24</v>
      </c>
      <c r="B15" s="344"/>
      <c r="C15" s="340"/>
      <c r="D15" s="345"/>
      <c r="E15" s="344"/>
      <c r="F15" s="346"/>
      <c r="G15" s="55"/>
    </row>
    <row r="16" spans="1:7" ht="12" customHeight="1" x14ac:dyDescent="0.25">
      <c r="A16" s="233" t="s">
        <v>25</v>
      </c>
      <c r="B16" s="314">
        <v>85</v>
      </c>
      <c r="C16" s="231">
        <v>80</v>
      </c>
      <c r="D16" s="342">
        <f t="shared" ref="D16" si="0">((C16/B16)-    1)*100</f>
        <v>-5.8823529411764719</v>
      </c>
      <c r="E16" s="347">
        <v>110</v>
      </c>
      <c r="F16" s="231">
        <v>120</v>
      </c>
      <c r="G16" s="342">
        <f t="shared" ref="G16" si="1">((F16/E16)-    1)*100</f>
        <v>9.0909090909090828</v>
      </c>
    </row>
    <row r="17" spans="1:7" ht="12" customHeight="1" x14ac:dyDescent="0.25">
      <c r="A17" s="233" t="s">
        <v>538</v>
      </c>
      <c r="B17" s="340" t="s">
        <v>539</v>
      </c>
      <c r="C17" s="820">
        <v>73</v>
      </c>
      <c r="D17" s="345" t="s">
        <v>141</v>
      </c>
      <c r="E17" s="349" t="s">
        <v>539</v>
      </c>
      <c r="F17" s="820">
        <v>85</v>
      </c>
      <c r="G17" s="345" t="s">
        <v>141</v>
      </c>
    </row>
    <row r="18" spans="1:7" ht="12" customHeight="1" x14ac:dyDescent="0.25">
      <c r="A18" s="233" t="s">
        <v>314</v>
      </c>
      <c r="B18" s="340" t="s">
        <v>539</v>
      </c>
      <c r="C18" s="231">
        <v>109</v>
      </c>
      <c r="D18" s="345" t="s">
        <v>141</v>
      </c>
      <c r="E18" s="349" t="s">
        <v>539</v>
      </c>
      <c r="F18" s="231">
        <v>200</v>
      </c>
      <c r="G18" s="345" t="s">
        <v>141</v>
      </c>
    </row>
    <row r="19" spans="1:7" ht="12" customHeight="1" x14ac:dyDescent="0.25">
      <c r="A19" s="233" t="s">
        <v>675</v>
      </c>
      <c r="B19" s="340" t="s">
        <v>539</v>
      </c>
      <c r="C19" s="820">
        <v>80</v>
      </c>
      <c r="D19" s="345" t="s">
        <v>141</v>
      </c>
      <c r="E19" s="349" t="s">
        <v>539</v>
      </c>
      <c r="F19" s="820" t="s">
        <v>539</v>
      </c>
      <c r="G19" s="345" t="s">
        <v>141</v>
      </c>
    </row>
    <row r="20" spans="1:7" ht="12" customHeight="1" x14ac:dyDescent="0.25">
      <c r="A20" s="233" t="s">
        <v>483</v>
      </c>
      <c r="B20" s="340" t="s">
        <v>539</v>
      </c>
      <c r="C20" s="231">
        <v>68</v>
      </c>
      <c r="D20" s="345" t="s">
        <v>141</v>
      </c>
      <c r="E20" s="349" t="s">
        <v>539</v>
      </c>
      <c r="F20" s="231">
        <v>73</v>
      </c>
      <c r="G20" s="345" t="s">
        <v>141</v>
      </c>
    </row>
    <row r="21" spans="1:7" ht="9.75" customHeight="1" x14ac:dyDescent="0.25">
      <c r="A21" s="477" t="s">
        <v>540</v>
      </c>
      <c r="B21" s="340"/>
      <c r="C21" s="341"/>
      <c r="D21" s="345"/>
      <c r="E21" s="349"/>
      <c r="F21" s="820"/>
      <c r="G21" s="345"/>
    </row>
    <row r="22" spans="1:7" ht="12" customHeight="1" x14ac:dyDescent="0.25">
      <c r="A22" s="234" t="s">
        <v>30</v>
      </c>
      <c r="B22" s="340" t="s">
        <v>539</v>
      </c>
      <c r="C22" s="231">
        <v>103</v>
      </c>
      <c r="D22" s="345" t="s">
        <v>141</v>
      </c>
      <c r="E22" s="349" t="s">
        <v>539</v>
      </c>
      <c r="F22" s="231">
        <v>195</v>
      </c>
      <c r="G22" s="345" t="s">
        <v>141</v>
      </c>
    </row>
    <row r="23" spans="1:7" ht="12" customHeight="1" x14ac:dyDescent="0.25">
      <c r="A23" s="234" t="s">
        <v>486</v>
      </c>
      <c r="B23" s="340" t="s">
        <v>539</v>
      </c>
      <c r="C23" s="820">
        <v>120</v>
      </c>
      <c r="D23" s="345" t="s">
        <v>141</v>
      </c>
      <c r="E23" s="349" t="s">
        <v>539</v>
      </c>
      <c r="F23" s="820" t="s">
        <v>539</v>
      </c>
      <c r="G23" s="345" t="s">
        <v>141</v>
      </c>
    </row>
    <row r="24" spans="1:7" ht="12" customHeight="1" x14ac:dyDescent="0.25">
      <c r="A24" s="234" t="s">
        <v>488</v>
      </c>
      <c r="B24" s="340" t="s">
        <v>539</v>
      </c>
      <c r="C24" s="231">
        <v>130</v>
      </c>
      <c r="D24" s="345" t="s">
        <v>141</v>
      </c>
      <c r="E24" s="349" t="s">
        <v>539</v>
      </c>
      <c r="F24" s="231">
        <v>285</v>
      </c>
      <c r="G24" s="345" t="s">
        <v>141</v>
      </c>
    </row>
    <row r="25" spans="1:7" ht="12" customHeight="1" x14ac:dyDescent="0.25">
      <c r="A25" s="234" t="s">
        <v>324</v>
      </c>
      <c r="B25" s="340" t="s">
        <v>539</v>
      </c>
      <c r="C25" s="820">
        <v>135</v>
      </c>
      <c r="D25" s="345" t="s">
        <v>141</v>
      </c>
      <c r="E25" s="349" t="s">
        <v>539</v>
      </c>
      <c r="F25" s="820" t="s">
        <v>539</v>
      </c>
      <c r="G25" s="345" t="s">
        <v>141</v>
      </c>
    </row>
    <row r="26" spans="1:7" ht="12" customHeight="1" x14ac:dyDescent="0.25">
      <c r="A26" s="234" t="s">
        <v>541</v>
      </c>
      <c r="B26" s="340" t="s">
        <v>539</v>
      </c>
      <c r="C26" s="231">
        <v>115</v>
      </c>
      <c r="D26" s="345" t="s">
        <v>141</v>
      </c>
      <c r="E26" s="349" t="s">
        <v>539</v>
      </c>
      <c r="F26" s="231">
        <v>105</v>
      </c>
      <c r="G26" s="345" t="s">
        <v>141</v>
      </c>
    </row>
    <row r="27" spans="1:7" ht="12" customHeight="1" x14ac:dyDescent="0.25">
      <c r="A27" s="234" t="s">
        <v>437</v>
      </c>
      <c r="B27" s="340" t="s">
        <v>539</v>
      </c>
      <c r="C27" s="231">
        <v>78</v>
      </c>
      <c r="D27" s="345" t="s">
        <v>141</v>
      </c>
      <c r="E27" s="349" t="s">
        <v>539</v>
      </c>
      <c r="F27" s="820">
        <v>235</v>
      </c>
      <c r="G27" s="345" t="s">
        <v>141</v>
      </c>
    </row>
    <row r="28" spans="1:7" ht="12" customHeight="1" x14ac:dyDescent="0.25">
      <c r="A28" s="234" t="s">
        <v>327</v>
      </c>
      <c r="B28" s="340" t="s">
        <v>539</v>
      </c>
      <c r="C28" s="820">
        <v>175</v>
      </c>
      <c r="D28" s="345" t="s">
        <v>141</v>
      </c>
      <c r="E28" s="349" t="s">
        <v>539</v>
      </c>
      <c r="F28" s="231" t="s">
        <v>539</v>
      </c>
      <c r="G28" s="345" t="s">
        <v>141</v>
      </c>
    </row>
    <row r="29" spans="1:7" ht="12" customHeight="1" x14ac:dyDescent="0.25">
      <c r="A29" s="234" t="s">
        <v>490</v>
      </c>
      <c r="B29" s="340" t="s">
        <v>539</v>
      </c>
      <c r="C29" s="231">
        <v>110</v>
      </c>
      <c r="D29" s="345" t="s">
        <v>141</v>
      </c>
      <c r="E29" s="349" t="s">
        <v>539</v>
      </c>
      <c r="F29" s="820">
        <v>140</v>
      </c>
      <c r="G29" s="345" t="s">
        <v>141</v>
      </c>
    </row>
    <row r="30" spans="1:7" ht="12" customHeight="1" x14ac:dyDescent="0.25">
      <c r="A30" s="477" t="s">
        <v>32</v>
      </c>
      <c r="B30" s="340"/>
      <c r="C30" s="820"/>
      <c r="D30" s="350"/>
      <c r="E30" s="307"/>
      <c r="F30" s="204"/>
      <c r="G30" s="55"/>
    </row>
    <row r="31" spans="1:7" ht="12" customHeight="1" x14ac:dyDescent="0.25">
      <c r="A31" s="351" t="s">
        <v>33</v>
      </c>
      <c r="B31" s="341">
        <v>100</v>
      </c>
      <c r="C31" s="231">
        <v>70</v>
      </c>
      <c r="D31" s="342">
        <f t="shared" ref="D31:D55" si="2">((C31/B31)-    1)*100</f>
        <v>-30.000000000000004</v>
      </c>
      <c r="E31" s="341">
        <v>75</v>
      </c>
      <c r="F31" s="231" t="s">
        <v>539</v>
      </c>
      <c r="G31" s="345" t="s">
        <v>141</v>
      </c>
    </row>
    <row r="32" spans="1:7" ht="12" customHeight="1" x14ac:dyDescent="0.25">
      <c r="A32" s="353" t="s">
        <v>34</v>
      </c>
      <c r="B32" s="341">
        <v>90</v>
      </c>
      <c r="C32" s="231">
        <v>100</v>
      </c>
      <c r="D32" s="342">
        <f t="shared" si="2"/>
        <v>11.111111111111116</v>
      </c>
      <c r="E32" s="341">
        <v>80</v>
      </c>
      <c r="F32" s="820">
        <v>100</v>
      </c>
      <c r="G32" s="352">
        <f t="shared" ref="G32:G55" si="3">((F32/E32)-    1)*100</f>
        <v>25</v>
      </c>
    </row>
    <row r="33" spans="1:7" ht="12" customHeight="1" x14ac:dyDescent="0.25">
      <c r="A33" s="353" t="s">
        <v>542</v>
      </c>
      <c r="B33" s="341">
        <v>80</v>
      </c>
      <c r="C33" s="820">
        <v>75</v>
      </c>
      <c r="D33" s="342">
        <f t="shared" si="2"/>
        <v>-6.25</v>
      </c>
      <c r="E33" s="346" t="s">
        <v>539</v>
      </c>
      <c r="F33" s="231">
        <v>65</v>
      </c>
      <c r="G33" s="345" t="s">
        <v>141</v>
      </c>
    </row>
    <row r="34" spans="1:7" ht="12" customHeight="1" x14ac:dyDescent="0.25">
      <c r="A34" s="353" t="s">
        <v>35</v>
      </c>
      <c r="B34" s="341">
        <v>82.5</v>
      </c>
      <c r="C34" s="231">
        <v>65</v>
      </c>
      <c r="D34" s="342">
        <f t="shared" si="2"/>
        <v>-21.212121212121215</v>
      </c>
      <c r="E34" s="341">
        <v>100</v>
      </c>
      <c r="F34" s="231">
        <v>80</v>
      </c>
      <c r="G34" s="352">
        <f t="shared" si="3"/>
        <v>-19.999999999999996</v>
      </c>
    </row>
    <row r="35" spans="1:7" ht="12" customHeight="1" x14ac:dyDescent="0.25">
      <c r="A35" s="353" t="s">
        <v>36</v>
      </c>
      <c r="B35" s="341">
        <v>80</v>
      </c>
      <c r="C35" s="820">
        <v>90</v>
      </c>
      <c r="D35" s="342">
        <f t="shared" si="2"/>
        <v>12.5</v>
      </c>
      <c r="E35" s="354">
        <v>90</v>
      </c>
      <c r="F35" s="820">
        <v>48</v>
      </c>
      <c r="G35" s="352">
        <f t="shared" si="3"/>
        <v>-46.666666666666664</v>
      </c>
    </row>
    <row r="36" spans="1:7" ht="12" customHeight="1" x14ac:dyDescent="0.25">
      <c r="A36" s="353" t="s">
        <v>37</v>
      </c>
      <c r="B36" s="341">
        <v>95</v>
      </c>
      <c r="C36" s="231">
        <v>95</v>
      </c>
      <c r="D36" s="342">
        <f t="shared" si="2"/>
        <v>0</v>
      </c>
      <c r="E36" s="341">
        <v>95</v>
      </c>
      <c r="F36" s="231">
        <v>105</v>
      </c>
      <c r="G36" s="352">
        <f t="shared" si="3"/>
        <v>10.526315789473696</v>
      </c>
    </row>
    <row r="37" spans="1:7" ht="12" customHeight="1" x14ac:dyDescent="0.25">
      <c r="A37" s="353" t="s">
        <v>38</v>
      </c>
      <c r="B37" s="341">
        <v>95</v>
      </c>
      <c r="C37" s="820">
        <v>110</v>
      </c>
      <c r="D37" s="342">
        <f t="shared" si="2"/>
        <v>15.789473684210531</v>
      </c>
      <c r="E37" s="354">
        <v>105</v>
      </c>
      <c r="F37" s="231">
        <v>140</v>
      </c>
      <c r="G37" s="352">
        <f t="shared" si="3"/>
        <v>33.333333333333329</v>
      </c>
    </row>
    <row r="38" spans="1:7" ht="12" customHeight="1" x14ac:dyDescent="0.25">
      <c r="A38" s="353" t="s">
        <v>39</v>
      </c>
      <c r="B38" s="341">
        <v>82.5</v>
      </c>
      <c r="C38" s="231">
        <v>95</v>
      </c>
      <c r="D38" s="342">
        <f t="shared" si="2"/>
        <v>15.151515151515159</v>
      </c>
      <c r="E38" s="341">
        <v>105</v>
      </c>
      <c r="F38" s="820">
        <v>135</v>
      </c>
      <c r="G38" s="352">
        <f t="shared" si="3"/>
        <v>28.57142857142858</v>
      </c>
    </row>
    <row r="39" spans="1:7" ht="12" customHeight="1" x14ac:dyDescent="0.25">
      <c r="A39" s="353" t="s">
        <v>42</v>
      </c>
      <c r="B39" s="341">
        <v>100</v>
      </c>
      <c r="C39" s="231">
        <v>95</v>
      </c>
      <c r="D39" s="342">
        <f t="shared" si="2"/>
        <v>-5.0000000000000044</v>
      </c>
      <c r="E39" s="341">
        <v>105</v>
      </c>
      <c r="F39" s="231">
        <v>105</v>
      </c>
      <c r="G39" s="352">
        <f t="shared" si="3"/>
        <v>0</v>
      </c>
    </row>
    <row r="40" spans="1:7" ht="12" customHeight="1" x14ac:dyDescent="0.25">
      <c r="A40" s="353" t="s">
        <v>159</v>
      </c>
      <c r="B40" s="341">
        <v>100</v>
      </c>
      <c r="C40" s="820">
        <v>110</v>
      </c>
      <c r="D40" s="342">
        <f t="shared" si="2"/>
        <v>10.000000000000009</v>
      </c>
      <c r="E40" s="341">
        <v>105</v>
      </c>
      <c r="F40" s="231">
        <v>70</v>
      </c>
      <c r="G40" s="352">
        <f t="shared" si="3"/>
        <v>-33.333333333333336</v>
      </c>
    </row>
    <row r="41" spans="1:7" ht="12" customHeight="1" x14ac:dyDescent="0.25">
      <c r="A41" s="353" t="s">
        <v>40</v>
      </c>
      <c r="B41" s="341">
        <v>103</v>
      </c>
      <c r="C41" s="231">
        <v>100</v>
      </c>
      <c r="D41" s="342">
        <f t="shared" si="2"/>
        <v>-2.9126213592232997</v>
      </c>
      <c r="E41" s="354">
        <v>95</v>
      </c>
      <c r="F41" s="820">
        <v>135</v>
      </c>
      <c r="G41" s="352">
        <f t="shared" si="3"/>
        <v>42.105263157894733</v>
      </c>
    </row>
    <row r="42" spans="1:7" ht="12" customHeight="1" x14ac:dyDescent="0.25">
      <c r="A42" s="477" t="s">
        <v>43</v>
      </c>
      <c r="B42" s="340"/>
      <c r="C42" s="820"/>
      <c r="D42" s="355"/>
      <c r="E42" s="356"/>
      <c r="F42" s="204"/>
      <c r="G42" s="55"/>
    </row>
    <row r="43" spans="1:7" ht="12" customHeight="1" x14ac:dyDescent="0.25">
      <c r="A43" s="357" t="s">
        <v>160</v>
      </c>
      <c r="B43" s="341">
        <v>77.5</v>
      </c>
      <c r="C43" s="231">
        <v>120</v>
      </c>
      <c r="D43" s="342">
        <f t="shared" si="2"/>
        <v>54.838709677419352</v>
      </c>
      <c r="E43" s="341">
        <v>115</v>
      </c>
      <c r="F43" s="231">
        <v>78</v>
      </c>
      <c r="G43" s="352">
        <f t="shared" si="3"/>
        <v>-32.173913043478265</v>
      </c>
    </row>
    <row r="44" spans="1:7" ht="12" customHeight="1" x14ac:dyDescent="0.25">
      <c r="A44" s="357" t="s">
        <v>438</v>
      </c>
      <c r="B44" s="341">
        <v>145</v>
      </c>
      <c r="C44" s="231">
        <v>105</v>
      </c>
      <c r="D44" s="342">
        <f t="shared" si="2"/>
        <v>-27.586206896551722</v>
      </c>
      <c r="E44" s="341">
        <v>80</v>
      </c>
      <c r="F44" s="820">
        <v>110</v>
      </c>
      <c r="G44" s="352">
        <f t="shared" si="3"/>
        <v>37.5</v>
      </c>
    </row>
    <row r="45" spans="1:7" ht="12" customHeight="1" x14ac:dyDescent="0.25">
      <c r="A45" s="357" t="s">
        <v>543</v>
      </c>
      <c r="B45" s="341">
        <v>77.5</v>
      </c>
      <c r="C45" s="820">
        <v>88</v>
      </c>
      <c r="D45" s="342">
        <f t="shared" si="2"/>
        <v>13.548387096774196</v>
      </c>
      <c r="E45" s="354">
        <v>92.5</v>
      </c>
      <c r="F45" s="231">
        <v>110</v>
      </c>
      <c r="G45" s="352">
        <f t="shared" si="3"/>
        <v>18.918918918918926</v>
      </c>
    </row>
    <row r="46" spans="1:7" ht="12" customHeight="1" x14ac:dyDescent="0.25">
      <c r="A46" s="357" t="s">
        <v>45</v>
      </c>
      <c r="B46" s="341">
        <v>145</v>
      </c>
      <c r="C46" s="231">
        <v>90</v>
      </c>
      <c r="D46" s="342">
        <f t="shared" si="2"/>
        <v>-37.931034482758619</v>
      </c>
      <c r="E46" s="354">
        <v>105</v>
      </c>
      <c r="F46" s="231">
        <v>105</v>
      </c>
      <c r="G46" s="352">
        <f t="shared" si="3"/>
        <v>0</v>
      </c>
    </row>
    <row r="47" spans="1:7" ht="12" customHeight="1" x14ac:dyDescent="0.25">
      <c r="A47" s="357" t="s">
        <v>173</v>
      </c>
      <c r="B47" s="341">
        <v>168</v>
      </c>
      <c r="C47" s="820">
        <v>138</v>
      </c>
      <c r="D47" s="358">
        <f t="shared" si="2"/>
        <v>-17.857142857142861</v>
      </c>
      <c r="E47" s="354">
        <v>85</v>
      </c>
      <c r="F47" s="820">
        <v>85</v>
      </c>
      <c r="G47" s="352">
        <f t="shared" si="3"/>
        <v>0</v>
      </c>
    </row>
    <row r="48" spans="1:7" ht="12" customHeight="1" x14ac:dyDescent="0.25">
      <c r="A48" s="357" t="s">
        <v>503</v>
      </c>
      <c r="B48" s="341">
        <v>73</v>
      </c>
      <c r="C48" s="231">
        <v>89</v>
      </c>
      <c r="D48" s="358">
        <f t="shared" si="2"/>
        <v>21.917808219178081</v>
      </c>
      <c r="E48" s="354">
        <v>90</v>
      </c>
      <c r="F48" s="231">
        <v>88</v>
      </c>
      <c r="G48" s="352">
        <f t="shared" si="3"/>
        <v>-2.2222222222222254</v>
      </c>
    </row>
    <row r="49" spans="1:7" ht="12" customHeight="1" x14ac:dyDescent="0.25">
      <c r="A49" s="357" t="s">
        <v>505</v>
      </c>
      <c r="B49" s="341">
        <v>67.5</v>
      </c>
      <c r="C49" s="820" t="s">
        <v>152</v>
      </c>
      <c r="D49" s="345" t="s">
        <v>141</v>
      </c>
      <c r="E49" s="354">
        <v>95</v>
      </c>
      <c r="F49" s="231" t="s">
        <v>539</v>
      </c>
      <c r="G49" s="345" t="s">
        <v>141</v>
      </c>
    </row>
    <row r="50" spans="1:7" ht="12" customHeight="1" x14ac:dyDescent="0.25">
      <c r="A50" s="357" t="s">
        <v>506</v>
      </c>
      <c r="B50" s="341">
        <v>105</v>
      </c>
      <c r="C50" s="231">
        <v>105</v>
      </c>
      <c r="D50" s="358">
        <f t="shared" si="2"/>
        <v>0</v>
      </c>
      <c r="E50" s="354">
        <v>95</v>
      </c>
      <c r="F50" s="820">
        <v>93</v>
      </c>
      <c r="G50" s="352">
        <f t="shared" si="3"/>
        <v>-2.1052631578947323</v>
      </c>
    </row>
    <row r="51" spans="1:7" ht="12" customHeight="1" x14ac:dyDescent="0.25">
      <c r="A51" s="357" t="s">
        <v>507</v>
      </c>
      <c r="B51" s="341">
        <v>85</v>
      </c>
      <c r="C51" s="231">
        <v>105</v>
      </c>
      <c r="D51" s="358">
        <f t="shared" si="2"/>
        <v>23.529411764705888</v>
      </c>
      <c r="E51" s="354">
        <v>80</v>
      </c>
      <c r="F51" s="231" t="s">
        <v>539</v>
      </c>
      <c r="G51" s="345" t="s">
        <v>141</v>
      </c>
    </row>
    <row r="52" spans="1:7" ht="12" customHeight="1" x14ac:dyDescent="0.25">
      <c r="A52" s="357" t="s">
        <v>544</v>
      </c>
      <c r="B52" s="341">
        <v>75</v>
      </c>
      <c r="C52" s="820">
        <v>80</v>
      </c>
      <c r="D52" s="358">
        <f t="shared" si="2"/>
        <v>6.6666666666666652</v>
      </c>
      <c r="E52" s="354">
        <v>110</v>
      </c>
      <c r="F52" s="231">
        <v>110</v>
      </c>
      <c r="G52" s="352">
        <f t="shared" si="3"/>
        <v>0</v>
      </c>
    </row>
    <row r="53" spans="1:7" ht="12" customHeight="1" x14ac:dyDescent="0.25">
      <c r="A53" s="357" t="s">
        <v>161</v>
      </c>
      <c r="B53" s="341">
        <v>92.5</v>
      </c>
      <c r="C53" s="231">
        <v>110</v>
      </c>
      <c r="D53" s="358">
        <f t="shared" si="2"/>
        <v>18.918918918918926</v>
      </c>
      <c r="E53" s="354">
        <v>105</v>
      </c>
      <c r="F53" s="820">
        <v>100</v>
      </c>
      <c r="G53" s="352">
        <f t="shared" si="3"/>
        <v>-4.7619047619047672</v>
      </c>
    </row>
    <row r="54" spans="1:7" ht="12" customHeight="1" x14ac:dyDescent="0.25">
      <c r="A54" s="357" t="s">
        <v>48</v>
      </c>
      <c r="B54" s="341">
        <v>75</v>
      </c>
      <c r="C54" s="820">
        <v>150</v>
      </c>
      <c r="D54" s="358">
        <f t="shared" si="2"/>
        <v>100</v>
      </c>
      <c r="E54" s="354">
        <v>130</v>
      </c>
      <c r="F54" s="231">
        <v>75</v>
      </c>
      <c r="G54" s="352">
        <f t="shared" si="3"/>
        <v>-42.307692307692314</v>
      </c>
    </row>
    <row r="55" spans="1:7" ht="12" customHeight="1" x14ac:dyDescent="0.25">
      <c r="A55" s="357" t="s">
        <v>509</v>
      </c>
      <c r="B55" s="341">
        <v>85</v>
      </c>
      <c r="C55" s="231">
        <v>100</v>
      </c>
      <c r="D55" s="358">
        <f t="shared" si="2"/>
        <v>17.647058823529417</v>
      </c>
      <c r="E55" s="354">
        <v>115</v>
      </c>
      <c r="F55" s="820">
        <v>125</v>
      </c>
      <c r="G55" s="352">
        <f t="shared" si="3"/>
        <v>8.6956521739130377</v>
      </c>
    </row>
    <row r="56" spans="1:7" ht="13.5" x14ac:dyDescent="0.25">
      <c r="A56" s="359"/>
      <c r="B56" s="69"/>
      <c r="C56" s="69"/>
      <c r="D56" s="69"/>
      <c r="E56" s="360"/>
      <c r="F56" s="361"/>
      <c r="G56" s="362" t="s">
        <v>79</v>
      </c>
    </row>
    <row r="57" spans="1:7" ht="13.5" x14ac:dyDescent="0.25">
      <c r="A57" s="363" t="s">
        <v>546</v>
      </c>
      <c r="B57" s="364"/>
      <c r="C57" s="364"/>
      <c r="D57" s="365"/>
      <c r="E57" s="366"/>
      <c r="F57" s="367"/>
      <c r="G57" s="55"/>
    </row>
    <row r="58" spans="1:7" ht="14.1" customHeight="1" x14ac:dyDescent="0.2">
      <c r="A58" s="971" t="s">
        <v>478</v>
      </c>
      <c r="B58" s="973" t="s">
        <v>534</v>
      </c>
      <c r="C58" s="974"/>
      <c r="D58" s="975"/>
      <c r="E58" s="973" t="s">
        <v>535</v>
      </c>
      <c r="F58" s="974"/>
      <c r="G58" s="975"/>
    </row>
    <row r="59" spans="1:7" ht="14.1" customHeight="1" x14ac:dyDescent="0.2">
      <c r="A59" s="972"/>
      <c r="B59" s="491" t="s">
        <v>536</v>
      </c>
      <c r="C59" s="491" t="s">
        <v>537</v>
      </c>
      <c r="D59" s="492" t="s">
        <v>23</v>
      </c>
      <c r="E59" s="491" t="s">
        <v>536</v>
      </c>
      <c r="F59" s="491" t="s">
        <v>537</v>
      </c>
      <c r="G59" s="492" t="s">
        <v>23</v>
      </c>
    </row>
    <row r="60" spans="1:7" ht="6" customHeight="1" x14ac:dyDescent="0.25">
      <c r="A60" s="357"/>
      <c r="B60" s="341"/>
      <c r="C60" s="341"/>
      <c r="D60" s="358"/>
      <c r="E60" s="354"/>
      <c r="F60" s="341"/>
      <c r="G60" s="345"/>
    </row>
    <row r="61" spans="1:7" ht="11.85" customHeight="1" x14ac:dyDescent="0.25">
      <c r="A61" s="471" t="s">
        <v>49</v>
      </c>
      <c r="B61" s="340"/>
      <c r="C61" s="341"/>
      <c r="D61" s="345"/>
      <c r="E61" s="307"/>
      <c r="F61" s="354"/>
      <c r="G61" s="345"/>
    </row>
    <row r="62" spans="1:7" ht="11.85" customHeight="1" x14ac:dyDescent="0.25">
      <c r="A62" s="233" t="s">
        <v>50</v>
      </c>
      <c r="B62" s="340">
        <v>85</v>
      </c>
      <c r="C62" s="341">
        <v>85</v>
      </c>
      <c r="D62" s="358">
        <f t="shared" ref="D62:D72" si="4">((C62/B62)-    1)*100</f>
        <v>0</v>
      </c>
      <c r="E62" s="354">
        <v>82.5</v>
      </c>
      <c r="F62" s="354">
        <v>85</v>
      </c>
      <c r="G62" s="352">
        <f t="shared" ref="G62:G72" si="5">((F62/E62)-    1)*100</f>
        <v>3.0303030303030276</v>
      </c>
    </row>
    <row r="63" spans="1:7" ht="11.85" customHeight="1" x14ac:dyDescent="0.25">
      <c r="A63" s="233" t="s">
        <v>51</v>
      </c>
      <c r="B63" s="340">
        <v>72.5</v>
      </c>
      <c r="C63" s="341">
        <v>80</v>
      </c>
      <c r="D63" s="358">
        <f t="shared" si="4"/>
        <v>10.344827586206895</v>
      </c>
      <c r="E63" s="354">
        <v>75</v>
      </c>
      <c r="F63" s="354">
        <v>75</v>
      </c>
      <c r="G63" s="352">
        <f t="shared" si="5"/>
        <v>0</v>
      </c>
    </row>
    <row r="64" spans="1:7" ht="11.85" customHeight="1" x14ac:dyDescent="0.25">
      <c r="A64" s="233" t="s">
        <v>174</v>
      </c>
      <c r="B64" s="340">
        <v>77.5</v>
      </c>
      <c r="C64" s="341">
        <v>85</v>
      </c>
      <c r="D64" s="358">
        <f t="shared" si="4"/>
        <v>9.6774193548387011</v>
      </c>
      <c r="E64" s="354">
        <v>110</v>
      </c>
      <c r="F64" s="354">
        <v>110</v>
      </c>
      <c r="G64" s="352">
        <f t="shared" si="5"/>
        <v>0</v>
      </c>
    </row>
    <row r="65" spans="1:7" ht="11.85" customHeight="1" x14ac:dyDescent="0.25">
      <c r="A65" s="233" t="s">
        <v>54</v>
      </c>
      <c r="B65" s="340">
        <v>67.5</v>
      </c>
      <c r="C65" s="341">
        <v>75</v>
      </c>
      <c r="D65" s="358">
        <f t="shared" si="4"/>
        <v>11.111111111111116</v>
      </c>
      <c r="E65" s="346" t="s">
        <v>539</v>
      </c>
      <c r="F65" s="341" t="s">
        <v>539</v>
      </c>
      <c r="G65" s="345" t="s">
        <v>141</v>
      </c>
    </row>
    <row r="66" spans="1:7" ht="11.85" customHeight="1" x14ac:dyDescent="0.25">
      <c r="A66" s="233" t="s">
        <v>545</v>
      </c>
      <c r="B66" s="341">
        <v>77.5</v>
      </c>
      <c r="C66" s="341">
        <v>85</v>
      </c>
      <c r="D66" s="358">
        <f t="shared" si="4"/>
        <v>9.6774193548387011</v>
      </c>
      <c r="E66" s="346" t="s">
        <v>539</v>
      </c>
      <c r="F66" s="341" t="s">
        <v>539</v>
      </c>
      <c r="G66" s="345" t="s">
        <v>141</v>
      </c>
    </row>
    <row r="67" spans="1:7" ht="11.85" customHeight="1" x14ac:dyDescent="0.2">
      <c r="A67" s="233" t="s">
        <v>55</v>
      </c>
      <c r="B67" s="341">
        <v>87.5</v>
      </c>
      <c r="C67" s="341">
        <v>88</v>
      </c>
      <c r="D67" s="358">
        <f t="shared" si="4"/>
        <v>0.57142857142857828</v>
      </c>
      <c r="E67" s="354">
        <v>95</v>
      </c>
      <c r="F67" s="354">
        <v>95</v>
      </c>
      <c r="G67" s="352">
        <f t="shared" si="5"/>
        <v>0</v>
      </c>
    </row>
    <row r="68" spans="1:7" ht="11.85" customHeight="1" x14ac:dyDescent="0.25">
      <c r="A68" s="233" t="s">
        <v>56</v>
      </c>
      <c r="B68" s="340">
        <v>65</v>
      </c>
      <c r="C68" s="341">
        <v>78</v>
      </c>
      <c r="D68" s="358">
        <f t="shared" si="4"/>
        <v>19.999999999999996</v>
      </c>
      <c r="E68" s="346" t="s">
        <v>539</v>
      </c>
      <c r="F68" s="341" t="s">
        <v>539</v>
      </c>
      <c r="G68" s="345" t="s">
        <v>141</v>
      </c>
    </row>
    <row r="69" spans="1:7" ht="11.85" customHeight="1" x14ac:dyDescent="0.25">
      <c r="A69" s="233" t="s">
        <v>57</v>
      </c>
      <c r="B69" s="340">
        <v>62.5</v>
      </c>
      <c r="C69" s="341">
        <v>75</v>
      </c>
      <c r="D69" s="358">
        <f t="shared" si="4"/>
        <v>19.999999999999996</v>
      </c>
      <c r="E69" s="354">
        <v>70</v>
      </c>
      <c r="F69" s="354">
        <v>70</v>
      </c>
      <c r="G69" s="352">
        <f t="shared" si="5"/>
        <v>0</v>
      </c>
    </row>
    <row r="70" spans="1:7" ht="11.85" customHeight="1" x14ac:dyDescent="0.2">
      <c r="A70" s="233" t="s">
        <v>516</v>
      </c>
      <c r="B70" s="341">
        <v>84</v>
      </c>
      <c r="C70" s="341">
        <v>85</v>
      </c>
      <c r="D70" s="358">
        <f t="shared" si="4"/>
        <v>1.1904761904761862</v>
      </c>
      <c r="E70" s="354">
        <v>55</v>
      </c>
      <c r="F70" s="354">
        <v>65</v>
      </c>
      <c r="G70" s="352">
        <f t="shared" si="5"/>
        <v>18.181818181818187</v>
      </c>
    </row>
    <row r="71" spans="1:7" ht="11.85" customHeight="1" x14ac:dyDescent="0.25">
      <c r="A71" s="233" t="s">
        <v>60</v>
      </c>
      <c r="B71" s="341">
        <v>90</v>
      </c>
      <c r="C71" s="341">
        <v>90</v>
      </c>
      <c r="D71" s="358">
        <f t="shared" si="4"/>
        <v>0</v>
      </c>
      <c r="E71" s="354">
        <v>32.5</v>
      </c>
      <c r="F71" s="341" t="s">
        <v>539</v>
      </c>
      <c r="G71" s="345" t="s">
        <v>141</v>
      </c>
    </row>
    <row r="72" spans="1:7" ht="11.85" customHeight="1" x14ac:dyDescent="0.2">
      <c r="A72" s="233" t="s">
        <v>61</v>
      </c>
      <c r="B72" s="341">
        <v>82.5</v>
      </c>
      <c r="C72" s="341">
        <v>90</v>
      </c>
      <c r="D72" s="358">
        <f t="shared" si="4"/>
        <v>9.0909090909090828</v>
      </c>
      <c r="E72" s="354">
        <v>70</v>
      </c>
      <c r="F72" s="354">
        <v>70</v>
      </c>
      <c r="G72" s="352">
        <f t="shared" si="5"/>
        <v>0</v>
      </c>
    </row>
    <row r="73" spans="1:7" ht="11.85" customHeight="1" x14ac:dyDescent="0.25">
      <c r="A73" s="477" t="s">
        <v>62</v>
      </c>
      <c r="B73" s="340"/>
      <c r="C73" s="344"/>
      <c r="D73" s="368"/>
      <c r="E73" s="307"/>
      <c r="F73" s="369"/>
      <c r="G73" s="55"/>
    </row>
    <row r="74" spans="1:7" ht="11.85" customHeight="1" x14ac:dyDescent="0.25">
      <c r="A74" s="353" t="s">
        <v>63</v>
      </c>
      <c r="B74" s="314">
        <v>65</v>
      </c>
      <c r="C74" s="341">
        <v>65</v>
      </c>
      <c r="D74" s="358">
        <f t="shared" ref="D74:D80" si="6">((C74/B74)-    1)*100</f>
        <v>0</v>
      </c>
      <c r="E74" s="354">
        <v>135</v>
      </c>
      <c r="F74" s="348">
        <v>135</v>
      </c>
      <c r="G74" s="352">
        <f t="shared" ref="G74:G80" si="7">((F74/E74)-    1)*100</f>
        <v>0</v>
      </c>
    </row>
    <row r="75" spans="1:7" ht="11.85" customHeight="1" x14ac:dyDescent="0.25">
      <c r="A75" s="353" t="s">
        <v>64</v>
      </c>
      <c r="B75" s="314">
        <v>105</v>
      </c>
      <c r="C75" s="341">
        <v>105</v>
      </c>
      <c r="D75" s="358">
        <f t="shared" si="6"/>
        <v>0</v>
      </c>
      <c r="E75" s="344">
        <v>110</v>
      </c>
      <c r="F75" s="348">
        <v>110</v>
      </c>
      <c r="G75" s="352">
        <f t="shared" si="7"/>
        <v>0</v>
      </c>
    </row>
    <row r="76" spans="1:7" ht="11.85" customHeight="1" x14ac:dyDescent="0.25">
      <c r="A76" s="353" t="s">
        <v>547</v>
      </c>
      <c r="B76" s="314">
        <v>67.5</v>
      </c>
      <c r="C76" s="341">
        <v>68</v>
      </c>
      <c r="D76" s="358">
        <f t="shared" si="6"/>
        <v>0.74074074074073071</v>
      </c>
      <c r="E76" s="354">
        <v>58</v>
      </c>
      <c r="F76" s="348">
        <v>58</v>
      </c>
      <c r="G76" s="352">
        <f t="shared" si="7"/>
        <v>0</v>
      </c>
    </row>
    <row r="77" spans="1:7" ht="11.85" customHeight="1" x14ac:dyDescent="0.25">
      <c r="A77" s="353" t="s">
        <v>65</v>
      </c>
      <c r="B77" s="314">
        <v>87.5</v>
      </c>
      <c r="C77" s="341">
        <v>88</v>
      </c>
      <c r="D77" s="358">
        <f t="shared" si="6"/>
        <v>0.57142857142857828</v>
      </c>
      <c r="E77" s="354">
        <v>88</v>
      </c>
      <c r="F77" s="348">
        <v>88</v>
      </c>
      <c r="G77" s="352">
        <f t="shared" si="7"/>
        <v>0</v>
      </c>
    </row>
    <row r="78" spans="1:7" ht="11.85" customHeight="1" x14ac:dyDescent="0.25">
      <c r="A78" s="353" t="s">
        <v>518</v>
      </c>
      <c r="B78" s="314">
        <v>72.5</v>
      </c>
      <c r="C78" s="341">
        <v>68</v>
      </c>
      <c r="D78" s="358">
        <f t="shared" si="6"/>
        <v>-6.2068965517241388</v>
      </c>
      <c r="E78" s="354">
        <v>73</v>
      </c>
      <c r="F78" s="348">
        <v>73</v>
      </c>
      <c r="G78" s="352">
        <f t="shared" si="7"/>
        <v>0</v>
      </c>
    </row>
    <row r="79" spans="1:7" ht="11.85" customHeight="1" x14ac:dyDescent="0.25">
      <c r="A79" s="353" t="s">
        <v>66</v>
      </c>
      <c r="B79" s="314">
        <v>108</v>
      </c>
      <c r="C79" s="341">
        <v>105</v>
      </c>
      <c r="D79" s="358">
        <f t="shared" si="6"/>
        <v>-2.777777777777779</v>
      </c>
      <c r="E79" s="354">
        <v>107.5</v>
      </c>
      <c r="F79" s="348">
        <v>95</v>
      </c>
      <c r="G79" s="352">
        <f t="shared" si="7"/>
        <v>-11.627906976744185</v>
      </c>
    </row>
    <row r="80" spans="1:7" ht="11.85" customHeight="1" x14ac:dyDescent="0.25">
      <c r="A80" s="353" t="s">
        <v>67</v>
      </c>
      <c r="B80" s="314">
        <v>85</v>
      </c>
      <c r="C80" s="341">
        <v>100</v>
      </c>
      <c r="D80" s="358">
        <f t="shared" si="6"/>
        <v>17.647058823529417</v>
      </c>
      <c r="E80" s="354">
        <v>92.5</v>
      </c>
      <c r="F80" s="348">
        <v>155</v>
      </c>
      <c r="G80" s="352">
        <f t="shared" si="7"/>
        <v>67.567567567567565</v>
      </c>
    </row>
    <row r="81" spans="1:8" ht="11.85" customHeight="1" x14ac:dyDescent="0.25">
      <c r="A81" s="477" t="s">
        <v>68</v>
      </c>
      <c r="B81" s="340"/>
      <c r="C81" s="344"/>
      <c r="D81" s="370"/>
      <c r="E81" s="307"/>
      <c r="F81" s="369"/>
      <c r="G81" s="55"/>
    </row>
    <row r="82" spans="1:8" ht="11.85" customHeight="1" x14ac:dyDescent="0.25">
      <c r="A82" s="353" t="s">
        <v>69</v>
      </c>
      <c r="B82" s="341">
        <v>120</v>
      </c>
      <c r="C82" s="341">
        <v>143</v>
      </c>
      <c r="D82" s="371">
        <f t="shared" ref="D82:D92" si="8">((C82/B82)-    1)*100</f>
        <v>19.166666666666664</v>
      </c>
      <c r="E82" s="372">
        <v>95</v>
      </c>
      <c r="F82" s="64">
        <v>105</v>
      </c>
      <c r="G82" s="352">
        <f t="shared" ref="G82:G92" si="9">((F82/E82)-    1)*100</f>
        <v>10.526315789473696</v>
      </c>
    </row>
    <row r="83" spans="1:8" ht="11.85" customHeight="1" x14ac:dyDescent="0.25">
      <c r="A83" s="353" t="s">
        <v>70</v>
      </c>
      <c r="B83" s="341">
        <v>130</v>
      </c>
      <c r="C83" s="341">
        <v>110</v>
      </c>
      <c r="D83" s="371">
        <f t="shared" si="8"/>
        <v>-15.384615384615385</v>
      </c>
      <c r="E83" s="372">
        <v>100</v>
      </c>
      <c r="F83" s="64">
        <v>100</v>
      </c>
      <c r="G83" s="352">
        <f t="shared" si="9"/>
        <v>0</v>
      </c>
    </row>
    <row r="84" spans="1:8" ht="11.85" customHeight="1" x14ac:dyDescent="0.25">
      <c r="A84" s="353" t="s">
        <v>71</v>
      </c>
      <c r="B84" s="367" t="s">
        <v>152</v>
      </c>
      <c r="C84" s="341">
        <v>143</v>
      </c>
      <c r="D84" s="371" t="s">
        <v>141</v>
      </c>
      <c r="E84" s="373" t="s">
        <v>152</v>
      </c>
      <c r="F84" s="64">
        <v>128</v>
      </c>
      <c r="G84" s="345" t="s">
        <v>141</v>
      </c>
    </row>
    <row r="85" spans="1:8" ht="11.85" customHeight="1" x14ac:dyDescent="0.25">
      <c r="A85" s="353" t="s">
        <v>72</v>
      </c>
      <c r="B85" s="367" t="s">
        <v>152</v>
      </c>
      <c r="C85" s="367" t="s">
        <v>152</v>
      </c>
      <c r="D85" s="371" t="s">
        <v>141</v>
      </c>
      <c r="E85" s="372">
        <v>125</v>
      </c>
      <c r="F85" s="64">
        <v>150</v>
      </c>
      <c r="G85" s="352">
        <f t="shared" si="9"/>
        <v>19.999999999999996</v>
      </c>
    </row>
    <row r="86" spans="1:8" ht="11.85" customHeight="1" x14ac:dyDescent="0.25">
      <c r="A86" s="353" t="s">
        <v>73</v>
      </c>
      <c r="B86" s="341">
        <v>95</v>
      </c>
      <c r="C86" s="341">
        <v>98</v>
      </c>
      <c r="D86" s="371">
        <f t="shared" si="8"/>
        <v>3.1578947368421151</v>
      </c>
      <c r="E86" s="372">
        <v>110</v>
      </c>
      <c r="F86" s="64">
        <v>123</v>
      </c>
      <c r="G86" s="352">
        <f t="shared" si="9"/>
        <v>11.818181818181817</v>
      </c>
    </row>
    <row r="87" spans="1:8" ht="11.85" customHeight="1" x14ac:dyDescent="0.25">
      <c r="A87" s="353" t="s">
        <v>480</v>
      </c>
      <c r="B87" s="341">
        <v>128</v>
      </c>
      <c r="C87" s="341">
        <v>130</v>
      </c>
      <c r="D87" s="371">
        <f t="shared" si="8"/>
        <v>1.5625</v>
      </c>
      <c r="E87" s="372">
        <v>120</v>
      </c>
      <c r="F87" s="64">
        <v>130</v>
      </c>
      <c r="G87" s="352">
        <f t="shared" si="9"/>
        <v>8.333333333333325</v>
      </c>
    </row>
    <row r="88" spans="1:8" ht="11.85" customHeight="1" x14ac:dyDescent="0.25">
      <c r="A88" s="353" t="s">
        <v>548</v>
      </c>
      <c r="B88" s="341">
        <v>175</v>
      </c>
      <c r="C88" s="341">
        <v>178</v>
      </c>
      <c r="D88" s="371">
        <f t="shared" si="8"/>
        <v>1.7142857142857126</v>
      </c>
      <c r="E88" s="373" t="s">
        <v>152</v>
      </c>
      <c r="F88" s="64" t="s">
        <v>539</v>
      </c>
      <c r="G88" s="345" t="s">
        <v>141</v>
      </c>
    </row>
    <row r="89" spans="1:8" ht="11.85" customHeight="1" x14ac:dyDescent="0.25">
      <c r="A89" s="353" t="s">
        <v>75</v>
      </c>
      <c r="B89" s="341" t="s">
        <v>539</v>
      </c>
      <c r="C89" s="341" t="s">
        <v>539</v>
      </c>
      <c r="D89" s="371" t="s">
        <v>141</v>
      </c>
      <c r="E89" s="372">
        <v>125</v>
      </c>
      <c r="F89" s="64">
        <v>150</v>
      </c>
      <c r="G89" s="352">
        <f t="shared" si="9"/>
        <v>19.999999999999996</v>
      </c>
    </row>
    <row r="90" spans="1:8" ht="11.85" customHeight="1" x14ac:dyDescent="0.25">
      <c r="A90" s="353" t="s">
        <v>76</v>
      </c>
      <c r="B90" s="341">
        <v>105</v>
      </c>
      <c r="C90" s="341">
        <v>108</v>
      </c>
      <c r="D90" s="371">
        <f t="shared" si="8"/>
        <v>2.857142857142847</v>
      </c>
      <c r="E90" s="372">
        <v>105</v>
      </c>
      <c r="F90" s="64">
        <v>108</v>
      </c>
      <c r="G90" s="352">
        <f t="shared" si="9"/>
        <v>2.857142857142847</v>
      </c>
    </row>
    <row r="91" spans="1:8" ht="11.85" customHeight="1" x14ac:dyDescent="0.25">
      <c r="A91" s="353" t="s">
        <v>190</v>
      </c>
      <c r="B91" s="341">
        <v>235</v>
      </c>
      <c r="C91" s="341">
        <v>155</v>
      </c>
      <c r="D91" s="371">
        <f t="shared" si="8"/>
        <v>-34.042553191489368</v>
      </c>
      <c r="E91" s="374" t="s">
        <v>539</v>
      </c>
      <c r="F91" s="341" t="s">
        <v>539</v>
      </c>
      <c r="G91" s="345" t="s">
        <v>141</v>
      </c>
    </row>
    <row r="92" spans="1:8" ht="11.85" customHeight="1" x14ac:dyDescent="0.25">
      <c r="A92" s="353" t="s">
        <v>481</v>
      </c>
      <c r="B92" s="341">
        <v>135</v>
      </c>
      <c r="C92" s="341">
        <v>135</v>
      </c>
      <c r="D92" s="371">
        <f t="shared" si="8"/>
        <v>0</v>
      </c>
      <c r="E92" s="372">
        <v>75</v>
      </c>
      <c r="F92" s="64">
        <v>75</v>
      </c>
      <c r="G92" s="352">
        <f t="shared" si="9"/>
        <v>0</v>
      </c>
    </row>
    <row r="93" spans="1:8" ht="11.85" customHeight="1" x14ac:dyDescent="0.25">
      <c r="A93" s="474" t="s">
        <v>77</v>
      </c>
      <c r="B93" s="340"/>
      <c r="C93" s="341"/>
      <c r="D93" s="371"/>
      <c r="E93" s="307"/>
      <c r="F93" s="64"/>
      <c r="G93" s="352"/>
      <c r="H93" s="231"/>
    </row>
    <row r="94" spans="1:8" ht="11.85" customHeight="1" x14ac:dyDescent="0.25">
      <c r="A94" s="234" t="s">
        <v>484</v>
      </c>
      <c r="B94" s="341" t="s">
        <v>539</v>
      </c>
      <c r="C94" s="341">
        <v>173</v>
      </c>
      <c r="D94" s="371" t="s">
        <v>141</v>
      </c>
      <c r="E94" s="349" t="s">
        <v>539</v>
      </c>
      <c r="F94" s="64">
        <v>100</v>
      </c>
      <c r="G94" s="345" t="s">
        <v>141</v>
      </c>
      <c r="H94" s="820"/>
    </row>
    <row r="95" spans="1:8" ht="11.85" customHeight="1" x14ac:dyDescent="0.25">
      <c r="A95" s="234" t="s">
        <v>189</v>
      </c>
      <c r="B95" s="341" t="s">
        <v>539</v>
      </c>
      <c r="C95" s="341">
        <v>145</v>
      </c>
      <c r="D95" s="371" t="s">
        <v>141</v>
      </c>
      <c r="E95" s="349" t="s">
        <v>539</v>
      </c>
      <c r="F95" s="64">
        <v>89</v>
      </c>
      <c r="G95" s="345" t="s">
        <v>141</v>
      </c>
      <c r="H95" s="231"/>
    </row>
    <row r="96" spans="1:8" ht="11.85" customHeight="1" x14ac:dyDescent="0.25">
      <c r="A96" s="234" t="s">
        <v>485</v>
      </c>
      <c r="B96" s="341" t="s">
        <v>539</v>
      </c>
      <c r="C96" s="341">
        <v>118</v>
      </c>
      <c r="D96" s="371" t="s">
        <v>141</v>
      </c>
      <c r="E96" s="349" t="s">
        <v>539</v>
      </c>
      <c r="F96" s="341">
        <v>95</v>
      </c>
      <c r="G96" s="345" t="s">
        <v>141</v>
      </c>
      <c r="H96" s="231"/>
    </row>
    <row r="97" spans="1:8" ht="11.85" customHeight="1" x14ac:dyDescent="0.25">
      <c r="A97" s="234" t="s">
        <v>487</v>
      </c>
      <c r="B97" s="341" t="s">
        <v>539</v>
      </c>
      <c r="C97" s="341">
        <v>125</v>
      </c>
      <c r="D97" s="371" t="s">
        <v>141</v>
      </c>
      <c r="E97" s="349" t="s">
        <v>539</v>
      </c>
      <c r="F97" s="64">
        <v>110</v>
      </c>
      <c r="G97" s="345" t="s">
        <v>141</v>
      </c>
      <c r="H97" s="820"/>
    </row>
    <row r="98" spans="1:8" ht="11.85" customHeight="1" x14ac:dyDescent="0.25">
      <c r="A98" s="234" t="s">
        <v>317</v>
      </c>
      <c r="B98" s="341" t="s">
        <v>539</v>
      </c>
      <c r="C98" s="341">
        <v>125</v>
      </c>
      <c r="D98" s="371" t="s">
        <v>141</v>
      </c>
      <c r="E98" s="349" t="s">
        <v>539</v>
      </c>
      <c r="F98" s="64">
        <v>153</v>
      </c>
      <c r="G98" s="345" t="s">
        <v>141</v>
      </c>
      <c r="H98" s="231"/>
    </row>
    <row r="99" spans="1:8" ht="18" customHeight="1" x14ac:dyDescent="0.25">
      <c r="A99" s="477" t="s">
        <v>489</v>
      </c>
      <c r="B99" s="340"/>
      <c r="C99" s="341"/>
      <c r="D99" s="375"/>
      <c r="E99" s="307"/>
      <c r="F99" s="376"/>
      <c r="G99" s="55"/>
      <c r="H99" s="231"/>
    </row>
    <row r="100" spans="1:8" ht="11.85" customHeight="1" x14ac:dyDescent="0.25">
      <c r="A100" s="264" t="s">
        <v>191</v>
      </c>
      <c r="B100" s="341" t="s">
        <v>539</v>
      </c>
      <c r="C100" s="341">
        <v>280</v>
      </c>
      <c r="D100" s="371" t="s">
        <v>141</v>
      </c>
      <c r="E100" s="341" t="s">
        <v>539</v>
      </c>
      <c r="F100" s="341" t="s">
        <v>539</v>
      </c>
      <c r="G100" s="345" t="s">
        <v>141</v>
      </c>
      <c r="H100" s="820"/>
    </row>
    <row r="101" spans="1:8" ht="11.85" customHeight="1" x14ac:dyDescent="0.25">
      <c r="A101" s="264" t="s">
        <v>192</v>
      </c>
      <c r="B101" s="341">
        <v>110</v>
      </c>
      <c r="C101" s="341">
        <v>115</v>
      </c>
      <c r="D101" s="377">
        <f t="shared" ref="D101:D107" si="10">((C101/B101)-    1)*100</f>
        <v>4.5454545454545414</v>
      </c>
      <c r="E101" s="376">
        <v>135</v>
      </c>
      <c r="F101" s="376">
        <v>175</v>
      </c>
      <c r="G101" s="352">
        <f t="shared" ref="G101:G103" si="11">((F101/E101)-    1)*100</f>
        <v>29.629629629629626</v>
      </c>
      <c r="H101" s="231"/>
    </row>
    <row r="102" spans="1:8" ht="11.85" customHeight="1" x14ac:dyDescent="0.25">
      <c r="A102" s="378" t="s">
        <v>83</v>
      </c>
      <c r="B102" s="341">
        <v>110</v>
      </c>
      <c r="C102" s="341">
        <v>125</v>
      </c>
      <c r="D102" s="377">
        <f t="shared" si="10"/>
        <v>13.636363636363647</v>
      </c>
      <c r="E102" s="376">
        <v>115</v>
      </c>
      <c r="F102" s="376">
        <v>150</v>
      </c>
      <c r="G102" s="352">
        <f t="shared" si="11"/>
        <v>30.434782608695656</v>
      </c>
      <c r="H102" s="231"/>
    </row>
    <row r="103" spans="1:8" ht="11.85" customHeight="1" x14ac:dyDescent="0.25">
      <c r="A103" s="378" t="s">
        <v>84</v>
      </c>
      <c r="B103" s="341">
        <v>112</v>
      </c>
      <c r="C103" s="341">
        <v>108</v>
      </c>
      <c r="D103" s="377">
        <f t="shared" si="10"/>
        <v>-3.5714285714285698</v>
      </c>
      <c r="E103" s="376">
        <v>150</v>
      </c>
      <c r="F103" s="376">
        <v>150</v>
      </c>
      <c r="G103" s="352">
        <f t="shared" si="11"/>
        <v>0</v>
      </c>
      <c r="H103" s="820"/>
    </row>
    <row r="104" spans="1:8" ht="11.85" customHeight="1" x14ac:dyDescent="0.25">
      <c r="A104" s="378" t="s">
        <v>493</v>
      </c>
      <c r="B104" s="341">
        <v>122</v>
      </c>
      <c r="C104" s="341">
        <v>130</v>
      </c>
      <c r="D104" s="377">
        <f t="shared" si="10"/>
        <v>6.5573770491803351</v>
      </c>
      <c r="E104" s="341" t="s">
        <v>539</v>
      </c>
      <c r="F104" s="341" t="s">
        <v>539</v>
      </c>
      <c r="G104" s="345" t="s">
        <v>141</v>
      </c>
      <c r="H104" s="231"/>
    </row>
    <row r="105" spans="1:8" ht="11.85" customHeight="1" x14ac:dyDescent="0.25">
      <c r="A105" s="378" t="s">
        <v>86</v>
      </c>
      <c r="B105" s="341">
        <v>200</v>
      </c>
      <c r="C105" s="341">
        <v>225</v>
      </c>
      <c r="D105" s="377">
        <f t="shared" si="10"/>
        <v>12.5</v>
      </c>
      <c r="E105" s="341" t="s">
        <v>539</v>
      </c>
      <c r="F105" s="341" t="s">
        <v>539</v>
      </c>
      <c r="G105" s="345" t="s">
        <v>141</v>
      </c>
      <c r="H105" s="820"/>
    </row>
    <row r="106" spans="1:8" ht="11.85" customHeight="1" x14ac:dyDescent="0.25">
      <c r="A106" s="264" t="s">
        <v>87</v>
      </c>
      <c r="B106" s="341">
        <v>110</v>
      </c>
      <c r="C106" s="341">
        <v>135</v>
      </c>
      <c r="D106" s="377">
        <f t="shared" si="10"/>
        <v>22.72727272727273</v>
      </c>
      <c r="E106" s="376">
        <v>143</v>
      </c>
      <c r="F106" s="376">
        <v>180</v>
      </c>
      <c r="G106" s="352">
        <f t="shared" ref="G106" si="12">((F106/E106)-    1)*100</f>
        <v>25.874125874125873</v>
      </c>
    </row>
    <row r="107" spans="1:8" ht="11.85" customHeight="1" x14ac:dyDescent="0.25">
      <c r="A107" s="264" t="s">
        <v>88</v>
      </c>
      <c r="B107" s="341">
        <v>115</v>
      </c>
      <c r="C107" s="341">
        <v>110</v>
      </c>
      <c r="D107" s="377">
        <f t="shared" si="10"/>
        <v>-4.3478260869565188</v>
      </c>
      <c r="E107" s="341" t="s">
        <v>539</v>
      </c>
      <c r="F107" s="341" t="s">
        <v>539</v>
      </c>
      <c r="G107" s="345" t="s">
        <v>141</v>
      </c>
    </row>
    <row r="108" spans="1:8" ht="11.85" customHeight="1" x14ac:dyDescent="0.25">
      <c r="A108" s="477" t="s">
        <v>89</v>
      </c>
      <c r="B108" s="312"/>
      <c r="C108" s="348"/>
      <c r="D108" s="379"/>
      <c r="E108" s="379"/>
      <c r="F108" s="379"/>
      <c r="G108" s="55"/>
    </row>
    <row r="109" spans="1:8" ht="11.85" customHeight="1" x14ac:dyDescent="0.25">
      <c r="A109" s="264" t="s">
        <v>90</v>
      </c>
      <c r="B109" s="341">
        <v>175</v>
      </c>
      <c r="C109" s="341">
        <v>180</v>
      </c>
      <c r="D109" s="377">
        <f>((C109/B109)-    1)*100</f>
        <v>2.857142857142847</v>
      </c>
      <c r="E109" s="341">
        <v>160</v>
      </c>
      <c r="F109" s="341">
        <v>175</v>
      </c>
      <c r="G109" s="352">
        <f t="shared" ref="G109" si="13">((F109/E109)-    1)*100</f>
        <v>9.375</v>
      </c>
    </row>
    <row r="110" spans="1:8" ht="11.85" customHeight="1" x14ac:dyDescent="0.25">
      <c r="A110" s="264" t="s">
        <v>91</v>
      </c>
      <c r="B110" s="341">
        <v>155</v>
      </c>
      <c r="C110" s="341">
        <v>165</v>
      </c>
      <c r="D110" s="377">
        <f>((C110/B110)-    1)*100</f>
        <v>6.4516129032258007</v>
      </c>
      <c r="E110" s="341" t="s">
        <v>539</v>
      </c>
      <c r="F110" s="341" t="s">
        <v>539</v>
      </c>
      <c r="G110" s="345" t="s">
        <v>141</v>
      </c>
    </row>
    <row r="111" spans="1:8" ht="11.85" customHeight="1" x14ac:dyDescent="0.25">
      <c r="A111" s="264" t="s">
        <v>92</v>
      </c>
      <c r="B111" s="341">
        <v>140</v>
      </c>
      <c r="C111" s="341">
        <v>150</v>
      </c>
      <c r="D111" s="377">
        <f t="shared" ref="D111:D118" si="14">((C111/B111)-    1)*100</f>
        <v>7.1428571428571397</v>
      </c>
      <c r="E111" s="341">
        <v>135</v>
      </c>
      <c r="F111" s="341">
        <v>200</v>
      </c>
      <c r="G111" s="352">
        <f t="shared" ref="G111:G118" si="15">((F111/E111)-    1)*100</f>
        <v>48.148148148148138</v>
      </c>
    </row>
    <row r="112" spans="1:8" ht="11.85" customHeight="1" x14ac:dyDescent="0.25">
      <c r="A112" s="264" t="s">
        <v>549</v>
      </c>
      <c r="B112" s="341" t="s">
        <v>539</v>
      </c>
      <c r="C112" s="341">
        <v>83</v>
      </c>
      <c r="D112" s="371" t="s">
        <v>141</v>
      </c>
      <c r="E112" s="341" t="s">
        <v>539</v>
      </c>
      <c r="F112" s="341">
        <v>105</v>
      </c>
      <c r="G112" s="345" t="s">
        <v>141</v>
      </c>
    </row>
    <row r="113" spans="1:7" ht="11.85" customHeight="1" x14ac:dyDescent="0.25">
      <c r="A113" s="264" t="s">
        <v>93</v>
      </c>
      <c r="B113" s="341">
        <v>90</v>
      </c>
      <c r="C113" s="341">
        <v>95</v>
      </c>
      <c r="D113" s="377">
        <f t="shared" si="14"/>
        <v>5.555555555555558</v>
      </c>
      <c r="E113" s="341">
        <v>80</v>
      </c>
      <c r="F113" s="341">
        <v>98</v>
      </c>
      <c r="G113" s="352">
        <f t="shared" si="15"/>
        <v>22.500000000000007</v>
      </c>
    </row>
    <row r="114" spans="1:7" ht="11.85" customHeight="1" x14ac:dyDescent="0.25">
      <c r="A114" s="264" t="s">
        <v>193</v>
      </c>
      <c r="B114" s="341" t="s">
        <v>539</v>
      </c>
      <c r="C114" s="341">
        <v>170</v>
      </c>
      <c r="D114" s="371" t="s">
        <v>141</v>
      </c>
      <c r="E114" s="341" t="s">
        <v>539</v>
      </c>
      <c r="F114" s="341">
        <v>170</v>
      </c>
      <c r="G114" s="345" t="s">
        <v>141</v>
      </c>
    </row>
    <row r="115" spans="1:7" ht="11.85" customHeight="1" x14ac:dyDescent="0.25">
      <c r="A115" s="264" t="s">
        <v>550</v>
      </c>
      <c r="B115" s="341">
        <v>110</v>
      </c>
      <c r="C115" s="341">
        <v>125</v>
      </c>
      <c r="D115" s="377">
        <f t="shared" si="14"/>
        <v>13.636363636363647</v>
      </c>
      <c r="E115" s="341">
        <v>140</v>
      </c>
      <c r="F115" s="341">
        <v>110</v>
      </c>
      <c r="G115" s="352">
        <f t="shared" si="15"/>
        <v>-21.428571428571431</v>
      </c>
    </row>
    <row r="116" spans="1:7" ht="11.85" customHeight="1" x14ac:dyDescent="0.25">
      <c r="A116" s="264" t="s">
        <v>95</v>
      </c>
      <c r="B116" s="341">
        <v>80</v>
      </c>
      <c r="C116" s="341">
        <v>80</v>
      </c>
      <c r="D116" s="377">
        <f t="shared" si="14"/>
        <v>0</v>
      </c>
      <c r="E116" s="341">
        <v>90</v>
      </c>
      <c r="F116" s="341">
        <v>105</v>
      </c>
      <c r="G116" s="352">
        <f t="shared" si="15"/>
        <v>16.666666666666675</v>
      </c>
    </row>
    <row r="117" spans="1:7" ht="11.85" customHeight="1" x14ac:dyDescent="0.25">
      <c r="A117" s="264" t="s">
        <v>96</v>
      </c>
      <c r="B117" s="341">
        <v>70</v>
      </c>
      <c r="C117" s="341">
        <v>70</v>
      </c>
      <c r="D117" s="377">
        <f t="shared" si="14"/>
        <v>0</v>
      </c>
      <c r="E117" s="341">
        <v>65</v>
      </c>
      <c r="F117" s="341">
        <v>65</v>
      </c>
      <c r="G117" s="352">
        <f t="shared" si="15"/>
        <v>0</v>
      </c>
    </row>
    <row r="118" spans="1:7" ht="11.85" customHeight="1" x14ac:dyDescent="0.25">
      <c r="A118" s="264" t="s">
        <v>97</v>
      </c>
      <c r="B118" s="341">
        <v>123</v>
      </c>
      <c r="C118" s="341">
        <v>140</v>
      </c>
      <c r="D118" s="377">
        <f t="shared" si="14"/>
        <v>13.821138211382111</v>
      </c>
      <c r="E118" s="341">
        <v>130</v>
      </c>
      <c r="F118" s="341">
        <v>125</v>
      </c>
      <c r="G118" s="352">
        <f t="shared" si="15"/>
        <v>-3.8461538461538436</v>
      </c>
    </row>
    <row r="119" spans="1:7" ht="13.5" x14ac:dyDescent="0.25">
      <c r="A119" s="359"/>
      <c r="B119" s="69"/>
      <c r="C119" s="69"/>
      <c r="D119" s="69"/>
      <c r="E119" s="381"/>
      <c r="F119" s="69"/>
      <c r="G119" s="382" t="s">
        <v>79</v>
      </c>
    </row>
    <row r="120" spans="1:7" ht="13.5" x14ac:dyDescent="0.25">
      <c r="A120" s="363" t="s">
        <v>546</v>
      </c>
      <c r="B120" s="364"/>
      <c r="C120" s="364"/>
      <c r="D120" s="365"/>
      <c r="E120" s="383"/>
      <c r="F120" s="364"/>
      <c r="G120" s="2"/>
    </row>
    <row r="121" spans="1:7" ht="14.1" customHeight="1" x14ac:dyDescent="0.2">
      <c r="A121" s="971" t="s">
        <v>478</v>
      </c>
      <c r="B121" s="973" t="s">
        <v>534</v>
      </c>
      <c r="C121" s="974"/>
      <c r="D121" s="975"/>
      <c r="E121" s="973" t="s">
        <v>535</v>
      </c>
      <c r="F121" s="974"/>
      <c r="G121" s="975"/>
    </row>
    <row r="122" spans="1:7" ht="14.1" customHeight="1" x14ac:dyDescent="0.2">
      <c r="A122" s="972"/>
      <c r="B122" s="491" t="s">
        <v>536</v>
      </c>
      <c r="C122" s="491" t="s">
        <v>537</v>
      </c>
      <c r="D122" s="492" t="s">
        <v>23</v>
      </c>
      <c r="E122" s="491" t="s">
        <v>536</v>
      </c>
      <c r="F122" s="491" t="s">
        <v>537</v>
      </c>
      <c r="G122" s="492" t="s">
        <v>23</v>
      </c>
    </row>
    <row r="123" spans="1:7" ht="5.25" customHeight="1" x14ac:dyDescent="0.25">
      <c r="A123" s="264"/>
      <c r="B123" s="341"/>
      <c r="C123" s="341"/>
      <c r="D123" s="377"/>
      <c r="E123" s="341"/>
      <c r="F123" s="341"/>
      <c r="G123" s="345"/>
    </row>
    <row r="124" spans="1:7" ht="12" customHeight="1" x14ac:dyDescent="0.25">
      <c r="A124" s="477" t="s">
        <v>98</v>
      </c>
      <c r="B124" s="341"/>
      <c r="C124" s="341"/>
      <c r="D124" s="380"/>
      <c r="E124" s="341" t="s">
        <v>551</v>
      </c>
      <c r="F124" s="341"/>
      <c r="G124" s="55"/>
    </row>
    <row r="125" spans="1:7" ht="12" customHeight="1" x14ac:dyDescent="0.25">
      <c r="A125" s="264" t="s">
        <v>99</v>
      </c>
      <c r="B125" s="341">
        <v>180</v>
      </c>
      <c r="C125" s="341">
        <v>175</v>
      </c>
      <c r="D125" s="377">
        <f t="shared" ref="D125:D127" si="16">((C125/B125)-    1)*100</f>
        <v>-2.777777777777779</v>
      </c>
      <c r="E125" s="341">
        <v>90</v>
      </c>
      <c r="F125" s="341">
        <v>90</v>
      </c>
      <c r="G125" s="352">
        <f t="shared" ref="G125:G127" si="17">((F125/E125)-    1)*100</f>
        <v>0</v>
      </c>
    </row>
    <row r="126" spans="1:7" ht="12" customHeight="1" x14ac:dyDescent="0.25">
      <c r="A126" s="264" t="s">
        <v>100</v>
      </c>
      <c r="B126" s="341">
        <v>180</v>
      </c>
      <c r="C126" s="341">
        <v>178</v>
      </c>
      <c r="D126" s="377">
        <f t="shared" si="16"/>
        <v>-1.1111111111111072</v>
      </c>
      <c r="E126" s="341">
        <v>103</v>
      </c>
      <c r="F126" s="341">
        <v>103</v>
      </c>
      <c r="G126" s="352">
        <f t="shared" si="17"/>
        <v>0</v>
      </c>
    </row>
    <row r="127" spans="1:7" ht="12" customHeight="1" x14ac:dyDescent="0.25">
      <c r="A127" s="264" t="s">
        <v>101</v>
      </c>
      <c r="B127" s="341">
        <v>180</v>
      </c>
      <c r="C127" s="341">
        <v>175</v>
      </c>
      <c r="D127" s="377">
        <f t="shared" si="16"/>
        <v>-2.777777777777779</v>
      </c>
      <c r="E127" s="341">
        <v>90</v>
      </c>
      <c r="F127" s="341">
        <v>90</v>
      </c>
      <c r="G127" s="352">
        <f t="shared" si="17"/>
        <v>0</v>
      </c>
    </row>
    <row r="128" spans="1:7" ht="12" customHeight="1" x14ac:dyDescent="0.25">
      <c r="A128" s="493" t="s">
        <v>504</v>
      </c>
      <c r="B128" s="341">
        <v>100</v>
      </c>
      <c r="C128" s="795" t="s">
        <v>152</v>
      </c>
      <c r="D128" s="371" t="s">
        <v>141</v>
      </c>
      <c r="E128" s="341">
        <v>140</v>
      </c>
      <c r="F128" s="795" t="s">
        <v>152</v>
      </c>
      <c r="G128" s="371" t="s">
        <v>141</v>
      </c>
    </row>
    <row r="129" spans="1:7" ht="12" customHeight="1" x14ac:dyDescent="0.25">
      <c r="A129" s="477" t="s">
        <v>175</v>
      </c>
      <c r="B129" s="341"/>
      <c r="C129" s="341"/>
      <c r="D129" s="384"/>
      <c r="E129" s="341"/>
      <c r="F129" s="341"/>
      <c r="G129" s="2"/>
    </row>
    <row r="130" spans="1:7" ht="12" customHeight="1" x14ac:dyDescent="0.25">
      <c r="A130" s="343" t="s">
        <v>145</v>
      </c>
      <c r="B130" s="341" t="s">
        <v>539</v>
      </c>
      <c r="C130" s="341">
        <v>95</v>
      </c>
      <c r="D130" s="371" t="s">
        <v>141</v>
      </c>
      <c r="E130" s="341">
        <v>165</v>
      </c>
      <c r="F130" s="341">
        <v>225</v>
      </c>
      <c r="G130" s="352">
        <f t="shared" ref="G130:G131" si="18">((F130/E130)-    1)*100</f>
        <v>36.363636363636353</v>
      </c>
    </row>
    <row r="131" spans="1:7" ht="12" customHeight="1" x14ac:dyDescent="0.25">
      <c r="A131" s="343" t="s">
        <v>104</v>
      </c>
      <c r="B131" s="341">
        <v>170</v>
      </c>
      <c r="C131" s="341">
        <v>180</v>
      </c>
      <c r="D131" s="377">
        <f>((C131/B131)-    1)*100</f>
        <v>5.8823529411764719</v>
      </c>
      <c r="E131" s="341">
        <v>235</v>
      </c>
      <c r="F131" s="341">
        <v>245</v>
      </c>
      <c r="G131" s="352">
        <f t="shared" si="18"/>
        <v>4.2553191489361764</v>
      </c>
    </row>
    <row r="132" spans="1:7" ht="12" customHeight="1" x14ac:dyDescent="0.25">
      <c r="A132" s="343" t="s">
        <v>508</v>
      </c>
      <c r="B132" s="341" t="s">
        <v>539</v>
      </c>
      <c r="C132" s="341">
        <v>170</v>
      </c>
      <c r="D132" s="371" t="s">
        <v>141</v>
      </c>
      <c r="E132" s="341" t="s">
        <v>539</v>
      </c>
      <c r="F132" s="341">
        <v>100</v>
      </c>
      <c r="G132" s="345" t="s">
        <v>141</v>
      </c>
    </row>
    <row r="133" spans="1:7" ht="12" customHeight="1" x14ac:dyDescent="0.25">
      <c r="A133" s="343" t="s">
        <v>107</v>
      </c>
      <c r="B133" s="341" t="s">
        <v>539</v>
      </c>
      <c r="C133" s="341">
        <v>215</v>
      </c>
      <c r="D133" s="371" t="s">
        <v>141</v>
      </c>
      <c r="E133" s="341" t="s">
        <v>539</v>
      </c>
      <c r="F133" s="341">
        <v>170</v>
      </c>
      <c r="G133" s="345" t="s">
        <v>141</v>
      </c>
    </row>
    <row r="134" spans="1:7" ht="12" customHeight="1" x14ac:dyDescent="0.25">
      <c r="A134" s="343" t="s">
        <v>169</v>
      </c>
      <c r="B134" s="341" t="s">
        <v>539</v>
      </c>
      <c r="C134" s="341">
        <v>140</v>
      </c>
      <c r="D134" s="371" t="s">
        <v>141</v>
      </c>
      <c r="E134" s="341" t="s">
        <v>539</v>
      </c>
      <c r="F134" s="341">
        <v>78</v>
      </c>
      <c r="G134" s="345" t="s">
        <v>141</v>
      </c>
    </row>
    <row r="135" spans="1:7" ht="12" customHeight="1" x14ac:dyDescent="0.25">
      <c r="A135" s="343" t="s">
        <v>106</v>
      </c>
      <c r="B135" s="341" t="s">
        <v>539</v>
      </c>
      <c r="C135" s="341">
        <v>140</v>
      </c>
      <c r="D135" s="371" t="s">
        <v>141</v>
      </c>
      <c r="E135" s="341" t="s">
        <v>539</v>
      </c>
      <c r="F135" s="341">
        <v>115</v>
      </c>
      <c r="G135" s="345" t="s">
        <v>141</v>
      </c>
    </row>
    <row r="136" spans="1:7" ht="12" customHeight="1" x14ac:dyDescent="0.25">
      <c r="A136" s="494" t="s">
        <v>108</v>
      </c>
      <c r="B136" s="341"/>
      <c r="C136" s="341"/>
      <c r="D136" s="371"/>
      <c r="E136" s="341"/>
      <c r="F136" s="341"/>
      <c r="G136" s="345"/>
    </row>
    <row r="137" spans="1:7" ht="12" customHeight="1" x14ac:dyDescent="0.25">
      <c r="A137" s="343" t="s">
        <v>110</v>
      </c>
      <c r="B137" s="341" t="s">
        <v>539</v>
      </c>
      <c r="C137" s="341">
        <v>165</v>
      </c>
      <c r="D137" s="371" t="s">
        <v>141</v>
      </c>
      <c r="E137" s="341" t="s">
        <v>539</v>
      </c>
      <c r="F137" s="341" t="s">
        <v>539</v>
      </c>
      <c r="G137" s="345" t="s">
        <v>141</v>
      </c>
    </row>
    <row r="138" spans="1:7" ht="12" customHeight="1" x14ac:dyDescent="0.25">
      <c r="A138" s="343" t="s">
        <v>109</v>
      </c>
      <c r="B138" s="341" t="s">
        <v>539</v>
      </c>
      <c r="C138" s="341">
        <v>135</v>
      </c>
      <c r="D138" s="371" t="s">
        <v>141</v>
      </c>
      <c r="E138" s="341" t="s">
        <v>539</v>
      </c>
      <c r="F138" s="341" t="s">
        <v>539</v>
      </c>
      <c r="G138" s="345" t="s">
        <v>141</v>
      </c>
    </row>
    <row r="139" spans="1:7" ht="12" customHeight="1" x14ac:dyDescent="0.25">
      <c r="A139" s="343" t="s">
        <v>591</v>
      </c>
      <c r="B139" s="341" t="s">
        <v>539</v>
      </c>
      <c r="C139" s="341">
        <v>110</v>
      </c>
      <c r="D139" s="371" t="s">
        <v>141</v>
      </c>
      <c r="E139" s="341" t="s">
        <v>539</v>
      </c>
      <c r="F139" s="341" t="s">
        <v>539</v>
      </c>
      <c r="G139" s="345" t="s">
        <v>141</v>
      </c>
    </row>
    <row r="140" spans="1:7" ht="12" customHeight="1" x14ac:dyDescent="0.25">
      <c r="A140" s="494" t="s">
        <v>113</v>
      </c>
      <c r="B140" s="341"/>
      <c r="C140" s="341"/>
      <c r="D140" s="384"/>
      <c r="E140" s="341"/>
      <c r="F140" s="341"/>
      <c r="G140" s="55"/>
    </row>
    <row r="141" spans="1:7" ht="12" customHeight="1" x14ac:dyDescent="0.25">
      <c r="A141" s="343" t="s">
        <v>514</v>
      </c>
      <c r="B141" s="341" t="s">
        <v>539</v>
      </c>
      <c r="C141" s="341">
        <v>165</v>
      </c>
      <c r="D141" s="380" t="s">
        <v>141</v>
      </c>
      <c r="E141" s="341" t="s">
        <v>539</v>
      </c>
      <c r="F141" s="341" t="s">
        <v>539</v>
      </c>
      <c r="G141" s="345" t="s">
        <v>141</v>
      </c>
    </row>
    <row r="142" spans="1:7" ht="12" customHeight="1" x14ac:dyDescent="0.25">
      <c r="A142" s="343" t="s">
        <v>115</v>
      </c>
      <c r="B142" s="341" t="s">
        <v>539</v>
      </c>
      <c r="C142" s="341">
        <v>165</v>
      </c>
      <c r="D142" s="380" t="s">
        <v>141</v>
      </c>
      <c r="E142" s="341" t="s">
        <v>539</v>
      </c>
      <c r="F142" s="341" t="s">
        <v>539</v>
      </c>
      <c r="G142" s="345" t="s">
        <v>141</v>
      </c>
    </row>
    <row r="143" spans="1:7" ht="12" customHeight="1" x14ac:dyDescent="0.25">
      <c r="A143" s="343" t="s">
        <v>114</v>
      </c>
      <c r="B143" s="341" t="s">
        <v>539</v>
      </c>
      <c r="C143" s="341">
        <v>165</v>
      </c>
      <c r="D143" s="380" t="s">
        <v>141</v>
      </c>
      <c r="E143" s="341" t="s">
        <v>539</v>
      </c>
      <c r="F143" s="341" t="s">
        <v>539</v>
      </c>
      <c r="G143" s="345" t="s">
        <v>141</v>
      </c>
    </row>
    <row r="144" spans="1:7" ht="12" customHeight="1" x14ac:dyDescent="0.25">
      <c r="A144" s="495" t="s">
        <v>116</v>
      </c>
      <c r="B144" s="376"/>
      <c r="C144" s="341"/>
      <c r="D144" s="377"/>
      <c r="E144" s="341"/>
      <c r="F144" s="341"/>
      <c r="G144" s="345"/>
    </row>
    <row r="145" spans="1:7" ht="12" customHeight="1" x14ac:dyDescent="0.2">
      <c r="A145" s="233" t="s">
        <v>147</v>
      </c>
      <c r="B145" s="341">
        <v>65</v>
      </c>
      <c r="C145" s="341">
        <v>95</v>
      </c>
      <c r="D145" s="377">
        <f t="shared" ref="D145:D146" si="19">((C145/B145)-    1)*100</f>
        <v>46.153846153846146</v>
      </c>
      <c r="E145" s="341">
        <v>170</v>
      </c>
      <c r="F145" s="341">
        <v>260</v>
      </c>
      <c r="G145" s="377">
        <f t="shared" ref="G145" si="20">((F145/E145)-    1)*100</f>
        <v>52.941176470588225</v>
      </c>
    </row>
    <row r="146" spans="1:7" ht="12" customHeight="1" x14ac:dyDescent="0.25">
      <c r="A146" s="233" t="s">
        <v>117</v>
      </c>
      <c r="B146" s="341">
        <v>105</v>
      </c>
      <c r="C146" s="341">
        <v>120</v>
      </c>
      <c r="D146" s="377">
        <f t="shared" si="19"/>
        <v>14.285714285714279</v>
      </c>
      <c r="E146" s="341" t="s">
        <v>539</v>
      </c>
      <c r="F146" s="341">
        <v>115</v>
      </c>
      <c r="G146" s="345" t="s">
        <v>141</v>
      </c>
    </row>
    <row r="147" spans="1:7" ht="12" customHeight="1" x14ac:dyDescent="0.25">
      <c r="A147" s="495" t="s">
        <v>118</v>
      </c>
      <c r="B147" s="376"/>
      <c r="C147" s="341"/>
      <c r="D147" s="377"/>
      <c r="E147" s="341"/>
      <c r="F147" s="341"/>
      <c r="G147" s="345"/>
    </row>
    <row r="148" spans="1:7" ht="12" customHeight="1" x14ac:dyDescent="0.25">
      <c r="A148" s="343" t="s">
        <v>119</v>
      </c>
      <c r="B148" s="341">
        <v>130</v>
      </c>
      <c r="C148" s="341">
        <v>110</v>
      </c>
      <c r="D148" s="370">
        <f>((C148/B148)-          1)*100</f>
        <v>-15.384615384615385</v>
      </c>
      <c r="E148" s="341">
        <v>125</v>
      </c>
      <c r="F148" s="341">
        <v>200</v>
      </c>
      <c r="G148" s="377">
        <f t="shared" ref="G148" si="21">((F148/E148)-    1)*100</f>
        <v>60.000000000000007</v>
      </c>
    </row>
    <row r="149" spans="1:7" ht="12" customHeight="1" x14ac:dyDescent="0.25">
      <c r="A149" s="343" t="s">
        <v>120</v>
      </c>
      <c r="B149" s="341">
        <v>150</v>
      </c>
      <c r="C149" s="341">
        <v>185</v>
      </c>
      <c r="D149" s="370">
        <f>((C149/B149)-          1)*100</f>
        <v>23.333333333333339</v>
      </c>
      <c r="E149" s="341">
        <v>100</v>
      </c>
      <c r="F149" s="341" t="s">
        <v>539</v>
      </c>
      <c r="G149" s="345" t="s">
        <v>141</v>
      </c>
    </row>
    <row r="150" spans="1:7" ht="12" customHeight="1" x14ac:dyDescent="0.25">
      <c r="A150" s="343" t="s">
        <v>121</v>
      </c>
      <c r="B150" s="341">
        <v>135</v>
      </c>
      <c r="C150" s="341">
        <v>110</v>
      </c>
      <c r="D150" s="370">
        <f t="shared" ref="D150" si="22">((C150/B150)-          1)*100</f>
        <v>-18.518518518518523</v>
      </c>
      <c r="E150" s="341">
        <v>115</v>
      </c>
      <c r="F150" s="341">
        <v>155</v>
      </c>
      <c r="G150" s="377">
        <f t="shared" ref="G150" si="23">((F150/E150)-    1)*100</f>
        <v>34.782608695652172</v>
      </c>
    </row>
    <row r="151" spans="1:7" ht="12" customHeight="1" x14ac:dyDescent="0.25">
      <c r="A151" s="494" t="s">
        <v>122</v>
      </c>
      <c r="B151" s="341"/>
      <c r="C151" s="341"/>
      <c r="D151" s="375"/>
      <c r="E151" s="341"/>
      <c r="F151" s="341"/>
      <c r="G151" s="55"/>
    </row>
    <row r="152" spans="1:7" ht="12" customHeight="1" x14ac:dyDescent="0.25">
      <c r="A152" s="343" t="s">
        <v>124</v>
      </c>
      <c r="B152" s="341">
        <v>105</v>
      </c>
      <c r="C152" s="341">
        <v>105</v>
      </c>
      <c r="D152" s="370">
        <f>((C152/B152)-          1)*100</f>
        <v>0</v>
      </c>
      <c r="E152" s="341">
        <v>65</v>
      </c>
      <c r="F152" s="341">
        <v>65</v>
      </c>
      <c r="G152" s="352">
        <f t="shared" ref="G152:G155" si="24">((F152/E152)-    1)*100</f>
        <v>0</v>
      </c>
    </row>
    <row r="153" spans="1:7" ht="12" customHeight="1" x14ac:dyDescent="0.25">
      <c r="A153" s="343" t="s">
        <v>125</v>
      </c>
      <c r="B153" s="341">
        <v>170</v>
      </c>
      <c r="C153" s="341">
        <v>190</v>
      </c>
      <c r="D153" s="370">
        <f>((C153/B153)-          1)*100</f>
        <v>11.764705882352944</v>
      </c>
      <c r="E153" s="341">
        <v>55</v>
      </c>
      <c r="F153" s="341">
        <v>95</v>
      </c>
      <c r="G153" s="352">
        <f t="shared" si="24"/>
        <v>72.727272727272734</v>
      </c>
    </row>
    <row r="154" spans="1:7" ht="12" customHeight="1" x14ac:dyDescent="0.25">
      <c r="A154" s="343" t="s">
        <v>126</v>
      </c>
      <c r="B154" s="341">
        <v>150</v>
      </c>
      <c r="C154" s="341">
        <v>155</v>
      </c>
      <c r="D154" s="370">
        <f t="shared" ref="D154:D182" si="25">((C154/B154)-          1)*100</f>
        <v>3.3333333333333437</v>
      </c>
      <c r="E154" s="341">
        <v>82.5</v>
      </c>
      <c r="F154" s="341">
        <v>135</v>
      </c>
      <c r="G154" s="352">
        <f t="shared" si="24"/>
        <v>63.636363636363647</v>
      </c>
    </row>
    <row r="155" spans="1:7" ht="12" customHeight="1" x14ac:dyDescent="0.25">
      <c r="A155" s="343" t="s">
        <v>127</v>
      </c>
      <c r="B155" s="341">
        <v>170</v>
      </c>
      <c r="C155" s="341">
        <v>198</v>
      </c>
      <c r="D155" s="370">
        <f t="shared" si="25"/>
        <v>16.470588235294127</v>
      </c>
      <c r="E155" s="341">
        <v>55</v>
      </c>
      <c r="F155" s="341">
        <v>78</v>
      </c>
      <c r="G155" s="352">
        <f t="shared" si="24"/>
        <v>41.81818181818182</v>
      </c>
    </row>
    <row r="156" spans="1:7" ht="12" customHeight="1" x14ac:dyDescent="0.25">
      <c r="A156" s="494" t="s">
        <v>623</v>
      </c>
      <c r="B156" s="341"/>
      <c r="C156" s="780"/>
      <c r="D156" s="370"/>
      <c r="E156" s="341"/>
      <c r="F156" s="780"/>
      <c r="G156" s="352"/>
    </row>
    <row r="157" spans="1:7" ht="12" customHeight="1" x14ac:dyDescent="0.25">
      <c r="A157" s="343" t="s">
        <v>626</v>
      </c>
      <c r="B157" s="341" t="s">
        <v>539</v>
      </c>
      <c r="C157" s="341">
        <v>65</v>
      </c>
      <c r="D157" s="380" t="s">
        <v>141</v>
      </c>
      <c r="E157" s="341" t="s">
        <v>539</v>
      </c>
      <c r="F157" s="341" t="s">
        <v>539</v>
      </c>
      <c r="G157" s="345" t="s">
        <v>141</v>
      </c>
    </row>
    <row r="158" spans="1:7" ht="12" customHeight="1" x14ac:dyDescent="0.25">
      <c r="A158" s="343" t="s">
        <v>627</v>
      </c>
      <c r="B158" s="341" t="s">
        <v>539</v>
      </c>
      <c r="C158" s="341">
        <v>60</v>
      </c>
      <c r="D158" s="380" t="s">
        <v>141</v>
      </c>
      <c r="E158" s="341" t="s">
        <v>539</v>
      </c>
      <c r="F158" s="341">
        <v>75</v>
      </c>
      <c r="G158" s="345" t="s">
        <v>141</v>
      </c>
    </row>
    <row r="159" spans="1:7" ht="12" customHeight="1" x14ac:dyDescent="0.25">
      <c r="A159" s="343" t="s">
        <v>628</v>
      </c>
      <c r="B159" s="341" t="s">
        <v>539</v>
      </c>
      <c r="C159" s="341">
        <v>68</v>
      </c>
      <c r="D159" s="380" t="s">
        <v>141</v>
      </c>
      <c r="E159" s="341" t="s">
        <v>539</v>
      </c>
      <c r="F159" s="341" t="s">
        <v>539</v>
      </c>
      <c r="G159" s="345" t="s">
        <v>141</v>
      </c>
    </row>
    <row r="160" spans="1:7" ht="12" customHeight="1" x14ac:dyDescent="0.25">
      <c r="A160" s="343" t="s">
        <v>629</v>
      </c>
      <c r="B160" s="341" t="s">
        <v>539</v>
      </c>
      <c r="C160" s="341">
        <v>58</v>
      </c>
      <c r="D160" s="380" t="s">
        <v>141</v>
      </c>
      <c r="E160" s="341" t="s">
        <v>539</v>
      </c>
      <c r="F160" s="341">
        <v>85</v>
      </c>
      <c r="G160" s="345" t="s">
        <v>141</v>
      </c>
    </row>
    <row r="161" spans="1:7" ht="12" customHeight="1" x14ac:dyDescent="0.25">
      <c r="A161" s="343" t="s">
        <v>620</v>
      </c>
      <c r="B161" s="341" t="s">
        <v>539</v>
      </c>
      <c r="C161" s="341">
        <v>105</v>
      </c>
      <c r="D161" s="380" t="s">
        <v>141</v>
      </c>
      <c r="E161" s="341" t="s">
        <v>539</v>
      </c>
      <c r="F161" s="341" t="s">
        <v>539</v>
      </c>
      <c r="G161" s="345" t="s">
        <v>141</v>
      </c>
    </row>
    <row r="162" spans="1:7" ht="12" customHeight="1" x14ac:dyDescent="0.25">
      <c r="A162" s="343" t="s">
        <v>630</v>
      </c>
      <c r="B162" s="341" t="s">
        <v>539</v>
      </c>
      <c r="C162" s="341">
        <v>83</v>
      </c>
      <c r="D162" s="380" t="s">
        <v>141</v>
      </c>
      <c r="E162" s="341" t="s">
        <v>539</v>
      </c>
      <c r="F162" s="341" t="s">
        <v>539</v>
      </c>
      <c r="G162" s="345" t="s">
        <v>141</v>
      </c>
    </row>
    <row r="163" spans="1:7" ht="12" customHeight="1" x14ac:dyDescent="0.25">
      <c r="A163" s="343" t="s">
        <v>622</v>
      </c>
      <c r="B163" s="341" t="s">
        <v>539</v>
      </c>
      <c r="C163" s="341">
        <v>65</v>
      </c>
      <c r="D163" s="380" t="s">
        <v>141</v>
      </c>
      <c r="E163" s="341" t="s">
        <v>539</v>
      </c>
      <c r="F163" s="341" t="s">
        <v>539</v>
      </c>
      <c r="G163" s="345" t="s">
        <v>141</v>
      </c>
    </row>
    <row r="164" spans="1:7" ht="12" customHeight="1" x14ac:dyDescent="0.25">
      <c r="A164" s="343" t="s">
        <v>631</v>
      </c>
      <c r="B164" s="341" t="s">
        <v>539</v>
      </c>
      <c r="C164" s="341">
        <v>75</v>
      </c>
      <c r="D164" s="380" t="s">
        <v>141</v>
      </c>
      <c r="E164" s="341" t="s">
        <v>539</v>
      </c>
      <c r="F164" s="341" t="s">
        <v>539</v>
      </c>
      <c r="G164" s="345" t="s">
        <v>141</v>
      </c>
    </row>
    <row r="165" spans="1:7" ht="12" customHeight="1" x14ac:dyDescent="0.25">
      <c r="A165" s="343" t="s">
        <v>632</v>
      </c>
      <c r="B165" s="341" t="s">
        <v>539</v>
      </c>
      <c r="C165" s="341">
        <v>78</v>
      </c>
      <c r="D165" s="380" t="s">
        <v>141</v>
      </c>
      <c r="E165" s="341" t="s">
        <v>539</v>
      </c>
      <c r="F165" s="341">
        <v>125</v>
      </c>
      <c r="G165" s="345" t="s">
        <v>141</v>
      </c>
    </row>
    <row r="166" spans="1:7" ht="12" customHeight="1" x14ac:dyDescent="0.25">
      <c r="A166" s="343" t="s">
        <v>633</v>
      </c>
      <c r="B166" s="341" t="s">
        <v>539</v>
      </c>
      <c r="C166" s="367" t="s">
        <v>152</v>
      </c>
      <c r="D166" s="380" t="s">
        <v>141</v>
      </c>
      <c r="E166" s="341" t="s">
        <v>539</v>
      </c>
      <c r="F166" s="341" t="s">
        <v>539</v>
      </c>
      <c r="G166" s="345" t="s">
        <v>141</v>
      </c>
    </row>
    <row r="167" spans="1:7" ht="12" customHeight="1" x14ac:dyDescent="0.25">
      <c r="A167" s="343" t="s">
        <v>621</v>
      </c>
      <c r="B167" s="341" t="s">
        <v>539</v>
      </c>
      <c r="C167" s="341">
        <v>65</v>
      </c>
      <c r="D167" s="380" t="s">
        <v>141</v>
      </c>
      <c r="E167" s="341" t="s">
        <v>539</v>
      </c>
      <c r="F167" s="341">
        <v>95</v>
      </c>
      <c r="G167" s="345" t="s">
        <v>141</v>
      </c>
    </row>
    <row r="168" spans="1:7" ht="12" customHeight="1" x14ac:dyDescent="0.25">
      <c r="A168" s="494" t="s">
        <v>319</v>
      </c>
      <c r="B168" s="314"/>
      <c r="C168" s="314"/>
      <c r="D168" s="385"/>
      <c r="E168" s="314"/>
      <c r="F168" s="341"/>
      <c r="G168" s="380"/>
    </row>
    <row r="169" spans="1:7" ht="12" customHeight="1" x14ac:dyDescent="0.25">
      <c r="A169" s="230" t="s">
        <v>185</v>
      </c>
      <c r="B169" s="341">
        <v>130</v>
      </c>
      <c r="C169" s="321">
        <v>155</v>
      </c>
      <c r="D169" s="385">
        <f t="shared" ref="D169:D175" si="26">((C169/B169)-          1)*100</f>
        <v>19.23076923076923</v>
      </c>
      <c r="E169" s="314" t="s">
        <v>479</v>
      </c>
      <c r="F169" s="341" t="s">
        <v>539</v>
      </c>
      <c r="G169" s="345" t="s">
        <v>141</v>
      </c>
    </row>
    <row r="170" spans="1:7" ht="12" customHeight="1" x14ac:dyDescent="0.25">
      <c r="A170" s="230" t="s">
        <v>592</v>
      </c>
      <c r="B170" s="341">
        <v>160</v>
      </c>
      <c r="C170" s="321">
        <v>158</v>
      </c>
      <c r="D170" s="385">
        <f t="shared" si="26"/>
        <v>-1.2499999999999956</v>
      </c>
      <c r="E170" s="314" t="s">
        <v>479</v>
      </c>
      <c r="F170" s="341" t="s">
        <v>539</v>
      </c>
      <c r="G170" s="345" t="s">
        <v>141</v>
      </c>
    </row>
    <row r="171" spans="1:7" ht="12" customHeight="1" x14ac:dyDescent="0.25">
      <c r="A171" s="230" t="s">
        <v>320</v>
      </c>
      <c r="B171" s="341">
        <v>150</v>
      </c>
      <c r="C171" s="321">
        <v>190</v>
      </c>
      <c r="D171" s="385">
        <f t="shared" si="26"/>
        <v>26.666666666666661</v>
      </c>
      <c r="E171" s="314" t="s">
        <v>479</v>
      </c>
      <c r="F171" s="341" t="s">
        <v>539</v>
      </c>
      <c r="G171" s="345" t="s">
        <v>141</v>
      </c>
    </row>
    <row r="172" spans="1:7" ht="12" customHeight="1" x14ac:dyDescent="0.25">
      <c r="A172" s="230" t="s">
        <v>322</v>
      </c>
      <c r="B172" s="341">
        <v>125</v>
      </c>
      <c r="C172" s="321">
        <v>150</v>
      </c>
      <c r="D172" s="385">
        <f t="shared" si="26"/>
        <v>19.999999999999996</v>
      </c>
      <c r="E172" s="314" t="s">
        <v>479</v>
      </c>
      <c r="F172" s="341" t="s">
        <v>539</v>
      </c>
      <c r="G172" s="345" t="s">
        <v>141</v>
      </c>
    </row>
    <row r="173" spans="1:7" ht="12" customHeight="1" x14ac:dyDescent="0.25">
      <c r="A173" s="230" t="s">
        <v>567</v>
      </c>
      <c r="B173" s="341">
        <v>175</v>
      </c>
      <c r="C173" s="321">
        <v>163</v>
      </c>
      <c r="D173" s="385">
        <f t="shared" si="26"/>
        <v>-6.8571428571428612</v>
      </c>
      <c r="E173" s="314" t="s">
        <v>479</v>
      </c>
      <c r="F173" s="341" t="s">
        <v>539</v>
      </c>
      <c r="G173" s="345" t="s">
        <v>141</v>
      </c>
    </row>
    <row r="174" spans="1:7" ht="12" customHeight="1" x14ac:dyDescent="0.25">
      <c r="A174" s="230" t="s">
        <v>187</v>
      </c>
      <c r="B174" s="341">
        <v>150</v>
      </c>
      <c r="C174" s="321">
        <v>135</v>
      </c>
      <c r="D174" s="385" t="s">
        <v>141</v>
      </c>
      <c r="E174" s="314" t="s">
        <v>479</v>
      </c>
      <c r="F174" s="341" t="s">
        <v>539</v>
      </c>
      <c r="G174" s="345" t="s">
        <v>141</v>
      </c>
    </row>
    <row r="175" spans="1:7" ht="12" customHeight="1" x14ac:dyDescent="0.25">
      <c r="A175" s="230" t="s">
        <v>321</v>
      </c>
      <c r="B175" s="341">
        <v>147.5</v>
      </c>
      <c r="C175" s="321">
        <v>175</v>
      </c>
      <c r="D175" s="385">
        <f t="shared" si="26"/>
        <v>18.644067796610166</v>
      </c>
      <c r="E175" s="314" t="s">
        <v>479</v>
      </c>
      <c r="F175" s="341" t="s">
        <v>539</v>
      </c>
      <c r="G175" s="345" t="s">
        <v>141</v>
      </c>
    </row>
    <row r="176" spans="1:7" ht="12" customHeight="1" x14ac:dyDescent="0.25">
      <c r="A176" s="230" t="s">
        <v>186</v>
      </c>
      <c r="B176" s="314" t="s">
        <v>479</v>
      </c>
      <c r="C176" s="321">
        <v>150</v>
      </c>
      <c r="D176" s="385" t="s">
        <v>141</v>
      </c>
      <c r="E176" s="314" t="s">
        <v>479</v>
      </c>
      <c r="F176" s="341" t="s">
        <v>539</v>
      </c>
      <c r="G176" s="345" t="s">
        <v>141</v>
      </c>
    </row>
    <row r="177" spans="1:7" ht="12" customHeight="1" x14ac:dyDescent="0.25">
      <c r="A177" s="653" t="s">
        <v>194</v>
      </c>
      <c r="B177" s="314" t="s">
        <v>479</v>
      </c>
      <c r="C177" s="321">
        <v>140</v>
      </c>
      <c r="D177" s="385" t="s">
        <v>141</v>
      </c>
      <c r="E177" s="314" t="s">
        <v>479</v>
      </c>
      <c r="F177" s="341" t="s">
        <v>539</v>
      </c>
      <c r="G177" s="345" t="s">
        <v>141</v>
      </c>
    </row>
    <row r="178" spans="1:7" ht="12" customHeight="1" x14ac:dyDescent="0.25">
      <c r="A178" s="528" t="s">
        <v>593</v>
      </c>
      <c r="B178" s="314" t="s">
        <v>479</v>
      </c>
      <c r="C178" s="321">
        <v>135</v>
      </c>
      <c r="D178" s="385" t="s">
        <v>141</v>
      </c>
      <c r="E178" s="314" t="s">
        <v>479</v>
      </c>
      <c r="F178" s="341" t="s">
        <v>539</v>
      </c>
      <c r="G178" s="345" t="s">
        <v>141</v>
      </c>
    </row>
    <row r="179" spans="1:7" ht="12" customHeight="1" x14ac:dyDescent="0.25">
      <c r="A179" s="496" t="s">
        <v>170</v>
      </c>
      <c r="B179" s="341"/>
      <c r="C179" s="341"/>
      <c r="D179" s="380"/>
      <c r="E179" s="341"/>
      <c r="F179" s="341"/>
      <c r="G179" s="55"/>
    </row>
    <row r="180" spans="1:7" ht="12" customHeight="1" x14ac:dyDescent="0.25">
      <c r="A180" s="386" t="s">
        <v>491</v>
      </c>
      <c r="B180" s="341">
        <v>75</v>
      </c>
      <c r="C180" s="754" t="s">
        <v>539</v>
      </c>
      <c r="D180" s="385" t="s">
        <v>141</v>
      </c>
      <c r="E180" s="341">
        <v>80</v>
      </c>
      <c r="F180" s="341">
        <v>70</v>
      </c>
      <c r="G180" s="352">
        <f t="shared" ref="G180" si="27">((F180/E180)-    1)*100</f>
        <v>-12.5</v>
      </c>
    </row>
    <row r="181" spans="1:7" ht="12" customHeight="1" x14ac:dyDescent="0.25">
      <c r="A181" s="386" t="s">
        <v>492</v>
      </c>
      <c r="B181" s="341">
        <v>85</v>
      </c>
      <c r="C181" s="387">
        <v>105</v>
      </c>
      <c r="D181" s="385">
        <f t="shared" si="25"/>
        <v>23.529411764705888</v>
      </c>
      <c r="E181" s="341" t="s">
        <v>539</v>
      </c>
      <c r="F181" s="341" t="s">
        <v>539</v>
      </c>
      <c r="G181" s="345" t="s">
        <v>141</v>
      </c>
    </row>
    <row r="182" spans="1:7" ht="12" customHeight="1" x14ac:dyDescent="0.25">
      <c r="A182" s="386" t="s">
        <v>171</v>
      </c>
      <c r="B182" s="341">
        <v>75</v>
      </c>
      <c r="C182" s="387">
        <v>105</v>
      </c>
      <c r="D182" s="385">
        <f t="shared" si="25"/>
        <v>39.999999999999993</v>
      </c>
      <c r="E182" s="341" t="s">
        <v>539</v>
      </c>
      <c r="F182" s="341" t="s">
        <v>539</v>
      </c>
      <c r="G182" s="345" t="s">
        <v>141</v>
      </c>
    </row>
    <row r="183" spans="1:7" ht="12" customHeight="1" x14ac:dyDescent="0.25">
      <c r="A183" s="494" t="s">
        <v>128</v>
      </c>
      <c r="B183" s="341"/>
      <c r="C183" s="387"/>
      <c r="D183" s="385"/>
      <c r="E183" s="341"/>
      <c r="F183" s="341"/>
      <c r="G183" s="55"/>
    </row>
    <row r="184" spans="1:7" ht="12" customHeight="1" x14ac:dyDescent="0.25">
      <c r="A184" s="343" t="s">
        <v>129</v>
      </c>
      <c r="B184" s="341">
        <v>95</v>
      </c>
      <c r="C184" s="341">
        <v>130</v>
      </c>
      <c r="D184" s="385">
        <f t="shared" ref="D184:D186" si="28">((C184/B184)-          1)*100</f>
        <v>36.842105263157897</v>
      </c>
      <c r="E184" s="341" t="s">
        <v>539</v>
      </c>
      <c r="F184" s="341" t="s">
        <v>539</v>
      </c>
      <c r="G184" s="345" t="s">
        <v>141</v>
      </c>
    </row>
    <row r="185" spans="1:7" ht="12" customHeight="1" x14ac:dyDescent="0.25">
      <c r="A185" s="343" t="s">
        <v>130</v>
      </c>
      <c r="B185" s="341">
        <v>130</v>
      </c>
      <c r="C185" s="341">
        <v>150</v>
      </c>
      <c r="D185" s="385">
        <f t="shared" si="28"/>
        <v>15.384615384615374</v>
      </c>
      <c r="E185" s="341">
        <v>85</v>
      </c>
      <c r="F185" s="341">
        <v>95</v>
      </c>
      <c r="G185" s="352">
        <f t="shared" ref="G185:G186" si="29">((F185/E185)-    1)*100</f>
        <v>11.764705882352944</v>
      </c>
    </row>
    <row r="186" spans="1:7" ht="12" customHeight="1" x14ac:dyDescent="0.25">
      <c r="A186" s="343" t="s">
        <v>131</v>
      </c>
      <c r="B186" s="341">
        <v>160</v>
      </c>
      <c r="C186" s="341">
        <v>160</v>
      </c>
      <c r="D186" s="385">
        <f t="shared" si="28"/>
        <v>0</v>
      </c>
      <c r="E186" s="341">
        <v>160</v>
      </c>
      <c r="F186" s="341">
        <v>135</v>
      </c>
      <c r="G186" s="352">
        <f t="shared" si="29"/>
        <v>-15.625</v>
      </c>
    </row>
    <row r="187" spans="1:7" ht="12" customHeight="1" x14ac:dyDescent="0.25">
      <c r="A187" s="494" t="s">
        <v>132</v>
      </c>
      <c r="B187" s="341"/>
      <c r="C187" s="341"/>
      <c r="D187" s="385"/>
      <c r="E187" s="341"/>
      <c r="F187" s="780"/>
      <c r="G187" s="55"/>
    </row>
    <row r="188" spans="1:7" ht="12" customHeight="1" x14ac:dyDescent="0.25">
      <c r="A188" s="343" t="s">
        <v>148</v>
      </c>
      <c r="B188" s="341">
        <v>135</v>
      </c>
      <c r="C188" s="341">
        <v>125</v>
      </c>
      <c r="D188" s="385">
        <f>((C188/B188)-          1)*100</f>
        <v>-7.4074074074074066</v>
      </c>
      <c r="E188" s="341" t="s">
        <v>539</v>
      </c>
      <c r="F188" s="341" t="s">
        <v>539</v>
      </c>
      <c r="G188" s="345" t="s">
        <v>141</v>
      </c>
    </row>
    <row r="189" spans="1:7" ht="12" customHeight="1" x14ac:dyDescent="0.25">
      <c r="A189" s="343" t="s">
        <v>134</v>
      </c>
      <c r="B189" s="341">
        <v>125</v>
      </c>
      <c r="C189" s="341">
        <v>130</v>
      </c>
      <c r="D189" s="385">
        <f t="shared" ref="D189:D190" si="30">((C189/B189)-          1)*100</f>
        <v>4.0000000000000036</v>
      </c>
      <c r="E189" s="341" t="s">
        <v>539</v>
      </c>
      <c r="F189" s="341" t="s">
        <v>539</v>
      </c>
      <c r="G189" s="345" t="s">
        <v>141</v>
      </c>
    </row>
    <row r="190" spans="1:7" ht="12" customHeight="1" x14ac:dyDescent="0.25">
      <c r="A190" s="388" t="s">
        <v>135</v>
      </c>
      <c r="B190" s="389">
        <v>130</v>
      </c>
      <c r="C190" s="389">
        <v>165</v>
      </c>
      <c r="D190" s="390">
        <f t="shared" si="30"/>
        <v>26.923076923076916</v>
      </c>
      <c r="E190" s="389" t="s">
        <v>539</v>
      </c>
      <c r="F190" s="389" t="s">
        <v>539</v>
      </c>
      <c r="G190" s="391" t="s">
        <v>141</v>
      </c>
    </row>
    <row r="191" spans="1:7" ht="13.5" x14ac:dyDescent="0.25">
      <c r="A191" s="392" t="s">
        <v>136</v>
      </c>
      <c r="B191" s="393"/>
      <c r="C191" s="392"/>
      <c r="D191" s="392"/>
      <c r="E191" s="392"/>
      <c r="F191" s="392"/>
      <c r="G191" s="55"/>
    </row>
    <row r="192" spans="1:7" ht="13.5" x14ac:dyDescent="0.25">
      <c r="A192" s="970" t="s">
        <v>552</v>
      </c>
      <c r="B192" s="970"/>
      <c r="C192" s="970"/>
      <c r="D192" s="970"/>
      <c r="E192" s="970"/>
      <c r="F192" s="970"/>
      <c r="G192" s="55"/>
    </row>
    <row r="193" spans="1:7" x14ac:dyDescent="0.2">
      <c r="A193" s="54"/>
      <c r="B193" s="54"/>
      <c r="C193" s="54"/>
      <c r="D193" s="54"/>
      <c r="E193" s="54"/>
      <c r="F193" s="54"/>
      <c r="G193" s="54"/>
    </row>
    <row r="194" spans="1:7" x14ac:dyDescent="0.2">
      <c r="A194" s="54"/>
      <c r="B194" s="54"/>
      <c r="C194" s="54"/>
      <c r="D194" s="54"/>
      <c r="E194" s="54"/>
      <c r="F194" s="54"/>
      <c r="G194" s="54"/>
    </row>
    <row r="195" spans="1:7" x14ac:dyDescent="0.2">
      <c r="A195" s="54"/>
      <c r="B195" s="54"/>
      <c r="C195" s="54"/>
      <c r="D195" s="54"/>
      <c r="E195" s="54"/>
      <c r="F195" s="54"/>
      <c r="G195" s="54"/>
    </row>
    <row r="196" spans="1:7" x14ac:dyDescent="0.2">
      <c r="A196" s="54"/>
      <c r="B196" s="54"/>
      <c r="C196" s="54"/>
      <c r="D196" s="54"/>
      <c r="E196" s="54"/>
      <c r="F196" s="54"/>
      <c r="G196" s="54"/>
    </row>
    <row r="197" spans="1:7" x14ac:dyDescent="0.2">
      <c r="A197" s="1"/>
      <c r="B197" s="1"/>
      <c r="C197" s="1"/>
      <c r="D197" s="1"/>
      <c r="E197" s="1"/>
      <c r="F197" s="1"/>
      <c r="G197" s="1"/>
    </row>
    <row r="198" spans="1:7" x14ac:dyDescent="0.2">
      <c r="A198" s="1"/>
      <c r="B198" s="1"/>
      <c r="C198" s="1"/>
      <c r="D198" s="1"/>
      <c r="E198" s="1"/>
      <c r="F198" s="1"/>
      <c r="G198" s="1"/>
    </row>
    <row r="199" spans="1:7" x14ac:dyDescent="0.2">
      <c r="A199" s="1"/>
      <c r="B199" s="1"/>
      <c r="C199" s="1"/>
      <c r="D199" s="1"/>
      <c r="E199" s="1"/>
      <c r="F199" s="1"/>
      <c r="G199" s="1"/>
    </row>
  </sheetData>
  <mergeCells count="10">
    <mergeCell ref="A192:F192"/>
    <mergeCell ref="A5:A6"/>
    <mergeCell ref="B5:D5"/>
    <mergeCell ref="E5:G5"/>
    <mergeCell ref="A58:A59"/>
    <mergeCell ref="B58:D58"/>
    <mergeCell ref="E58:G58"/>
    <mergeCell ref="A121:A122"/>
    <mergeCell ref="B121:D121"/>
    <mergeCell ref="E121:G121"/>
  </mergeCells>
  <pageMargins left="0" right="0" top="0" bottom="0" header="0" footer="0"/>
  <pageSetup paperSize="9" orientation="portrait" r:id="rId1"/>
  <ignoredErrors>
    <ignoredError sqref="B6:G6 B59:G59 B122:G122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1028"/>
  <sheetViews>
    <sheetView showGridLines="0" zoomScale="200" zoomScaleNormal="200" workbookViewId="0">
      <selection activeCell="A46" sqref="A46"/>
    </sheetView>
  </sheetViews>
  <sheetFormatPr baseColWidth="10" defaultColWidth="11.42578125" defaultRowHeight="15" customHeight="1" x14ac:dyDescent="0.2"/>
  <cols>
    <col min="1" max="1" width="13" style="66" customWidth="1"/>
    <col min="2" max="2" width="11.42578125" style="66"/>
    <col min="3" max="3" width="13.5703125" style="66" customWidth="1"/>
    <col min="4" max="16384" width="11.42578125" style="66"/>
  </cols>
  <sheetData>
    <row r="1" spans="1:7" ht="18.95" customHeight="1" x14ac:dyDescent="0.25">
      <c r="A1" s="92" t="s">
        <v>329</v>
      </c>
      <c r="B1" s="92"/>
      <c r="C1" s="93"/>
      <c r="D1" s="94"/>
      <c r="E1" s="93"/>
      <c r="F1" s="93"/>
      <c r="G1" s="95"/>
    </row>
    <row r="2" spans="1:7" ht="12" customHeight="1" x14ac:dyDescent="0.25">
      <c r="A2" s="92" t="s">
        <v>703</v>
      </c>
      <c r="B2" s="92"/>
      <c r="C2" s="96"/>
      <c r="D2" s="97"/>
      <c r="E2" s="96"/>
      <c r="F2" s="96"/>
      <c r="G2" s="98"/>
    </row>
    <row r="3" spans="1:7" ht="5.0999999999999996" customHeight="1" x14ac:dyDescent="0.25">
      <c r="A3"/>
      <c r="B3" s="92" t="s">
        <v>196</v>
      </c>
      <c r="C3" s="92"/>
      <c r="D3" s="92"/>
      <c r="E3" s="92"/>
      <c r="F3" s="92"/>
      <c r="G3" s="99"/>
    </row>
    <row r="4" spans="1:7" ht="19.5" customHeight="1" x14ac:dyDescent="0.2">
      <c r="A4" s="497" t="s">
        <v>330</v>
      </c>
      <c r="B4" s="497" t="s">
        <v>198</v>
      </c>
      <c r="C4" s="497" t="s">
        <v>199</v>
      </c>
      <c r="D4" s="497" t="s">
        <v>200</v>
      </c>
      <c r="E4" s="497" t="s">
        <v>331</v>
      </c>
      <c r="F4" s="497" t="s">
        <v>202</v>
      </c>
      <c r="G4" s="497" t="s">
        <v>332</v>
      </c>
    </row>
    <row r="5" spans="1:7" ht="12.95" customHeight="1" x14ac:dyDescent="0.25">
      <c r="A5" s="979" t="s">
        <v>333</v>
      </c>
      <c r="B5" s="601" t="s">
        <v>208</v>
      </c>
      <c r="C5" s="601" t="s">
        <v>291</v>
      </c>
      <c r="D5" s="601" t="s">
        <v>204</v>
      </c>
      <c r="E5" s="601" t="s">
        <v>204</v>
      </c>
      <c r="F5" s="602">
        <v>30500</v>
      </c>
      <c r="G5" s="603">
        <v>5.5</v>
      </c>
    </row>
    <row r="6" spans="1:7" ht="12.95" customHeight="1" x14ac:dyDescent="0.25">
      <c r="A6" s="979"/>
      <c r="B6" s="601" t="s">
        <v>210</v>
      </c>
      <c r="C6" s="601" t="s">
        <v>334</v>
      </c>
      <c r="D6" s="601" t="s">
        <v>204</v>
      </c>
      <c r="E6" s="601" t="s">
        <v>205</v>
      </c>
      <c r="F6" s="602">
        <v>210</v>
      </c>
      <c r="G6" s="603">
        <v>12</v>
      </c>
    </row>
    <row r="7" spans="1:7" ht="12.95" customHeight="1" x14ac:dyDescent="0.25">
      <c r="A7" s="979"/>
      <c r="B7" s="601" t="s">
        <v>210</v>
      </c>
      <c r="C7" s="601" t="s">
        <v>334</v>
      </c>
      <c r="D7" s="601" t="s">
        <v>204</v>
      </c>
      <c r="E7" s="601" t="s">
        <v>207</v>
      </c>
      <c r="F7" s="602">
        <v>400</v>
      </c>
      <c r="G7" s="603">
        <v>11</v>
      </c>
    </row>
    <row r="8" spans="1:7" ht="12.95" customHeight="1" x14ac:dyDescent="0.25">
      <c r="A8" s="979"/>
      <c r="B8" s="601" t="s">
        <v>211</v>
      </c>
      <c r="C8" s="601" t="s">
        <v>335</v>
      </c>
      <c r="D8" s="601" t="s">
        <v>204</v>
      </c>
      <c r="E8" s="601" t="s">
        <v>205</v>
      </c>
      <c r="F8" s="602">
        <v>90</v>
      </c>
      <c r="G8" s="603">
        <v>13</v>
      </c>
    </row>
    <row r="9" spans="1:7" ht="12.95" customHeight="1" x14ac:dyDescent="0.25">
      <c r="A9" s="979"/>
      <c r="B9" s="601" t="s">
        <v>211</v>
      </c>
      <c r="C9" s="601" t="s">
        <v>212</v>
      </c>
      <c r="D9" s="601" t="s">
        <v>204</v>
      </c>
      <c r="E9" s="601" t="s">
        <v>205</v>
      </c>
      <c r="F9" s="602">
        <v>90</v>
      </c>
      <c r="G9" s="603">
        <v>12</v>
      </c>
    </row>
    <row r="10" spans="1:7" ht="12.95" customHeight="1" x14ac:dyDescent="0.25">
      <c r="A10" s="979"/>
      <c r="B10" s="601" t="s">
        <v>211</v>
      </c>
      <c r="C10" s="601" t="s">
        <v>212</v>
      </c>
      <c r="D10" s="601" t="s">
        <v>204</v>
      </c>
      <c r="E10" s="601" t="s">
        <v>207</v>
      </c>
      <c r="F10" s="602">
        <v>60</v>
      </c>
      <c r="G10" s="603">
        <v>11</v>
      </c>
    </row>
    <row r="11" spans="1:7" ht="12.95" customHeight="1" x14ac:dyDescent="0.25">
      <c r="A11" s="979"/>
      <c r="B11" s="601" t="s">
        <v>214</v>
      </c>
      <c r="C11" s="601" t="s">
        <v>215</v>
      </c>
      <c r="D11" s="601" t="s">
        <v>204</v>
      </c>
      <c r="E11" s="601" t="s">
        <v>213</v>
      </c>
      <c r="F11" s="602">
        <v>8710</v>
      </c>
      <c r="G11" s="603">
        <v>7</v>
      </c>
    </row>
    <row r="12" spans="1:7" ht="12.95" customHeight="1" x14ac:dyDescent="0.25">
      <c r="A12" s="979"/>
      <c r="B12" s="601" t="s">
        <v>216</v>
      </c>
      <c r="C12" s="601" t="s">
        <v>336</v>
      </c>
      <c r="D12" s="601" t="s">
        <v>204</v>
      </c>
      <c r="E12" s="601" t="s">
        <v>204</v>
      </c>
      <c r="F12" s="602">
        <v>1000</v>
      </c>
      <c r="G12" s="603">
        <v>5</v>
      </c>
    </row>
    <row r="13" spans="1:7" ht="12.95" customHeight="1" x14ac:dyDescent="0.25">
      <c r="A13" s="979"/>
      <c r="B13" s="601" t="s">
        <v>292</v>
      </c>
      <c r="C13" s="601" t="s">
        <v>293</v>
      </c>
      <c r="D13" s="601" t="s">
        <v>204</v>
      </c>
      <c r="E13" s="601" t="s">
        <v>204</v>
      </c>
      <c r="F13" s="602">
        <v>12900</v>
      </c>
      <c r="G13" s="603">
        <v>5</v>
      </c>
    </row>
    <row r="14" spans="1:7" ht="12.95" customHeight="1" x14ac:dyDescent="0.25">
      <c r="A14" s="980"/>
      <c r="B14" s="755" t="s">
        <v>292</v>
      </c>
      <c r="C14" s="755" t="s">
        <v>293</v>
      </c>
      <c r="D14" s="755" t="s">
        <v>204</v>
      </c>
      <c r="E14" s="755" t="s">
        <v>204</v>
      </c>
      <c r="F14" s="756">
        <v>2500</v>
      </c>
      <c r="G14" s="757">
        <v>5</v>
      </c>
    </row>
    <row r="15" spans="1:7" ht="12.95" customHeight="1" x14ac:dyDescent="0.25">
      <c r="A15" s="978" t="s">
        <v>30</v>
      </c>
      <c r="B15" s="758" t="s">
        <v>634</v>
      </c>
      <c r="C15" s="758" t="s">
        <v>635</v>
      </c>
      <c r="D15" s="758" t="s">
        <v>204</v>
      </c>
      <c r="E15" s="758" t="s">
        <v>204</v>
      </c>
      <c r="F15" s="100">
        <v>2525</v>
      </c>
      <c r="G15" s="759">
        <v>5.5</v>
      </c>
    </row>
    <row r="16" spans="1:7" ht="12.95" customHeight="1" x14ac:dyDescent="0.25">
      <c r="A16" s="976"/>
      <c r="B16" s="758" t="s">
        <v>216</v>
      </c>
      <c r="C16" s="758" t="s">
        <v>636</v>
      </c>
      <c r="D16" s="758" t="s">
        <v>204</v>
      </c>
      <c r="E16" s="758" t="s">
        <v>205</v>
      </c>
      <c r="F16" s="100">
        <v>1700</v>
      </c>
      <c r="G16" s="759">
        <v>5</v>
      </c>
    </row>
    <row r="17" spans="1:7" ht="12.95" customHeight="1" x14ac:dyDescent="0.25">
      <c r="A17" s="977"/>
      <c r="B17" s="755" t="s">
        <v>216</v>
      </c>
      <c r="C17" s="755" t="s">
        <v>636</v>
      </c>
      <c r="D17" s="755" t="s">
        <v>204</v>
      </c>
      <c r="E17" s="758" t="s">
        <v>204</v>
      </c>
      <c r="F17" s="756">
        <v>4150</v>
      </c>
      <c r="G17" s="759">
        <v>3.5</v>
      </c>
    </row>
    <row r="18" spans="1:7" ht="12.95" customHeight="1" x14ac:dyDescent="0.25">
      <c r="A18" s="978" t="s">
        <v>337</v>
      </c>
      <c r="B18" s="601" t="s">
        <v>340</v>
      </c>
      <c r="C18" s="601" t="s">
        <v>339</v>
      </c>
      <c r="D18" s="761" t="s">
        <v>204</v>
      </c>
      <c r="E18" s="761" t="s">
        <v>207</v>
      </c>
      <c r="F18" s="100">
        <v>1100</v>
      </c>
      <c r="G18" s="762">
        <v>8</v>
      </c>
    </row>
    <row r="19" spans="1:7" ht="12.95" customHeight="1" x14ac:dyDescent="0.25">
      <c r="A19" s="976"/>
      <c r="B19" s="601" t="s">
        <v>340</v>
      </c>
      <c r="C19" s="601" t="s">
        <v>294</v>
      </c>
      <c r="D19" s="601" t="s">
        <v>204</v>
      </c>
      <c r="E19" s="601" t="s">
        <v>205</v>
      </c>
      <c r="F19" s="602">
        <v>2076</v>
      </c>
      <c r="G19" s="603">
        <v>7</v>
      </c>
    </row>
    <row r="20" spans="1:7" ht="12.95" customHeight="1" x14ac:dyDescent="0.25">
      <c r="A20" s="976"/>
      <c r="B20" s="601" t="s">
        <v>209</v>
      </c>
      <c r="C20" s="601" t="s">
        <v>295</v>
      </c>
      <c r="D20" s="601" t="s">
        <v>204</v>
      </c>
      <c r="E20" s="601" t="s">
        <v>205</v>
      </c>
      <c r="F20" s="602">
        <v>100</v>
      </c>
      <c r="G20" s="603">
        <v>9</v>
      </c>
    </row>
    <row r="21" spans="1:7" ht="12.95" customHeight="1" x14ac:dyDescent="0.25">
      <c r="A21" s="977"/>
      <c r="B21" s="755" t="s">
        <v>216</v>
      </c>
      <c r="C21" s="755" t="s">
        <v>341</v>
      </c>
      <c r="D21" s="755" t="s">
        <v>204</v>
      </c>
      <c r="E21" s="755" t="s">
        <v>207</v>
      </c>
      <c r="F21" s="756">
        <v>1350</v>
      </c>
      <c r="G21" s="757">
        <v>8</v>
      </c>
    </row>
    <row r="22" spans="1:7" ht="12.95" customHeight="1" x14ac:dyDescent="0.25">
      <c r="A22" s="978" t="s">
        <v>342</v>
      </c>
      <c r="B22" s="601" t="s">
        <v>206</v>
      </c>
      <c r="C22" s="601" t="s">
        <v>343</v>
      </c>
      <c r="D22" s="601" t="s">
        <v>204</v>
      </c>
      <c r="E22" s="601" t="s">
        <v>207</v>
      </c>
      <c r="F22" s="602">
        <v>543</v>
      </c>
      <c r="G22" s="603">
        <v>18</v>
      </c>
    </row>
    <row r="23" spans="1:7" ht="12.95" customHeight="1" x14ac:dyDescent="0.25">
      <c r="A23" s="976"/>
      <c r="B23" s="601" t="s">
        <v>206</v>
      </c>
      <c r="C23" s="601" t="s">
        <v>344</v>
      </c>
      <c r="D23" s="601" t="s">
        <v>204</v>
      </c>
      <c r="E23" s="601" t="s">
        <v>205</v>
      </c>
      <c r="F23" s="100">
        <v>903</v>
      </c>
      <c r="G23" s="603">
        <v>20</v>
      </c>
    </row>
    <row r="24" spans="1:7" ht="12.95" customHeight="1" x14ac:dyDescent="0.25">
      <c r="A24" s="977"/>
      <c r="B24" s="755" t="s">
        <v>206</v>
      </c>
      <c r="C24" s="755" t="s">
        <v>345</v>
      </c>
      <c r="D24" s="755" t="s">
        <v>204</v>
      </c>
      <c r="E24" s="755" t="s">
        <v>205</v>
      </c>
      <c r="F24" s="756">
        <v>178</v>
      </c>
      <c r="G24" s="757">
        <v>20</v>
      </c>
    </row>
    <row r="25" spans="1:7" ht="21.75" customHeight="1" x14ac:dyDescent="0.25">
      <c r="A25" s="604" t="s">
        <v>346</v>
      </c>
      <c r="B25" s="605" t="s">
        <v>347</v>
      </c>
      <c r="C25" s="605" t="s">
        <v>348</v>
      </c>
      <c r="D25" s="605" t="s">
        <v>204</v>
      </c>
      <c r="E25" s="605" t="s">
        <v>204</v>
      </c>
      <c r="F25" s="606">
        <v>475</v>
      </c>
      <c r="G25" s="607">
        <v>7.2</v>
      </c>
    </row>
    <row r="26" spans="1:7" ht="12.95" customHeight="1" x14ac:dyDescent="0.25">
      <c r="A26" s="604" t="s">
        <v>349</v>
      </c>
      <c r="B26" s="605" t="s">
        <v>217</v>
      </c>
      <c r="C26" s="605" t="s">
        <v>338</v>
      </c>
      <c r="D26" s="605" t="s">
        <v>204</v>
      </c>
      <c r="E26" s="605" t="s">
        <v>204</v>
      </c>
      <c r="F26" s="606">
        <v>1975</v>
      </c>
      <c r="G26" s="607">
        <v>13</v>
      </c>
    </row>
    <row r="27" spans="1:7" ht="12.95" customHeight="1" x14ac:dyDescent="0.25">
      <c r="A27" s="978" t="s">
        <v>350</v>
      </c>
      <c r="B27" s="601" t="s">
        <v>203</v>
      </c>
      <c r="C27" s="601" t="s">
        <v>351</v>
      </c>
      <c r="D27" s="601" t="s">
        <v>204</v>
      </c>
      <c r="E27" s="601" t="s">
        <v>205</v>
      </c>
      <c r="F27" s="602">
        <v>80</v>
      </c>
      <c r="G27" s="603">
        <v>500</v>
      </c>
    </row>
    <row r="28" spans="1:7" ht="12.95" customHeight="1" x14ac:dyDescent="0.25">
      <c r="A28" s="976"/>
      <c r="B28" s="601" t="s">
        <v>203</v>
      </c>
      <c r="C28" s="601" t="s">
        <v>351</v>
      </c>
      <c r="D28" s="601" t="s">
        <v>204</v>
      </c>
      <c r="E28" s="601" t="s">
        <v>204</v>
      </c>
      <c r="F28" s="602">
        <v>80</v>
      </c>
      <c r="G28" s="603">
        <v>3.5</v>
      </c>
    </row>
    <row r="29" spans="1:7" ht="12.95" customHeight="1" x14ac:dyDescent="0.25">
      <c r="A29" s="976"/>
      <c r="B29" s="601" t="s">
        <v>203</v>
      </c>
      <c r="C29" s="601" t="s">
        <v>351</v>
      </c>
      <c r="D29" s="601" t="s">
        <v>204</v>
      </c>
      <c r="E29" s="601" t="s">
        <v>207</v>
      </c>
      <c r="F29" s="602">
        <v>760</v>
      </c>
      <c r="G29" s="603">
        <v>10.47</v>
      </c>
    </row>
    <row r="30" spans="1:7" ht="12.95" customHeight="1" x14ac:dyDescent="0.25">
      <c r="A30" s="976"/>
      <c r="B30" s="601" t="s">
        <v>203</v>
      </c>
      <c r="C30" s="601" t="s">
        <v>225</v>
      </c>
      <c r="D30" s="601" t="s">
        <v>204</v>
      </c>
      <c r="E30" s="601" t="s">
        <v>204</v>
      </c>
      <c r="F30" s="602">
        <v>40</v>
      </c>
      <c r="G30" s="603">
        <v>3.5</v>
      </c>
    </row>
    <row r="31" spans="1:7" ht="12.95" customHeight="1" x14ac:dyDescent="0.25">
      <c r="A31" s="976"/>
      <c r="B31" s="601" t="s">
        <v>203</v>
      </c>
      <c r="C31" s="601" t="s">
        <v>225</v>
      </c>
      <c r="D31" s="601" t="s">
        <v>204</v>
      </c>
      <c r="E31" s="601" t="s">
        <v>205</v>
      </c>
      <c r="F31" s="602">
        <v>60</v>
      </c>
      <c r="G31" s="603">
        <v>500</v>
      </c>
    </row>
    <row r="32" spans="1:7" ht="12.95" customHeight="1" x14ac:dyDescent="0.25">
      <c r="A32" s="976"/>
      <c r="B32" s="601" t="s">
        <v>203</v>
      </c>
      <c r="C32" s="601" t="s">
        <v>225</v>
      </c>
      <c r="D32" s="601" t="s">
        <v>204</v>
      </c>
      <c r="E32" s="601" t="s">
        <v>207</v>
      </c>
      <c r="F32" s="602">
        <v>520</v>
      </c>
      <c r="G32" s="603">
        <v>10.47</v>
      </c>
    </row>
    <row r="33" spans="1:7" ht="12.95" customHeight="1" x14ac:dyDescent="0.25">
      <c r="A33" s="976"/>
      <c r="B33" s="601" t="s">
        <v>203</v>
      </c>
      <c r="C33" s="601" t="s">
        <v>352</v>
      </c>
      <c r="D33" s="601" t="s">
        <v>204</v>
      </c>
      <c r="E33" s="601" t="s">
        <v>205</v>
      </c>
      <c r="F33" s="602">
        <v>80</v>
      </c>
      <c r="G33" s="603">
        <v>500</v>
      </c>
    </row>
    <row r="34" spans="1:7" ht="12.95" customHeight="1" x14ac:dyDescent="0.25">
      <c r="A34" s="976"/>
      <c r="B34" s="601" t="s">
        <v>203</v>
      </c>
      <c r="C34" s="601" t="s">
        <v>352</v>
      </c>
      <c r="D34" s="601" t="s">
        <v>204</v>
      </c>
      <c r="E34" s="601" t="s">
        <v>207</v>
      </c>
      <c r="F34" s="602">
        <v>3080</v>
      </c>
      <c r="G34" s="603">
        <v>10.47</v>
      </c>
    </row>
    <row r="35" spans="1:7" ht="12.95" customHeight="1" x14ac:dyDescent="0.25">
      <c r="A35" s="976"/>
      <c r="B35" s="601" t="s">
        <v>203</v>
      </c>
      <c r="C35" s="601" t="s">
        <v>226</v>
      </c>
      <c r="D35" s="601" t="s">
        <v>204</v>
      </c>
      <c r="E35" s="601" t="s">
        <v>204</v>
      </c>
      <c r="F35" s="602">
        <v>40</v>
      </c>
      <c r="G35" s="603">
        <v>3.5</v>
      </c>
    </row>
    <row r="36" spans="1:7" ht="12.95" customHeight="1" x14ac:dyDescent="0.25">
      <c r="A36" s="976"/>
      <c r="B36" s="601" t="s">
        <v>203</v>
      </c>
      <c r="C36" s="601" t="s">
        <v>296</v>
      </c>
      <c r="D36" s="601" t="s">
        <v>204</v>
      </c>
      <c r="E36" s="601" t="s">
        <v>205</v>
      </c>
      <c r="F36" s="602">
        <v>40</v>
      </c>
      <c r="G36" s="603">
        <v>500</v>
      </c>
    </row>
    <row r="37" spans="1:7" ht="12.95" customHeight="1" x14ac:dyDescent="0.25">
      <c r="A37" s="976"/>
      <c r="B37" s="601" t="s">
        <v>203</v>
      </c>
      <c r="C37" s="601" t="s">
        <v>296</v>
      </c>
      <c r="D37" s="601" t="s">
        <v>204</v>
      </c>
      <c r="E37" s="601" t="s">
        <v>204</v>
      </c>
      <c r="F37" s="602">
        <v>400</v>
      </c>
      <c r="G37" s="603">
        <v>3.5</v>
      </c>
    </row>
    <row r="38" spans="1:7" ht="12.95" customHeight="1" x14ac:dyDescent="0.25">
      <c r="A38" s="976"/>
      <c r="B38" s="601" t="s">
        <v>353</v>
      </c>
      <c r="C38" s="601" t="s">
        <v>354</v>
      </c>
      <c r="D38" s="601" t="s">
        <v>204</v>
      </c>
      <c r="E38" s="601" t="s">
        <v>213</v>
      </c>
      <c r="F38" s="602">
        <v>330</v>
      </c>
      <c r="G38" s="603">
        <v>22.3</v>
      </c>
    </row>
    <row r="39" spans="1:7" ht="12.95" customHeight="1" x14ac:dyDescent="0.25">
      <c r="A39" s="976"/>
      <c r="B39" s="601" t="s">
        <v>353</v>
      </c>
      <c r="C39" s="601" t="s">
        <v>355</v>
      </c>
      <c r="D39" s="601" t="s">
        <v>204</v>
      </c>
      <c r="E39" s="601" t="s">
        <v>204</v>
      </c>
      <c r="F39" s="602">
        <v>1232</v>
      </c>
      <c r="G39" s="603">
        <v>10</v>
      </c>
    </row>
    <row r="40" spans="1:7" ht="12.95" customHeight="1" x14ac:dyDescent="0.25">
      <c r="A40" s="976"/>
      <c r="B40" s="601" t="s">
        <v>353</v>
      </c>
      <c r="C40" s="601" t="s">
        <v>297</v>
      </c>
      <c r="D40" s="601" t="s">
        <v>204</v>
      </c>
      <c r="E40" s="601" t="s">
        <v>207</v>
      </c>
      <c r="F40" s="602">
        <v>440</v>
      </c>
      <c r="G40" s="603">
        <v>20</v>
      </c>
    </row>
    <row r="41" spans="1:7" ht="12.95" customHeight="1" x14ac:dyDescent="0.25">
      <c r="A41" s="976"/>
      <c r="B41" s="601" t="s">
        <v>353</v>
      </c>
      <c r="C41" s="601" t="s">
        <v>297</v>
      </c>
      <c r="D41" s="601" t="s">
        <v>204</v>
      </c>
      <c r="E41" s="601" t="s">
        <v>204</v>
      </c>
      <c r="F41" s="602">
        <v>3266</v>
      </c>
      <c r="G41" s="603">
        <v>10</v>
      </c>
    </row>
    <row r="42" spans="1:7" ht="11.1" customHeight="1" x14ac:dyDescent="0.25">
      <c r="A42" s="977"/>
      <c r="B42" s="755" t="s">
        <v>353</v>
      </c>
      <c r="C42" s="755" t="s">
        <v>297</v>
      </c>
      <c r="D42" s="755" t="s">
        <v>204</v>
      </c>
      <c r="E42" s="755" t="s">
        <v>205</v>
      </c>
      <c r="F42" s="756">
        <v>1140</v>
      </c>
      <c r="G42" s="757">
        <v>50</v>
      </c>
    </row>
    <row r="43" spans="1:7" ht="20.25" customHeight="1" x14ac:dyDescent="0.2">
      <c r="A43" s="101"/>
      <c r="B43" s="102"/>
      <c r="C43" s="44"/>
      <c r="D43" s="103"/>
      <c r="E43" s="104"/>
      <c r="F43"/>
      <c r="G43" s="105" t="s">
        <v>195</v>
      </c>
    </row>
    <row r="44" spans="1:7" ht="11.25" customHeight="1" x14ac:dyDescent="0.25">
      <c r="A44" s="106" t="s">
        <v>356</v>
      </c>
      <c r="B44"/>
      <c r="C44"/>
      <c r="D44"/>
      <c r="E44"/>
      <c r="F44"/>
      <c r="G44" s="608"/>
    </row>
    <row r="45" spans="1:7" ht="12" customHeight="1" x14ac:dyDescent="0.2">
      <c r="A45" s="497" t="s">
        <v>330</v>
      </c>
      <c r="B45" s="497" t="s">
        <v>198</v>
      </c>
      <c r="C45" s="497" t="s">
        <v>199</v>
      </c>
      <c r="D45" s="497" t="s">
        <v>200</v>
      </c>
      <c r="E45" s="497" t="s">
        <v>331</v>
      </c>
      <c r="F45" s="497" t="s">
        <v>202</v>
      </c>
      <c r="G45" s="497" t="s">
        <v>332</v>
      </c>
    </row>
    <row r="46" spans="1:7" ht="12.95" customHeight="1" x14ac:dyDescent="0.2">
      <c r="A46" s="976" t="s">
        <v>357</v>
      </c>
      <c r="B46" s="498" t="s">
        <v>206</v>
      </c>
      <c r="C46" s="498" t="s">
        <v>344</v>
      </c>
      <c r="D46" s="498" t="s">
        <v>204</v>
      </c>
      <c r="E46" s="498" t="s">
        <v>204</v>
      </c>
      <c r="F46" s="499">
        <v>1827</v>
      </c>
      <c r="G46" s="500">
        <v>15</v>
      </c>
    </row>
    <row r="47" spans="1:7" ht="12.95" customHeight="1" x14ac:dyDescent="0.2">
      <c r="A47" s="977"/>
      <c r="B47" s="763" t="s">
        <v>206</v>
      </c>
      <c r="C47" s="763" t="s">
        <v>358</v>
      </c>
      <c r="D47" s="763" t="s">
        <v>204</v>
      </c>
      <c r="E47" s="763" t="s">
        <v>204</v>
      </c>
      <c r="F47" s="764">
        <v>1051</v>
      </c>
      <c r="G47" s="765">
        <v>10</v>
      </c>
    </row>
    <row r="48" spans="1:7" ht="12.95" customHeight="1" x14ac:dyDescent="0.2">
      <c r="A48" s="978" t="s">
        <v>359</v>
      </c>
      <c r="B48" s="498" t="s">
        <v>353</v>
      </c>
      <c r="C48" s="498" t="s">
        <v>360</v>
      </c>
      <c r="D48" s="498" t="s">
        <v>204</v>
      </c>
      <c r="E48" s="498" t="s">
        <v>204</v>
      </c>
      <c r="F48" s="499">
        <v>1100</v>
      </c>
      <c r="G48" s="500">
        <v>6.4</v>
      </c>
    </row>
    <row r="49" spans="1:7" ht="12.95" customHeight="1" x14ac:dyDescent="0.2">
      <c r="A49" s="976"/>
      <c r="B49" s="498" t="s">
        <v>634</v>
      </c>
      <c r="C49" s="498" t="s">
        <v>704</v>
      </c>
      <c r="D49" s="498" t="s">
        <v>204</v>
      </c>
      <c r="E49" s="498" t="s">
        <v>204</v>
      </c>
      <c r="F49" s="499">
        <v>675</v>
      </c>
      <c r="G49" s="500">
        <v>8</v>
      </c>
    </row>
    <row r="50" spans="1:7" ht="12.95" customHeight="1" x14ac:dyDescent="0.2">
      <c r="A50" s="977"/>
      <c r="B50" s="763" t="s">
        <v>347</v>
      </c>
      <c r="C50" s="763" t="s">
        <v>215</v>
      </c>
      <c r="D50" s="763" t="s">
        <v>204</v>
      </c>
      <c r="E50" s="763" t="s">
        <v>204</v>
      </c>
      <c r="F50" s="764">
        <v>25</v>
      </c>
      <c r="G50" s="765">
        <v>6.4</v>
      </c>
    </row>
    <row r="51" spans="1:7" ht="12.95" customHeight="1" x14ac:dyDescent="0.2">
      <c r="A51" s="760" t="s">
        <v>705</v>
      </c>
      <c r="B51" s="498" t="s">
        <v>203</v>
      </c>
      <c r="C51" s="502" t="s">
        <v>351</v>
      </c>
      <c r="D51" s="498" t="s">
        <v>204</v>
      </c>
      <c r="E51" s="502" t="s">
        <v>204</v>
      </c>
      <c r="F51" s="499">
        <v>2720</v>
      </c>
      <c r="G51" s="500">
        <v>3.5</v>
      </c>
    </row>
    <row r="52" spans="1:7" ht="15.95" customHeight="1" x14ac:dyDescent="0.2">
      <c r="A52" s="760" t="s">
        <v>361</v>
      </c>
      <c r="B52" s="502" t="s">
        <v>353</v>
      </c>
      <c r="C52" s="763" t="s">
        <v>706</v>
      </c>
      <c r="D52" s="502" t="s">
        <v>204</v>
      </c>
      <c r="E52" s="763" t="s">
        <v>204</v>
      </c>
      <c r="F52" s="503">
        <v>3090</v>
      </c>
      <c r="G52" s="504">
        <v>5</v>
      </c>
    </row>
    <row r="53" spans="1:7" ht="15.95" customHeight="1" x14ac:dyDescent="0.2">
      <c r="A53" s="978" t="s">
        <v>362</v>
      </c>
      <c r="B53" s="498" t="s">
        <v>363</v>
      </c>
      <c r="C53" s="498" t="s">
        <v>364</v>
      </c>
      <c r="D53" s="498" t="s">
        <v>204</v>
      </c>
      <c r="E53" s="498" t="s">
        <v>205</v>
      </c>
      <c r="F53" s="499">
        <v>6550</v>
      </c>
      <c r="G53" s="500">
        <v>5</v>
      </c>
    </row>
    <row r="54" spans="1:7" ht="12.95" customHeight="1" x14ac:dyDescent="0.2">
      <c r="A54" s="976"/>
      <c r="B54" s="498" t="s">
        <v>210</v>
      </c>
      <c r="C54" s="498" t="s">
        <v>365</v>
      </c>
      <c r="D54" s="498" t="s">
        <v>204</v>
      </c>
      <c r="E54" s="498" t="s">
        <v>207</v>
      </c>
      <c r="F54" s="499">
        <v>200</v>
      </c>
      <c r="G54" s="500">
        <v>5</v>
      </c>
    </row>
    <row r="55" spans="1:7" ht="12.95" customHeight="1" x14ac:dyDescent="0.2">
      <c r="A55" s="976"/>
      <c r="B55" s="498" t="s">
        <v>206</v>
      </c>
      <c r="C55" s="498" t="s">
        <v>366</v>
      </c>
      <c r="D55" s="498" t="s">
        <v>204</v>
      </c>
      <c r="E55" s="498" t="s">
        <v>205</v>
      </c>
      <c r="F55" s="499">
        <v>198</v>
      </c>
      <c r="G55" s="500">
        <v>12</v>
      </c>
    </row>
    <row r="56" spans="1:7" ht="12.95" customHeight="1" x14ac:dyDescent="0.2">
      <c r="A56" s="977"/>
      <c r="B56" s="763" t="s">
        <v>216</v>
      </c>
      <c r="C56" s="763" t="s">
        <v>367</v>
      </c>
      <c r="D56" s="763" t="s">
        <v>204</v>
      </c>
      <c r="E56" s="763" t="s">
        <v>205</v>
      </c>
      <c r="F56" s="764">
        <v>900</v>
      </c>
      <c r="G56" s="765">
        <v>6</v>
      </c>
    </row>
    <row r="57" spans="1:7" ht="12.95" customHeight="1" x14ac:dyDescent="0.2">
      <c r="A57" s="978" t="s">
        <v>368</v>
      </c>
      <c r="B57" s="498" t="s">
        <v>203</v>
      </c>
      <c r="C57" s="498" t="s">
        <v>218</v>
      </c>
      <c r="D57" s="498" t="s">
        <v>204</v>
      </c>
      <c r="E57" s="498" t="s">
        <v>205</v>
      </c>
      <c r="F57" s="499">
        <v>274</v>
      </c>
      <c r="G57" s="500">
        <v>500</v>
      </c>
    </row>
    <row r="58" spans="1:7" ht="12.95" customHeight="1" x14ac:dyDescent="0.2">
      <c r="A58" s="976"/>
      <c r="B58" s="498" t="s">
        <v>203</v>
      </c>
      <c r="C58" s="498" t="s">
        <v>219</v>
      </c>
      <c r="D58" s="498" t="s">
        <v>204</v>
      </c>
      <c r="E58" s="498" t="s">
        <v>205</v>
      </c>
      <c r="F58" s="499">
        <v>420</v>
      </c>
      <c r="G58" s="500">
        <v>500</v>
      </c>
    </row>
    <row r="59" spans="1:7" ht="12.95" customHeight="1" x14ac:dyDescent="0.2">
      <c r="A59" s="976"/>
      <c r="B59" s="498" t="s">
        <v>203</v>
      </c>
      <c r="C59" s="498" t="s">
        <v>220</v>
      </c>
      <c r="D59" s="498" t="s">
        <v>204</v>
      </c>
      <c r="E59" s="498" t="s">
        <v>205</v>
      </c>
      <c r="F59" s="499">
        <v>291</v>
      </c>
      <c r="G59" s="500">
        <v>500</v>
      </c>
    </row>
    <row r="60" spans="1:7" ht="12.95" customHeight="1" x14ac:dyDescent="0.2">
      <c r="A60" s="976"/>
      <c r="B60" s="498" t="s">
        <v>203</v>
      </c>
      <c r="C60" s="498" t="s">
        <v>369</v>
      </c>
      <c r="D60" s="498" t="s">
        <v>204</v>
      </c>
      <c r="E60" s="498" t="s">
        <v>205</v>
      </c>
      <c r="F60" s="499">
        <v>512</v>
      </c>
      <c r="G60" s="500">
        <v>500</v>
      </c>
    </row>
    <row r="61" spans="1:7" ht="12.95" customHeight="1" x14ac:dyDescent="0.2">
      <c r="A61" s="976"/>
      <c r="B61" s="498" t="s">
        <v>203</v>
      </c>
      <c r="C61" s="498" t="s">
        <v>221</v>
      </c>
      <c r="D61" s="498" t="s">
        <v>204</v>
      </c>
      <c r="E61" s="498" t="s">
        <v>205</v>
      </c>
      <c r="F61" s="499">
        <v>714</v>
      </c>
      <c r="G61" s="500">
        <v>500</v>
      </c>
    </row>
    <row r="62" spans="1:7" ht="12.95" customHeight="1" x14ac:dyDescent="0.2">
      <c r="A62" s="976"/>
      <c r="B62" s="498" t="s">
        <v>203</v>
      </c>
      <c r="C62" s="498" t="s">
        <v>370</v>
      </c>
      <c r="D62" s="498" t="s">
        <v>204</v>
      </c>
      <c r="E62" s="498" t="s">
        <v>205</v>
      </c>
      <c r="F62" s="499">
        <v>846</v>
      </c>
      <c r="G62" s="500">
        <v>500</v>
      </c>
    </row>
    <row r="63" spans="1:7" ht="12.95" customHeight="1" x14ac:dyDescent="0.2">
      <c r="A63" s="976"/>
      <c r="B63" s="498" t="s">
        <v>203</v>
      </c>
      <c r="C63" s="498" t="s">
        <v>370</v>
      </c>
      <c r="D63" s="498" t="s">
        <v>204</v>
      </c>
      <c r="E63" s="498" t="s">
        <v>207</v>
      </c>
      <c r="F63" s="499">
        <v>2318</v>
      </c>
      <c r="G63" s="500">
        <v>12.15</v>
      </c>
    </row>
    <row r="64" spans="1:7" ht="12.95" customHeight="1" x14ac:dyDescent="0.2">
      <c r="A64" s="976"/>
      <c r="B64" s="498" t="s">
        <v>203</v>
      </c>
      <c r="C64" s="498" t="s">
        <v>222</v>
      </c>
      <c r="D64" s="498" t="s">
        <v>204</v>
      </c>
      <c r="E64" s="498" t="s">
        <v>205</v>
      </c>
      <c r="F64" s="499">
        <v>503</v>
      </c>
      <c r="G64" s="500">
        <v>500</v>
      </c>
    </row>
    <row r="65" spans="1:7" ht="12.95" customHeight="1" x14ac:dyDescent="0.2">
      <c r="A65" s="976"/>
      <c r="B65" s="498" t="s">
        <v>371</v>
      </c>
      <c r="C65" s="498" t="s">
        <v>223</v>
      </c>
      <c r="D65" s="498" t="s">
        <v>204</v>
      </c>
      <c r="E65" s="498" t="s">
        <v>205</v>
      </c>
      <c r="F65" s="499">
        <v>433</v>
      </c>
      <c r="G65" s="500">
        <v>15</v>
      </c>
    </row>
    <row r="66" spans="1:7" ht="12.95" customHeight="1" x14ac:dyDescent="0.2">
      <c r="A66" s="976"/>
      <c r="B66" s="498" t="s">
        <v>371</v>
      </c>
      <c r="C66" s="498" t="s">
        <v>223</v>
      </c>
      <c r="D66" s="498" t="s">
        <v>204</v>
      </c>
      <c r="E66" s="498" t="s">
        <v>207</v>
      </c>
      <c r="F66" s="499">
        <v>198</v>
      </c>
      <c r="G66" s="500">
        <v>12</v>
      </c>
    </row>
    <row r="67" spans="1:7" ht="12.95" customHeight="1" x14ac:dyDescent="0.2">
      <c r="A67" s="976"/>
      <c r="B67" s="498" t="s">
        <v>371</v>
      </c>
      <c r="C67" s="498" t="s">
        <v>372</v>
      </c>
      <c r="D67" s="498" t="s">
        <v>204</v>
      </c>
      <c r="E67" s="498" t="s">
        <v>207</v>
      </c>
      <c r="F67" s="499">
        <v>383</v>
      </c>
      <c r="G67" s="500">
        <v>12</v>
      </c>
    </row>
    <row r="68" spans="1:7" ht="12.95" customHeight="1" x14ac:dyDescent="0.2">
      <c r="A68" s="976"/>
      <c r="B68" s="498" t="s">
        <v>371</v>
      </c>
      <c r="C68" s="498" t="s">
        <v>372</v>
      </c>
      <c r="D68" s="498" t="s">
        <v>204</v>
      </c>
      <c r="E68" s="498" t="s">
        <v>205</v>
      </c>
      <c r="F68" s="499">
        <v>312</v>
      </c>
      <c r="G68" s="500">
        <v>15</v>
      </c>
    </row>
    <row r="69" spans="1:7" ht="12.95" customHeight="1" x14ac:dyDescent="0.2">
      <c r="A69" s="976"/>
      <c r="B69" s="498" t="s">
        <v>353</v>
      </c>
      <c r="C69" s="498" t="s">
        <v>373</v>
      </c>
      <c r="D69" s="498" t="s">
        <v>204</v>
      </c>
      <c r="E69" s="498" t="s">
        <v>213</v>
      </c>
      <c r="F69" s="499">
        <v>5808</v>
      </c>
      <c r="G69" s="500">
        <v>16.670000000000002</v>
      </c>
    </row>
    <row r="70" spans="1:7" ht="12.95" customHeight="1" x14ac:dyDescent="0.2">
      <c r="A70" s="976"/>
      <c r="B70" s="498" t="s">
        <v>353</v>
      </c>
      <c r="C70" s="498" t="s">
        <v>374</v>
      </c>
      <c r="D70" s="498" t="s">
        <v>224</v>
      </c>
      <c r="E70" s="498" t="s">
        <v>29</v>
      </c>
      <c r="F70" s="499">
        <v>2874</v>
      </c>
      <c r="G70" s="500">
        <v>100</v>
      </c>
    </row>
    <row r="71" spans="1:7" ht="12.95" customHeight="1" x14ac:dyDescent="0.2">
      <c r="A71" s="976"/>
      <c r="B71" s="911" t="s">
        <v>353</v>
      </c>
      <c r="C71" s="498" t="s">
        <v>375</v>
      </c>
      <c r="D71" s="498" t="s">
        <v>224</v>
      </c>
      <c r="E71" s="911" t="s">
        <v>29</v>
      </c>
      <c r="F71" s="501">
        <v>1942</v>
      </c>
      <c r="G71" s="500">
        <v>100</v>
      </c>
    </row>
    <row r="72" spans="1:7" ht="12.95" customHeight="1" x14ac:dyDescent="0.2">
      <c r="A72" s="977"/>
      <c r="B72" s="763" t="s">
        <v>353</v>
      </c>
      <c r="C72" s="498" t="s">
        <v>360</v>
      </c>
      <c r="D72" s="498" t="s">
        <v>204</v>
      </c>
      <c r="E72" s="911" t="s">
        <v>204</v>
      </c>
      <c r="F72" s="764">
        <v>8632</v>
      </c>
      <c r="G72" s="500">
        <v>6.4</v>
      </c>
    </row>
    <row r="73" spans="1:7" ht="12.95" customHeight="1" x14ac:dyDescent="0.2">
      <c r="A73" s="107" t="s">
        <v>376</v>
      </c>
      <c r="B73" s="107"/>
      <c r="C73" s="398"/>
      <c r="D73" s="398"/>
      <c r="E73" s="398"/>
      <c r="G73" s="398"/>
    </row>
    <row r="74" spans="1:7" ht="12.95" customHeight="1" x14ac:dyDescent="0.2">
      <c r="A74" s="107" t="s">
        <v>137</v>
      </c>
      <c r="B74" s="107"/>
    </row>
    <row r="75" spans="1:7" ht="12.95" customHeight="1" x14ac:dyDescent="0.2"/>
    <row r="76" spans="1:7" ht="12.95" customHeight="1" x14ac:dyDescent="0.2"/>
    <row r="77" spans="1:7" ht="12.95" customHeight="1" x14ac:dyDescent="0.2"/>
    <row r="78" spans="1:7" ht="12.95" customHeight="1" x14ac:dyDescent="0.2"/>
    <row r="79" spans="1:7" ht="12.95" customHeight="1" x14ac:dyDescent="0.2"/>
    <row r="80" spans="1:7" ht="11.1" customHeight="1" x14ac:dyDescent="0.2"/>
    <row r="81" ht="9" customHeight="1" x14ac:dyDescent="0.2"/>
    <row r="82" ht="11.1" customHeight="1" x14ac:dyDescent="0.2"/>
    <row r="83" ht="11.1" customHeight="1" x14ac:dyDescent="0.2"/>
    <row r="84" ht="11.1" customHeight="1" x14ac:dyDescent="0.2"/>
    <row r="85" ht="11.1" customHeight="1" x14ac:dyDescent="0.2"/>
    <row r="86" ht="11.1" customHeight="1" x14ac:dyDescent="0.2"/>
    <row r="87" ht="11.1" customHeight="1" x14ac:dyDescent="0.2"/>
    <row r="88" ht="11.1" customHeight="1" x14ac:dyDescent="0.2"/>
    <row r="89" ht="11.1" customHeight="1" x14ac:dyDescent="0.2"/>
    <row r="90" ht="11.1" customHeight="1" x14ac:dyDescent="0.2"/>
    <row r="91" ht="11.1" customHeight="1" x14ac:dyDescent="0.2"/>
    <row r="92" ht="11.1" customHeight="1" x14ac:dyDescent="0.2"/>
    <row r="93" ht="11.1" customHeight="1" x14ac:dyDescent="0.2"/>
    <row r="94" ht="11.1" customHeight="1" x14ac:dyDescent="0.2"/>
    <row r="95" ht="11.1" customHeight="1" x14ac:dyDescent="0.2"/>
    <row r="96" ht="11.1" customHeight="1" x14ac:dyDescent="0.2"/>
    <row r="97" ht="11.1" customHeight="1" x14ac:dyDescent="0.2"/>
    <row r="98" ht="11.1" customHeight="1" x14ac:dyDescent="0.2"/>
    <row r="99" ht="9.9499999999999993" customHeight="1" x14ac:dyDescent="0.2"/>
    <row r="100" ht="9.9499999999999993" customHeight="1" x14ac:dyDescent="0.2"/>
    <row r="101" ht="12.75" x14ac:dyDescent="0.2"/>
    <row r="102" ht="12.75" x14ac:dyDescent="0.2"/>
    <row r="103" ht="12.75" x14ac:dyDescent="0.2"/>
    <row r="104" ht="12.75" x14ac:dyDescent="0.2"/>
    <row r="105" ht="12.75" x14ac:dyDescent="0.2"/>
    <row r="106" ht="12.75" x14ac:dyDescent="0.2"/>
    <row r="107" ht="12.75" x14ac:dyDescent="0.2"/>
    <row r="108" ht="12.75" x14ac:dyDescent="0.2"/>
    <row r="109" ht="12.75" x14ac:dyDescent="0.2"/>
    <row r="110" ht="12.75" x14ac:dyDescent="0.2"/>
    <row r="111" ht="12.75" x14ac:dyDescent="0.2"/>
    <row r="112" ht="12.75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  <row r="123" ht="12.75" x14ac:dyDescent="0.2"/>
    <row r="124" ht="12.75" x14ac:dyDescent="0.2"/>
    <row r="125" ht="12.75" x14ac:dyDescent="0.2"/>
    <row r="126" ht="12.75" x14ac:dyDescent="0.2"/>
    <row r="127" ht="12.75" x14ac:dyDescent="0.2"/>
    <row r="128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  <row r="213" ht="12.75" x14ac:dyDescent="0.2"/>
    <row r="214" ht="12.75" x14ac:dyDescent="0.2"/>
    <row r="215" ht="12.75" x14ac:dyDescent="0.2"/>
    <row r="216" ht="12.75" x14ac:dyDescent="0.2"/>
    <row r="217" ht="12.75" x14ac:dyDescent="0.2"/>
    <row r="218" ht="12.75" x14ac:dyDescent="0.2"/>
    <row r="219" ht="12.75" x14ac:dyDescent="0.2"/>
    <row r="220" ht="12.75" x14ac:dyDescent="0.2"/>
    <row r="221" ht="12.75" x14ac:dyDescent="0.2"/>
    <row r="222" ht="12.75" x14ac:dyDescent="0.2"/>
    <row r="223" ht="12.75" x14ac:dyDescent="0.2"/>
    <row r="224" ht="12.75" x14ac:dyDescent="0.2"/>
    <row r="225" ht="12.75" x14ac:dyDescent="0.2"/>
    <row r="226" ht="12.75" x14ac:dyDescent="0.2"/>
    <row r="227" ht="12.75" x14ac:dyDescent="0.2"/>
    <row r="228" ht="12.75" x14ac:dyDescent="0.2"/>
    <row r="229" ht="12.75" x14ac:dyDescent="0.2"/>
    <row r="230" ht="12.75" x14ac:dyDescent="0.2"/>
    <row r="231" ht="12.75" x14ac:dyDescent="0.2"/>
    <row r="232" ht="12.75" x14ac:dyDescent="0.2"/>
    <row r="233" ht="12.75" x14ac:dyDescent="0.2"/>
    <row r="234" ht="12.75" x14ac:dyDescent="0.2"/>
    <row r="235" ht="12.75" x14ac:dyDescent="0.2"/>
    <row r="236" ht="12.75" x14ac:dyDescent="0.2"/>
    <row r="237" ht="12.75" x14ac:dyDescent="0.2"/>
    <row r="238" ht="12.75" x14ac:dyDescent="0.2"/>
    <row r="239" ht="12.75" x14ac:dyDescent="0.2"/>
    <row r="240" ht="12.75" x14ac:dyDescent="0.2"/>
    <row r="241" ht="12.75" x14ac:dyDescent="0.2"/>
    <row r="242" ht="12.75" x14ac:dyDescent="0.2"/>
    <row r="243" ht="12.75" x14ac:dyDescent="0.2"/>
    <row r="244" ht="12.75" x14ac:dyDescent="0.2"/>
    <row r="245" ht="12.75" x14ac:dyDescent="0.2"/>
    <row r="246" ht="12.75" x14ac:dyDescent="0.2"/>
    <row r="247" ht="12.75" x14ac:dyDescent="0.2"/>
    <row r="248" ht="12.75" x14ac:dyDescent="0.2"/>
    <row r="249" ht="12.75" x14ac:dyDescent="0.2"/>
    <row r="250" ht="12.75" x14ac:dyDescent="0.2"/>
    <row r="251" ht="12.75" x14ac:dyDescent="0.2"/>
    <row r="252" ht="12.75" x14ac:dyDescent="0.2"/>
    <row r="253" ht="12.75" x14ac:dyDescent="0.2"/>
    <row r="254" ht="12.75" x14ac:dyDescent="0.2"/>
    <row r="255" ht="12.75" x14ac:dyDescent="0.2"/>
    <row r="256" ht="12.75" x14ac:dyDescent="0.2"/>
    <row r="257" ht="12.75" x14ac:dyDescent="0.2"/>
    <row r="258" ht="12.75" x14ac:dyDescent="0.2"/>
    <row r="259" ht="12.75" x14ac:dyDescent="0.2"/>
    <row r="260" ht="12.75" x14ac:dyDescent="0.2"/>
    <row r="261" ht="12.75" x14ac:dyDescent="0.2"/>
    <row r="262" ht="12.75" x14ac:dyDescent="0.2"/>
    <row r="263" ht="12.75" x14ac:dyDescent="0.2"/>
    <row r="264" ht="12.75" x14ac:dyDescent="0.2"/>
    <row r="265" ht="12.75" x14ac:dyDescent="0.2"/>
    <row r="266" ht="12.75" x14ac:dyDescent="0.2"/>
    <row r="267" ht="12.75" x14ac:dyDescent="0.2"/>
    <row r="268" ht="12.75" x14ac:dyDescent="0.2"/>
    <row r="269" ht="12.75" x14ac:dyDescent="0.2"/>
    <row r="270" ht="12.75" x14ac:dyDescent="0.2"/>
    <row r="271" ht="12.75" x14ac:dyDescent="0.2"/>
    <row r="272" ht="12.75" x14ac:dyDescent="0.2"/>
    <row r="273" ht="12.75" x14ac:dyDescent="0.2"/>
    <row r="274" ht="12.75" x14ac:dyDescent="0.2"/>
    <row r="275" ht="12.75" x14ac:dyDescent="0.2"/>
    <row r="276" ht="12.75" x14ac:dyDescent="0.2"/>
    <row r="277" ht="12.75" x14ac:dyDescent="0.2"/>
    <row r="278" ht="12.75" x14ac:dyDescent="0.2"/>
    <row r="279" ht="12.75" x14ac:dyDescent="0.2"/>
    <row r="280" ht="12.75" x14ac:dyDescent="0.2"/>
    <row r="281" ht="12.75" x14ac:dyDescent="0.2"/>
    <row r="282" ht="12.75" x14ac:dyDescent="0.2"/>
    <row r="283" ht="12.75" x14ac:dyDescent="0.2"/>
    <row r="284" ht="12.75" x14ac:dyDescent="0.2"/>
    <row r="285" ht="12.75" x14ac:dyDescent="0.2"/>
    <row r="286" ht="12.75" x14ac:dyDescent="0.2"/>
    <row r="287" ht="12.75" x14ac:dyDescent="0.2"/>
    <row r="288" ht="12.75" x14ac:dyDescent="0.2"/>
    <row r="289" ht="12.75" x14ac:dyDescent="0.2"/>
    <row r="290" ht="12.75" x14ac:dyDescent="0.2"/>
    <row r="291" ht="12.75" x14ac:dyDescent="0.2"/>
    <row r="292" ht="12.75" x14ac:dyDescent="0.2"/>
    <row r="293" ht="12.75" x14ac:dyDescent="0.2"/>
    <row r="294" ht="12.75" x14ac:dyDescent="0.2"/>
    <row r="295" ht="12.75" x14ac:dyDescent="0.2"/>
    <row r="296" ht="12.75" x14ac:dyDescent="0.2"/>
    <row r="297" ht="12.75" x14ac:dyDescent="0.2"/>
    <row r="298" ht="12.75" x14ac:dyDescent="0.2"/>
    <row r="299" ht="12.75" x14ac:dyDescent="0.2"/>
    <row r="300" ht="12.75" x14ac:dyDescent="0.2"/>
    <row r="301" ht="12.75" x14ac:dyDescent="0.2"/>
    <row r="302" ht="12.75" x14ac:dyDescent="0.2"/>
    <row r="303" ht="12.75" x14ac:dyDescent="0.2"/>
    <row r="304" ht="12.75" x14ac:dyDescent="0.2"/>
    <row r="305" ht="12.75" x14ac:dyDescent="0.2"/>
    <row r="306" ht="12.75" x14ac:dyDescent="0.2"/>
    <row r="307" ht="12.75" x14ac:dyDescent="0.2"/>
    <row r="308" ht="12.75" x14ac:dyDescent="0.2"/>
    <row r="309" ht="12.75" x14ac:dyDescent="0.2"/>
    <row r="310" ht="12.75" x14ac:dyDescent="0.2"/>
    <row r="311" ht="12.75" x14ac:dyDescent="0.2"/>
    <row r="312" ht="12.75" x14ac:dyDescent="0.2"/>
    <row r="313" ht="12.75" x14ac:dyDescent="0.2"/>
    <row r="314" ht="12.75" x14ac:dyDescent="0.2"/>
    <row r="315" ht="12.75" x14ac:dyDescent="0.2"/>
    <row r="316" ht="12.75" x14ac:dyDescent="0.2"/>
    <row r="317" ht="12.75" x14ac:dyDescent="0.2"/>
    <row r="318" ht="12.75" x14ac:dyDescent="0.2"/>
    <row r="319" ht="12.75" x14ac:dyDescent="0.2"/>
    <row r="320" ht="12.75" x14ac:dyDescent="0.2"/>
    <row r="321" ht="12.75" x14ac:dyDescent="0.2"/>
    <row r="322" ht="12.75" x14ac:dyDescent="0.2"/>
    <row r="323" ht="12.75" x14ac:dyDescent="0.2"/>
    <row r="324" ht="12.75" x14ac:dyDescent="0.2"/>
    <row r="325" ht="12.75" x14ac:dyDescent="0.2"/>
    <row r="326" ht="12.75" x14ac:dyDescent="0.2"/>
    <row r="327" ht="12.75" x14ac:dyDescent="0.2"/>
    <row r="328" ht="12.75" x14ac:dyDescent="0.2"/>
    <row r="329" ht="12.75" x14ac:dyDescent="0.2"/>
    <row r="330" ht="12.75" x14ac:dyDescent="0.2"/>
    <row r="331" ht="12.75" x14ac:dyDescent="0.2"/>
    <row r="332" ht="12.75" x14ac:dyDescent="0.2"/>
    <row r="333" ht="12.75" x14ac:dyDescent="0.2"/>
    <row r="334" ht="12.75" x14ac:dyDescent="0.2"/>
    <row r="335" ht="12.75" x14ac:dyDescent="0.2"/>
    <row r="336" ht="12.75" x14ac:dyDescent="0.2"/>
    <row r="337" ht="12.75" x14ac:dyDescent="0.2"/>
    <row r="338" ht="12.75" x14ac:dyDescent="0.2"/>
    <row r="339" ht="12.75" x14ac:dyDescent="0.2"/>
    <row r="340" ht="12.75" x14ac:dyDescent="0.2"/>
    <row r="341" ht="12.75" x14ac:dyDescent="0.2"/>
    <row r="342" ht="12.75" x14ac:dyDescent="0.2"/>
    <row r="343" ht="12.75" x14ac:dyDescent="0.2"/>
    <row r="344" ht="12.75" x14ac:dyDescent="0.2"/>
    <row r="345" ht="12.75" x14ac:dyDescent="0.2"/>
    <row r="346" ht="12.75" x14ac:dyDescent="0.2"/>
    <row r="347" ht="12.75" x14ac:dyDescent="0.2"/>
    <row r="348" ht="12.75" x14ac:dyDescent="0.2"/>
    <row r="349" ht="12.75" x14ac:dyDescent="0.2"/>
    <row r="350" ht="12.75" x14ac:dyDescent="0.2"/>
    <row r="351" ht="12.75" x14ac:dyDescent="0.2"/>
    <row r="352" ht="12.75" x14ac:dyDescent="0.2"/>
    <row r="353" ht="12.75" x14ac:dyDescent="0.2"/>
    <row r="354" ht="12.75" x14ac:dyDescent="0.2"/>
    <row r="355" ht="12.75" x14ac:dyDescent="0.2"/>
    <row r="356" ht="12.75" x14ac:dyDescent="0.2"/>
    <row r="357" ht="12.75" x14ac:dyDescent="0.2"/>
    <row r="358" ht="12.75" x14ac:dyDescent="0.2"/>
    <row r="359" ht="12.75" x14ac:dyDescent="0.2"/>
    <row r="360" ht="12.75" x14ac:dyDescent="0.2"/>
    <row r="361" ht="12.75" x14ac:dyDescent="0.2"/>
    <row r="362" ht="12.75" x14ac:dyDescent="0.2"/>
    <row r="363" ht="12.75" x14ac:dyDescent="0.2"/>
    <row r="364" ht="12.75" x14ac:dyDescent="0.2"/>
    <row r="365" ht="12.75" x14ac:dyDescent="0.2"/>
    <row r="366" ht="12.75" x14ac:dyDescent="0.2"/>
    <row r="367" ht="12.75" x14ac:dyDescent="0.2"/>
    <row r="368" ht="12.75" x14ac:dyDescent="0.2"/>
    <row r="369" ht="12.75" x14ac:dyDescent="0.2"/>
    <row r="370" ht="12.75" x14ac:dyDescent="0.2"/>
    <row r="371" ht="12.75" x14ac:dyDescent="0.2"/>
    <row r="372" ht="12.75" x14ac:dyDescent="0.2"/>
    <row r="373" ht="12.75" x14ac:dyDescent="0.2"/>
    <row r="374" ht="12.75" x14ac:dyDescent="0.2"/>
    <row r="375" ht="12.75" x14ac:dyDescent="0.2"/>
    <row r="376" ht="12.75" x14ac:dyDescent="0.2"/>
    <row r="377" ht="12.75" x14ac:dyDescent="0.2"/>
    <row r="378" ht="12.75" x14ac:dyDescent="0.2"/>
    <row r="379" ht="12.75" x14ac:dyDescent="0.2"/>
    <row r="380" ht="12.75" x14ac:dyDescent="0.2"/>
    <row r="381" ht="12.75" x14ac:dyDescent="0.2"/>
    <row r="382" ht="12.75" x14ac:dyDescent="0.2"/>
    <row r="383" ht="12.75" x14ac:dyDescent="0.2"/>
    <row r="384" ht="12.75" x14ac:dyDescent="0.2"/>
    <row r="385" ht="12.75" x14ac:dyDescent="0.2"/>
    <row r="386" ht="12.75" x14ac:dyDescent="0.2"/>
    <row r="387" ht="12.75" x14ac:dyDescent="0.2"/>
    <row r="388" ht="12.75" x14ac:dyDescent="0.2"/>
    <row r="389" ht="12.75" x14ac:dyDescent="0.2"/>
    <row r="390" ht="12.75" x14ac:dyDescent="0.2"/>
    <row r="391" ht="12.75" x14ac:dyDescent="0.2"/>
    <row r="392" ht="12.75" x14ac:dyDescent="0.2"/>
    <row r="393" ht="12.75" x14ac:dyDescent="0.2"/>
    <row r="394" ht="12.75" x14ac:dyDescent="0.2"/>
    <row r="395" ht="12.75" x14ac:dyDescent="0.2"/>
    <row r="396" ht="12.75" x14ac:dyDescent="0.2"/>
    <row r="397" ht="12.75" x14ac:dyDescent="0.2"/>
    <row r="398" ht="12.75" x14ac:dyDescent="0.2"/>
    <row r="399" ht="12.75" x14ac:dyDescent="0.2"/>
    <row r="400" ht="12.75" x14ac:dyDescent="0.2"/>
    <row r="401" ht="12.75" x14ac:dyDescent="0.2"/>
    <row r="402" ht="12.75" x14ac:dyDescent="0.2"/>
    <row r="403" ht="12.75" x14ac:dyDescent="0.2"/>
    <row r="404" ht="12.75" x14ac:dyDescent="0.2"/>
    <row r="405" ht="12.75" x14ac:dyDescent="0.2"/>
    <row r="406" ht="12.75" x14ac:dyDescent="0.2"/>
    <row r="407" ht="12.75" x14ac:dyDescent="0.2"/>
    <row r="408" ht="12.75" x14ac:dyDescent="0.2"/>
    <row r="409" ht="12.75" x14ac:dyDescent="0.2"/>
    <row r="410" ht="12.75" x14ac:dyDescent="0.2"/>
    <row r="411" ht="12.75" x14ac:dyDescent="0.2"/>
    <row r="412" ht="12.75" x14ac:dyDescent="0.2"/>
    <row r="413" ht="12.75" x14ac:dyDescent="0.2"/>
    <row r="414" ht="12.75" x14ac:dyDescent="0.2"/>
    <row r="415" ht="12.75" x14ac:dyDescent="0.2"/>
    <row r="416" ht="12.75" x14ac:dyDescent="0.2"/>
    <row r="417" ht="12.75" x14ac:dyDescent="0.2"/>
    <row r="418" ht="12.75" x14ac:dyDescent="0.2"/>
    <row r="419" ht="12.75" x14ac:dyDescent="0.2"/>
    <row r="420" ht="12.75" x14ac:dyDescent="0.2"/>
    <row r="421" ht="12.75" x14ac:dyDescent="0.2"/>
    <row r="422" ht="12.75" x14ac:dyDescent="0.2"/>
    <row r="423" ht="12.75" x14ac:dyDescent="0.2"/>
    <row r="424" ht="12.75" x14ac:dyDescent="0.2"/>
    <row r="425" ht="12.75" x14ac:dyDescent="0.2"/>
    <row r="426" ht="12.75" x14ac:dyDescent="0.2"/>
    <row r="427" ht="12.75" x14ac:dyDescent="0.2"/>
    <row r="428" ht="12.75" x14ac:dyDescent="0.2"/>
    <row r="429" ht="12.75" x14ac:dyDescent="0.2"/>
    <row r="430" ht="12.75" x14ac:dyDescent="0.2"/>
    <row r="431" ht="12.75" x14ac:dyDescent="0.2"/>
    <row r="432" ht="12.75" x14ac:dyDescent="0.2"/>
    <row r="433" ht="12.75" x14ac:dyDescent="0.2"/>
    <row r="434" ht="12.75" x14ac:dyDescent="0.2"/>
    <row r="435" ht="12.75" x14ac:dyDescent="0.2"/>
    <row r="436" ht="12.75" x14ac:dyDescent="0.2"/>
    <row r="437" ht="12.75" x14ac:dyDescent="0.2"/>
    <row r="438" ht="12.75" x14ac:dyDescent="0.2"/>
    <row r="439" ht="12.75" x14ac:dyDescent="0.2"/>
    <row r="440" ht="12.75" x14ac:dyDescent="0.2"/>
    <row r="441" ht="12.75" x14ac:dyDescent="0.2"/>
    <row r="442" ht="12.75" x14ac:dyDescent="0.2"/>
    <row r="443" ht="12.75" x14ac:dyDescent="0.2"/>
    <row r="444" ht="12.75" x14ac:dyDescent="0.2"/>
    <row r="445" ht="12.75" x14ac:dyDescent="0.2"/>
    <row r="446" ht="12.75" x14ac:dyDescent="0.2"/>
    <row r="447" ht="12.75" x14ac:dyDescent="0.2"/>
    <row r="448" ht="12.75" x14ac:dyDescent="0.2"/>
    <row r="449" ht="12.75" x14ac:dyDescent="0.2"/>
    <row r="450" ht="12.75" x14ac:dyDescent="0.2"/>
    <row r="451" ht="12.75" x14ac:dyDescent="0.2"/>
    <row r="452" ht="12.75" x14ac:dyDescent="0.2"/>
    <row r="453" ht="12.75" x14ac:dyDescent="0.2"/>
    <row r="454" ht="12.75" x14ac:dyDescent="0.2"/>
    <row r="455" ht="12.75" x14ac:dyDescent="0.2"/>
    <row r="456" ht="12.75" x14ac:dyDescent="0.2"/>
    <row r="457" ht="12.75" x14ac:dyDescent="0.2"/>
    <row r="458" ht="12.75" x14ac:dyDescent="0.2"/>
    <row r="459" ht="12.75" x14ac:dyDescent="0.2"/>
    <row r="460" ht="12.75" x14ac:dyDescent="0.2"/>
    <row r="461" ht="12.75" x14ac:dyDescent="0.2"/>
    <row r="462" ht="12.75" x14ac:dyDescent="0.2"/>
    <row r="463" ht="12.75" x14ac:dyDescent="0.2"/>
    <row r="464" ht="12.75" x14ac:dyDescent="0.2"/>
    <row r="465" ht="12.75" x14ac:dyDescent="0.2"/>
    <row r="466" ht="12.75" x14ac:dyDescent="0.2"/>
    <row r="467" ht="12.75" x14ac:dyDescent="0.2"/>
    <row r="468" ht="12.75" x14ac:dyDescent="0.2"/>
    <row r="469" ht="12.75" x14ac:dyDescent="0.2"/>
    <row r="470" ht="12.75" x14ac:dyDescent="0.2"/>
    <row r="471" ht="12.75" x14ac:dyDescent="0.2"/>
    <row r="472" ht="12.75" x14ac:dyDescent="0.2"/>
    <row r="473" ht="12.75" x14ac:dyDescent="0.2"/>
    <row r="474" ht="12.75" x14ac:dyDescent="0.2"/>
    <row r="475" ht="12.75" x14ac:dyDescent="0.2"/>
    <row r="476" ht="12.75" x14ac:dyDescent="0.2"/>
    <row r="477" ht="12.75" x14ac:dyDescent="0.2"/>
    <row r="478" ht="12.75" x14ac:dyDescent="0.2"/>
    <row r="479" ht="12.75" x14ac:dyDescent="0.2"/>
    <row r="480" ht="12.75" x14ac:dyDescent="0.2"/>
    <row r="481" ht="12.75" x14ac:dyDescent="0.2"/>
    <row r="482" ht="12.75" x14ac:dyDescent="0.2"/>
    <row r="483" ht="12.75" x14ac:dyDescent="0.2"/>
    <row r="484" ht="12.75" x14ac:dyDescent="0.2"/>
    <row r="485" ht="12.75" x14ac:dyDescent="0.2"/>
    <row r="486" ht="12.75" x14ac:dyDescent="0.2"/>
    <row r="487" ht="12.75" x14ac:dyDescent="0.2"/>
    <row r="488" ht="12.75" x14ac:dyDescent="0.2"/>
    <row r="489" ht="12.75" x14ac:dyDescent="0.2"/>
    <row r="490" ht="12.75" x14ac:dyDescent="0.2"/>
    <row r="491" ht="12.75" x14ac:dyDescent="0.2"/>
    <row r="492" ht="12.75" x14ac:dyDescent="0.2"/>
    <row r="493" ht="12.75" x14ac:dyDescent="0.2"/>
    <row r="494" ht="12.75" x14ac:dyDescent="0.2"/>
    <row r="495" ht="12.75" x14ac:dyDescent="0.2"/>
    <row r="496" ht="12.75" x14ac:dyDescent="0.2"/>
    <row r="497" ht="12.75" x14ac:dyDescent="0.2"/>
    <row r="498" ht="12.75" x14ac:dyDescent="0.2"/>
    <row r="499" ht="12.75" x14ac:dyDescent="0.2"/>
    <row r="500" ht="12.75" x14ac:dyDescent="0.2"/>
    <row r="501" ht="12.75" x14ac:dyDescent="0.2"/>
    <row r="502" ht="12.75" x14ac:dyDescent="0.2"/>
    <row r="503" ht="12.75" x14ac:dyDescent="0.2"/>
    <row r="504" ht="12.75" x14ac:dyDescent="0.2"/>
    <row r="505" ht="12.75" x14ac:dyDescent="0.2"/>
    <row r="506" ht="12.75" x14ac:dyDescent="0.2"/>
    <row r="507" ht="12.75" x14ac:dyDescent="0.2"/>
    <row r="508" ht="12.75" x14ac:dyDescent="0.2"/>
    <row r="509" ht="12.75" x14ac:dyDescent="0.2"/>
    <row r="510" ht="12.75" x14ac:dyDescent="0.2"/>
    <row r="511" ht="12.75" x14ac:dyDescent="0.2"/>
    <row r="512" ht="12.75" x14ac:dyDescent="0.2"/>
    <row r="513" ht="12.75" x14ac:dyDescent="0.2"/>
    <row r="514" ht="12.75" x14ac:dyDescent="0.2"/>
    <row r="515" ht="12.75" x14ac:dyDescent="0.2"/>
    <row r="516" ht="12.75" x14ac:dyDescent="0.2"/>
    <row r="517" ht="12.75" x14ac:dyDescent="0.2"/>
    <row r="518" ht="12.75" x14ac:dyDescent="0.2"/>
    <row r="519" ht="12.75" x14ac:dyDescent="0.2"/>
    <row r="520" ht="12.75" x14ac:dyDescent="0.2"/>
    <row r="521" ht="12.75" x14ac:dyDescent="0.2"/>
    <row r="522" ht="12.75" x14ac:dyDescent="0.2"/>
    <row r="523" ht="12.75" x14ac:dyDescent="0.2"/>
    <row r="524" ht="12.75" x14ac:dyDescent="0.2"/>
    <row r="525" ht="12.75" x14ac:dyDescent="0.2"/>
    <row r="526" ht="12.75" x14ac:dyDescent="0.2"/>
    <row r="527" ht="12.75" x14ac:dyDescent="0.2"/>
    <row r="528" ht="12.75" x14ac:dyDescent="0.2"/>
    <row r="529" ht="12.75" x14ac:dyDescent="0.2"/>
    <row r="530" ht="12.75" x14ac:dyDescent="0.2"/>
    <row r="531" ht="12.75" x14ac:dyDescent="0.2"/>
    <row r="532" ht="12.75" x14ac:dyDescent="0.2"/>
    <row r="533" ht="12.75" x14ac:dyDescent="0.2"/>
    <row r="534" ht="12.75" x14ac:dyDescent="0.2"/>
    <row r="535" ht="12.75" x14ac:dyDescent="0.2"/>
    <row r="536" ht="12.75" x14ac:dyDescent="0.2"/>
    <row r="537" ht="12.75" x14ac:dyDescent="0.2"/>
    <row r="538" ht="12.75" x14ac:dyDescent="0.2"/>
    <row r="539" ht="12.75" x14ac:dyDescent="0.2"/>
    <row r="540" ht="12.75" x14ac:dyDescent="0.2"/>
    <row r="541" ht="12.75" x14ac:dyDescent="0.2"/>
    <row r="542" ht="12.75" x14ac:dyDescent="0.2"/>
    <row r="543" ht="12.75" x14ac:dyDescent="0.2"/>
    <row r="544" ht="12.75" x14ac:dyDescent="0.2"/>
    <row r="545" ht="12.75" x14ac:dyDescent="0.2"/>
    <row r="546" ht="12.75" x14ac:dyDescent="0.2"/>
    <row r="547" ht="12.75" x14ac:dyDescent="0.2"/>
    <row r="548" ht="12.75" x14ac:dyDescent="0.2"/>
    <row r="549" ht="12.75" x14ac:dyDescent="0.2"/>
    <row r="550" ht="12.75" x14ac:dyDescent="0.2"/>
    <row r="551" ht="12.75" x14ac:dyDescent="0.2"/>
    <row r="552" ht="12.75" x14ac:dyDescent="0.2"/>
    <row r="553" ht="12.75" x14ac:dyDescent="0.2"/>
    <row r="554" ht="12.75" x14ac:dyDescent="0.2"/>
    <row r="555" ht="12.75" x14ac:dyDescent="0.2"/>
    <row r="556" ht="12.75" x14ac:dyDescent="0.2"/>
    <row r="557" ht="12.75" x14ac:dyDescent="0.2"/>
    <row r="558" ht="12.75" x14ac:dyDescent="0.2"/>
    <row r="559" ht="12.75" x14ac:dyDescent="0.2"/>
    <row r="560" ht="12.75" x14ac:dyDescent="0.2"/>
    <row r="561" ht="12.75" x14ac:dyDescent="0.2"/>
    <row r="562" ht="12.75" x14ac:dyDescent="0.2"/>
    <row r="563" ht="12.75" x14ac:dyDescent="0.2"/>
    <row r="564" ht="12.75" x14ac:dyDescent="0.2"/>
    <row r="565" ht="12.75" x14ac:dyDescent="0.2"/>
    <row r="566" ht="12.75" x14ac:dyDescent="0.2"/>
    <row r="567" ht="12.75" x14ac:dyDescent="0.2"/>
    <row r="568" ht="12.75" x14ac:dyDescent="0.2"/>
    <row r="569" ht="12.75" x14ac:dyDescent="0.2"/>
    <row r="570" ht="12.75" x14ac:dyDescent="0.2"/>
    <row r="571" ht="12.75" x14ac:dyDescent="0.2"/>
    <row r="572" ht="12.75" x14ac:dyDescent="0.2"/>
    <row r="573" ht="12.75" x14ac:dyDescent="0.2"/>
    <row r="574" ht="12.75" x14ac:dyDescent="0.2"/>
    <row r="575" ht="12.75" x14ac:dyDescent="0.2"/>
    <row r="576" ht="12.75" x14ac:dyDescent="0.2"/>
    <row r="577" ht="12.75" x14ac:dyDescent="0.2"/>
    <row r="578" ht="12.75" x14ac:dyDescent="0.2"/>
    <row r="579" ht="12.75" x14ac:dyDescent="0.2"/>
    <row r="580" ht="12.75" x14ac:dyDescent="0.2"/>
    <row r="581" ht="12.75" x14ac:dyDescent="0.2"/>
    <row r="582" ht="12.75" x14ac:dyDescent="0.2"/>
    <row r="583" ht="12.75" x14ac:dyDescent="0.2"/>
    <row r="584" ht="12.75" x14ac:dyDescent="0.2"/>
    <row r="585" ht="12.75" x14ac:dyDescent="0.2"/>
    <row r="586" ht="12.75" x14ac:dyDescent="0.2"/>
    <row r="587" ht="12.75" x14ac:dyDescent="0.2"/>
    <row r="588" ht="12.75" x14ac:dyDescent="0.2"/>
    <row r="589" ht="12.75" x14ac:dyDescent="0.2"/>
    <row r="590" ht="12.75" x14ac:dyDescent="0.2"/>
    <row r="591" ht="12.75" x14ac:dyDescent="0.2"/>
    <row r="592" ht="12.75" x14ac:dyDescent="0.2"/>
    <row r="593" ht="12.75" x14ac:dyDescent="0.2"/>
    <row r="594" ht="12.75" x14ac:dyDescent="0.2"/>
    <row r="595" ht="12.75" x14ac:dyDescent="0.2"/>
    <row r="596" ht="12.75" x14ac:dyDescent="0.2"/>
    <row r="597" ht="12.75" x14ac:dyDescent="0.2"/>
    <row r="598" ht="12.75" x14ac:dyDescent="0.2"/>
    <row r="599" ht="12.75" x14ac:dyDescent="0.2"/>
    <row r="600" ht="12.75" x14ac:dyDescent="0.2"/>
    <row r="601" ht="12.75" x14ac:dyDescent="0.2"/>
    <row r="602" ht="12.75" x14ac:dyDescent="0.2"/>
    <row r="603" ht="12.75" x14ac:dyDescent="0.2"/>
    <row r="604" ht="12.75" x14ac:dyDescent="0.2"/>
    <row r="605" ht="12.75" x14ac:dyDescent="0.2"/>
    <row r="606" ht="12.75" x14ac:dyDescent="0.2"/>
    <row r="607" ht="12.75" x14ac:dyDescent="0.2"/>
    <row r="608" ht="12.75" x14ac:dyDescent="0.2"/>
    <row r="609" ht="12.75" x14ac:dyDescent="0.2"/>
    <row r="610" ht="12.75" x14ac:dyDescent="0.2"/>
    <row r="611" ht="12.75" x14ac:dyDescent="0.2"/>
    <row r="612" ht="12.75" x14ac:dyDescent="0.2"/>
    <row r="613" ht="12.75" x14ac:dyDescent="0.2"/>
    <row r="614" ht="12.75" x14ac:dyDescent="0.2"/>
    <row r="615" ht="12.75" x14ac:dyDescent="0.2"/>
    <row r="616" ht="12.75" x14ac:dyDescent="0.2"/>
    <row r="617" ht="12.75" x14ac:dyDescent="0.2"/>
    <row r="618" ht="12.75" x14ac:dyDescent="0.2"/>
    <row r="619" ht="12.75" x14ac:dyDescent="0.2"/>
    <row r="620" ht="12.75" x14ac:dyDescent="0.2"/>
    <row r="621" ht="12.75" x14ac:dyDescent="0.2"/>
    <row r="622" ht="12.75" x14ac:dyDescent="0.2"/>
    <row r="623" ht="12.75" x14ac:dyDescent="0.2"/>
    <row r="624" ht="12.75" x14ac:dyDescent="0.2"/>
    <row r="625" ht="12.75" x14ac:dyDescent="0.2"/>
    <row r="626" ht="12.75" x14ac:dyDescent="0.2"/>
    <row r="627" ht="12.75" x14ac:dyDescent="0.2"/>
    <row r="628" ht="12.75" x14ac:dyDescent="0.2"/>
    <row r="629" ht="12.75" x14ac:dyDescent="0.2"/>
    <row r="630" ht="12.75" x14ac:dyDescent="0.2"/>
    <row r="631" ht="12.75" x14ac:dyDescent="0.2"/>
    <row r="632" ht="12.75" x14ac:dyDescent="0.2"/>
    <row r="633" ht="12.75" x14ac:dyDescent="0.2"/>
    <row r="634" ht="12.75" x14ac:dyDescent="0.2"/>
    <row r="635" ht="12.75" x14ac:dyDescent="0.2"/>
    <row r="636" ht="12.75" x14ac:dyDescent="0.2"/>
    <row r="637" ht="12.75" x14ac:dyDescent="0.2"/>
    <row r="638" ht="12.75" x14ac:dyDescent="0.2"/>
    <row r="639" ht="12.75" x14ac:dyDescent="0.2"/>
    <row r="640" ht="12.75" x14ac:dyDescent="0.2"/>
    <row r="641" ht="12.75" x14ac:dyDescent="0.2"/>
    <row r="642" ht="12.75" x14ac:dyDescent="0.2"/>
    <row r="643" ht="12.75" x14ac:dyDescent="0.2"/>
    <row r="644" ht="12.75" x14ac:dyDescent="0.2"/>
    <row r="645" ht="12.75" x14ac:dyDescent="0.2"/>
    <row r="646" ht="12.75" x14ac:dyDescent="0.2"/>
    <row r="647" ht="12.75" x14ac:dyDescent="0.2"/>
    <row r="648" ht="12.75" x14ac:dyDescent="0.2"/>
    <row r="649" ht="12.75" x14ac:dyDescent="0.2"/>
    <row r="650" ht="12.75" x14ac:dyDescent="0.2"/>
    <row r="651" ht="12.75" x14ac:dyDescent="0.2"/>
    <row r="652" ht="12.75" x14ac:dyDescent="0.2"/>
    <row r="653" ht="12.75" x14ac:dyDescent="0.2"/>
    <row r="654" ht="12.75" x14ac:dyDescent="0.2"/>
    <row r="655" ht="12.75" x14ac:dyDescent="0.2"/>
    <row r="656" ht="12.75" x14ac:dyDescent="0.2"/>
    <row r="657" ht="12.75" x14ac:dyDescent="0.2"/>
    <row r="658" ht="12.75" x14ac:dyDescent="0.2"/>
    <row r="659" ht="12.75" x14ac:dyDescent="0.2"/>
    <row r="660" ht="12.75" x14ac:dyDescent="0.2"/>
    <row r="661" ht="12.75" x14ac:dyDescent="0.2"/>
    <row r="662" ht="12.75" x14ac:dyDescent="0.2"/>
    <row r="663" ht="12.75" x14ac:dyDescent="0.2"/>
    <row r="664" ht="12.75" x14ac:dyDescent="0.2"/>
    <row r="665" ht="12.75" x14ac:dyDescent="0.2"/>
    <row r="666" ht="12.75" x14ac:dyDescent="0.2"/>
    <row r="667" ht="12.75" x14ac:dyDescent="0.2"/>
    <row r="668" ht="12.75" x14ac:dyDescent="0.2"/>
    <row r="669" ht="12.75" x14ac:dyDescent="0.2"/>
    <row r="670" ht="12.75" x14ac:dyDescent="0.2"/>
    <row r="671" ht="12.75" x14ac:dyDescent="0.2"/>
    <row r="672" ht="12.75" x14ac:dyDescent="0.2"/>
    <row r="673" ht="12.75" x14ac:dyDescent="0.2"/>
    <row r="674" ht="12.75" x14ac:dyDescent="0.2"/>
    <row r="675" ht="12.75" x14ac:dyDescent="0.2"/>
    <row r="676" ht="12.75" x14ac:dyDescent="0.2"/>
    <row r="677" ht="12.75" x14ac:dyDescent="0.2"/>
    <row r="678" ht="12.75" x14ac:dyDescent="0.2"/>
    <row r="679" ht="12.75" x14ac:dyDescent="0.2"/>
    <row r="680" ht="12.75" x14ac:dyDescent="0.2"/>
    <row r="681" ht="12.75" x14ac:dyDescent="0.2"/>
    <row r="682" ht="12.75" x14ac:dyDescent="0.2"/>
    <row r="683" ht="12.75" x14ac:dyDescent="0.2"/>
    <row r="684" ht="12.75" x14ac:dyDescent="0.2"/>
    <row r="685" ht="12.75" x14ac:dyDescent="0.2"/>
    <row r="686" ht="12.75" x14ac:dyDescent="0.2"/>
    <row r="687" ht="12.75" x14ac:dyDescent="0.2"/>
    <row r="688" ht="12.75" x14ac:dyDescent="0.2"/>
    <row r="689" ht="12.75" x14ac:dyDescent="0.2"/>
    <row r="690" ht="12.75" x14ac:dyDescent="0.2"/>
    <row r="691" ht="12.75" x14ac:dyDescent="0.2"/>
    <row r="692" ht="12.75" x14ac:dyDescent="0.2"/>
    <row r="693" ht="12.75" x14ac:dyDescent="0.2"/>
    <row r="694" ht="12.75" x14ac:dyDescent="0.2"/>
    <row r="695" ht="12.75" x14ac:dyDescent="0.2"/>
    <row r="696" ht="12.75" x14ac:dyDescent="0.2"/>
    <row r="697" ht="12.75" x14ac:dyDescent="0.2"/>
    <row r="698" ht="12.75" x14ac:dyDescent="0.2"/>
    <row r="699" ht="12.75" x14ac:dyDescent="0.2"/>
    <row r="700" ht="12.75" x14ac:dyDescent="0.2"/>
    <row r="701" ht="12.75" x14ac:dyDescent="0.2"/>
    <row r="702" ht="12.75" x14ac:dyDescent="0.2"/>
    <row r="703" ht="12.75" x14ac:dyDescent="0.2"/>
    <row r="704" ht="12.75" x14ac:dyDescent="0.2"/>
    <row r="705" ht="12.75" x14ac:dyDescent="0.2"/>
    <row r="706" ht="12.75" x14ac:dyDescent="0.2"/>
    <row r="707" ht="12.75" x14ac:dyDescent="0.2"/>
    <row r="708" ht="12.75" x14ac:dyDescent="0.2"/>
    <row r="709" ht="12.75" x14ac:dyDescent="0.2"/>
    <row r="710" ht="12.75" x14ac:dyDescent="0.2"/>
    <row r="711" ht="12.75" x14ac:dyDescent="0.2"/>
    <row r="712" ht="12.75" x14ac:dyDescent="0.2"/>
    <row r="713" ht="12.75" x14ac:dyDescent="0.2"/>
    <row r="714" ht="12.75" x14ac:dyDescent="0.2"/>
    <row r="715" ht="12.75" x14ac:dyDescent="0.2"/>
    <row r="716" ht="12.75" x14ac:dyDescent="0.2"/>
    <row r="717" ht="12.75" x14ac:dyDescent="0.2"/>
    <row r="718" ht="12.75" x14ac:dyDescent="0.2"/>
    <row r="719" ht="12.75" x14ac:dyDescent="0.2"/>
    <row r="720" ht="12.75" x14ac:dyDescent="0.2"/>
    <row r="721" ht="12.75" x14ac:dyDescent="0.2"/>
    <row r="722" ht="12.75" x14ac:dyDescent="0.2"/>
    <row r="723" ht="12.75" x14ac:dyDescent="0.2"/>
    <row r="724" ht="12.75" x14ac:dyDescent="0.2"/>
    <row r="725" ht="12.75" x14ac:dyDescent="0.2"/>
    <row r="726" ht="12.75" x14ac:dyDescent="0.2"/>
    <row r="727" ht="12.75" x14ac:dyDescent="0.2"/>
    <row r="728" ht="12.75" x14ac:dyDescent="0.2"/>
    <row r="729" ht="12.75" x14ac:dyDescent="0.2"/>
    <row r="730" ht="12.75" x14ac:dyDescent="0.2"/>
    <row r="731" ht="12.75" x14ac:dyDescent="0.2"/>
    <row r="732" ht="12.75" x14ac:dyDescent="0.2"/>
    <row r="733" ht="12.75" x14ac:dyDescent="0.2"/>
    <row r="734" ht="12.75" x14ac:dyDescent="0.2"/>
    <row r="735" ht="12.75" x14ac:dyDescent="0.2"/>
    <row r="736" ht="12.75" x14ac:dyDescent="0.2"/>
    <row r="737" ht="12.75" x14ac:dyDescent="0.2"/>
    <row r="738" ht="12.75" x14ac:dyDescent="0.2"/>
    <row r="739" ht="12.75" x14ac:dyDescent="0.2"/>
    <row r="740" ht="12.75" x14ac:dyDescent="0.2"/>
    <row r="741" ht="12.75" x14ac:dyDescent="0.2"/>
    <row r="742" ht="12.75" x14ac:dyDescent="0.2"/>
    <row r="743" ht="12.75" x14ac:dyDescent="0.2"/>
    <row r="744" ht="12.75" x14ac:dyDescent="0.2"/>
    <row r="745" ht="12.75" x14ac:dyDescent="0.2"/>
    <row r="746" ht="12.75" x14ac:dyDescent="0.2"/>
    <row r="747" ht="12.75" x14ac:dyDescent="0.2"/>
    <row r="748" ht="12.75" x14ac:dyDescent="0.2"/>
    <row r="749" ht="12.75" x14ac:dyDescent="0.2"/>
    <row r="750" ht="12.75" x14ac:dyDescent="0.2"/>
    <row r="751" ht="12.75" x14ac:dyDescent="0.2"/>
    <row r="752" ht="12.75" x14ac:dyDescent="0.2"/>
    <row r="753" ht="12.75" x14ac:dyDescent="0.2"/>
    <row r="754" ht="12.75" x14ac:dyDescent="0.2"/>
    <row r="755" ht="12.75" x14ac:dyDescent="0.2"/>
    <row r="756" ht="12.75" x14ac:dyDescent="0.2"/>
    <row r="757" ht="12.75" x14ac:dyDescent="0.2"/>
    <row r="758" ht="12.75" x14ac:dyDescent="0.2"/>
    <row r="759" ht="12.75" x14ac:dyDescent="0.2"/>
    <row r="760" ht="12.75" x14ac:dyDescent="0.2"/>
    <row r="761" ht="12.75" x14ac:dyDescent="0.2"/>
    <row r="762" ht="12.75" x14ac:dyDescent="0.2"/>
    <row r="763" ht="12.75" x14ac:dyDescent="0.2"/>
    <row r="764" ht="12.75" x14ac:dyDescent="0.2"/>
    <row r="765" ht="12.75" x14ac:dyDescent="0.2"/>
    <row r="766" ht="12.75" x14ac:dyDescent="0.2"/>
    <row r="767" ht="12.75" x14ac:dyDescent="0.2"/>
    <row r="768" ht="12.75" x14ac:dyDescent="0.2"/>
    <row r="769" ht="12.75" x14ac:dyDescent="0.2"/>
    <row r="770" ht="12.75" x14ac:dyDescent="0.2"/>
    <row r="771" ht="12.75" x14ac:dyDescent="0.2"/>
    <row r="772" ht="12.75" x14ac:dyDescent="0.2"/>
    <row r="773" ht="12.75" x14ac:dyDescent="0.2"/>
    <row r="774" ht="12.75" x14ac:dyDescent="0.2"/>
    <row r="775" ht="12.75" x14ac:dyDescent="0.2"/>
    <row r="776" ht="12.75" x14ac:dyDescent="0.2"/>
    <row r="777" ht="12.75" x14ac:dyDescent="0.2"/>
    <row r="778" ht="12.75" x14ac:dyDescent="0.2"/>
    <row r="779" ht="12.75" x14ac:dyDescent="0.2"/>
    <row r="780" ht="12.75" x14ac:dyDescent="0.2"/>
    <row r="781" ht="12.75" x14ac:dyDescent="0.2"/>
    <row r="782" ht="12.75" x14ac:dyDescent="0.2"/>
    <row r="783" ht="12.75" x14ac:dyDescent="0.2"/>
    <row r="784" ht="12.75" x14ac:dyDescent="0.2"/>
    <row r="785" ht="12.75" x14ac:dyDescent="0.2"/>
    <row r="786" ht="12.75" x14ac:dyDescent="0.2"/>
    <row r="787" ht="12.75" x14ac:dyDescent="0.2"/>
    <row r="788" ht="12.75" x14ac:dyDescent="0.2"/>
    <row r="789" ht="12.75" x14ac:dyDescent="0.2"/>
    <row r="790" ht="12.75" x14ac:dyDescent="0.2"/>
    <row r="791" ht="12.75" x14ac:dyDescent="0.2"/>
    <row r="792" ht="12.75" x14ac:dyDescent="0.2"/>
    <row r="793" ht="12.75" x14ac:dyDescent="0.2"/>
    <row r="794" ht="12.75" x14ac:dyDescent="0.2"/>
    <row r="795" ht="12.75" x14ac:dyDescent="0.2"/>
    <row r="796" ht="12.75" x14ac:dyDescent="0.2"/>
    <row r="797" ht="12.75" x14ac:dyDescent="0.2"/>
    <row r="798" ht="12.75" x14ac:dyDescent="0.2"/>
    <row r="799" ht="12.75" x14ac:dyDescent="0.2"/>
    <row r="800" ht="12.75" x14ac:dyDescent="0.2"/>
    <row r="801" ht="12.75" x14ac:dyDescent="0.2"/>
    <row r="802" ht="12.75" x14ac:dyDescent="0.2"/>
    <row r="803" ht="12.75" x14ac:dyDescent="0.2"/>
    <row r="804" ht="12.75" x14ac:dyDescent="0.2"/>
    <row r="805" ht="12.75" x14ac:dyDescent="0.2"/>
    <row r="806" ht="12.75" x14ac:dyDescent="0.2"/>
    <row r="807" ht="12.75" x14ac:dyDescent="0.2"/>
    <row r="808" ht="12.75" x14ac:dyDescent="0.2"/>
    <row r="809" ht="12.75" x14ac:dyDescent="0.2"/>
    <row r="810" ht="12.75" x14ac:dyDescent="0.2"/>
    <row r="811" ht="12.75" x14ac:dyDescent="0.2"/>
    <row r="812" ht="12.75" x14ac:dyDescent="0.2"/>
    <row r="813" ht="12.75" x14ac:dyDescent="0.2"/>
    <row r="814" ht="12.75" x14ac:dyDescent="0.2"/>
    <row r="815" ht="12.75" x14ac:dyDescent="0.2"/>
    <row r="816" ht="12.75" x14ac:dyDescent="0.2"/>
    <row r="817" ht="12.75" x14ac:dyDescent="0.2"/>
    <row r="818" ht="12.75" x14ac:dyDescent="0.2"/>
    <row r="819" ht="12.75" x14ac:dyDescent="0.2"/>
    <row r="820" ht="12.75" x14ac:dyDescent="0.2"/>
    <row r="821" ht="12.75" x14ac:dyDescent="0.2"/>
    <row r="822" ht="12.75" x14ac:dyDescent="0.2"/>
    <row r="823" ht="12.75" x14ac:dyDescent="0.2"/>
    <row r="824" ht="12.75" x14ac:dyDescent="0.2"/>
    <row r="825" ht="12.75" x14ac:dyDescent="0.2"/>
    <row r="826" ht="12.75" x14ac:dyDescent="0.2"/>
    <row r="827" ht="12.75" x14ac:dyDescent="0.2"/>
    <row r="828" ht="12.75" x14ac:dyDescent="0.2"/>
    <row r="829" ht="12.75" x14ac:dyDescent="0.2"/>
    <row r="830" ht="12.75" x14ac:dyDescent="0.2"/>
    <row r="831" ht="12.75" x14ac:dyDescent="0.2"/>
    <row r="832" ht="12.75" x14ac:dyDescent="0.2"/>
    <row r="833" ht="12.75" x14ac:dyDescent="0.2"/>
    <row r="834" ht="12.75" x14ac:dyDescent="0.2"/>
    <row r="835" ht="12.75" x14ac:dyDescent="0.2"/>
    <row r="836" ht="12.75" x14ac:dyDescent="0.2"/>
    <row r="837" ht="12.75" x14ac:dyDescent="0.2"/>
    <row r="838" ht="12.75" x14ac:dyDescent="0.2"/>
    <row r="839" ht="12.75" x14ac:dyDescent="0.2"/>
    <row r="840" ht="12.75" x14ac:dyDescent="0.2"/>
    <row r="841" ht="12.75" x14ac:dyDescent="0.2"/>
    <row r="842" ht="12.75" x14ac:dyDescent="0.2"/>
    <row r="843" ht="12.75" x14ac:dyDescent="0.2"/>
    <row r="844" ht="12.75" x14ac:dyDescent="0.2"/>
    <row r="845" ht="12.75" x14ac:dyDescent="0.2"/>
    <row r="846" ht="12.75" x14ac:dyDescent="0.2"/>
    <row r="847" ht="12.75" x14ac:dyDescent="0.2"/>
    <row r="848" ht="12.75" x14ac:dyDescent="0.2"/>
    <row r="849" ht="12.75" x14ac:dyDescent="0.2"/>
    <row r="850" ht="12.75" x14ac:dyDescent="0.2"/>
    <row r="851" ht="12.75" x14ac:dyDescent="0.2"/>
    <row r="852" ht="12.75" x14ac:dyDescent="0.2"/>
    <row r="853" ht="12.75" x14ac:dyDescent="0.2"/>
    <row r="854" ht="12.75" x14ac:dyDescent="0.2"/>
    <row r="855" ht="12.75" x14ac:dyDescent="0.2"/>
    <row r="856" ht="12.75" x14ac:dyDescent="0.2"/>
    <row r="857" ht="12.75" x14ac:dyDescent="0.2"/>
    <row r="858" ht="12.75" x14ac:dyDescent="0.2"/>
    <row r="859" ht="12.75" x14ac:dyDescent="0.2"/>
    <row r="860" ht="12.75" x14ac:dyDescent="0.2"/>
    <row r="861" ht="12.75" x14ac:dyDescent="0.2"/>
    <row r="862" ht="12.75" x14ac:dyDescent="0.2"/>
    <row r="863" ht="12.75" x14ac:dyDescent="0.2"/>
    <row r="864" ht="12.75" x14ac:dyDescent="0.2"/>
    <row r="865" ht="12.75" x14ac:dyDescent="0.2"/>
    <row r="866" ht="12.75" x14ac:dyDescent="0.2"/>
    <row r="867" ht="12.75" x14ac:dyDescent="0.2"/>
    <row r="868" ht="12.75" x14ac:dyDescent="0.2"/>
    <row r="869" ht="12.75" x14ac:dyDescent="0.2"/>
    <row r="870" ht="12.75" x14ac:dyDescent="0.2"/>
    <row r="871" ht="12.75" x14ac:dyDescent="0.2"/>
    <row r="872" ht="12.75" x14ac:dyDescent="0.2"/>
    <row r="873" ht="12.75" x14ac:dyDescent="0.2"/>
    <row r="874" ht="12.75" x14ac:dyDescent="0.2"/>
    <row r="875" ht="12.75" x14ac:dyDescent="0.2"/>
    <row r="876" ht="12.75" x14ac:dyDescent="0.2"/>
    <row r="877" ht="12.75" x14ac:dyDescent="0.2"/>
    <row r="878" ht="12.75" x14ac:dyDescent="0.2"/>
    <row r="879" ht="12.75" x14ac:dyDescent="0.2"/>
    <row r="880" ht="12.75" x14ac:dyDescent="0.2"/>
    <row r="881" ht="12.75" x14ac:dyDescent="0.2"/>
    <row r="882" ht="12.75" x14ac:dyDescent="0.2"/>
    <row r="883" ht="12.75" x14ac:dyDescent="0.2"/>
    <row r="884" ht="12.75" x14ac:dyDescent="0.2"/>
    <row r="885" ht="12.75" x14ac:dyDescent="0.2"/>
    <row r="886" ht="12.75" x14ac:dyDescent="0.2"/>
    <row r="887" ht="12.75" x14ac:dyDescent="0.2"/>
    <row r="888" ht="12.75" x14ac:dyDescent="0.2"/>
    <row r="889" ht="12.75" x14ac:dyDescent="0.2"/>
    <row r="890" ht="12.75" x14ac:dyDescent="0.2"/>
    <row r="891" ht="12.75" x14ac:dyDescent="0.2"/>
    <row r="892" ht="12.75" x14ac:dyDescent="0.2"/>
    <row r="893" ht="12.75" x14ac:dyDescent="0.2"/>
    <row r="894" ht="12.75" x14ac:dyDescent="0.2"/>
    <row r="895" ht="12.75" x14ac:dyDescent="0.2"/>
    <row r="896" ht="12.75" x14ac:dyDescent="0.2"/>
    <row r="897" ht="12.75" x14ac:dyDescent="0.2"/>
    <row r="898" ht="12.75" x14ac:dyDescent="0.2"/>
    <row r="899" ht="12.75" x14ac:dyDescent="0.2"/>
    <row r="900" ht="12.75" x14ac:dyDescent="0.2"/>
    <row r="901" ht="12.75" x14ac:dyDescent="0.2"/>
    <row r="902" ht="12.75" x14ac:dyDescent="0.2"/>
    <row r="903" ht="12.75" x14ac:dyDescent="0.2"/>
    <row r="904" ht="12.75" x14ac:dyDescent="0.2"/>
    <row r="905" ht="12.75" x14ac:dyDescent="0.2"/>
    <row r="906" ht="12.75" x14ac:dyDescent="0.2"/>
    <row r="907" ht="12.75" x14ac:dyDescent="0.2"/>
    <row r="908" ht="12.75" x14ac:dyDescent="0.2"/>
    <row r="909" ht="12.75" x14ac:dyDescent="0.2"/>
    <row r="910" ht="12.75" x14ac:dyDescent="0.2"/>
    <row r="911" ht="12.75" x14ac:dyDescent="0.2"/>
    <row r="912" ht="12.75" x14ac:dyDescent="0.2"/>
    <row r="913" ht="12.75" x14ac:dyDescent="0.2"/>
    <row r="914" ht="12.75" x14ac:dyDescent="0.2"/>
    <row r="915" ht="12.75" x14ac:dyDescent="0.2"/>
    <row r="916" ht="12.75" x14ac:dyDescent="0.2"/>
    <row r="917" ht="12.75" x14ac:dyDescent="0.2"/>
    <row r="918" ht="12.75" x14ac:dyDescent="0.2"/>
    <row r="919" ht="12.75" x14ac:dyDescent="0.2"/>
    <row r="920" ht="12.75" x14ac:dyDescent="0.2"/>
    <row r="921" ht="12.75" x14ac:dyDescent="0.2"/>
    <row r="922" ht="12.75" x14ac:dyDescent="0.2"/>
    <row r="923" ht="12.75" x14ac:dyDescent="0.2"/>
    <row r="924" ht="12.75" x14ac:dyDescent="0.2"/>
    <row r="925" ht="12.75" x14ac:dyDescent="0.2"/>
    <row r="926" ht="12.75" x14ac:dyDescent="0.2"/>
    <row r="927" ht="12.75" x14ac:dyDescent="0.2"/>
    <row r="928" ht="12.75" x14ac:dyDescent="0.2"/>
    <row r="929" ht="12.75" x14ac:dyDescent="0.2"/>
    <row r="930" ht="12.75" x14ac:dyDescent="0.2"/>
    <row r="931" ht="12.75" x14ac:dyDescent="0.2"/>
    <row r="932" ht="12.75" x14ac:dyDescent="0.2"/>
    <row r="933" ht="12.75" x14ac:dyDescent="0.2"/>
    <row r="934" ht="12.75" x14ac:dyDescent="0.2"/>
    <row r="935" ht="12.75" x14ac:dyDescent="0.2"/>
    <row r="936" ht="12.75" x14ac:dyDescent="0.2"/>
    <row r="937" ht="12.75" x14ac:dyDescent="0.2"/>
    <row r="938" ht="12.75" x14ac:dyDescent="0.2"/>
    <row r="939" ht="12.75" x14ac:dyDescent="0.2"/>
    <row r="940" ht="12.75" x14ac:dyDescent="0.2"/>
    <row r="941" ht="12.75" x14ac:dyDescent="0.2"/>
    <row r="942" ht="12.75" x14ac:dyDescent="0.2"/>
    <row r="943" ht="12.75" x14ac:dyDescent="0.2"/>
    <row r="944" ht="12.75" x14ac:dyDescent="0.2"/>
    <row r="945" ht="12.75" x14ac:dyDescent="0.2"/>
    <row r="946" ht="12.75" x14ac:dyDescent="0.2"/>
    <row r="947" ht="12.75" x14ac:dyDescent="0.2"/>
    <row r="948" ht="12.75" x14ac:dyDescent="0.2"/>
    <row r="949" ht="12.75" x14ac:dyDescent="0.2"/>
    <row r="950" ht="12.75" x14ac:dyDescent="0.2"/>
    <row r="951" ht="12.75" x14ac:dyDescent="0.2"/>
    <row r="952" ht="12.75" x14ac:dyDescent="0.2"/>
    <row r="953" ht="12.75" x14ac:dyDescent="0.2"/>
    <row r="954" ht="12.75" x14ac:dyDescent="0.2"/>
    <row r="955" ht="12.75" x14ac:dyDescent="0.2"/>
    <row r="956" ht="12.75" x14ac:dyDescent="0.2"/>
    <row r="957" ht="12.75" x14ac:dyDescent="0.2"/>
    <row r="958" ht="12.75" x14ac:dyDescent="0.2"/>
    <row r="959" ht="12.75" x14ac:dyDescent="0.2"/>
    <row r="960" ht="12.75" x14ac:dyDescent="0.2"/>
    <row r="961" ht="12.75" x14ac:dyDescent="0.2"/>
    <row r="962" ht="12.75" x14ac:dyDescent="0.2"/>
    <row r="963" ht="12.75" x14ac:dyDescent="0.2"/>
    <row r="964" ht="12.75" x14ac:dyDescent="0.2"/>
    <row r="965" ht="12.75" x14ac:dyDescent="0.2"/>
    <row r="966" ht="12.75" x14ac:dyDescent="0.2"/>
    <row r="967" ht="12.75" x14ac:dyDescent="0.2"/>
    <row r="968" ht="12.75" x14ac:dyDescent="0.2"/>
    <row r="969" ht="12.75" x14ac:dyDescent="0.2"/>
    <row r="970" ht="12.75" x14ac:dyDescent="0.2"/>
    <row r="971" ht="12.75" x14ac:dyDescent="0.2"/>
    <row r="972" ht="12.75" x14ac:dyDescent="0.2"/>
    <row r="973" ht="12.75" x14ac:dyDescent="0.2"/>
    <row r="974" ht="12.75" x14ac:dyDescent="0.2"/>
    <row r="975" ht="12.75" x14ac:dyDescent="0.2"/>
    <row r="976" ht="12.75" x14ac:dyDescent="0.2"/>
    <row r="977" ht="12.75" x14ac:dyDescent="0.2"/>
    <row r="978" ht="12.75" x14ac:dyDescent="0.2"/>
    <row r="979" ht="12.75" x14ac:dyDescent="0.2"/>
    <row r="980" ht="12.75" x14ac:dyDescent="0.2"/>
    <row r="981" ht="12.75" x14ac:dyDescent="0.2"/>
    <row r="982" ht="12.75" x14ac:dyDescent="0.2"/>
    <row r="983" ht="12.75" x14ac:dyDescent="0.2"/>
    <row r="984" ht="12.75" x14ac:dyDescent="0.2"/>
    <row r="985" ht="12.75" x14ac:dyDescent="0.2"/>
    <row r="986" ht="12.75" x14ac:dyDescent="0.2"/>
    <row r="987" ht="12.75" x14ac:dyDescent="0.2"/>
    <row r="988" ht="12.75" x14ac:dyDescent="0.2"/>
    <row r="989" ht="12.75" x14ac:dyDescent="0.2"/>
    <row r="990" ht="12.75" x14ac:dyDescent="0.2"/>
    <row r="991" ht="12.75" x14ac:dyDescent="0.2"/>
    <row r="992" ht="12.75" x14ac:dyDescent="0.2"/>
    <row r="993" ht="12.75" x14ac:dyDescent="0.2"/>
    <row r="994" ht="12.75" x14ac:dyDescent="0.2"/>
    <row r="995" ht="12.75" x14ac:dyDescent="0.2"/>
    <row r="996" ht="12.75" x14ac:dyDescent="0.2"/>
    <row r="997" ht="12.75" x14ac:dyDescent="0.2"/>
    <row r="998" ht="12.75" x14ac:dyDescent="0.2"/>
    <row r="999" ht="12.75" x14ac:dyDescent="0.2"/>
    <row r="1000" ht="12.75" x14ac:dyDescent="0.2"/>
    <row r="1001" ht="12.75" x14ac:dyDescent="0.2"/>
    <row r="1002" ht="12.75" x14ac:dyDescent="0.2"/>
    <row r="1003" ht="12.75" x14ac:dyDescent="0.2"/>
    <row r="1004" ht="12.75" x14ac:dyDescent="0.2"/>
    <row r="1005" ht="12.75" x14ac:dyDescent="0.2"/>
    <row r="1006" ht="12.75" x14ac:dyDescent="0.2"/>
    <row r="1007" ht="12.75" x14ac:dyDescent="0.2"/>
    <row r="1008" ht="12.75" x14ac:dyDescent="0.2"/>
    <row r="1009" ht="12.75" x14ac:dyDescent="0.2"/>
    <row r="1010" ht="12.75" x14ac:dyDescent="0.2"/>
    <row r="1011" ht="12.75" x14ac:dyDescent="0.2"/>
    <row r="1012" ht="12.75" x14ac:dyDescent="0.2"/>
    <row r="1013" ht="12.75" x14ac:dyDescent="0.2"/>
    <row r="1014" ht="12.75" x14ac:dyDescent="0.2"/>
    <row r="1015" ht="12.75" x14ac:dyDescent="0.2"/>
    <row r="1016" ht="12.75" x14ac:dyDescent="0.2"/>
    <row r="1017" ht="12.75" x14ac:dyDescent="0.2"/>
    <row r="1018" ht="12.75" x14ac:dyDescent="0.2"/>
    <row r="1019" ht="12.75" x14ac:dyDescent="0.2"/>
    <row r="1020" ht="12.75" x14ac:dyDescent="0.2"/>
    <row r="1021" ht="12.75" x14ac:dyDescent="0.2"/>
    <row r="1022" ht="12.75" x14ac:dyDescent="0.2"/>
    <row r="1023" ht="12.75" x14ac:dyDescent="0.2"/>
    <row r="1024" ht="12.75" x14ac:dyDescent="0.2"/>
    <row r="1025" ht="12.75" x14ac:dyDescent="0.2"/>
    <row r="1026" ht="12.75" x14ac:dyDescent="0.2"/>
    <row r="1027" ht="12.75" x14ac:dyDescent="0.2"/>
    <row r="1028" ht="12.75" x14ac:dyDescent="0.2"/>
  </sheetData>
  <mergeCells count="9">
    <mergeCell ref="A46:A47"/>
    <mergeCell ref="A48:A50"/>
    <mergeCell ref="A53:A56"/>
    <mergeCell ref="A57:A72"/>
    <mergeCell ref="A5:A14"/>
    <mergeCell ref="A15:A17"/>
    <mergeCell ref="A18:A21"/>
    <mergeCell ref="A22:A24"/>
    <mergeCell ref="A27:A42"/>
  </mergeCells>
  <phoneticPr fontId="15" type="noConversion"/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57EAC-4E76-47B0-955B-8A40D22C2646}">
  <dimension ref="A1:P99"/>
  <sheetViews>
    <sheetView showGridLines="0" topLeftCell="A70" zoomScaleNormal="100" workbookViewId="0">
      <selection activeCell="G72" sqref="G72"/>
    </sheetView>
  </sheetViews>
  <sheetFormatPr baseColWidth="10" defaultColWidth="10.85546875" defaultRowHeight="12.75" x14ac:dyDescent="0.2"/>
  <cols>
    <col min="1" max="1" width="11.140625" style="66" customWidth="1"/>
    <col min="2" max="2" width="5.42578125" style="66" customWidth="1"/>
    <col min="3" max="3" width="7" style="66" customWidth="1"/>
    <col min="4" max="16" width="6.7109375" style="66" customWidth="1"/>
    <col min="17" max="16384" width="10.85546875" style="66"/>
  </cols>
  <sheetData>
    <row r="1" spans="1:16" ht="18" customHeight="1" x14ac:dyDescent="0.25">
      <c r="A1" s="157" t="s">
        <v>657</v>
      </c>
      <c r="B1" s="158"/>
      <c r="C1" s="158"/>
      <c r="D1" s="159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</row>
    <row r="2" spans="1:16" ht="18" customHeight="1" x14ac:dyDescent="0.25">
      <c r="A2" s="157"/>
      <c r="B2" s="158"/>
      <c r="C2" s="158"/>
      <c r="D2" s="159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</row>
    <row r="3" spans="1:16" ht="18" customHeight="1" x14ac:dyDescent="0.2">
      <c r="A3" s="413" t="s">
        <v>441</v>
      </c>
      <c r="B3" s="413" t="s">
        <v>442</v>
      </c>
      <c r="C3" s="414" t="s">
        <v>656</v>
      </c>
      <c r="D3" s="413" t="s">
        <v>444</v>
      </c>
      <c r="E3" s="413" t="s">
        <v>445</v>
      </c>
      <c r="F3" s="413" t="s">
        <v>446</v>
      </c>
      <c r="G3" s="413" t="s">
        <v>447</v>
      </c>
      <c r="H3" s="413" t="s">
        <v>448</v>
      </c>
      <c r="I3" s="413" t="s">
        <v>449</v>
      </c>
      <c r="J3" s="413" t="s">
        <v>450</v>
      </c>
      <c r="K3" s="413" t="s">
        <v>451</v>
      </c>
      <c r="L3" s="413" t="s">
        <v>452</v>
      </c>
      <c r="M3" s="413" t="s">
        <v>453</v>
      </c>
      <c r="N3" s="413" t="s">
        <v>454</v>
      </c>
      <c r="O3" s="413" t="s">
        <v>455</v>
      </c>
      <c r="P3" s="414" t="s">
        <v>443</v>
      </c>
    </row>
    <row r="4" spans="1:16" ht="12" customHeight="1" x14ac:dyDescent="0.2">
      <c r="A4" s="933" t="s">
        <v>589</v>
      </c>
      <c r="B4" s="415">
        <v>2015</v>
      </c>
      <c r="C4" s="531">
        <f>SUM(D4:G4)</f>
        <v>363610.94701999996</v>
      </c>
      <c r="D4" s="416">
        <f t="shared" ref="D4:O4" si="0">SUM(D14,D24,D34,D44,D57,D67,D77,D87)</f>
        <v>107453.84950000001</v>
      </c>
      <c r="E4" s="416">
        <f t="shared" si="0"/>
        <v>80187.48559099999</v>
      </c>
      <c r="F4" s="416">
        <f t="shared" si="0"/>
        <v>93405.832999999984</v>
      </c>
      <c r="G4" s="416">
        <f t="shared" si="0"/>
        <v>82563.778928999993</v>
      </c>
      <c r="H4" s="416">
        <f t="shared" si="0"/>
        <v>63602.246119999989</v>
      </c>
      <c r="I4" s="416">
        <f t="shared" si="0"/>
        <v>110816.413</v>
      </c>
      <c r="J4" s="416">
        <f t="shared" si="0"/>
        <v>58324.169000000002</v>
      </c>
      <c r="K4" s="416">
        <f t="shared" si="0"/>
        <v>66018.396500000003</v>
      </c>
      <c r="L4" s="416">
        <f t="shared" si="0"/>
        <v>106905.41649999999</v>
      </c>
      <c r="M4" s="416">
        <f t="shared" si="0"/>
        <v>68972.104000000007</v>
      </c>
      <c r="N4" s="416">
        <f t="shared" si="0"/>
        <v>44188.361120999994</v>
      </c>
      <c r="O4" s="416">
        <f t="shared" si="0"/>
        <v>119693.065</v>
      </c>
      <c r="P4" s="418">
        <f t="shared" ref="P4:P12" si="1">SUM(P14,P24,P34,P44,P57,P67,P77,P87)</f>
        <v>1002131.1182609999</v>
      </c>
    </row>
    <row r="5" spans="1:16" ht="12" customHeight="1" x14ac:dyDescent="0.2">
      <c r="A5" s="934"/>
      <c r="B5" s="417">
        <v>2016</v>
      </c>
      <c r="C5" s="531">
        <f t="shared" ref="C5:C52" si="2">SUM(D5:G5)</f>
        <v>255648.93880900001</v>
      </c>
      <c r="D5" s="418">
        <f t="shared" ref="D5:O5" si="3">SUM(D15,D25,D35,D45,D58,D68,D78,D88)</f>
        <v>68094.185099999988</v>
      </c>
      <c r="E5" s="418">
        <f t="shared" si="3"/>
        <v>98670.593000000008</v>
      </c>
      <c r="F5" s="418">
        <f t="shared" si="3"/>
        <v>51947.345899</v>
      </c>
      <c r="G5" s="418">
        <f t="shared" si="3"/>
        <v>36936.814810000003</v>
      </c>
      <c r="H5" s="418">
        <f t="shared" si="3"/>
        <v>49775.575720000001</v>
      </c>
      <c r="I5" s="418">
        <f t="shared" si="3"/>
        <v>89995.391478000005</v>
      </c>
      <c r="J5" s="418">
        <f t="shared" si="3"/>
        <v>78813.739499999996</v>
      </c>
      <c r="K5" s="418">
        <f t="shared" si="3"/>
        <v>101163.15000000001</v>
      </c>
      <c r="L5" s="418">
        <f t="shared" si="3"/>
        <v>84900.840533999988</v>
      </c>
      <c r="M5" s="418">
        <f t="shared" si="3"/>
        <v>154564.05161299999</v>
      </c>
      <c r="N5" s="418">
        <f t="shared" si="3"/>
        <v>106835.90216599999</v>
      </c>
      <c r="O5" s="418">
        <f t="shared" si="3"/>
        <v>126523.012</v>
      </c>
      <c r="P5" s="418">
        <f t="shared" si="1"/>
        <v>1048220.6018200001</v>
      </c>
    </row>
    <row r="6" spans="1:16" ht="12" customHeight="1" x14ac:dyDescent="0.2">
      <c r="A6" s="934"/>
      <c r="B6" s="417">
        <v>2017</v>
      </c>
      <c r="C6" s="531">
        <f t="shared" si="2"/>
        <v>391090.60473200004</v>
      </c>
      <c r="D6" s="418">
        <f t="shared" ref="D6:O6" si="4">SUM(D16,D26,D36,D46,D59,D69,D79,D89)</f>
        <v>92723.36778</v>
      </c>
      <c r="E6" s="418">
        <f t="shared" si="4"/>
        <v>35583.096400000002</v>
      </c>
      <c r="F6" s="418">
        <f t="shared" si="4"/>
        <v>131335.15</v>
      </c>
      <c r="G6" s="418">
        <f t="shared" si="4"/>
        <v>131448.990552</v>
      </c>
      <c r="H6" s="418">
        <f t="shared" si="4"/>
        <v>105002.94959999999</v>
      </c>
      <c r="I6" s="418">
        <f t="shared" si="4"/>
        <v>108320.33707199999</v>
      </c>
      <c r="J6" s="418">
        <f t="shared" si="4"/>
        <v>77715.872100000008</v>
      </c>
      <c r="K6" s="418">
        <f t="shared" si="4"/>
        <v>125768.514058</v>
      </c>
      <c r="L6" s="418">
        <f t="shared" si="4"/>
        <v>48153.560132999999</v>
      </c>
      <c r="M6" s="418">
        <f t="shared" si="4"/>
        <v>108077.72999999998</v>
      </c>
      <c r="N6" s="418">
        <f t="shared" si="4"/>
        <v>92771.465691999998</v>
      </c>
      <c r="O6" s="418">
        <f t="shared" si="4"/>
        <v>203804.95549999998</v>
      </c>
      <c r="P6" s="418">
        <f t="shared" si="1"/>
        <v>1260705.9888869999</v>
      </c>
    </row>
    <row r="7" spans="1:16" ht="12" customHeight="1" x14ac:dyDescent="0.2">
      <c r="A7" s="934"/>
      <c r="B7" s="417">
        <v>2018</v>
      </c>
      <c r="C7" s="531">
        <f t="shared" si="2"/>
        <v>300981.06877900002</v>
      </c>
      <c r="D7" s="418">
        <f t="shared" ref="D7:O7" si="5">SUM(D17,D27,D37,D47,D60,D70,D80,D90)</f>
        <v>49484.383000000002</v>
      </c>
      <c r="E7" s="418">
        <f t="shared" si="5"/>
        <v>58261.469059000003</v>
      </c>
      <c r="F7" s="418">
        <f t="shared" si="5"/>
        <v>128480.7025</v>
      </c>
      <c r="G7" s="418">
        <f t="shared" si="5"/>
        <v>64754.514219999997</v>
      </c>
      <c r="H7" s="418">
        <f t="shared" si="5"/>
        <v>68527.326499999996</v>
      </c>
      <c r="I7" s="418">
        <f t="shared" si="5"/>
        <v>27569.705000000002</v>
      </c>
      <c r="J7" s="418">
        <f t="shared" si="5"/>
        <v>112890.64899999999</v>
      </c>
      <c r="K7" s="418">
        <f t="shared" si="5"/>
        <v>116210.026237</v>
      </c>
      <c r="L7" s="418">
        <f t="shared" si="5"/>
        <v>89880.993999999992</v>
      </c>
      <c r="M7" s="418">
        <f t="shared" si="5"/>
        <v>159047.40380500001</v>
      </c>
      <c r="N7" s="418">
        <f t="shared" si="5"/>
        <v>39801.206959999996</v>
      </c>
      <c r="O7" s="418">
        <f t="shared" si="5"/>
        <v>72860.983999999997</v>
      </c>
      <c r="P7" s="418">
        <f t="shared" si="1"/>
        <v>987769.36428099999</v>
      </c>
    </row>
    <row r="8" spans="1:16" ht="12" customHeight="1" x14ac:dyDescent="0.2">
      <c r="A8" s="934"/>
      <c r="B8" s="417">
        <v>2019</v>
      </c>
      <c r="C8" s="531">
        <f t="shared" si="2"/>
        <v>414162.36837400007</v>
      </c>
      <c r="D8" s="418">
        <f t="shared" ref="D8:O8" si="6">SUM(D18,D28,D38,D48,D61,D71,D81,D91)</f>
        <v>28102.462500000001</v>
      </c>
      <c r="E8" s="418">
        <f t="shared" si="6"/>
        <v>150143.17700000003</v>
      </c>
      <c r="F8" s="418">
        <f t="shared" si="6"/>
        <v>80767.448500000013</v>
      </c>
      <c r="G8" s="418">
        <f t="shared" si="6"/>
        <v>155149.28037399999</v>
      </c>
      <c r="H8" s="418">
        <f t="shared" si="6"/>
        <v>160924.85224199999</v>
      </c>
      <c r="I8" s="418">
        <f t="shared" si="6"/>
        <v>62410.352499999994</v>
      </c>
      <c r="J8" s="418">
        <f t="shared" si="6"/>
        <v>51947.361713999999</v>
      </c>
      <c r="K8" s="418">
        <f t="shared" si="6"/>
        <v>61988.266665000003</v>
      </c>
      <c r="L8" s="418">
        <f t="shared" si="6"/>
        <v>144081.15729599999</v>
      </c>
      <c r="M8" s="418">
        <f t="shared" si="6"/>
        <v>65257.217950000006</v>
      </c>
      <c r="N8" s="418">
        <f t="shared" si="6"/>
        <v>130538.64549999998</v>
      </c>
      <c r="O8" s="418">
        <f t="shared" si="6"/>
        <v>111354.298429</v>
      </c>
      <c r="P8" s="418">
        <f t="shared" si="1"/>
        <v>1202664.52067</v>
      </c>
    </row>
    <row r="9" spans="1:16" ht="12" customHeight="1" x14ac:dyDescent="0.2">
      <c r="A9" s="934"/>
      <c r="B9" s="417">
        <v>2020</v>
      </c>
      <c r="C9" s="531">
        <f t="shared" si="2"/>
        <v>300550.40161599999</v>
      </c>
      <c r="D9" s="418">
        <f t="shared" ref="D9:O9" si="7">SUM(D19,D29,D39,D49,D62,D72,D82,D92)</f>
        <v>44090.572</v>
      </c>
      <c r="E9" s="418">
        <f t="shared" si="7"/>
        <v>80768.157580000014</v>
      </c>
      <c r="F9" s="418">
        <f t="shared" si="7"/>
        <v>61774.391999999993</v>
      </c>
      <c r="G9" s="418">
        <f t="shared" si="7"/>
        <v>113917.280036</v>
      </c>
      <c r="H9" s="418">
        <f t="shared" si="7"/>
        <v>90072.00529999999</v>
      </c>
      <c r="I9" s="418">
        <f t="shared" si="7"/>
        <v>90446.288</v>
      </c>
      <c r="J9" s="418">
        <f t="shared" si="7"/>
        <v>200418.50399999999</v>
      </c>
      <c r="K9" s="418">
        <f t="shared" si="7"/>
        <v>76831.721609999993</v>
      </c>
      <c r="L9" s="418">
        <f t="shared" si="7"/>
        <v>62321.084000000003</v>
      </c>
      <c r="M9" s="418">
        <f t="shared" si="7"/>
        <v>167820.02308000001</v>
      </c>
      <c r="N9" s="418">
        <f t="shared" si="7"/>
        <v>103355.895</v>
      </c>
      <c r="O9" s="418">
        <f t="shared" si="7"/>
        <v>175630.94399999999</v>
      </c>
      <c r="P9" s="418">
        <f t="shared" si="1"/>
        <v>1267446.8666059999</v>
      </c>
    </row>
    <row r="10" spans="1:16" ht="12" customHeight="1" x14ac:dyDescent="0.2">
      <c r="A10" s="934"/>
      <c r="B10" s="417">
        <v>2021</v>
      </c>
      <c r="C10" s="531">
        <f t="shared" si="2"/>
        <v>326002.79949999996</v>
      </c>
      <c r="D10" s="418">
        <f t="shared" ref="D10:O10" si="8">SUM(D20,D30,D40,D50,D63,D73,D83,D93)</f>
        <v>46729.076999999997</v>
      </c>
      <c r="E10" s="418">
        <f t="shared" si="8"/>
        <v>53232.084000000003</v>
      </c>
      <c r="F10" s="418">
        <f t="shared" si="8"/>
        <v>132208.62749999997</v>
      </c>
      <c r="G10" s="418">
        <f t="shared" si="8"/>
        <v>93833.010999999999</v>
      </c>
      <c r="H10" s="418">
        <f t="shared" si="8"/>
        <v>109433.54399999999</v>
      </c>
      <c r="I10" s="418">
        <f t="shared" si="8"/>
        <v>101062.514</v>
      </c>
      <c r="J10" s="418">
        <f t="shared" si="8"/>
        <v>120553.962</v>
      </c>
      <c r="K10" s="418">
        <f t="shared" si="8"/>
        <v>76897.616590000005</v>
      </c>
      <c r="L10" s="418">
        <f t="shared" si="8"/>
        <v>116950.61664999998</v>
      </c>
      <c r="M10" s="418">
        <f t="shared" si="8"/>
        <v>115622.65899999999</v>
      </c>
      <c r="N10" s="418">
        <f t="shared" si="8"/>
        <v>114810.10629999998</v>
      </c>
      <c r="O10" s="418">
        <f t="shared" si="8"/>
        <v>125672.42701</v>
      </c>
      <c r="P10" s="418">
        <f t="shared" si="1"/>
        <v>1207006.24505</v>
      </c>
    </row>
    <row r="11" spans="1:16" ht="12" customHeight="1" x14ac:dyDescent="0.2">
      <c r="A11" s="934"/>
      <c r="B11" s="417">
        <v>2022</v>
      </c>
      <c r="C11" s="531">
        <f>SUM(D11:G11)</f>
        <v>263358.78638999996</v>
      </c>
      <c r="D11" s="418">
        <f t="shared" ref="D11:O11" si="9">SUM(D21,D31,D41,D51,D64,D74,D84,D94)</f>
        <v>57584.665210000006</v>
      </c>
      <c r="E11" s="418">
        <f t="shared" si="9"/>
        <v>57323.518119999993</v>
      </c>
      <c r="F11" s="418">
        <f t="shared" si="9"/>
        <v>83657.985499999995</v>
      </c>
      <c r="G11" s="418">
        <f t="shared" si="9"/>
        <v>64792.617560000006</v>
      </c>
      <c r="H11" s="418">
        <f t="shared" si="9"/>
        <v>86914.500780000002</v>
      </c>
      <c r="I11" s="418">
        <f t="shared" si="9"/>
        <v>75939.010330000019</v>
      </c>
      <c r="J11" s="418">
        <f t="shared" si="9"/>
        <v>110065.02743999999</v>
      </c>
      <c r="K11" s="418">
        <f t="shared" si="9"/>
        <v>141106.20243</v>
      </c>
      <c r="L11" s="418">
        <f t="shared" si="9"/>
        <v>94921.134919999997</v>
      </c>
      <c r="M11" s="418">
        <f t="shared" si="9"/>
        <v>62887.413089999995</v>
      </c>
      <c r="N11" s="418">
        <f t="shared" si="9"/>
        <v>47229.510719999998</v>
      </c>
      <c r="O11" s="418">
        <f t="shared" si="9"/>
        <v>148891.00518999997</v>
      </c>
      <c r="P11" s="418">
        <f t="shared" si="1"/>
        <v>1031312.5912899998</v>
      </c>
    </row>
    <row r="12" spans="1:16" ht="12" customHeight="1" x14ac:dyDescent="0.2">
      <c r="A12" s="934"/>
      <c r="B12" s="417">
        <v>2023</v>
      </c>
      <c r="C12" s="531">
        <f>SUM(D12:G12)</f>
        <v>326968.20383000001</v>
      </c>
      <c r="D12" s="418">
        <f t="shared" ref="D12:N12" si="10">SUM(D22,D32,D42,D52,D65,D75,D85,D96)</f>
        <v>103337.45329999999</v>
      </c>
      <c r="E12" s="418">
        <f t="shared" si="10"/>
        <v>64126.903240000007</v>
      </c>
      <c r="F12" s="418">
        <f t="shared" si="10"/>
        <v>84840.941419999988</v>
      </c>
      <c r="G12" s="418">
        <f t="shared" si="10"/>
        <v>74662.905869999988</v>
      </c>
      <c r="H12" s="418">
        <f t="shared" si="10"/>
        <v>9303.82</v>
      </c>
      <c r="I12" s="418">
        <f t="shared" si="10"/>
        <v>63410.984450000004</v>
      </c>
      <c r="J12" s="418">
        <f t="shared" si="10"/>
        <v>44322.429120000001</v>
      </c>
      <c r="K12" s="418">
        <f t="shared" si="10"/>
        <v>90546.846120000002</v>
      </c>
      <c r="L12" s="418">
        <f t="shared" si="10"/>
        <v>96964.320580000014</v>
      </c>
      <c r="M12" s="418">
        <f t="shared" si="10"/>
        <v>47497.671389999996</v>
      </c>
      <c r="N12" s="418">
        <f t="shared" si="10"/>
        <v>105167.84012000002</v>
      </c>
      <c r="O12" s="418">
        <f>SUM(O22,O32,O42,O52,O65,O75,O85,O96)</f>
        <v>99725.625</v>
      </c>
      <c r="P12" s="418">
        <f t="shared" si="1"/>
        <v>912876.80460999999</v>
      </c>
    </row>
    <row r="13" spans="1:16" ht="12" customHeight="1" x14ac:dyDescent="0.2">
      <c r="A13" s="512"/>
      <c r="B13" s="417">
        <v>2024</v>
      </c>
      <c r="C13" s="532">
        <f>SUM(D13:G13)</f>
        <v>493475.37049999996</v>
      </c>
      <c r="D13" s="418">
        <f>SUM(D23,D33,D43,D53,D66,D76,D86,D96)</f>
        <v>114431.01999999999</v>
      </c>
      <c r="E13" s="418">
        <f>SUM(E23,E33,E43,E53,E66,E76,E86,E96)</f>
        <v>211799.45475999996</v>
      </c>
      <c r="F13" s="418">
        <f>SUM(F23,F33,F43,F53,F66,F76,F86,F96)</f>
        <v>97481.727249999996</v>
      </c>
      <c r="G13" s="418">
        <f>SUM(G23,G33,G43,G53,G66,G76,G86,G96)</f>
        <v>69763.168489999996</v>
      </c>
      <c r="H13" s="418"/>
      <c r="I13" s="418"/>
      <c r="J13" s="418"/>
      <c r="K13" s="418"/>
      <c r="L13" s="418"/>
      <c r="M13" s="418"/>
      <c r="N13" s="418"/>
      <c r="O13" s="418"/>
      <c r="P13" s="532"/>
    </row>
    <row r="14" spans="1:16" ht="12" customHeight="1" x14ac:dyDescent="0.2">
      <c r="A14" s="935" t="s">
        <v>456</v>
      </c>
      <c r="B14" s="419">
        <v>2015</v>
      </c>
      <c r="C14" s="531">
        <f t="shared" si="2"/>
        <v>150797.38800000001</v>
      </c>
      <c r="D14" s="420">
        <v>20142.518</v>
      </c>
      <c r="E14" s="421">
        <v>34887.99</v>
      </c>
      <c r="F14" s="421">
        <v>63697.8</v>
      </c>
      <c r="G14" s="421">
        <v>32069.08</v>
      </c>
      <c r="H14" s="421">
        <v>24125.11</v>
      </c>
      <c r="I14" s="421">
        <v>45333.54</v>
      </c>
      <c r="J14" s="421">
        <v>40801.019999999997</v>
      </c>
      <c r="K14" s="421">
        <v>21792.156999999999</v>
      </c>
      <c r="L14" s="421">
        <v>20164.055</v>
      </c>
      <c r="M14" s="421">
        <v>68521.278000000006</v>
      </c>
      <c r="N14" s="421">
        <v>4362.91</v>
      </c>
      <c r="O14" s="421">
        <v>48411.44</v>
      </c>
      <c r="P14" s="531">
        <f t="shared" ref="P14:P52" si="11">SUM(D14:O14)</f>
        <v>424308.89799999999</v>
      </c>
    </row>
    <row r="15" spans="1:16" ht="12" customHeight="1" x14ac:dyDescent="0.2">
      <c r="A15" s="936"/>
      <c r="B15" s="4">
        <v>2016</v>
      </c>
      <c r="C15" s="531">
        <f t="shared" si="2"/>
        <v>106537.40199999999</v>
      </c>
      <c r="D15" s="160">
        <v>29334.712</v>
      </c>
      <c r="E15" s="422">
        <v>48120.77</v>
      </c>
      <c r="F15" s="422">
        <v>10318.824000000001</v>
      </c>
      <c r="G15" s="422">
        <v>18763.096000000001</v>
      </c>
      <c r="H15" s="422">
        <v>12701.21</v>
      </c>
      <c r="I15" s="422">
        <v>5748.589782</v>
      </c>
      <c r="J15" s="422">
        <v>32731.17</v>
      </c>
      <c r="K15" s="422">
        <v>47096.51</v>
      </c>
      <c r="L15" s="422">
        <v>17188.25</v>
      </c>
      <c r="M15" s="422">
        <v>22901.482613</v>
      </c>
      <c r="N15" s="422">
        <v>55502.26</v>
      </c>
      <c r="O15" s="422">
        <v>57647.26</v>
      </c>
      <c r="P15" s="531">
        <f t="shared" si="11"/>
        <v>358054.134395</v>
      </c>
    </row>
    <row r="16" spans="1:16" ht="12" customHeight="1" x14ac:dyDescent="0.2">
      <c r="A16" s="936"/>
      <c r="B16" s="4">
        <v>2017</v>
      </c>
      <c r="C16" s="531">
        <f t="shared" si="2"/>
        <v>112703.7</v>
      </c>
      <c r="D16" s="160">
        <v>2863.82</v>
      </c>
      <c r="E16" s="422">
        <v>18136.439999999999</v>
      </c>
      <c r="F16" s="422">
        <v>32720.14</v>
      </c>
      <c r="G16" s="422">
        <v>58983.3</v>
      </c>
      <c r="H16" s="422">
        <v>54269.59</v>
      </c>
      <c r="I16" s="422">
        <v>57058.563999999998</v>
      </c>
      <c r="J16" s="422">
        <v>40290.89</v>
      </c>
      <c r="K16" s="422">
        <v>15893.65</v>
      </c>
      <c r="L16" s="422">
        <v>27926.710999999999</v>
      </c>
      <c r="M16" s="422">
        <v>5899.77</v>
      </c>
      <c r="N16" s="422">
        <v>36304.802000000003</v>
      </c>
      <c r="O16" s="422">
        <v>63341.123</v>
      </c>
      <c r="P16" s="531">
        <f t="shared" si="11"/>
        <v>413688.8000000001</v>
      </c>
    </row>
    <row r="17" spans="1:16" ht="12" customHeight="1" x14ac:dyDescent="0.2">
      <c r="A17" s="936"/>
      <c r="B17" s="4">
        <v>2018</v>
      </c>
      <c r="C17" s="531">
        <f t="shared" si="2"/>
        <v>69946.644</v>
      </c>
      <c r="D17" s="160">
        <v>19507.517</v>
      </c>
      <c r="E17" s="422">
        <v>14270.177</v>
      </c>
      <c r="F17" s="422">
        <v>36168.949999999997</v>
      </c>
      <c r="G17" s="422">
        <v>0</v>
      </c>
      <c r="H17" s="422">
        <v>18482.18</v>
      </c>
      <c r="I17" s="422">
        <v>14245.05</v>
      </c>
      <c r="J17" s="422">
        <v>12814.61</v>
      </c>
      <c r="K17" s="422">
        <v>30441.012920000001</v>
      </c>
      <c r="L17" s="422">
        <v>43806.485000000001</v>
      </c>
      <c r="M17" s="422">
        <v>42351.240325000006</v>
      </c>
      <c r="N17" s="422">
        <v>3522.7620000000002</v>
      </c>
      <c r="O17" s="422">
        <v>21290.560000000001</v>
      </c>
      <c r="P17" s="531">
        <f t="shared" si="11"/>
        <v>256900.544245</v>
      </c>
    </row>
    <row r="18" spans="1:16" ht="12" customHeight="1" x14ac:dyDescent="0.2">
      <c r="A18" s="936"/>
      <c r="B18" s="4">
        <v>2019</v>
      </c>
      <c r="C18" s="531">
        <f t="shared" si="2"/>
        <v>145409.83000000002</v>
      </c>
      <c r="D18" s="160">
        <v>83.4</v>
      </c>
      <c r="E18" s="422">
        <v>64448.69</v>
      </c>
      <c r="F18" s="422">
        <v>22929.98</v>
      </c>
      <c r="G18" s="422">
        <v>57947.76</v>
      </c>
      <c r="H18" s="422">
        <v>76256.649999999994</v>
      </c>
      <c r="I18" s="422">
        <v>63.01</v>
      </c>
      <c r="J18" s="422">
        <v>31460.23</v>
      </c>
      <c r="K18" s="422">
        <v>20043.944664999999</v>
      </c>
      <c r="L18" s="422">
        <v>44880.097545999997</v>
      </c>
      <c r="M18" s="422">
        <v>10259.129999999999</v>
      </c>
      <c r="N18" s="422">
        <v>35640.904999999999</v>
      </c>
      <c r="O18" s="422">
        <v>34990.29</v>
      </c>
      <c r="P18" s="531">
        <f t="shared" si="11"/>
        <v>399004.08721099998</v>
      </c>
    </row>
    <row r="19" spans="1:16" ht="12" customHeight="1" x14ac:dyDescent="0.2">
      <c r="A19" s="936"/>
      <c r="B19" s="4">
        <v>2020</v>
      </c>
      <c r="C19" s="531">
        <f t="shared" si="2"/>
        <v>100517.54199</v>
      </c>
      <c r="D19" s="160">
        <v>10205.470000000001</v>
      </c>
      <c r="E19" s="422">
        <v>40386.874990000004</v>
      </c>
      <c r="F19" s="422">
        <v>147.91800000000001</v>
      </c>
      <c r="G19" s="422">
        <v>49777.279000000002</v>
      </c>
      <c r="H19" s="422">
        <v>9773.2672999999995</v>
      </c>
      <c r="I19" s="422">
        <v>22797.53</v>
      </c>
      <c r="J19" s="422">
        <v>111215.495</v>
      </c>
      <c r="K19" s="422">
        <v>13427.25</v>
      </c>
      <c r="L19" s="422">
        <v>14957.990000000002</v>
      </c>
      <c r="M19" s="422">
        <v>39719.240000000005</v>
      </c>
      <c r="N19" s="422">
        <v>3127.52</v>
      </c>
      <c r="O19" s="422">
        <v>58064.187999999995</v>
      </c>
      <c r="P19" s="531">
        <f t="shared" si="11"/>
        <v>373600.02228999999</v>
      </c>
    </row>
    <row r="20" spans="1:16" ht="12" customHeight="1" x14ac:dyDescent="0.2">
      <c r="A20" s="936"/>
      <c r="B20" s="4">
        <v>2021</v>
      </c>
      <c r="C20" s="531">
        <f t="shared" si="2"/>
        <v>109831.879</v>
      </c>
      <c r="D20" s="160">
        <v>4610.16</v>
      </c>
      <c r="E20" s="422">
        <v>32199.059000000001</v>
      </c>
      <c r="F20" s="422">
        <v>60077.06</v>
      </c>
      <c r="G20" s="422">
        <v>12945.6</v>
      </c>
      <c r="H20" s="422">
        <v>9229.86</v>
      </c>
      <c r="I20" s="422">
        <v>34595</v>
      </c>
      <c r="J20" s="422">
        <v>22753.260000000002</v>
      </c>
      <c r="K20" s="422">
        <v>24906.11404</v>
      </c>
      <c r="L20" s="422">
        <v>33606.99</v>
      </c>
      <c r="M20" s="422">
        <v>52030.149999999987</v>
      </c>
      <c r="N20" s="422">
        <v>20340.78</v>
      </c>
      <c r="O20" s="422">
        <v>18137.2</v>
      </c>
      <c r="P20" s="531">
        <f t="shared" si="11"/>
        <v>325431.23304000002</v>
      </c>
    </row>
    <row r="21" spans="1:16" ht="12" customHeight="1" x14ac:dyDescent="0.2">
      <c r="A21" s="936"/>
      <c r="B21" s="4">
        <v>2022</v>
      </c>
      <c r="C21" s="531">
        <f t="shared" si="2"/>
        <v>53161.938669999996</v>
      </c>
      <c r="D21" s="160">
        <v>12634.89</v>
      </c>
      <c r="E21" s="160">
        <v>528.65</v>
      </c>
      <c r="F21" s="422">
        <v>2101.6909999999998</v>
      </c>
      <c r="G21" s="422">
        <v>37896.707669999996</v>
      </c>
      <c r="H21" s="422">
        <v>7527.716999999996</v>
      </c>
      <c r="I21" s="422">
        <v>42028.459330000005</v>
      </c>
      <c r="J21" s="422">
        <v>26867.431</v>
      </c>
      <c r="K21" s="422">
        <v>58812.74699</v>
      </c>
      <c r="L21" s="422">
        <v>17358.323289999997</v>
      </c>
      <c r="M21" s="422">
        <v>24949.995999999999</v>
      </c>
      <c r="N21" s="422">
        <v>22203.17</v>
      </c>
      <c r="O21" s="422">
        <v>77377.01999999999</v>
      </c>
      <c r="P21" s="531">
        <f t="shared" si="11"/>
        <v>330286.80227999995</v>
      </c>
    </row>
    <row r="22" spans="1:16" ht="12" customHeight="1" x14ac:dyDescent="0.2">
      <c r="A22" s="936"/>
      <c r="B22" s="4">
        <v>2023</v>
      </c>
      <c r="C22" s="531">
        <f t="shared" si="2"/>
        <v>123890.40855999998</v>
      </c>
      <c r="D22" s="160">
        <v>42422.149299999997</v>
      </c>
      <c r="E22" s="160">
        <v>2.2120000000000001E-2</v>
      </c>
      <c r="F22" s="422">
        <v>38940.31</v>
      </c>
      <c r="G22" s="422">
        <v>42527.927139999985</v>
      </c>
      <c r="H22" s="422">
        <v>282.98</v>
      </c>
      <c r="I22" s="422">
        <v>4277.9582499999988</v>
      </c>
      <c r="J22" s="422">
        <v>10585.77</v>
      </c>
      <c r="K22" s="422">
        <v>14704.82</v>
      </c>
      <c r="L22" s="422">
        <v>34167.340000000004</v>
      </c>
      <c r="M22" s="422">
        <v>30517.813499999997</v>
      </c>
      <c r="N22" s="422">
        <v>22173.8</v>
      </c>
      <c r="O22" s="422">
        <v>14957.94</v>
      </c>
      <c r="P22" s="531">
        <f t="shared" si="11"/>
        <v>255558.83030999996</v>
      </c>
    </row>
    <row r="23" spans="1:16" ht="12" customHeight="1" x14ac:dyDescent="0.2">
      <c r="A23" s="920"/>
      <c r="B23" s="4">
        <v>2024</v>
      </c>
      <c r="C23" s="532">
        <f>SUM(D23:G23)</f>
        <v>164042.97</v>
      </c>
      <c r="D23" s="430">
        <v>39338.629999999997</v>
      </c>
      <c r="E23" s="430">
        <v>85021.95</v>
      </c>
      <c r="F23" s="160">
        <v>23247.01</v>
      </c>
      <c r="G23" s="422">
        <v>16435.379999999997</v>
      </c>
      <c r="H23" s="422"/>
      <c r="I23" s="422"/>
      <c r="J23" s="422"/>
      <c r="K23" s="422"/>
      <c r="L23" s="422"/>
      <c r="M23" s="422"/>
      <c r="N23" s="422"/>
      <c r="O23" s="422"/>
      <c r="P23" s="532"/>
    </row>
    <row r="24" spans="1:16" ht="12" customHeight="1" x14ac:dyDescent="0.2">
      <c r="A24" s="935" t="s">
        <v>21</v>
      </c>
      <c r="B24" s="419">
        <v>2015</v>
      </c>
      <c r="C24" s="531">
        <f t="shared" si="2"/>
        <v>41592.74</v>
      </c>
      <c r="D24" s="160">
        <v>10887.08</v>
      </c>
      <c r="E24" s="160">
        <v>0</v>
      </c>
      <c r="F24" s="421">
        <v>0</v>
      </c>
      <c r="G24" s="421">
        <v>30705.66</v>
      </c>
      <c r="H24" s="421">
        <v>8979.23</v>
      </c>
      <c r="I24" s="420">
        <v>0</v>
      </c>
      <c r="J24" s="420">
        <v>0</v>
      </c>
      <c r="K24" s="420">
        <v>0</v>
      </c>
      <c r="L24" s="420">
        <v>0</v>
      </c>
      <c r="M24" s="420">
        <v>0</v>
      </c>
      <c r="N24" s="420">
        <v>0</v>
      </c>
      <c r="O24" s="420">
        <v>0</v>
      </c>
      <c r="P24" s="531">
        <f t="shared" si="11"/>
        <v>50571.97</v>
      </c>
    </row>
    <row r="25" spans="1:16" ht="12" customHeight="1" x14ac:dyDescent="0.2">
      <c r="A25" s="936"/>
      <c r="B25" s="4">
        <v>2016</v>
      </c>
      <c r="C25" s="531">
        <f t="shared" si="2"/>
        <v>0</v>
      </c>
      <c r="D25" s="160">
        <v>0</v>
      </c>
      <c r="E25" s="422">
        <v>0</v>
      </c>
      <c r="F25" s="422">
        <v>0</v>
      </c>
      <c r="G25" s="422">
        <v>0</v>
      </c>
      <c r="H25" s="422">
        <v>5.0000000000000001E-4</v>
      </c>
      <c r="I25" s="422">
        <v>23639.71</v>
      </c>
      <c r="J25" s="422">
        <v>12322.61</v>
      </c>
      <c r="K25" s="422">
        <v>0</v>
      </c>
      <c r="L25" s="422">
        <v>25454.42</v>
      </c>
      <c r="M25" s="422">
        <v>33083.11</v>
      </c>
      <c r="N25" s="422">
        <v>0</v>
      </c>
      <c r="O25" s="422">
        <v>33505.699999999997</v>
      </c>
      <c r="P25" s="531">
        <f t="shared" si="11"/>
        <v>128005.5505</v>
      </c>
    </row>
    <row r="26" spans="1:16" ht="12" customHeight="1" x14ac:dyDescent="0.2">
      <c r="A26" s="936"/>
      <c r="B26" s="4">
        <v>2017</v>
      </c>
      <c r="C26" s="531">
        <f t="shared" si="2"/>
        <v>37906.910000000003</v>
      </c>
      <c r="D26" s="160">
        <v>0</v>
      </c>
      <c r="E26" s="422">
        <v>0</v>
      </c>
      <c r="F26" s="422">
        <v>32894.26</v>
      </c>
      <c r="G26" s="422">
        <v>5012.6499999999996</v>
      </c>
      <c r="H26" s="422">
        <v>27996.473000000002</v>
      </c>
      <c r="I26" s="422">
        <v>0</v>
      </c>
      <c r="J26" s="422">
        <v>0</v>
      </c>
      <c r="K26" s="422">
        <v>33073.26</v>
      </c>
      <c r="L26" s="422">
        <v>0</v>
      </c>
      <c r="M26" s="422">
        <v>32127.71</v>
      </c>
      <c r="N26" s="422">
        <v>0</v>
      </c>
      <c r="O26" s="422">
        <v>22005.119999999999</v>
      </c>
      <c r="P26" s="531">
        <f t="shared" si="11"/>
        <v>153109.473</v>
      </c>
    </row>
    <row r="27" spans="1:16" ht="12" customHeight="1" x14ac:dyDescent="0.2">
      <c r="A27" s="936"/>
      <c r="B27" s="4">
        <v>2018</v>
      </c>
      <c r="C27" s="531">
        <f t="shared" si="2"/>
        <v>71233.41</v>
      </c>
      <c r="D27" s="160">
        <v>8025.15</v>
      </c>
      <c r="E27" s="160">
        <v>30279.35</v>
      </c>
      <c r="F27" s="160">
        <v>0.6</v>
      </c>
      <c r="G27" s="160">
        <v>32928.31</v>
      </c>
      <c r="H27" s="422">
        <v>0</v>
      </c>
      <c r="I27" s="422">
        <v>0</v>
      </c>
      <c r="J27" s="160">
        <v>13323.29</v>
      </c>
      <c r="K27" s="422">
        <v>21256.97</v>
      </c>
      <c r="L27" s="422">
        <v>13996.56</v>
      </c>
      <c r="M27" s="422">
        <v>32065.786</v>
      </c>
      <c r="N27" s="422">
        <v>19140.38</v>
      </c>
      <c r="O27" s="422">
        <v>0</v>
      </c>
      <c r="P27" s="531">
        <f t="shared" si="11"/>
        <v>171016.39600000001</v>
      </c>
    </row>
    <row r="28" spans="1:16" ht="12" customHeight="1" x14ac:dyDescent="0.2">
      <c r="A28" s="936"/>
      <c r="B28" s="4">
        <v>2019</v>
      </c>
      <c r="C28" s="531">
        <f t="shared" si="2"/>
        <v>65830.51999999999</v>
      </c>
      <c r="D28" s="160">
        <v>12990.8</v>
      </c>
      <c r="E28" s="160">
        <v>19808.98</v>
      </c>
      <c r="F28" s="160">
        <v>13750.1</v>
      </c>
      <c r="G28" s="160">
        <v>19280.64</v>
      </c>
      <c r="H28" s="422">
        <v>8600.3696999999993</v>
      </c>
      <c r="I28" s="422">
        <v>23003</v>
      </c>
      <c r="J28" s="160">
        <v>4.8000000000000001E-2</v>
      </c>
      <c r="K28" s="422">
        <v>0</v>
      </c>
      <c r="L28" s="422">
        <v>35859.300000000003</v>
      </c>
      <c r="M28" s="422">
        <v>17496.59</v>
      </c>
      <c r="N28" s="422">
        <v>18546.98</v>
      </c>
      <c r="O28" s="422">
        <v>0</v>
      </c>
      <c r="P28" s="531">
        <f t="shared" si="11"/>
        <v>169336.8077</v>
      </c>
    </row>
    <row r="29" spans="1:16" ht="12" customHeight="1" x14ac:dyDescent="0.2">
      <c r="A29" s="936"/>
      <c r="B29" s="4">
        <v>2020</v>
      </c>
      <c r="C29" s="531">
        <f t="shared" si="2"/>
        <v>17607.27</v>
      </c>
      <c r="D29" s="422">
        <v>2.5000000000000001E-2</v>
      </c>
      <c r="E29" s="422">
        <v>2.5000000000000001E-2</v>
      </c>
      <c r="F29" s="160">
        <v>7608.29</v>
      </c>
      <c r="G29" s="160">
        <v>9998.93</v>
      </c>
      <c r="H29" s="422">
        <v>0</v>
      </c>
      <c r="I29" s="422">
        <v>20389.919999999998</v>
      </c>
      <c r="J29" s="160">
        <v>7021.83</v>
      </c>
      <c r="K29" s="422">
        <v>21707.4</v>
      </c>
      <c r="L29" s="422">
        <v>11996.65</v>
      </c>
      <c r="M29" s="422">
        <v>12015</v>
      </c>
      <c r="N29" s="422">
        <v>28514.12</v>
      </c>
      <c r="O29" s="422">
        <v>8001.02</v>
      </c>
      <c r="P29" s="531">
        <f t="shared" si="11"/>
        <v>127253.21</v>
      </c>
    </row>
    <row r="30" spans="1:16" ht="12" customHeight="1" x14ac:dyDescent="0.2">
      <c r="A30" s="936"/>
      <c r="B30" s="4">
        <v>2021</v>
      </c>
      <c r="C30" s="531">
        <f t="shared" si="2"/>
        <v>71673.59</v>
      </c>
      <c r="D30" s="422">
        <v>29083.55</v>
      </c>
      <c r="E30" s="422">
        <v>15412.470000000001</v>
      </c>
      <c r="F30" s="160">
        <v>13500</v>
      </c>
      <c r="G30" s="160">
        <v>13677.57</v>
      </c>
      <c r="H30" s="422">
        <v>25764.17</v>
      </c>
      <c r="I30" s="422">
        <v>11000</v>
      </c>
      <c r="J30" s="160">
        <v>30971</v>
      </c>
      <c r="K30" s="422">
        <v>43270.130000000005</v>
      </c>
      <c r="L30" s="422">
        <v>7009.3899999999994</v>
      </c>
      <c r="M30" s="422">
        <v>21589.33</v>
      </c>
      <c r="N30" s="422">
        <v>41365.279999999999</v>
      </c>
      <c r="O30" s="422">
        <v>59836.44</v>
      </c>
      <c r="P30" s="531">
        <f t="shared" si="11"/>
        <v>312479.33000000007</v>
      </c>
    </row>
    <row r="31" spans="1:16" ht="12" customHeight="1" x14ac:dyDescent="0.2">
      <c r="A31" s="936"/>
      <c r="B31" s="4">
        <v>2022</v>
      </c>
      <c r="C31" s="531">
        <f t="shared" si="2"/>
        <v>13737.80212</v>
      </c>
      <c r="D31" s="422">
        <v>1010</v>
      </c>
      <c r="E31" s="160">
        <v>2.2120000000000001E-2</v>
      </c>
      <c r="F31" s="160">
        <v>11929.880000000001</v>
      </c>
      <c r="G31" s="160">
        <v>797.90000000000009</v>
      </c>
      <c r="H31" s="422">
        <v>42762.13</v>
      </c>
      <c r="I31" s="422">
        <v>18511.34</v>
      </c>
      <c r="J31" s="160">
        <v>14986.86</v>
      </c>
      <c r="K31" s="422">
        <v>18790.832999999995</v>
      </c>
      <c r="L31" s="422">
        <v>8216.6200000000008</v>
      </c>
      <c r="M31" s="422">
        <v>6009.66</v>
      </c>
      <c r="N31" s="422">
        <v>10505.14</v>
      </c>
      <c r="O31" s="160">
        <v>2.2120000000000001E-2</v>
      </c>
      <c r="P31" s="531">
        <f t="shared" si="11"/>
        <v>133520.40724</v>
      </c>
    </row>
    <row r="32" spans="1:16" ht="12" customHeight="1" x14ac:dyDescent="0.2">
      <c r="A32" s="936"/>
      <c r="B32" s="4">
        <v>2023</v>
      </c>
      <c r="C32" s="531">
        <f t="shared" si="2"/>
        <v>9933.0742399999999</v>
      </c>
      <c r="D32" s="422">
        <v>7198.21</v>
      </c>
      <c r="E32" s="160">
        <v>2.2120000000000001E-2</v>
      </c>
      <c r="F32" s="160">
        <v>2.2120000000000001E-2</v>
      </c>
      <c r="G32" s="160">
        <v>2734.82</v>
      </c>
      <c r="H32" s="160">
        <v>2.2120000000000001E-2</v>
      </c>
      <c r="I32" s="422">
        <v>34.934260000000002</v>
      </c>
      <c r="J32" s="160">
        <v>2.2120000000000001E-2</v>
      </c>
      <c r="K32" s="160">
        <v>2.2120000000000001E-2</v>
      </c>
      <c r="L32" s="422">
        <v>180</v>
      </c>
      <c r="M32" s="422">
        <v>6454.7799999999988</v>
      </c>
      <c r="N32" s="160">
        <v>2.2120000000000001E-2</v>
      </c>
      <c r="O32" s="160">
        <v>40926.69</v>
      </c>
      <c r="P32" s="531">
        <f t="shared" si="11"/>
        <v>57529.566980000003</v>
      </c>
    </row>
    <row r="33" spans="1:16" ht="12" customHeight="1" x14ac:dyDescent="0.2">
      <c r="A33" s="920"/>
      <c r="B33" s="4">
        <v>2024</v>
      </c>
      <c r="C33" s="532">
        <f t="shared" si="2"/>
        <v>55656.15</v>
      </c>
      <c r="D33" s="422">
        <v>0</v>
      </c>
      <c r="E33" s="422">
        <v>26457.32</v>
      </c>
      <c r="F33" s="160">
        <v>14998.83</v>
      </c>
      <c r="G33" s="160">
        <v>14200</v>
      </c>
      <c r="H33" s="160"/>
      <c r="I33" s="422"/>
      <c r="J33" s="160"/>
      <c r="K33" s="160"/>
      <c r="L33" s="422"/>
      <c r="M33" s="422"/>
      <c r="N33" s="160"/>
      <c r="O33" s="160"/>
      <c r="P33" s="532"/>
    </row>
    <row r="34" spans="1:16" ht="12" customHeight="1" x14ac:dyDescent="0.2">
      <c r="A34" s="935" t="s">
        <v>22</v>
      </c>
      <c r="B34" s="419">
        <v>2015</v>
      </c>
      <c r="C34" s="531">
        <f t="shared" si="2"/>
        <v>64061.509019999998</v>
      </c>
      <c r="D34" s="420">
        <v>24430.514500000001</v>
      </c>
      <c r="E34" s="420">
        <v>27865.295590999998</v>
      </c>
      <c r="F34" s="420">
        <v>7013.95</v>
      </c>
      <c r="G34" s="420">
        <v>4751.7489289999994</v>
      </c>
      <c r="H34" s="420">
        <v>11672.289280999999</v>
      </c>
      <c r="I34" s="420">
        <v>23958.5445</v>
      </c>
      <c r="J34" s="420">
        <v>3141.7809999999999</v>
      </c>
      <c r="K34" s="421">
        <v>14057.401</v>
      </c>
      <c r="L34" s="420">
        <v>30690.030500000001</v>
      </c>
      <c r="M34" s="421">
        <v>0</v>
      </c>
      <c r="N34" s="420">
        <v>15408.231</v>
      </c>
      <c r="O34" s="420">
        <v>24739.759999999998</v>
      </c>
      <c r="P34" s="531">
        <f t="shared" si="11"/>
        <v>187729.54630100002</v>
      </c>
    </row>
    <row r="35" spans="1:16" ht="12" customHeight="1" x14ac:dyDescent="0.2">
      <c r="A35" s="936"/>
      <c r="B35" s="4">
        <v>2016</v>
      </c>
      <c r="C35" s="531">
        <f t="shared" si="2"/>
        <v>77125.109695000006</v>
      </c>
      <c r="D35" s="160">
        <v>34701.6201</v>
      </c>
      <c r="E35" s="160">
        <v>14537.72</v>
      </c>
      <c r="F35" s="160">
        <v>27590.754000000001</v>
      </c>
      <c r="G35" s="160">
        <v>295.01559499999996</v>
      </c>
      <c r="H35" s="160">
        <v>8992.4599999999991</v>
      </c>
      <c r="I35" s="160">
        <v>34738.942000000003</v>
      </c>
      <c r="J35" s="160">
        <v>10675.98</v>
      </c>
      <c r="K35" s="422">
        <v>12483.14</v>
      </c>
      <c r="L35" s="160">
        <v>4759.6205339999997</v>
      </c>
      <c r="M35" s="160">
        <v>55882.002999999997</v>
      </c>
      <c r="N35" s="160">
        <v>5704.6295470000005</v>
      </c>
      <c r="O35" s="160">
        <v>16842.439999999999</v>
      </c>
      <c r="P35" s="531">
        <f t="shared" si="11"/>
        <v>227204.32477600002</v>
      </c>
    </row>
    <row r="36" spans="1:16" ht="12" customHeight="1" x14ac:dyDescent="0.2">
      <c r="A36" s="936"/>
      <c r="B36" s="4">
        <v>2017</v>
      </c>
      <c r="C36" s="531">
        <f t="shared" si="2"/>
        <v>84444.111097000001</v>
      </c>
      <c r="D36" s="160">
        <v>27103.393596999998</v>
      </c>
      <c r="E36" s="422">
        <v>0</v>
      </c>
      <c r="F36" s="160">
        <v>24859.02</v>
      </c>
      <c r="G36" s="160">
        <v>32481.697499999998</v>
      </c>
      <c r="H36" s="160">
        <v>5044.04</v>
      </c>
      <c r="I36" s="160">
        <v>9170.2380720000001</v>
      </c>
      <c r="J36" s="160">
        <v>33385.590100000001</v>
      </c>
      <c r="K36" s="160">
        <v>17461.531999999999</v>
      </c>
      <c r="L36" s="160">
        <v>1277.951153</v>
      </c>
      <c r="M36" s="422">
        <v>16584.281999999999</v>
      </c>
      <c r="N36" s="160">
        <v>19656.273000000001</v>
      </c>
      <c r="O36" s="160">
        <v>47925.47</v>
      </c>
      <c r="P36" s="531">
        <f t="shared" si="11"/>
        <v>234949.48742200001</v>
      </c>
    </row>
    <row r="37" spans="1:16" ht="12" customHeight="1" x14ac:dyDescent="0.2">
      <c r="A37" s="936"/>
      <c r="B37" s="4">
        <v>2018</v>
      </c>
      <c r="C37" s="531">
        <f t="shared" si="2"/>
        <v>55305.487720000005</v>
      </c>
      <c r="D37" s="160">
        <v>0</v>
      </c>
      <c r="E37" s="422">
        <v>0</v>
      </c>
      <c r="F37" s="422">
        <v>30582.49</v>
      </c>
      <c r="G37" s="422">
        <v>24722.997719999999</v>
      </c>
      <c r="H37" s="422">
        <v>30169.5105</v>
      </c>
      <c r="I37" s="422">
        <v>0</v>
      </c>
      <c r="J37" s="422">
        <v>32617.5</v>
      </c>
      <c r="K37" s="160">
        <v>30360.610317000002</v>
      </c>
      <c r="L37" s="160">
        <v>5614.4</v>
      </c>
      <c r="M37" s="422">
        <v>41531.129999999997</v>
      </c>
      <c r="N37" s="160">
        <v>751.822</v>
      </c>
      <c r="O37" s="160">
        <v>360.76800000000003</v>
      </c>
      <c r="P37" s="531">
        <f t="shared" si="11"/>
        <v>196711.22853700002</v>
      </c>
    </row>
    <row r="38" spans="1:16" ht="12" customHeight="1" x14ac:dyDescent="0.2">
      <c r="A38" s="936"/>
      <c r="B38" s="4">
        <v>2019</v>
      </c>
      <c r="C38" s="531">
        <f t="shared" si="2"/>
        <v>108886.133</v>
      </c>
      <c r="D38" s="160">
        <v>6802.6040000000003</v>
      </c>
      <c r="E38" s="160">
        <v>45682.03</v>
      </c>
      <c r="F38" s="422">
        <v>22209.3</v>
      </c>
      <c r="G38" s="422">
        <v>34192.199000000001</v>
      </c>
      <c r="H38" s="422">
        <v>18678.310541999999</v>
      </c>
      <c r="I38" s="160">
        <v>30938.184000000001</v>
      </c>
      <c r="J38" s="422">
        <v>17.609934000000003</v>
      </c>
      <c r="K38" s="160">
        <v>991.69</v>
      </c>
      <c r="L38" s="160">
        <v>21736.754000000001</v>
      </c>
      <c r="M38" s="422">
        <v>2526.1025</v>
      </c>
      <c r="N38" s="160">
        <v>33298.32</v>
      </c>
      <c r="O38" s="160">
        <v>47216.24</v>
      </c>
      <c r="P38" s="531">
        <f t="shared" si="11"/>
        <v>264289.34397600003</v>
      </c>
    </row>
    <row r="39" spans="1:16" ht="12" customHeight="1" x14ac:dyDescent="0.2">
      <c r="A39" s="936"/>
      <c r="B39" s="4">
        <v>2020</v>
      </c>
      <c r="C39" s="531">
        <f t="shared" si="2"/>
        <v>74292.555255999992</v>
      </c>
      <c r="D39" s="160">
        <v>22481.86</v>
      </c>
      <c r="E39" s="46">
        <v>3253.92</v>
      </c>
      <c r="F39" s="422">
        <v>31845.703000000001</v>
      </c>
      <c r="G39" s="422">
        <v>16711.072255999999</v>
      </c>
      <c r="H39" s="422">
        <v>20547.150000000001</v>
      </c>
      <c r="I39" s="160">
        <v>33323.247000000003</v>
      </c>
      <c r="J39" s="422">
        <v>14353.795999999998</v>
      </c>
      <c r="K39" s="160">
        <v>5392.15</v>
      </c>
      <c r="L39" s="160">
        <v>1381.88</v>
      </c>
      <c r="M39" s="422">
        <v>30170.75</v>
      </c>
      <c r="N39" s="160">
        <v>31071.623999999996</v>
      </c>
      <c r="O39" s="160">
        <v>40278.552999999993</v>
      </c>
      <c r="P39" s="531">
        <f t="shared" si="11"/>
        <v>250811.70525599996</v>
      </c>
    </row>
    <row r="40" spans="1:16" ht="12" customHeight="1" x14ac:dyDescent="0.2">
      <c r="A40" s="936"/>
      <c r="B40" s="4">
        <v>2021</v>
      </c>
      <c r="C40" s="531">
        <f t="shared" si="2"/>
        <v>88928.385999999999</v>
      </c>
      <c r="D40" s="46">
        <v>312</v>
      </c>
      <c r="E40" s="46">
        <v>231.91499999999999</v>
      </c>
      <c r="F40" s="422">
        <v>51278.99</v>
      </c>
      <c r="G40" s="422">
        <v>37105.481</v>
      </c>
      <c r="H40" s="422">
        <v>23530.035</v>
      </c>
      <c r="I40" s="160">
        <v>1430</v>
      </c>
      <c r="J40" s="422">
        <v>47655.131999999998</v>
      </c>
      <c r="K40" s="160">
        <v>60.175550000000001</v>
      </c>
      <c r="L40" s="160">
        <v>20668.918239999995</v>
      </c>
      <c r="M40" s="422">
        <v>31906.489999999998</v>
      </c>
      <c r="N40" s="160">
        <v>16368.991</v>
      </c>
      <c r="O40" s="160">
        <v>25993.802</v>
      </c>
      <c r="P40" s="531">
        <f t="shared" si="11"/>
        <v>256541.92979000002</v>
      </c>
    </row>
    <row r="41" spans="1:16" ht="12" customHeight="1" x14ac:dyDescent="0.2">
      <c r="A41" s="936"/>
      <c r="B41" s="4">
        <v>2022</v>
      </c>
      <c r="C41" s="531">
        <f t="shared" si="2"/>
        <v>143069.91219</v>
      </c>
      <c r="D41" s="160">
        <v>31217.99</v>
      </c>
      <c r="E41" s="46">
        <v>46381.099999999991</v>
      </c>
      <c r="F41" s="422">
        <v>65133.850000000006</v>
      </c>
      <c r="G41" s="422">
        <v>336.97218999999996</v>
      </c>
      <c r="H41" s="422">
        <v>31559.257999999998</v>
      </c>
      <c r="I41" s="160">
        <v>1348.732</v>
      </c>
      <c r="J41" s="422">
        <v>39149.36961999999</v>
      </c>
      <c r="K41" s="160">
        <v>23208.720000000001</v>
      </c>
      <c r="L41" s="160">
        <v>31454.190000000002</v>
      </c>
      <c r="M41" s="422">
        <v>15256.006090000001</v>
      </c>
      <c r="N41" s="160">
        <v>2.2120000000000001E-2</v>
      </c>
      <c r="O41" s="160">
        <v>30459.893039999999</v>
      </c>
      <c r="P41" s="531">
        <f t="shared" si="11"/>
        <v>315506.10305999994</v>
      </c>
    </row>
    <row r="42" spans="1:16" ht="12" customHeight="1" x14ac:dyDescent="0.2">
      <c r="A42" s="936"/>
      <c r="B42" s="4">
        <v>2023</v>
      </c>
      <c r="C42" s="531">
        <f t="shared" si="2"/>
        <v>116935.64905000001</v>
      </c>
      <c r="D42" s="160">
        <v>44357.65</v>
      </c>
      <c r="E42" s="46">
        <v>41562.362000000001</v>
      </c>
      <c r="F42" s="422">
        <v>30988.637050000001</v>
      </c>
      <c r="G42" s="422">
        <v>27</v>
      </c>
      <c r="H42" s="422">
        <v>260.95999999999998</v>
      </c>
      <c r="I42" s="160">
        <v>37847.442940000001</v>
      </c>
      <c r="J42" s="422">
        <v>10601.649999999998</v>
      </c>
      <c r="K42" s="160">
        <v>15007.300000000001</v>
      </c>
      <c r="L42" s="160">
        <v>26740.232580000004</v>
      </c>
      <c r="M42" s="422">
        <v>148.02726999999999</v>
      </c>
      <c r="N42" s="160">
        <v>48907.558000000012</v>
      </c>
      <c r="O42" s="160">
        <v>37183.449999999997</v>
      </c>
      <c r="P42" s="531">
        <f t="shared" si="11"/>
        <v>293632.26984000002</v>
      </c>
    </row>
    <row r="43" spans="1:16" ht="12" customHeight="1" x14ac:dyDescent="0.2">
      <c r="A43" s="920"/>
      <c r="B43" s="4">
        <v>2024</v>
      </c>
      <c r="C43" s="532">
        <f>SUM(D43:G43)</f>
        <v>131050.96726</v>
      </c>
      <c r="D43" s="160">
        <v>30866.730000000003</v>
      </c>
      <c r="E43" s="160">
        <v>64936.147260000005</v>
      </c>
      <c r="F43" s="422">
        <v>30612.11</v>
      </c>
      <c r="G43" s="422">
        <v>4635.9799999999996</v>
      </c>
      <c r="H43" s="422"/>
      <c r="I43" s="160"/>
      <c r="J43" s="422"/>
      <c r="K43" s="160"/>
      <c r="L43" s="160"/>
      <c r="M43" s="422"/>
      <c r="N43" s="160"/>
      <c r="O43" s="160"/>
      <c r="P43" s="532"/>
    </row>
    <row r="44" spans="1:16" ht="12" customHeight="1" x14ac:dyDescent="0.2">
      <c r="A44" s="935" t="s">
        <v>138</v>
      </c>
      <c r="B44" s="419">
        <v>2015</v>
      </c>
      <c r="C44" s="531">
        <f>SUM(D44:G44)</f>
        <v>40124.923000000003</v>
      </c>
      <c r="D44" s="420">
        <v>29358.352999999999</v>
      </c>
      <c r="E44" s="421">
        <v>429.04</v>
      </c>
      <c r="F44" s="421">
        <v>10337.530000000001</v>
      </c>
      <c r="G44" s="421">
        <v>0</v>
      </c>
      <c r="H44" s="421">
        <v>15253.703</v>
      </c>
      <c r="I44" s="421">
        <v>23797.249500000002</v>
      </c>
      <c r="J44" s="421">
        <v>8428.5820000000003</v>
      </c>
      <c r="K44" s="420">
        <v>11102.568499999999</v>
      </c>
      <c r="L44" s="421">
        <v>26141.469000000001</v>
      </c>
      <c r="M44" s="421">
        <v>0</v>
      </c>
      <c r="N44" s="420">
        <v>14252.7225</v>
      </c>
      <c r="O44" s="420">
        <v>30797.675999999999</v>
      </c>
      <c r="P44" s="531">
        <f t="shared" si="11"/>
        <v>169898.89350000001</v>
      </c>
    </row>
    <row r="45" spans="1:16" ht="12" customHeight="1" x14ac:dyDescent="0.2">
      <c r="A45" s="936"/>
      <c r="B45" s="4">
        <v>2016</v>
      </c>
      <c r="C45" s="531">
        <f t="shared" si="2"/>
        <v>28396.691999999999</v>
      </c>
      <c r="D45" s="160">
        <v>1982.723</v>
      </c>
      <c r="E45" s="422">
        <v>16567.873</v>
      </c>
      <c r="F45" s="422">
        <v>1985.9860000000001</v>
      </c>
      <c r="G45" s="422">
        <v>7860.11</v>
      </c>
      <c r="H45" s="422">
        <v>16685.990000000002</v>
      </c>
      <c r="I45" s="422">
        <v>18429.669999999998</v>
      </c>
      <c r="J45" s="422">
        <v>16093.307500000001</v>
      </c>
      <c r="K45" s="160">
        <v>12273.24</v>
      </c>
      <c r="L45" s="422">
        <v>16111.181</v>
      </c>
      <c r="M45" s="422">
        <v>32953.256000000001</v>
      </c>
      <c r="N45" s="160">
        <v>40039.656000000003</v>
      </c>
      <c r="O45" s="160">
        <v>8021.2950000000001</v>
      </c>
      <c r="P45" s="531">
        <f t="shared" si="11"/>
        <v>189004.28750000001</v>
      </c>
    </row>
    <row r="46" spans="1:16" ht="12" customHeight="1" x14ac:dyDescent="0.2">
      <c r="A46" s="936"/>
      <c r="B46" s="4">
        <v>2017</v>
      </c>
      <c r="C46" s="531">
        <f t="shared" si="2"/>
        <v>68316.894182999997</v>
      </c>
      <c r="D46" s="160">
        <v>17523.392183</v>
      </c>
      <c r="E46" s="422">
        <v>0</v>
      </c>
      <c r="F46" s="422">
        <v>34518.31</v>
      </c>
      <c r="G46" s="422">
        <v>16275.191999999999</v>
      </c>
      <c r="H46" s="422">
        <v>5507.3760000000002</v>
      </c>
      <c r="I46" s="422">
        <v>10922.05</v>
      </c>
      <c r="J46" s="422">
        <v>529.53</v>
      </c>
      <c r="K46" s="160">
        <v>37297.571468999995</v>
      </c>
      <c r="L46" s="422">
        <v>6675.4930000000004</v>
      </c>
      <c r="M46" s="422">
        <v>33016.31</v>
      </c>
      <c r="N46" s="160">
        <v>7342.6210000000001</v>
      </c>
      <c r="O46" s="160">
        <v>47840.451999999997</v>
      </c>
      <c r="P46" s="531">
        <f t="shared" si="11"/>
        <v>217448.29765200001</v>
      </c>
    </row>
    <row r="47" spans="1:16" ht="12" customHeight="1" x14ac:dyDescent="0.2">
      <c r="A47" s="936"/>
      <c r="B47" s="4">
        <v>2018</v>
      </c>
      <c r="C47" s="531">
        <f t="shared" si="2"/>
        <v>35568.667999999998</v>
      </c>
      <c r="D47" s="160">
        <v>19.399999999999999</v>
      </c>
      <c r="E47" s="422">
        <v>0</v>
      </c>
      <c r="F47" s="160">
        <v>32964.381999999998</v>
      </c>
      <c r="G47" s="160">
        <v>2584.886</v>
      </c>
      <c r="H47" s="422">
        <v>0</v>
      </c>
      <c r="I47" s="160">
        <v>49.712000000000003</v>
      </c>
      <c r="J47" s="160">
        <v>47347.360999999997</v>
      </c>
      <c r="K47" s="160">
        <v>23818.550999999999</v>
      </c>
      <c r="L47" s="422">
        <v>4603.3890000000001</v>
      </c>
      <c r="M47" s="422">
        <v>16292.180279999999</v>
      </c>
      <c r="N47" s="160">
        <v>4491.1899999999996</v>
      </c>
      <c r="O47" s="160">
        <v>30449.463</v>
      </c>
      <c r="P47" s="531">
        <f t="shared" si="11"/>
        <v>162620.51427999997</v>
      </c>
    </row>
    <row r="48" spans="1:16" ht="12" customHeight="1" x14ac:dyDescent="0.2">
      <c r="A48" s="936"/>
      <c r="B48" s="4">
        <v>2019</v>
      </c>
      <c r="C48" s="531">
        <f t="shared" si="2"/>
        <v>64955.220999999998</v>
      </c>
      <c r="D48" s="160">
        <v>1403.8215</v>
      </c>
      <c r="E48" s="422">
        <v>10498.653</v>
      </c>
      <c r="F48" s="160">
        <v>16493.317500000001</v>
      </c>
      <c r="G48" s="422">
        <v>36559.428999999996</v>
      </c>
      <c r="H48" s="422">
        <v>28747.01</v>
      </c>
      <c r="I48" s="160">
        <v>2679.0320000000002</v>
      </c>
      <c r="J48" s="422">
        <v>25</v>
      </c>
      <c r="K48" s="160">
        <v>28263.912</v>
      </c>
      <c r="L48" s="422">
        <v>13236.504000000001</v>
      </c>
      <c r="M48" s="422">
        <v>6058.8360499999999</v>
      </c>
      <c r="N48" s="160">
        <v>36510.410000000003</v>
      </c>
      <c r="O48" s="160">
        <v>9252.7984290000004</v>
      </c>
      <c r="P48" s="531">
        <f t="shared" si="11"/>
        <v>189728.72347900001</v>
      </c>
    </row>
    <row r="49" spans="1:16" ht="12" customHeight="1" x14ac:dyDescent="0.2">
      <c r="A49" s="936"/>
      <c r="B49" s="4">
        <v>2020</v>
      </c>
      <c r="C49" s="531">
        <f t="shared" si="2"/>
        <v>35971.845999999998</v>
      </c>
      <c r="D49" s="160">
        <v>2901.91</v>
      </c>
      <c r="E49" s="160">
        <v>19022.465</v>
      </c>
      <c r="F49" s="160">
        <v>1E-3</v>
      </c>
      <c r="G49" s="422">
        <v>14047.47</v>
      </c>
      <c r="H49" s="422">
        <v>43832.156000000003</v>
      </c>
      <c r="I49" s="160">
        <v>2205.77</v>
      </c>
      <c r="J49" s="422">
        <v>17609.760000000002</v>
      </c>
      <c r="K49" s="160">
        <v>30583.25</v>
      </c>
      <c r="L49" s="422">
        <v>15579.98</v>
      </c>
      <c r="M49" s="422">
        <v>55212.966</v>
      </c>
      <c r="N49" s="160">
        <v>24899.940000000002</v>
      </c>
      <c r="O49" s="160">
        <v>22422.070000000003</v>
      </c>
      <c r="P49" s="531">
        <f t="shared" si="11"/>
        <v>248317.73800000001</v>
      </c>
    </row>
    <row r="50" spans="1:16" ht="12" customHeight="1" x14ac:dyDescent="0.2">
      <c r="A50" s="936"/>
      <c r="B50" s="4">
        <v>2021</v>
      </c>
      <c r="C50" s="531">
        <f>SUM(D50:G50)</f>
        <v>3073.009</v>
      </c>
      <c r="D50" s="160">
        <v>3.0000000000000001E-3</v>
      </c>
      <c r="E50" s="160">
        <v>3.0000000000000001E-3</v>
      </c>
      <c r="F50" s="160">
        <v>3.0000000000000001E-3</v>
      </c>
      <c r="G50" s="160">
        <v>3073</v>
      </c>
      <c r="H50" s="422">
        <v>16332.480000000001</v>
      </c>
      <c r="I50" s="160">
        <v>14501</v>
      </c>
      <c r="J50" s="46">
        <v>8468.0300000000007</v>
      </c>
      <c r="K50" s="46">
        <v>69</v>
      </c>
      <c r="L50" s="422">
        <v>42479.409999999996</v>
      </c>
      <c r="M50" s="422">
        <v>2233.6</v>
      </c>
      <c r="N50" s="160">
        <v>19971.319999999992</v>
      </c>
      <c r="O50" s="160">
        <v>20253.820000000003</v>
      </c>
      <c r="P50" s="531">
        <f t="shared" si="11"/>
        <v>127381.66900000001</v>
      </c>
    </row>
    <row r="51" spans="1:16" ht="12" customHeight="1" x14ac:dyDescent="0.2">
      <c r="A51" s="936"/>
      <c r="B51" s="4">
        <v>2022</v>
      </c>
      <c r="C51" s="531">
        <f t="shared" si="2"/>
        <v>1373.1214999999997</v>
      </c>
      <c r="D51" s="160">
        <v>3.0000000000000001E-3</v>
      </c>
      <c r="E51" s="423">
        <v>800</v>
      </c>
      <c r="F51" s="423">
        <v>500.03849999999983</v>
      </c>
      <c r="G51" s="423">
        <v>73.08</v>
      </c>
      <c r="H51" s="423">
        <v>29.37</v>
      </c>
      <c r="I51" s="423">
        <v>4145.9360000000006</v>
      </c>
      <c r="J51" s="424">
        <v>26332.262000000002</v>
      </c>
      <c r="K51" s="423">
        <v>16756.490000000002</v>
      </c>
      <c r="L51" s="423">
        <v>6339.692</v>
      </c>
      <c r="M51" s="423">
        <v>10843.004999999999</v>
      </c>
      <c r="N51" s="424">
        <v>3953.89</v>
      </c>
      <c r="O51" s="423">
        <v>25320.909769999998</v>
      </c>
      <c r="P51" s="531">
        <f t="shared" si="11"/>
        <v>95094.676269999996</v>
      </c>
    </row>
    <row r="52" spans="1:16" ht="12" customHeight="1" x14ac:dyDescent="0.2">
      <c r="A52" s="936"/>
      <c r="B52" s="4">
        <v>2023</v>
      </c>
      <c r="C52" s="531">
        <f t="shared" si="2"/>
        <v>23820.985999999997</v>
      </c>
      <c r="D52" s="160">
        <v>1038.8860000000002</v>
      </c>
      <c r="E52" s="423">
        <v>12681</v>
      </c>
      <c r="F52" s="423">
        <v>3431.1800000000003</v>
      </c>
      <c r="G52" s="423">
        <v>6669.9199999999992</v>
      </c>
      <c r="H52" s="423">
        <v>6699.8600000000006</v>
      </c>
      <c r="I52" s="423">
        <v>17847.251</v>
      </c>
      <c r="J52" s="424">
        <v>13494.51</v>
      </c>
      <c r="K52" s="423">
        <v>25103.49</v>
      </c>
      <c r="L52" s="423">
        <v>28137.472000000002</v>
      </c>
      <c r="M52" s="423">
        <v>947.77320000000009</v>
      </c>
      <c r="N52" s="424">
        <v>15424.625999999998</v>
      </c>
      <c r="O52" s="423">
        <v>2.12262</v>
      </c>
      <c r="P52" s="531">
        <f t="shared" si="11"/>
        <v>131478.09081999998</v>
      </c>
    </row>
    <row r="53" spans="1:16" ht="12" customHeight="1" x14ac:dyDescent="0.2">
      <c r="A53" s="921"/>
      <c r="B53" s="437">
        <v>2024</v>
      </c>
      <c r="C53" s="532">
        <f>SUM(D53:G53)</f>
        <v>82806.912280000004</v>
      </c>
      <c r="D53" s="438">
        <v>25022.5</v>
      </c>
      <c r="E53" s="438">
        <v>22202.2935</v>
      </c>
      <c r="F53" s="439">
        <v>11124.428779999998</v>
      </c>
      <c r="G53" s="439">
        <v>24457.69</v>
      </c>
      <c r="H53" s="439"/>
      <c r="I53" s="439"/>
      <c r="J53" s="440"/>
      <c r="K53" s="439"/>
      <c r="L53" s="439"/>
      <c r="M53" s="439"/>
      <c r="N53" s="440"/>
      <c r="O53" s="439"/>
      <c r="P53" s="532"/>
    </row>
    <row r="54" spans="1:16" ht="12" customHeight="1" x14ac:dyDescent="0.2">
      <c r="A54" s="431"/>
      <c r="B54" s="432"/>
      <c r="C54" s="441"/>
      <c r="D54" s="433"/>
      <c r="E54" s="434"/>
      <c r="F54" s="434"/>
      <c r="G54" s="434"/>
      <c r="H54" s="434"/>
      <c r="I54" s="434"/>
      <c r="J54" s="435"/>
      <c r="K54" s="434"/>
      <c r="L54" s="434"/>
      <c r="M54" s="434"/>
      <c r="N54" s="435"/>
      <c r="O54" s="436" t="s">
        <v>79</v>
      </c>
    </row>
    <row r="55" spans="1:16" ht="12" customHeight="1" x14ac:dyDescent="0.2">
      <c r="A55" s="65" t="s">
        <v>568</v>
      </c>
      <c r="B55" s="161"/>
      <c r="C55" s="442"/>
      <c r="D55" s="162"/>
      <c r="E55" s="163"/>
      <c r="F55" s="163"/>
      <c r="G55" s="163"/>
      <c r="H55" s="163"/>
      <c r="I55" s="163"/>
      <c r="J55" s="164"/>
      <c r="K55" s="163"/>
      <c r="L55" s="163"/>
      <c r="M55" s="163"/>
      <c r="N55" s="164"/>
      <c r="O55" s="163"/>
    </row>
    <row r="56" spans="1:16" ht="18" customHeight="1" x14ac:dyDescent="0.2">
      <c r="A56" s="414" t="s">
        <v>441</v>
      </c>
      <c r="B56" s="414" t="s">
        <v>442</v>
      </c>
      <c r="C56" s="414" t="s">
        <v>443</v>
      </c>
      <c r="D56" s="414" t="s">
        <v>444</v>
      </c>
      <c r="E56" s="414" t="s">
        <v>445</v>
      </c>
      <c r="F56" s="414" t="s">
        <v>446</v>
      </c>
      <c r="G56" s="414" t="s">
        <v>447</v>
      </c>
      <c r="H56" s="414" t="s">
        <v>448</v>
      </c>
      <c r="I56" s="414" t="s">
        <v>449</v>
      </c>
      <c r="J56" s="414" t="s">
        <v>450</v>
      </c>
      <c r="K56" s="414" t="s">
        <v>451</v>
      </c>
      <c r="L56" s="414" t="s">
        <v>452</v>
      </c>
      <c r="M56" s="414" t="s">
        <v>453</v>
      </c>
      <c r="N56" s="414" t="s">
        <v>454</v>
      </c>
      <c r="O56" s="414" t="s">
        <v>455</v>
      </c>
      <c r="P56" s="413" t="s">
        <v>443</v>
      </c>
    </row>
    <row r="57" spans="1:16" ht="12" customHeight="1" x14ac:dyDescent="0.2">
      <c r="A57" s="930" t="s">
        <v>457</v>
      </c>
      <c r="B57" s="419">
        <v>2015</v>
      </c>
      <c r="C57" s="531">
        <f t="shared" ref="C57:C95" si="12">SUM(D57:G57)</f>
        <v>765.30499999999995</v>
      </c>
      <c r="D57" s="420">
        <v>0</v>
      </c>
      <c r="E57" s="421">
        <v>407.005</v>
      </c>
      <c r="F57" s="421">
        <v>121.51</v>
      </c>
      <c r="G57" s="421">
        <v>236.79</v>
      </c>
      <c r="H57" s="421">
        <v>419.66300000000001</v>
      </c>
      <c r="I57" s="421">
        <v>4.0640000000000001</v>
      </c>
      <c r="J57" s="421">
        <v>547.11199999999997</v>
      </c>
      <c r="K57" s="421">
        <v>270</v>
      </c>
      <c r="L57" s="421">
        <v>0</v>
      </c>
      <c r="M57" s="421">
        <v>164.86</v>
      </c>
      <c r="N57" s="421">
        <v>0</v>
      </c>
      <c r="O57" s="421">
        <v>0</v>
      </c>
      <c r="P57" s="531">
        <f t="shared" ref="P57:P95" si="13">SUM(D57:O57)</f>
        <v>2171.0039999999999</v>
      </c>
    </row>
    <row r="58" spans="1:16" ht="12" customHeight="1" x14ac:dyDescent="0.2">
      <c r="A58" s="931"/>
      <c r="B58" s="4">
        <v>2016</v>
      </c>
      <c r="C58" s="531">
        <f t="shared" si="12"/>
        <v>340.47414700000002</v>
      </c>
      <c r="D58" s="160">
        <v>215.60499999999999</v>
      </c>
      <c r="E58" s="24">
        <v>0</v>
      </c>
      <c r="F58" s="422">
        <v>24.869147000000002</v>
      </c>
      <c r="G58" s="422">
        <v>100</v>
      </c>
      <c r="H58" s="422">
        <v>804.76499999999999</v>
      </c>
      <c r="I58" s="422">
        <v>714.08500000000004</v>
      </c>
      <c r="J58" s="422">
        <v>531.64</v>
      </c>
      <c r="K58" s="24">
        <v>0</v>
      </c>
      <c r="L58" s="422">
        <v>471.74</v>
      </c>
      <c r="M58" s="422">
        <v>750.84500000000003</v>
      </c>
      <c r="N58" s="422">
        <v>125.18161900000001</v>
      </c>
      <c r="O58" s="24">
        <v>0</v>
      </c>
      <c r="P58" s="531">
        <f t="shared" si="13"/>
        <v>3738.7307660000006</v>
      </c>
    </row>
    <row r="59" spans="1:16" ht="12" customHeight="1" x14ac:dyDescent="0.2">
      <c r="A59" s="931"/>
      <c r="B59" s="4">
        <v>2017</v>
      </c>
      <c r="C59" s="531">
        <f t="shared" si="12"/>
        <v>3222.063052</v>
      </c>
      <c r="D59" s="160">
        <v>1157.0700000000002</v>
      </c>
      <c r="E59" s="422">
        <v>1077.27</v>
      </c>
      <c r="F59" s="422">
        <v>673.06600000000003</v>
      </c>
      <c r="G59" s="422">
        <v>314.65705200000002</v>
      </c>
      <c r="H59" s="422">
        <v>504.34</v>
      </c>
      <c r="I59" s="422">
        <v>360</v>
      </c>
      <c r="J59" s="422">
        <v>149.63</v>
      </c>
      <c r="K59" s="24">
        <v>0</v>
      </c>
      <c r="L59" s="422">
        <v>168</v>
      </c>
      <c r="M59" s="160">
        <v>25.21</v>
      </c>
      <c r="N59" s="422">
        <v>253.66769199999999</v>
      </c>
      <c r="O59" s="422">
        <v>624.16999999999996</v>
      </c>
      <c r="P59" s="531">
        <f t="shared" si="13"/>
        <v>5307.0807439999999</v>
      </c>
    </row>
    <row r="60" spans="1:16" ht="12" customHeight="1" x14ac:dyDescent="0.2">
      <c r="A60" s="931"/>
      <c r="B60" s="4">
        <v>2018</v>
      </c>
      <c r="C60" s="531">
        <f t="shared" si="12"/>
        <v>191.76499999999999</v>
      </c>
      <c r="D60" s="160">
        <v>191.76499999999999</v>
      </c>
      <c r="E60" s="422">
        <v>0</v>
      </c>
      <c r="F60" s="422">
        <v>0</v>
      </c>
      <c r="G60" s="422">
        <v>0</v>
      </c>
      <c r="H60" s="422">
        <v>0</v>
      </c>
      <c r="I60" s="160">
        <v>309</v>
      </c>
      <c r="J60" s="422">
        <v>604.60599999999999</v>
      </c>
      <c r="K60" s="160">
        <v>380.58000000000004</v>
      </c>
      <c r="L60" s="422">
        <v>71.650000000000006</v>
      </c>
      <c r="M60" s="160">
        <v>995.03</v>
      </c>
      <c r="N60" s="160">
        <v>1.01</v>
      </c>
      <c r="O60" s="422">
        <v>349.61</v>
      </c>
      <c r="P60" s="531">
        <f t="shared" si="13"/>
        <v>2903.2510000000007</v>
      </c>
    </row>
    <row r="61" spans="1:16" ht="12" customHeight="1" x14ac:dyDescent="0.2">
      <c r="A61" s="931"/>
      <c r="B61" s="4">
        <v>2019</v>
      </c>
      <c r="C61" s="531">
        <f t="shared" si="12"/>
        <v>990.08500000000004</v>
      </c>
      <c r="D61" s="16">
        <v>365.52</v>
      </c>
      <c r="E61" s="24">
        <v>24</v>
      </c>
      <c r="F61" s="16">
        <v>373.97</v>
      </c>
      <c r="G61" s="16">
        <v>226.595</v>
      </c>
      <c r="H61" s="16">
        <v>103.96</v>
      </c>
      <c r="I61" s="16">
        <v>250.52</v>
      </c>
      <c r="J61" s="16">
        <v>3.3317800000000002</v>
      </c>
      <c r="K61" s="24">
        <v>0</v>
      </c>
      <c r="L61" s="16">
        <v>1953.31</v>
      </c>
      <c r="M61" s="16">
        <v>148.80000000000001</v>
      </c>
      <c r="N61" s="16">
        <v>48.036000000000001</v>
      </c>
      <c r="O61" s="24">
        <v>0</v>
      </c>
      <c r="P61" s="531">
        <f t="shared" si="13"/>
        <v>3498.0427800000002</v>
      </c>
    </row>
    <row r="62" spans="1:16" ht="12" customHeight="1" x14ac:dyDescent="0.2">
      <c r="A62" s="931"/>
      <c r="B62" s="4">
        <v>2020</v>
      </c>
      <c r="C62" s="531">
        <f t="shared" si="12"/>
        <v>303.39999999999998</v>
      </c>
      <c r="D62" s="24">
        <v>104</v>
      </c>
      <c r="E62" s="422">
        <v>0</v>
      </c>
      <c r="F62" s="422">
        <v>0</v>
      </c>
      <c r="G62" s="16">
        <v>199.4</v>
      </c>
      <c r="H62" s="24">
        <v>24</v>
      </c>
      <c r="I62" s="425">
        <v>470.53999999999996</v>
      </c>
      <c r="J62" s="16">
        <v>700.7</v>
      </c>
      <c r="K62" s="422">
        <v>0</v>
      </c>
      <c r="L62" s="16">
        <v>5072.37</v>
      </c>
      <c r="M62" s="16">
        <v>2324.92</v>
      </c>
      <c r="N62" s="16">
        <v>24.4</v>
      </c>
      <c r="O62" s="24">
        <v>250</v>
      </c>
      <c r="P62" s="531">
        <f t="shared" si="13"/>
        <v>9170.33</v>
      </c>
    </row>
    <row r="63" spans="1:16" ht="12" customHeight="1" x14ac:dyDescent="0.2">
      <c r="A63" s="931"/>
      <c r="B63" s="4">
        <v>2021</v>
      </c>
      <c r="C63" s="531">
        <f t="shared" si="12"/>
        <v>0</v>
      </c>
      <c r="D63" s="422">
        <v>0</v>
      </c>
      <c r="E63" s="422">
        <v>0</v>
      </c>
      <c r="F63" s="422">
        <v>0</v>
      </c>
      <c r="G63" s="422">
        <v>0</v>
      </c>
      <c r="H63" s="422">
        <v>0</v>
      </c>
      <c r="I63" s="422">
        <v>0</v>
      </c>
      <c r="J63" s="422">
        <v>0</v>
      </c>
      <c r="K63" s="422">
        <v>0</v>
      </c>
      <c r="L63" s="16">
        <v>0</v>
      </c>
      <c r="M63" s="16">
        <v>0</v>
      </c>
      <c r="N63" s="16">
        <v>0</v>
      </c>
      <c r="O63" s="16">
        <v>0</v>
      </c>
      <c r="P63" s="531">
        <f t="shared" si="13"/>
        <v>0</v>
      </c>
    </row>
    <row r="64" spans="1:16" ht="12" customHeight="1" x14ac:dyDescent="0.2">
      <c r="A64" s="931"/>
      <c r="B64" s="4">
        <v>2022</v>
      </c>
      <c r="C64" s="531">
        <f t="shared" si="12"/>
        <v>0</v>
      </c>
      <c r="D64" s="422">
        <v>0</v>
      </c>
      <c r="E64" s="422">
        <v>0</v>
      </c>
      <c r="F64" s="422">
        <v>0</v>
      </c>
      <c r="G64" s="422">
        <v>0</v>
      </c>
      <c r="H64" s="422">
        <v>0</v>
      </c>
      <c r="I64" s="422">
        <v>0</v>
      </c>
      <c r="J64" s="422">
        <v>0</v>
      </c>
      <c r="K64" s="422">
        <v>0</v>
      </c>
      <c r="L64" s="422">
        <v>0</v>
      </c>
      <c r="M64" s="422">
        <v>0</v>
      </c>
      <c r="N64" s="422">
        <v>0</v>
      </c>
      <c r="O64" s="422">
        <v>0</v>
      </c>
      <c r="P64" s="531">
        <f t="shared" si="13"/>
        <v>0</v>
      </c>
    </row>
    <row r="65" spans="1:16" ht="12" customHeight="1" x14ac:dyDescent="0.2">
      <c r="A65" s="931"/>
      <c r="B65" s="4">
        <v>2023</v>
      </c>
      <c r="C65" s="531">
        <f t="shared" si="12"/>
        <v>0</v>
      </c>
      <c r="D65" s="422">
        <v>0</v>
      </c>
      <c r="E65" s="422">
        <v>0</v>
      </c>
      <c r="F65" s="422">
        <v>0</v>
      </c>
      <c r="G65" s="422">
        <v>0</v>
      </c>
      <c r="H65" s="422">
        <v>0</v>
      </c>
      <c r="I65" s="422">
        <v>0</v>
      </c>
      <c r="J65" s="422">
        <v>0</v>
      </c>
      <c r="K65" s="422">
        <v>0</v>
      </c>
      <c r="L65" s="422">
        <v>0</v>
      </c>
      <c r="M65" s="422">
        <v>0</v>
      </c>
      <c r="N65" s="422">
        <v>0</v>
      </c>
      <c r="O65" s="422">
        <v>0</v>
      </c>
      <c r="P65" s="531">
        <f t="shared" si="13"/>
        <v>0</v>
      </c>
    </row>
    <row r="66" spans="1:16" ht="12" customHeight="1" x14ac:dyDescent="0.2">
      <c r="A66" s="918"/>
      <c r="B66" s="4">
        <v>2024</v>
      </c>
      <c r="C66" s="532">
        <f t="shared" si="12"/>
        <v>0</v>
      </c>
      <c r="D66" s="422">
        <v>0</v>
      </c>
      <c r="E66" s="422">
        <v>0</v>
      </c>
      <c r="F66" s="422">
        <v>0</v>
      </c>
      <c r="G66" s="422">
        <v>0</v>
      </c>
      <c r="H66" s="422"/>
      <c r="I66" s="422"/>
      <c r="J66" s="422"/>
      <c r="K66" s="422"/>
      <c r="L66" s="422"/>
      <c r="M66" s="422"/>
      <c r="N66" s="422"/>
      <c r="O66" s="422"/>
      <c r="P66" s="532"/>
    </row>
    <row r="67" spans="1:16" ht="12" customHeight="1" x14ac:dyDescent="0.2">
      <c r="A67" s="930" t="s">
        <v>149</v>
      </c>
      <c r="B67" s="419">
        <v>2015</v>
      </c>
      <c r="C67" s="531">
        <f t="shared" si="12"/>
        <v>49248.490999999995</v>
      </c>
      <c r="D67" s="420">
        <v>19613.815999999999</v>
      </c>
      <c r="E67" s="420">
        <v>8985.3649999999998</v>
      </c>
      <c r="F67" s="420">
        <v>8710.0400000000009</v>
      </c>
      <c r="G67" s="420">
        <v>11939.27</v>
      </c>
      <c r="H67" s="420">
        <v>1108.3399999999999</v>
      </c>
      <c r="I67" s="420">
        <v>13300.304</v>
      </c>
      <c r="J67" s="420">
        <v>0</v>
      </c>
      <c r="K67" s="420">
        <v>13031.252</v>
      </c>
      <c r="L67" s="420">
        <v>26926.34</v>
      </c>
      <c r="M67" s="421">
        <v>0</v>
      </c>
      <c r="N67" s="420">
        <v>4049.2806209999999</v>
      </c>
      <c r="O67" s="421">
        <v>0</v>
      </c>
      <c r="P67" s="531">
        <f t="shared" si="13"/>
        <v>107664.00762099998</v>
      </c>
    </row>
    <row r="68" spans="1:16" ht="12" customHeight="1" x14ac:dyDescent="0.2">
      <c r="A68" s="931"/>
      <c r="B68" s="4">
        <v>2016</v>
      </c>
      <c r="C68" s="531">
        <f t="shared" si="12"/>
        <v>32451.864751999998</v>
      </c>
      <c r="D68" s="160">
        <v>0</v>
      </c>
      <c r="E68" s="422">
        <v>16112.46</v>
      </c>
      <c r="F68" s="422">
        <v>8914.6027520000007</v>
      </c>
      <c r="G68" s="422">
        <v>7424.8019999999997</v>
      </c>
      <c r="H68" s="422">
        <v>2474.1799999999998</v>
      </c>
      <c r="I68" s="422">
        <v>3554.42</v>
      </c>
      <c r="J68" s="422">
        <v>2859.38</v>
      </c>
      <c r="K68" s="422">
        <v>25205.43</v>
      </c>
      <c r="L68" s="422">
        <v>9995.4140000000007</v>
      </c>
      <c r="M68" s="422">
        <v>0</v>
      </c>
      <c r="N68" s="422">
        <v>0</v>
      </c>
      <c r="O68" s="422">
        <v>3231.21</v>
      </c>
      <c r="P68" s="531">
        <f t="shared" si="13"/>
        <v>79771.898752000008</v>
      </c>
    </row>
    <row r="69" spans="1:16" ht="12" customHeight="1" x14ac:dyDescent="0.2">
      <c r="A69" s="931"/>
      <c r="B69" s="4">
        <v>2017</v>
      </c>
      <c r="C69" s="531">
        <f t="shared" si="12"/>
        <v>58799.412000000004</v>
      </c>
      <c r="D69" s="160">
        <v>33344.730000000003</v>
      </c>
      <c r="E69" s="422">
        <v>9573.6119999999992</v>
      </c>
      <c r="F69" s="422">
        <v>0</v>
      </c>
      <c r="G69" s="422">
        <v>15881.07</v>
      </c>
      <c r="H69" s="422">
        <v>4229.83</v>
      </c>
      <c r="I69" s="422">
        <v>23269.144</v>
      </c>
      <c r="J69" s="422">
        <v>0</v>
      </c>
      <c r="K69" s="422">
        <v>19468.470589</v>
      </c>
      <c r="L69" s="422">
        <v>1112.3339799999999</v>
      </c>
      <c r="M69" s="422">
        <v>0</v>
      </c>
      <c r="N69" s="422">
        <v>9420.7019999999993</v>
      </c>
      <c r="O69" s="422">
        <v>13954.87</v>
      </c>
      <c r="P69" s="531">
        <f t="shared" si="13"/>
        <v>130254.762569</v>
      </c>
    </row>
    <row r="70" spans="1:16" ht="12" customHeight="1" x14ac:dyDescent="0.2">
      <c r="A70" s="931"/>
      <c r="B70" s="4">
        <v>2018</v>
      </c>
      <c r="C70" s="531">
        <f t="shared" si="12"/>
        <v>47943.876059000002</v>
      </c>
      <c r="D70" s="160">
        <v>13129.72</v>
      </c>
      <c r="E70" s="422">
        <v>11800.787059</v>
      </c>
      <c r="F70" s="422">
        <v>22933.363499999999</v>
      </c>
      <c r="G70" s="422">
        <v>80.005499999999998</v>
      </c>
      <c r="H70" s="422">
        <v>14494.45</v>
      </c>
      <c r="I70" s="422">
        <v>1632.1189999999999</v>
      </c>
      <c r="J70" s="422">
        <v>1775.9680000000001</v>
      </c>
      <c r="K70" s="422">
        <v>4224.6580000000004</v>
      </c>
      <c r="L70" s="422">
        <v>16176.498</v>
      </c>
      <c r="M70" s="422">
        <v>18606.939200000001</v>
      </c>
      <c r="N70" s="422">
        <v>6500.6909599999999</v>
      </c>
      <c r="O70" s="422">
        <v>16800.101999999999</v>
      </c>
      <c r="P70" s="531">
        <f t="shared" si="13"/>
        <v>128155.301219</v>
      </c>
    </row>
    <row r="71" spans="1:16" ht="12" customHeight="1" x14ac:dyDescent="0.2">
      <c r="A71" s="931"/>
      <c r="B71" s="4">
        <v>2019</v>
      </c>
      <c r="C71" s="531">
        <f t="shared" si="12"/>
        <v>5226.2143740000001</v>
      </c>
      <c r="D71" s="160">
        <v>310.22699999999998</v>
      </c>
      <c r="E71" s="422">
        <v>4763.5150000000003</v>
      </c>
      <c r="F71" s="422">
        <v>130</v>
      </c>
      <c r="G71" s="422">
        <v>22.472373999999999</v>
      </c>
      <c r="H71" s="422">
        <v>4013.2015000000001</v>
      </c>
      <c r="I71" s="422">
        <v>5.0000000000000001E-4</v>
      </c>
      <c r="J71" s="422">
        <v>14929.884</v>
      </c>
      <c r="K71" s="422">
        <v>7492.78</v>
      </c>
      <c r="L71" s="422">
        <v>19970.751499999998</v>
      </c>
      <c r="M71" s="422">
        <v>24208.75</v>
      </c>
      <c r="N71" s="422">
        <v>0</v>
      </c>
      <c r="O71" s="422">
        <v>9497.9699999999993</v>
      </c>
      <c r="P71" s="531">
        <f t="shared" si="13"/>
        <v>85339.551873999997</v>
      </c>
    </row>
    <row r="72" spans="1:16" ht="12" customHeight="1" x14ac:dyDescent="0.2">
      <c r="A72" s="931"/>
      <c r="B72" s="4">
        <v>2020</v>
      </c>
      <c r="C72" s="531">
        <f t="shared" si="12"/>
        <v>49904.010590000005</v>
      </c>
      <c r="D72" s="160">
        <v>604.48</v>
      </c>
      <c r="E72" s="422">
        <v>9239.6425899999995</v>
      </c>
      <c r="F72" s="426">
        <v>19151.810000000001</v>
      </c>
      <c r="G72" s="422">
        <v>20908.078000000001</v>
      </c>
      <c r="H72" s="422">
        <v>8714.5969999999998</v>
      </c>
      <c r="I72" s="422">
        <v>4358.0200000000004</v>
      </c>
      <c r="J72" s="422">
        <v>34578.06</v>
      </c>
      <c r="K72" s="422">
        <v>935.17061000000001</v>
      </c>
      <c r="L72" s="422">
        <v>5944.9000000000005</v>
      </c>
      <c r="M72" s="422">
        <v>1888.66</v>
      </c>
      <c r="N72" s="422">
        <v>140</v>
      </c>
      <c r="O72" s="422">
        <v>37275.767999999996</v>
      </c>
      <c r="P72" s="531">
        <f t="shared" si="13"/>
        <v>143739.1862</v>
      </c>
    </row>
    <row r="73" spans="1:16" ht="12" customHeight="1" x14ac:dyDescent="0.2">
      <c r="A73" s="931"/>
      <c r="B73" s="4">
        <v>2021</v>
      </c>
      <c r="C73" s="531">
        <f t="shared" si="12"/>
        <v>29948.703999999998</v>
      </c>
      <c r="D73" s="16">
        <v>7692.98</v>
      </c>
      <c r="E73" s="422">
        <v>1490</v>
      </c>
      <c r="F73" s="426">
        <v>504</v>
      </c>
      <c r="G73" s="422">
        <v>20261.723999999998</v>
      </c>
      <c r="H73" s="422">
        <v>8101.5</v>
      </c>
      <c r="I73" s="422">
        <v>30955</v>
      </c>
      <c r="J73" s="422">
        <v>7035.2250000000004</v>
      </c>
      <c r="K73" s="422">
        <v>1727.46</v>
      </c>
      <c r="L73" s="422">
        <v>1.2E-2</v>
      </c>
      <c r="M73" s="422">
        <v>1678.3779999999999</v>
      </c>
      <c r="N73" s="422">
        <v>5766.8071899999995</v>
      </c>
      <c r="O73" s="422">
        <v>1.0000000000000001E-5</v>
      </c>
      <c r="P73" s="531">
        <f t="shared" si="13"/>
        <v>85213.086200000005</v>
      </c>
    </row>
    <row r="74" spans="1:16" ht="12" customHeight="1" x14ac:dyDescent="0.2">
      <c r="A74" s="931"/>
      <c r="B74" s="4">
        <v>2022</v>
      </c>
      <c r="C74" s="531">
        <f t="shared" si="12"/>
        <v>12276.271999999999</v>
      </c>
      <c r="D74" s="422">
        <v>0</v>
      </c>
      <c r="E74" s="422">
        <v>458.8</v>
      </c>
      <c r="F74" s="426">
        <v>168</v>
      </c>
      <c r="G74" s="422">
        <v>11649.472</v>
      </c>
      <c r="H74" s="422">
        <v>611.35</v>
      </c>
      <c r="I74" s="422">
        <v>8363.0319999999992</v>
      </c>
      <c r="J74" s="422">
        <v>508.71299999999997</v>
      </c>
      <c r="K74" s="422">
        <v>10928.742000000002</v>
      </c>
      <c r="L74" s="422">
        <v>16562.835829999996</v>
      </c>
      <c r="M74" s="422">
        <v>881.72700000000009</v>
      </c>
      <c r="N74" s="422">
        <v>7911.2710000000006</v>
      </c>
      <c r="O74" s="422">
        <v>7889.25</v>
      </c>
      <c r="P74" s="531">
        <f t="shared" si="13"/>
        <v>65933.192829999985</v>
      </c>
    </row>
    <row r="75" spans="1:16" ht="12" customHeight="1" x14ac:dyDescent="0.2">
      <c r="A75" s="931"/>
      <c r="B75" s="4">
        <v>2023</v>
      </c>
      <c r="C75" s="531">
        <f t="shared" si="12"/>
        <v>41426.675000000003</v>
      </c>
      <c r="D75" s="422">
        <v>3932.5549999999998</v>
      </c>
      <c r="E75" s="422">
        <v>9016.5</v>
      </c>
      <c r="F75" s="426">
        <v>7917.2800000000007</v>
      </c>
      <c r="G75" s="422">
        <v>20560.34</v>
      </c>
      <c r="H75" s="422">
        <v>432.00188000000003</v>
      </c>
      <c r="I75" s="422">
        <v>2161.2600000000002</v>
      </c>
      <c r="J75" s="422">
        <v>7275.6849999999995</v>
      </c>
      <c r="K75" s="422">
        <v>31579.819999999996</v>
      </c>
      <c r="L75" s="422">
        <v>2401.7600000000002</v>
      </c>
      <c r="M75" s="422">
        <v>5025.7929799999984</v>
      </c>
      <c r="N75" s="422">
        <v>15320</v>
      </c>
      <c r="O75" s="422">
        <v>1.2470000000000001</v>
      </c>
      <c r="P75" s="531">
        <f t="shared" si="13"/>
        <v>105624.24185999999</v>
      </c>
    </row>
    <row r="76" spans="1:16" ht="12" customHeight="1" x14ac:dyDescent="0.2">
      <c r="A76" s="919"/>
      <c r="B76" s="427">
        <v>2024</v>
      </c>
      <c r="C76" s="532">
        <f>SUM(D76:G76)</f>
        <v>29772.434000000005</v>
      </c>
      <c r="D76" s="530">
        <v>10993.810000000001</v>
      </c>
      <c r="E76" s="530">
        <v>4670.523000000001</v>
      </c>
      <c r="F76" s="429">
        <v>8770.81</v>
      </c>
      <c r="G76" s="428">
        <v>5337.2910000000002</v>
      </c>
      <c r="H76" s="428"/>
      <c r="I76" s="428"/>
      <c r="J76" s="428"/>
      <c r="K76" s="428"/>
      <c r="L76" s="428"/>
      <c r="M76" s="428"/>
      <c r="N76" s="428"/>
      <c r="O76" s="428"/>
      <c r="P76" s="532"/>
    </row>
    <row r="77" spans="1:16" ht="12" customHeight="1" x14ac:dyDescent="0.2">
      <c r="A77" s="931" t="s">
        <v>150</v>
      </c>
      <c r="B77" s="4">
        <v>2015</v>
      </c>
      <c r="C77" s="531">
        <f t="shared" si="12"/>
        <v>17006.671000000002</v>
      </c>
      <c r="D77" s="160">
        <v>3007.6480000000001</v>
      </c>
      <c r="E77" s="422">
        <v>7612.79</v>
      </c>
      <c r="F77" s="422">
        <v>3525.0030000000002</v>
      </c>
      <c r="G77" s="422">
        <v>2861.23</v>
      </c>
      <c r="H77" s="422">
        <v>2043.9108389999999</v>
      </c>
      <c r="I77" s="422">
        <v>4422.7110000000002</v>
      </c>
      <c r="J77" s="422">
        <v>5405.674</v>
      </c>
      <c r="K77" s="422">
        <v>1238.798</v>
      </c>
      <c r="L77" s="422">
        <v>2983.5219999999999</v>
      </c>
      <c r="M77" s="422">
        <v>285.96600000000001</v>
      </c>
      <c r="N77" s="422">
        <v>6115.2169999999996</v>
      </c>
      <c r="O77" s="422">
        <v>1458.835</v>
      </c>
      <c r="P77" s="531">
        <f>SUM(D77:O77)</f>
        <v>40961.304838999997</v>
      </c>
    </row>
    <row r="78" spans="1:16" ht="12" customHeight="1" x14ac:dyDescent="0.2">
      <c r="A78" s="931"/>
      <c r="B78" s="4">
        <v>2016</v>
      </c>
      <c r="C78" s="531">
        <f t="shared" si="12"/>
        <v>10686.476214999999</v>
      </c>
      <c r="D78" s="160">
        <v>1859.5250000000001</v>
      </c>
      <c r="E78" s="160">
        <v>3276.33</v>
      </c>
      <c r="F78" s="160">
        <v>3056.83</v>
      </c>
      <c r="G78" s="160">
        <v>2493.7912149999997</v>
      </c>
      <c r="H78" s="160">
        <v>4638.0102200000001</v>
      </c>
      <c r="I78" s="160">
        <v>3075.792696</v>
      </c>
      <c r="J78" s="160">
        <v>3352.5920000000001</v>
      </c>
      <c r="K78" s="160">
        <v>3939.47</v>
      </c>
      <c r="L78" s="160">
        <v>4877.5349999999999</v>
      </c>
      <c r="M78" s="160">
        <v>3037.5549999999998</v>
      </c>
      <c r="N78" s="160">
        <v>5296.8850000000002</v>
      </c>
      <c r="O78" s="160">
        <v>7275.107</v>
      </c>
      <c r="P78" s="531">
        <f t="shared" si="13"/>
        <v>46179.423131000003</v>
      </c>
    </row>
    <row r="79" spans="1:16" ht="12" customHeight="1" x14ac:dyDescent="0.2">
      <c r="A79" s="931"/>
      <c r="B79" s="4">
        <v>2017</v>
      </c>
      <c r="C79" s="531">
        <f t="shared" si="12"/>
        <v>15798.754400000002</v>
      </c>
      <c r="D79" s="160">
        <v>3422.1419999999998</v>
      </c>
      <c r="E79" s="422">
        <v>6795.7744000000002</v>
      </c>
      <c r="F79" s="422">
        <v>3080.4140000000002</v>
      </c>
      <c r="G79" s="422">
        <v>2500.424</v>
      </c>
      <c r="H79" s="422">
        <v>7451.3005999999996</v>
      </c>
      <c r="I79" s="422">
        <v>7432.3410000000003</v>
      </c>
      <c r="J79" s="422">
        <v>3360.232</v>
      </c>
      <c r="K79" s="160">
        <v>2574.0300000000002</v>
      </c>
      <c r="L79" s="160">
        <v>4411.6409999999996</v>
      </c>
      <c r="M79" s="160">
        <v>5909.2179999999998</v>
      </c>
      <c r="N79" s="160">
        <v>6867.36</v>
      </c>
      <c r="O79" s="160">
        <v>8113.7505000000001</v>
      </c>
      <c r="P79" s="531">
        <f t="shared" si="13"/>
        <v>61918.627500000002</v>
      </c>
    </row>
    <row r="80" spans="1:16" ht="12" customHeight="1" x14ac:dyDescent="0.2">
      <c r="A80" s="931"/>
      <c r="B80" s="4">
        <v>2018</v>
      </c>
      <c r="C80" s="531">
        <f t="shared" si="12"/>
        <v>20791.218000000001</v>
      </c>
      <c r="D80" s="160">
        <v>8610.8310000000001</v>
      </c>
      <c r="E80" s="422">
        <v>1911.155</v>
      </c>
      <c r="F80" s="422">
        <v>5830.9170000000004</v>
      </c>
      <c r="G80" s="422">
        <v>4438.3149999999996</v>
      </c>
      <c r="H80" s="422">
        <v>5381.1859999999997</v>
      </c>
      <c r="I80" s="422">
        <v>11333.824000000001</v>
      </c>
      <c r="J80" s="422">
        <v>4407.3140000000003</v>
      </c>
      <c r="K80" s="160">
        <v>5727.6440000000002</v>
      </c>
      <c r="L80" s="160">
        <v>5612.0119999999997</v>
      </c>
      <c r="M80" s="160">
        <v>7205.098</v>
      </c>
      <c r="N80" s="160">
        <v>5393.3519999999999</v>
      </c>
      <c r="O80" s="160">
        <v>3610.4810000000007</v>
      </c>
      <c r="P80" s="531">
        <f t="shared" si="13"/>
        <v>69462.129000000001</v>
      </c>
    </row>
    <row r="81" spans="1:16" ht="12" customHeight="1" x14ac:dyDescent="0.2">
      <c r="A81" s="931"/>
      <c r="B81" s="4">
        <v>2019</v>
      </c>
      <c r="C81" s="531">
        <f t="shared" si="12"/>
        <v>22864.365000000002</v>
      </c>
      <c r="D81" s="160">
        <v>6146.09</v>
      </c>
      <c r="E81" s="422">
        <v>4917.3090000000002</v>
      </c>
      <c r="F81" s="422">
        <v>4880.7809999999999</v>
      </c>
      <c r="G81" s="422">
        <v>6920.1850000000004</v>
      </c>
      <c r="H81" s="422">
        <v>9713.3004999999994</v>
      </c>
      <c r="I81" s="422">
        <v>4984.0159999999996</v>
      </c>
      <c r="J81" s="422">
        <v>5511.2579999999998</v>
      </c>
      <c r="K81" s="160">
        <v>5195.9399999999996</v>
      </c>
      <c r="L81" s="160">
        <v>6444.4402499999997</v>
      </c>
      <c r="M81" s="160">
        <v>4559.0094000000008</v>
      </c>
      <c r="N81" s="160">
        <v>6493.9944999999998</v>
      </c>
      <c r="O81" s="160">
        <v>10397</v>
      </c>
      <c r="P81" s="531">
        <f t="shared" si="13"/>
        <v>76163.323650000006</v>
      </c>
    </row>
    <row r="82" spans="1:16" ht="12" customHeight="1" x14ac:dyDescent="0.2">
      <c r="A82" s="931"/>
      <c r="B82" s="4">
        <v>2020</v>
      </c>
      <c r="C82" s="531">
        <f t="shared" si="12"/>
        <v>19573.727780000001</v>
      </c>
      <c r="D82" s="160">
        <v>7792.8269999999993</v>
      </c>
      <c r="E82" s="46">
        <v>6485.18</v>
      </c>
      <c r="F82" s="422">
        <v>3020.67</v>
      </c>
      <c r="G82" s="422">
        <v>2275.05078</v>
      </c>
      <c r="H82" s="422">
        <v>7180.8349999999991</v>
      </c>
      <c r="I82" s="422">
        <v>4886.3209999999999</v>
      </c>
      <c r="J82" s="422">
        <v>9850.9030000000002</v>
      </c>
      <c r="K82" s="160">
        <v>4672.1009999999997</v>
      </c>
      <c r="L82" s="160">
        <v>7387.3140000000003</v>
      </c>
      <c r="M82" s="160">
        <v>7161.8044300000001</v>
      </c>
      <c r="N82" s="160">
        <v>15272.771000000001</v>
      </c>
      <c r="O82" s="160">
        <v>9339.3450000000012</v>
      </c>
      <c r="P82" s="531">
        <f t="shared" si="13"/>
        <v>85325.122210000001</v>
      </c>
    </row>
    <row r="83" spans="1:16" ht="12" customHeight="1" x14ac:dyDescent="0.2">
      <c r="A83" s="931"/>
      <c r="B83" s="4">
        <v>2021</v>
      </c>
      <c r="C83" s="531">
        <f t="shared" si="12"/>
        <v>22547.231500000002</v>
      </c>
      <c r="D83" s="160">
        <v>5030.3840000000009</v>
      </c>
      <c r="E83" s="46">
        <v>3898.6369999999997</v>
      </c>
      <c r="F83" s="422">
        <v>6848.5745000000006</v>
      </c>
      <c r="G83" s="422">
        <v>6769.6360000000004</v>
      </c>
      <c r="H83" s="422">
        <v>8127.4380000000001</v>
      </c>
      <c r="I83" s="422">
        <v>4931.5140000000001</v>
      </c>
      <c r="J83" s="422">
        <v>3671.3150000000005</v>
      </c>
      <c r="K83" s="160">
        <v>6864.7369999999992</v>
      </c>
      <c r="L83" s="160">
        <v>13185.896410000001</v>
      </c>
      <c r="M83" s="160">
        <v>5932.2710000000006</v>
      </c>
      <c r="N83" s="160">
        <v>10996.928110000003</v>
      </c>
      <c r="O83" s="160">
        <v>1451.165</v>
      </c>
      <c r="P83" s="531">
        <f t="shared" si="13"/>
        <v>77708.496020000006</v>
      </c>
    </row>
    <row r="84" spans="1:16" ht="12" customHeight="1" x14ac:dyDescent="0.2">
      <c r="A84" s="931"/>
      <c r="B84" s="4">
        <v>2022</v>
      </c>
      <c r="C84" s="531">
        <f t="shared" si="12"/>
        <v>39665.14991</v>
      </c>
      <c r="D84" s="160">
        <v>12696.98221</v>
      </c>
      <c r="E84" s="46">
        <v>9154.9459999999999</v>
      </c>
      <c r="F84" s="422">
        <v>3824.5260000000003</v>
      </c>
      <c r="G84" s="422">
        <v>13988.6957</v>
      </c>
      <c r="H84" s="422">
        <v>4424.1757799999996</v>
      </c>
      <c r="I84" s="422">
        <v>1415.8410000000001</v>
      </c>
      <c r="J84" s="422">
        <v>2220.3918200000007</v>
      </c>
      <c r="K84" s="160">
        <v>11608.67044</v>
      </c>
      <c r="L84" s="160">
        <v>14291.0738</v>
      </c>
      <c r="M84" s="160">
        <v>2224.319</v>
      </c>
      <c r="N84" s="160">
        <v>2655.0176000000001</v>
      </c>
      <c r="O84" s="160">
        <v>4236.3702599999997</v>
      </c>
      <c r="P84" s="531">
        <f t="shared" si="13"/>
        <v>82741.009610000008</v>
      </c>
    </row>
    <row r="85" spans="1:16" ht="12" customHeight="1" x14ac:dyDescent="0.2">
      <c r="A85" s="931"/>
      <c r="B85" s="4">
        <v>2023</v>
      </c>
      <c r="C85" s="531">
        <f t="shared" si="12"/>
        <v>10907.410980000001</v>
      </c>
      <c r="D85" s="160">
        <v>4386.0030000000006</v>
      </c>
      <c r="E85" s="46">
        <v>814.99699999999996</v>
      </c>
      <c r="F85" s="422">
        <v>3563.5122499999998</v>
      </c>
      <c r="G85" s="422">
        <v>2142.8987299999999</v>
      </c>
      <c r="H85" s="422">
        <v>1627.9960000000001</v>
      </c>
      <c r="I85" s="422">
        <v>1242.1379999999999</v>
      </c>
      <c r="J85" s="422">
        <v>2364.7919999999999</v>
      </c>
      <c r="K85" s="160">
        <v>4151.3940000000002</v>
      </c>
      <c r="L85" s="160">
        <v>5337.5159999999996</v>
      </c>
      <c r="M85" s="160">
        <v>4403.4844400000002</v>
      </c>
      <c r="N85" s="160">
        <v>3341.8340000000003</v>
      </c>
      <c r="O85" s="160">
        <v>6654.1753799999997</v>
      </c>
      <c r="P85" s="531">
        <f t="shared" si="13"/>
        <v>40030.7408</v>
      </c>
    </row>
    <row r="86" spans="1:16" ht="12" customHeight="1" x14ac:dyDescent="0.2">
      <c r="A86" s="919"/>
      <c r="B86" s="427">
        <v>2024</v>
      </c>
      <c r="C86" s="532">
        <f t="shared" si="12"/>
        <v>30091.936959999995</v>
      </c>
      <c r="D86" s="438">
        <v>8207.3499999999985</v>
      </c>
      <c r="E86" s="438">
        <v>8459.2209999999995</v>
      </c>
      <c r="F86" s="428">
        <v>8728.5384699999995</v>
      </c>
      <c r="G86" s="428">
        <v>4696.8274899999997</v>
      </c>
      <c r="H86" s="428"/>
      <c r="I86" s="428"/>
      <c r="J86" s="428"/>
      <c r="K86" s="430"/>
      <c r="L86" s="430"/>
      <c r="M86" s="430"/>
      <c r="N86" s="430"/>
      <c r="O86" s="430"/>
      <c r="P86" s="532"/>
    </row>
    <row r="87" spans="1:16" ht="12" customHeight="1" x14ac:dyDescent="0.2">
      <c r="A87" s="931" t="s">
        <v>571</v>
      </c>
      <c r="B87" s="4">
        <v>2015</v>
      </c>
      <c r="C87" s="531">
        <f t="shared" si="12"/>
        <v>13.92</v>
      </c>
      <c r="D87" s="160">
        <v>13.92</v>
      </c>
      <c r="E87" s="422">
        <v>0</v>
      </c>
      <c r="F87" s="422">
        <v>0</v>
      </c>
      <c r="G87" s="422">
        <v>0</v>
      </c>
      <c r="H87" s="422">
        <v>0</v>
      </c>
      <c r="I87" s="422">
        <v>0</v>
      </c>
      <c r="J87" s="422">
        <v>0</v>
      </c>
      <c r="K87" s="422">
        <v>4526.22</v>
      </c>
      <c r="L87" s="422">
        <v>0</v>
      </c>
      <c r="M87" s="422">
        <v>0</v>
      </c>
      <c r="N87" s="422">
        <v>0</v>
      </c>
      <c r="O87" s="422">
        <v>14285.353999999999</v>
      </c>
      <c r="P87" s="531">
        <f t="shared" si="13"/>
        <v>18825.493999999999</v>
      </c>
    </row>
    <row r="88" spans="1:16" ht="12" customHeight="1" x14ac:dyDescent="0.2">
      <c r="A88" s="931"/>
      <c r="B88" s="4">
        <v>2016</v>
      </c>
      <c r="C88" s="531">
        <f t="shared" si="12"/>
        <v>110.91999999999999</v>
      </c>
      <c r="D88" s="422">
        <v>0</v>
      </c>
      <c r="E88" s="422">
        <v>55.44</v>
      </c>
      <c r="F88" s="422">
        <v>55.48</v>
      </c>
      <c r="G88" s="422">
        <v>0</v>
      </c>
      <c r="H88" s="422">
        <v>3478.96</v>
      </c>
      <c r="I88" s="422">
        <v>94.182000000000002</v>
      </c>
      <c r="J88" s="422">
        <v>247.06</v>
      </c>
      <c r="K88" s="422">
        <v>165.36</v>
      </c>
      <c r="L88" s="422">
        <v>6042.68</v>
      </c>
      <c r="M88" s="422">
        <v>5955.8</v>
      </c>
      <c r="N88" s="422">
        <v>167.29</v>
      </c>
      <c r="O88" s="422">
        <v>0</v>
      </c>
      <c r="P88" s="531">
        <f t="shared" si="13"/>
        <v>16262.252</v>
      </c>
    </row>
    <row r="89" spans="1:16" ht="12" customHeight="1" x14ac:dyDescent="0.2">
      <c r="A89" s="931"/>
      <c r="B89" s="4">
        <v>2017</v>
      </c>
      <c r="C89" s="531">
        <f t="shared" si="12"/>
        <v>9898.76</v>
      </c>
      <c r="D89" s="160">
        <v>7308.82</v>
      </c>
      <c r="E89" s="422">
        <v>0</v>
      </c>
      <c r="F89" s="422">
        <v>2589.94</v>
      </c>
      <c r="G89" s="422">
        <v>0</v>
      </c>
      <c r="H89" s="422">
        <v>0</v>
      </c>
      <c r="I89" s="422">
        <v>108</v>
      </c>
      <c r="J89" s="422">
        <v>0</v>
      </c>
      <c r="K89" s="422">
        <v>0</v>
      </c>
      <c r="L89" s="422">
        <v>6581.43</v>
      </c>
      <c r="M89" s="422">
        <v>14515.23</v>
      </c>
      <c r="N89" s="422">
        <v>12926.04</v>
      </c>
      <c r="O89" s="422">
        <v>0</v>
      </c>
      <c r="P89" s="531">
        <f t="shared" si="13"/>
        <v>44029.460000000006</v>
      </c>
    </row>
    <row r="90" spans="1:16" ht="12" customHeight="1" x14ac:dyDescent="0.2">
      <c r="A90" s="931"/>
      <c r="B90" s="4">
        <v>2018</v>
      </c>
      <c r="C90" s="531">
        <f t="shared" si="12"/>
        <v>0</v>
      </c>
      <c r="D90" s="422">
        <v>0</v>
      </c>
      <c r="E90" s="422">
        <v>0</v>
      </c>
      <c r="F90" s="422">
        <v>0</v>
      </c>
      <c r="G90" s="422">
        <v>0</v>
      </c>
      <c r="H90" s="422">
        <v>0</v>
      </c>
      <c r="I90" s="422">
        <v>0</v>
      </c>
      <c r="J90" s="422">
        <v>0</v>
      </c>
      <c r="K90" s="422">
        <v>0</v>
      </c>
      <c r="L90" s="422">
        <v>0</v>
      </c>
      <c r="M90" s="422">
        <v>0</v>
      </c>
      <c r="N90" s="422">
        <v>0</v>
      </c>
      <c r="O90" s="422">
        <v>0</v>
      </c>
      <c r="P90" s="531">
        <f t="shared" si="13"/>
        <v>0</v>
      </c>
    </row>
    <row r="91" spans="1:16" ht="12" customHeight="1" x14ac:dyDescent="0.2">
      <c r="A91" s="931"/>
      <c r="B91" s="4">
        <v>2019</v>
      </c>
      <c r="C91" s="531">
        <f t="shared" si="12"/>
        <v>0</v>
      </c>
      <c r="D91" s="422">
        <v>0</v>
      </c>
      <c r="E91" s="422">
        <v>0</v>
      </c>
      <c r="F91" s="422">
        <v>0</v>
      </c>
      <c r="G91" s="422">
        <v>0</v>
      </c>
      <c r="H91" s="422">
        <v>14812.05</v>
      </c>
      <c r="I91" s="422">
        <v>492.59</v>
      </c>
      <c r="J91" s="422">
        <v>0</v>
      </c>
      <c r="K91" s="422">
        <v>0</v>
      </c>
      <c r="L91" s="422">
        <v>0</v>
      </c>
      <c r="M91" s="422">
        <v>0</v>
      </c>
      <c r="N91" s="422">
        <v>0</v>
      </c>
      <c r="O91" s="422">
        <v>0</v>
      </c>
      <c r="P91" s="531">
        <f t="shared" si="13"/>
        <v>15304.64</v>
      </c>
    </row>
    <row r="92" spans="1:16" ht="12" customHeight="1" x14ac:dyDescent="0.2">
      <c r="A92" s="931"/>
      <c r="B92" s="4">
        <v>2020</v>
      </c>
      <c r="C92" s="531">
        <f t="shared" si="12"/>
        <v>2380.0500000000002</v>
      </c>
      <c r="D92" s="422">
        <v>0</v>
      </c>
      <c r="E92" s="422">
        <v>2380.0500000000002</v>
      </c>
      <c r="F92" s="422">
        <v>0</v>
      </c>
      <c r="G92" s="422">
        <v>0</v>
      </c>
      <c r="H92" s="422">
        <v>0</v>
      </c>
      <c r="I92" s="422">
        <v>2014.94</v>
      </c>
      <c r="J92" s="422">
        <v>5087.96</v>
      </c>
      <c r="K92" s="422">
        <v>114.4</v>
      </c>
      <c r="L92" s="422">
        <v>0</v>
      </c>
      <c r="M92" s="422">
        <v>19326.682649999999</v>
      </c>
      <c r="N92" s="422">
        <v>305.52</v>
      </c>
      <c r="O92" s="422">
        <v>0</v>
      </c>
      <c r="P92" s="531">
        <f t="shared" si="13"/>
        <v>29229.552650000001</v>
      </c>
    </row>
    <row r="93" spans="1:16" ht="12" customHeight="1" x14ac:dyDescent="0.2">
      <c r="A93" s="931"/>
      <c r="B93" s="4">
        <v>2021</v>
      </c>
      <c r="C93" s="531">
        <f>SUM(D93:G93)</f>
        <v>0</v>
      </c>
      <c r="D93" s="422">
        <v>0</v>
      </c>
      <c r="E93" s="422">
        <v>0</v>
      </c>
      <c r="F93" s="422">
        <v>0</v>
      </c>
      <c r="G93" s="422">
        <v>0</v>
      </c>
      <c r="H93" s="422">
        <v>18348.061000000002</v>
      </c>
      <c r="I93" s="422">
        <v>3650</v>
      </c>
      <c r="J93" s="422">
        <v>0</v>
      </c>
      <c r="K93" s="422">
        <v>0</v>
      </c>
      <c r="L93" s="422">
        <v>0</v>
      </c>
      <c r="M93" s="422">
        <v>252.44</v>
      </c>
      <c r="N93" s="422">
        <v>0</v>
      </c>
      <c r="O93" s="422">
        <v>0</v>
      </c>
      <c r="P93" s="531">
        <f t="shared" si="13"/>
        <v>22250.501</v>
      </c>
    </row>
    <row r="94" spans="1:16" ht="12" customHeight="1" x14ac:dyDescent="0.2">
      <c r="A94" s="931"/>
      <c r="B94" s="4">
        <v>2022</v>
      </c>
      <c r="C94" s="531">
        <f t="shared" si="12"/>
        <v>74.59</v>
      </c>
      <c r="D94" s="422">
        <v>24.8</v>
      </c>
      <c r="E94" s="422">
        <v>0</v>
      </c>
      <c r="F94" s="422">
        <v>0</v>
      </c>
      <c r="G94" s="422">
        <v>49.79</v>
      </c>
      <c r="H94" s="422">
        <v>0.5</v>
      </c>
      <c r="I94" s="422">
        <v>125.67</v>
      </c>
      <c r="J94" s="422">
        <v>0</v>
      </c>
      <c r="K94" s="422">
        <v>1000</v>
      </c>
      <c r="L94" s="422">
        <v>698.4</v>
      </c>
      <c r="M94" s="422">
        <v>2722.7</v>
      </c>
      <c r="N94" s="422">
        <v>1</v>
      </c>
      <c r="O94" s="422">
        <v>3607.54</v>
      </c>
      <c r="P94" s="531">
        <f t="shared" si="13"/>
        <v>8230.4</v>
      </c>
    </row>
    <row r="95" spans="1:16" ht="12" customHeight="1" x14ac:dyDescent="0.2">
      <c r="A95" s="931"/>
      <c r="B95" s="4">
        <v>2023</v>
      </c>
      <c r="C95" s="531">
        <f t="shared" si="12"/>
        <v>5263.95</v>
      </c>
      <c r="D95" s="422">
        <v>0</v>
      </c>
      <c r="E95" s="422">
        <v>0</v>
      </c>
      <c r="F95" s="422">
        <v>5251.95</v>
      </c>
      <c r="G95" s="422">
        <v>12</v>
      </c>
      <c r="H95" s="422">
        <v>0</v>
      </c>
      <c r="I95" s="422">
        <v>3137.7099999999996</v>
      </c>
      <c r="J95" s="422">
        <v>97.32</v>
      </c>
      <c r="K95" s="422">
        <v>100</v>
      </c>
      <c r="L95" s="422">
        <v>5346.1399999999994</v>
      </c>
      <c r="M95" s="422">
        <v>4800.96</v>
      </c>
      <c r="N95" s="422">
        <v>10275.58</v>
      </c>
      <c r="O95" s="422">
        <v>1.4039999999999999</v>
      </c>
      <c r="P95" s="531">
        <f t="shared" si="13"/>
        <v>29023.063999999995</v>
      </c>
    </row>
    <row r="96" spans="1:16" ht="12" customHeight="1" x14ac:dyDescent="0.2">
      <c r="A96" s="932"/>
      <c r="B96" s="427">
        <v>2024</v>
      </c>
      <c r="C96" s="532">
        <f>SUM(D96:G96)</f>
        <v>54</v>
      </c>
      <c r="D96" s="428">
        <v>2</v>
      </c>
      <c r="E96" s="428">
        <v>52</v>
      </c>
      <c r="F96" s="428">
        <v>0</v>
      </c>
      <c r="G96" s="428">
        <v>0</v>
      </c>
      <c r="H96" s="428"/>
      <c r="I96" s="428"/>
      <c r="J96" s="428"/>
      <c r="K96" s="428"/>
      <c r="L96" s="428"/>
      <c r="M96" s="428"/>
      <c r="N96" s="428"/>
      <c r="O96" s="428"/>
      <c r="P96" s="532"/>
    </row>
    <row r="97" spans="1:15" ht="9" customHeight="1" x14ac:dyDescent="0.25">
      <c r="A97" s="165" t="s">
        <v>458</v>
      </c>
      <c r="B97" s="166"/>
      <c r="C97" s="167"/>
      <c r="D97" s="160"/>
      <c r="E97" s="168"/>
      <c r="F97" s="168"/>
      <c r="G97" s="169"/>
      <c r="H97" s="170"/>
      <c r="I97" s="170"/>
      <c r="J97" s="170"/>
      <c r="K97" s="171"/>
      <c r="L97" s="170"/>
      <c r="M97" s="170"/>
      <c r="N97" s="170"/>
      <c r="O97" s="170"/>
    </row>
    <row r="98" spans="1:15" ht="9" customHeight="1" x14ac:dyDescent="0.25">
      <c r="A98" s="172" t="s">
        <v>459</v>
      </c>
      <c r="B98" s="166"/>
      <c r="C98" s="173"/>
      <c r="D98" s="160"/>
      <c r="E98" s="168"/>
      <c r="F98" s="168"/>
      <c r="G98" s="169"/>
      <c r="H98" s="170"/>
      <c r="I98" s="170"/>
      <c r="J98" s="170"/>
      <c r="K98" s="171"/>
      <c r="L98" s="170"/>
      <c r="M98" s="170"/>
      <c r="N98" s="170"/>
      <c r="O98" s="170"/>
    </row>
    <row r="99" spans="1:15" ht="9" customHeight="1" x14ac:dyDescent="0.25">
      <c r="A99" s="174" t="s">
        <v>460</v>
      </c>
      <c r="B99" s="175"/>
      <c r="C99" s="175"/>
      <c r="D99" s="175"/>
      <c r="E99" s="175"/>
      <c r="F99" s="175"/>
      <c r="G99" s="175"/>
      <c r="H99" s="2"/>
      <c r="I99" s="2"/>
      <c r="J99" s="2"/>
      <c r="K99" s="2"/>
      <c r="L99" s="2"/>
      <c r="M99" s="2"/>
      <c r="N99" s="2"/>
      <c r="O99" s="2"/>
    </row>
  </sheetData>
  <mergeCells count="9">
    <mergeCell ref="A67:A75"/>
    <mergeCell ref="A77:A85"/>
    <mergeCell ref="A87:A96"/>
    <mergeCell ref="A4:A12"/>
    <mergeCell ref="A14:A22"/>
    <mergeCell ref="A24:A32"/>
    <mergeCell ref="A34:A42"/>
    <mergeCell ref="A44:A52"/>
    <mergeCell ref="A57:A65"/>
  </mergeCells>
  <pageMargins left="0" right="0" top="0" bottom="0" header="0" footer="0"/>
  <pageSetup paperSize="9" scale="75" orientation="portrait" r:id="rId1"/>
  <rowBreaks count="1" manualBreakCount="1">
    <brk id="54" max="16383" man="1"/>
  </rowBreaks>
  <ignoredErrors>
    <ignoredError sqref="D12" 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D1000"/>
  <sheetViews>
    <sheetView showGridLines="0" topLeftCell="A16" zoomScale="200" zoomScaleNormal="200" workbookViewId="0">
      <selection activeCell="D7" sqref="D7"/>
    </sheetView>
  </sheetViews>
  <sheetFormatPr baseColWidth="10" defaultColWidth="10.85546875" defaultRowHeight="15" customHeight="1" x14ac:dyDescent="0.2"/>
  <cols>
    <col min="1" max="4" width="16.7109375" style="108" customWidth="1"/>
    <col min="5" max="16384" width="10.85546875" style="108"/>
  </cols>
  <sheetData>
    <row r="1" spans="1:4" ht="21.95" customHeight="1" x14ac:dyDescent="0.25">
      <c r="A1" s="92" t="s">
        <v>435</v>
      </c>
      <c r="B1" s="119"/>
      <c r="C1" s="119"/>
      <c r="D1" s="120"/>
    </row>
    <row r="2" spans="1:4" ht="12" customHeight="1" x14ac:dyDescent="0.25">
      <c r="A2" s="981" t="s">
        <v>707</v>
      </c>
      <c r="B2" s="981"/>
      <c r="C2" s="981"/>
      <c r="D2" s="981"/>
    </row>
    <row r="3" spans="1:4" ht="18" customHeight="1" x14ac:dyDescent="0.2">
      <c r="A3" s="119"/>
      <c r="B3" s="119"/>
      <c r="C3" s="119"/>
      <c r="D3" s="119"/>
    </row>
    <row r="4" spans="1:4" ht="24" customHeight="1" x14ac:dyDescent="0.2">
      <c r="A4" s="505" t="s">
        <v>227</v>
      </c>
      <c r="B4" s="506" t="s">
        <v>228</v>
      </c>
      <c r="C4" s="506" t="s">
        <v>229</v>
      </c>
      <c r="D4" s="506" t="s">
        <v>230</v>
      </c>
    </row>
    <row r="5" spans="1:4" ht="5.0999999999999996" customHeight="1" x14ac:dyDescent="0.2"/>
    <row r="6" spans="1:4" ht="12" customHeight="1" x14ac:dyDescent="0.2">
      <c r="A6" s="14" t="s">
        <v>231</v>
      </c>
      <c r="B6" s="5"/>
      <c r="C6" s="45"/>
      <c r="D6" s="5"/>
    </row>
    <row r="7" spans="1:4" ht="12" customHeight="1" x14ac:dyDescent="0.25">
      <c r="A7" s="46" t="s">
        <v>216</v>
      </c>
      <c r="B7" s="50">
        <v>9100</v>
      </c>
      <c r="C7" s="47">
        <v>140</v>
      </c>
      <c r="D7" s="48">
        <f t="shared" ref="D7:D14" si="0">+B7/C7</f>
        <v>65</v>
      </c>
    </row>
    <row r="8" spans="1:4" ht="12" customHeight="1" x14ac:dyDescent="0.25">
      <c r="A8" s="46" t="s">
        <v>353</v>
      </c>
      <c r="B8" s="50">
        <v>29854</v>
      </c>
      <c r="C8" s="47">
        <v>25</v>
      </c>
      <c r="D8" s="48">
        <f t="shared" si="0"/>
        <v>1194.1600000000001</v>
      </c>
    </row>
    <row r="9" spans="1:4" ht="12" customHeight="1" x14ac:dyDescent="0.25">
      <c r="A9" s="46" t="s">
        <v>211</v>
      </c>
      <c r="B9" s="50">
        <v>240</v>
      </c>
      <c r="C9" s="47">
        <v>60</v>
      </c>
      <c r="D9" s="48">
        <f t="shared" si="0"/>
        <v>4</v>
      </c>
    </row>
    <row r="10" spans="1:4" ht="12" customHeight="1" x14ac:dyDescent="0.25">
      <c r="A10" s="46" t="s">
        <v>708</v>
      </c>
      <c r="B10" s="50">
        <v>3200</v>
      </c>
      <c r="C10" s="47">
        <v>60</v>
      </c>
      <c r="D10" s="48">
        <f t="shared" si="0"/>
        <v>53.333333333333336</v>
      </c>
    </row>
    <row r="11" spans="1:4" ht="12" customHeight="1" x14ac:dyDescent="0.25">
      <c r="A11" s="46" t="s">
        <v>203</v>
      </c>
      <c r="B11" s="50">
        <v>13778</v>
      </c>
      <c r="C11" s="47">
        <v>75</v>
      </c>
      <c r="D11" s="48">
        <f t="shared" si="0"/>
        <v>183.70666666666668</v>
      </c>
    </row>
    <row r="12" spans="1:4" ht="12" customHeight="1" x14ac:dyDescent="0.25">
      <c r="A12" s="46" t="s">
        <v>209</v>
      </c>
      <c r="B12" s="50">
        <v>100</v>
      </c>
      <c r="C12" s="47">
        <v>100</v>
      </c>
      <c r="D12" s="48">
        <f t="shared" si="0"/>
        <v>1</v>
      </c>
    </row>
    <row r="13" spans="1:4" ht="12" customHeight="1" x14ac:dyDescent="0.25">
      <c r="A13" s="46" t="s">
        <v>208</v>
      </c>
      <c r="B13" s="50">
        <v>40226</v>
      </c>
      <c r="C13" s="47">
        <v>120</v>
      </c>
      <c r="D13" s="48">
        <f t="shared" si="0"/>
        <v>335.21666666666664</v>
      </c>
    </row>
    <row r="14" spans="1:4" ht="12" customHeight="1" x14ac:dyDescent="0.25">
      <c r="A14" s="46" t="s">
        <v>206</v>
      </c>
      <c r="B14" s="50">
        <v>4700</v>
      </c>
      <c r="C14" s="47">
        <v>8</v>
      </c>
      <c r="D14" s="48">
        <f t="shared" si="0"/>
        <v>587.5</v>
      </c>
    </row>
    <row r="15" spans="1:4" ht="12" customHeight="1" x14ac:dyDescent="0.25">
      <c r="A15" s="49"/>
      <c r="B15" s="50"/>
      <c r="C15" s="47"/>
      <c r="D15" s="48"/>
    </row>
    <row r="16" spans="1:4" ht="12" customHeight="1" x14ac:dyDescent="0.25">
      <c r="A16" s="51" t="s">
        <v>232</v>
      </c>
      <c r="B16" s="50"/>
      <c r="C16" s="47"/>
      <c r="D16" s="48"/>
    </row>
    <row r="17" spans="1:4" ht="12" customHeight="1" x14ac:dyDescent="0.25">
      <c r="A17" s="46" t="s">
        <v>217</v>
      </c>
      <c r="B17" s="50">
        <v>1975</v>
      </c>
      <c r="C17" s="47">
        <v>120</v>
      </c>
      <c r="D17" s="52">
        <f t="shared" ref="D17:D19" si="1">+B17/C17</f>
        <v>16.458333333333332</v>
      </c>
    </row>
    <row r="18" spans="1:4" ht="12" customHeight="1" x14ac:dyDescent="0.25">
      <c r="A18" s="46" t="s">
        <v>210</v>
      </c>
      <c r="B18" s="50">
        <v>810</v>
      </c>
      <c r="C18" s="47">
        <v>65</v>
      </c>
      <c r="D18" s="48">
        <f t="shared" si="1"/>
        <v>12.461538461538462</v>
      </c>
    </row>
    <row r="19" spans="1:4" ht="12" customHeight="1" x14ac:dyDescent="0.25">
      <c r="A19" s="46" t="s">
        <v>233</v>
      </c>
      <c r="B19" s="50">
        <v>1326</v>
      </c>
      <c r="C19" s="47">
        <v>60</v>
      </c>
      <c r="D19" s="48">
        <f t="shared" si="1"/>
        <v>22.1</v>
      </c>
    </row>
    <row r="20" spans="1:4" ht="12" customHeight="1" x14ac:dyDescent="0.25">
      <c r="A20" s="49"/>
      <c r="B20" s="50"/>
      <c r="C20" s="47"/>
      <c r="D20" s="48"/>
    </row>
    <row r="21" spans="1:4" ht="12" customHeight="1" x14ac:dyDescent="0.25">
      <c r="A21" s="51" t="s">
        <v>234</v>
      </c>
      <c r="B21" s="50"/>
      <c r="C21" s="121"/>
      <c r="D21" s="122"/>
    </row>
    <row r="22" spans="1:4" ht="12" customHeight="1" x14ac:dyDescent="0.25">
      <c r="A22" s="46" t="s">
        <v>347</v>
      </c>
      <c r="B22" s="50">
        <v>9210</v>
      </c>
      <c r="C22" s="121">
        <v>40</v>
      </c>
      <c r="D22" s="48">
        <f>+B22/C22</f>
        <v>230.25</v>
      </c>
    </row>
    <row r="23" spans="1:4" ht="12" customHeight="1" x14ac:dyDescent="0.25">
      <c r="A23" s="46" t="s">
        <v>292</v>
      </c>
      <c r="B23" s="50">
        <v>15400</v>
      </c>
      <c r="C23" s="121">
        <v>150</v>
      </c>
      <c r="D23" s="48">
        <f>+B23/C23</f>
        <v>102.66666666666667</v>
      </c>
    </row>
    <row r="24" spans="1:4" ht="12" customHeight="1" x14ac:dyDescent="0.15">
      <c r="A24" s="123" t="s">
        <v>235</v>
      </c>
      <c r="B24" s="124"/>
      <c r="C24" s="125"/>
      <c r="D24" s="126"/>
    </row>
    <row r="25" spans="1:4" ht="12" customHeight="1" x14ac:dyDescent="0.15">
      <c r="A25" s="127" t="s">
        <v>436</v>
      </c>
      <c r="B25" s="128"/>
      <c r="C25" s="129"/>
      <c r="D25" s="119"/>
    </row>
    <row r="26" spans="1:4" ht="6.95" customHeight="1" x14ac:dyDescent="0.15">
      <c r="A26" s="130" t="s">
        <v>137</v>
      </c>
      <c r="B26" s="131"/>
      <c r="C26" s="131"/>
      <c r="D26" s="132"/>
    </row>
    <row r="27" spans="1:4" ht="9" customHeight="1" x14ac:dyDescent="0.2"/>
    <row r="28" spans="1:4" ht="9" customHeight="1" x14ac:dyDescent="0.2"/>
    <row r="29" spans="1:4" ht="9" customHeight="1" x14ac:dyDescent="0.2"/>
    <row r="30" spans="1:4" ht="5.25" customHeight="1" x14ac:dyDescent="0.2"/>
    <row r="31" spans="1:4" ht="9" customHeight="1" x14ac:dyDescent="0.2"/>
    <row r="32" spans="1:4" ht="9" customHeight="1" x14ac:dyDescent="0.2"/>
    <row r="33" ht="9" customHeight="1" x14ac:dyDescent="0.2"/>
    <row r="34" ht="13.5" x14ac:dyDescent="0.2"/>
    <row r="35" ht="13.5" x14ac:dyDescent="0.2"/>
    <row r="36" ht="13.5" x14ac:dyDescent="0.2"/>
    <row r="37" ht="13.5" x14ac:dyDescent="0.2"/>
    <row r="38" ht="13.5" x14ac:dyDescent="0.2"/>
    <row r="39" ht="13.5" x14ac:dyDescent="0.2"/>
    <row r="40" ht="13.5" x14ac:dyDescent="0.2"/>
    <row r="41" ht="13.5" x14ac:dyDescent="0.2"/>
    <row r="42" ht="13.5" x14ac:dyDescent="0.2"/>
    <row r="43" ht="13.5" x14ac:dyDescent="0.2"/>
    <row r="44" ht="13.5" x14ac:dyDescent="0.2"/>
    <row r="45" ht="13.5" x14ac:dyDescent="0.2"/>
    <row r="46" ht="13.5" x14ac:dyDescent="0.2"/>
    <row r="47" ht="13.5" x14ac:dyDescent="0.2"/>
    <row r="48" ht="13.5" x14ac:dyDescent="0.2"/>
    <row r="49" ht="13.5" x14ac:dyDescent="0.2"/>
    <row r="50" ht="13.5" x14ac:dyDescent="0.2"/>
    <row r="51" ht="13.5" x14ac:dyDescent="0.2"/>
    <row r="52" ht="13.5" x14ac:dyDescent="0.2"/>
    <row r="53" ht="13.5" x14ac:dyDescent="0.2"/>
    <row r="54" ht="13.5" x14ac:dyDescent="0.2"/>
    <row r="55" ht="13.5" x14ac:dyDescent="0.2"/>
    <row r="56" ht="13.5" x14ac:dyDescent="0.2"/>
    <row r="57" ht="13.5" x14ac:dyDescent="0.2"/>
    <row r="58" ht="13.5" x14ac:dyDescent="0.2"/>
    <row r="59" ht="13.5" x14ac:dyDescent="0.2"/>
    <row r="60" ht="13.5" x14ac:dyDescent="0.2"/>
    <row r="61" ht="13.5" x14ac:dyDescent="0.2"/>
    <row r="62" ht="13.5" x14ac:dyDescent="0.2"/>
    <row r="63" ht="13.5" x14ac:dyDescent="0.2"/>
    <row r="64" ht="13.5" x14ac:dyDescent="0.2"/>
    <row r="65" ht="13.5" x14ac:dyDescent="0.2"/>
    <row r="66" ht="13.5" x14ac:dyDescent="0.2"/>
    <row r="67" ht="13.5" x14ac:dyDescent="0.2"/>
    <row r="68" ht="13.5" x14ac:dyDescent="0.2"/>
    <row r="69" ht="13.5" x14ac:dyDescent="0.2"/>
    <row r="70" ht="13.5" x14ac:dyDescent="0.2"/>
    <row r="71" ht="13.5" x14ac:dyDescent="0.2"/>
    <row r="72" ht="13.5" x14ac:dyDescent="0.2"/>
    <row r="73" ht="13.5" x14ac:dyDescent="0.2"/>
    <row r="74" ht="13.5" x14ac:dyDescent="0.2"/>
    <row r="75" ht="13.5" x14ac:dyDescent="0.2"/>
    <row r="76" ht="13.5" x14ac:dyDescent="0.2"/>
    <row r="77" ht="13.5" x14ac:dyDescent="0.2"/>
    <row r="78" ht="13.5" x14ac:dyDescent="0.2"/>
    <row r="79" ht="13.5" x14ac:dyDescent="0.2"/>
    <row r="80" ht="13.5" x14ac:dyDescent="0.2"/>
    <row r="81" ht="13.5" x14ac:dyDescent="0.2"/>
    <row r="82" ht="13.5" x14ac:dyDescent="0.2"/>
    <row r="83" ht="13.5" x14ac:dyDescent="0.2"/>
    <row r="84" ht="13.5" x14ac:dyDescent="0.2"/>
    <row r="85" ht="13.5" x14ac:dyDescent="0.2"/>
    <row r="86" ht="13.5" x14ac:dyDescent="0.2"/>
    <row r="87" ht="13.5" x14ac:dyDescent="0.2"/>
    <row r="88" ht="13.5" x14ac:dyDescent="0.2"/>
    <row r="89" ht="13.5" x14ac:dyDescent="0.2"/>
    <row r="90" ht="13.5" x14ac:dyDescent="0.2"/>
    <row r="91" ht="13.5" x14ac:dyDescent="0.2"/>
    <row r="92" ht="13.5" x14ac:dyDescent="0.2"/>
    <row r="93" ht="13.5" x14ac:dyDescent="0.2"/>
    <row r="94" ht="13.5" x14ac:dyDescent="0.2"/>
    <row r="95" ht="13.5" x14ac:dyDescent="0.2"/>
    <row r="96" ht="13.5" x14ac:dyDescent="0.2"/>
    <row r="97" ht="13.5" x14ac:dyDescent="0.2"/>
    <row r="98" ht="13.5" x14ac:dyDescent="0.2"/>
    <row r="99" ht="13.5" x14ac:dyDescent="0.2"/>
    <row r="100" ht="13.5" x14ac:dyDescent="0.2"/>
    <row r="101" ht="13.5" x14ac:dyDescent="0.2"/>
    <row r="102" ht="13.5" x14ac:dyDescent="0.2"/>
    <row r="103" ht="13.5" x14ac:dyDescent="0.2"/>
    <row r="104" ht="13.5" x14ac:dyDescent="0.2"/>
    <row r="105" ht="13.5" x14ac:dyDescent="0.2"/>
    <row r="106" ht="13.5" x14ac:dyDescent="0.2"/>
    <row r="107" ht="13.5" x14ac:dyDescent="0.2"/>
    <row r="108" ht="13.5" x14ac:dyDescent="0.2"/>
    <row r="109" ht="13.5" x14ac:dyDescent="0.2"/>
    <row r="110" ht="13.5" x14ac:dyDescent="0.2"/>
    <row r="111" ht="13.5" x14ac:dyDescent="0.2"/>
    <row r="112" ht="13.5" x14ac:dyDescent="0.2"/>
    <row r="113" ht="13.5" x14ac:dyDescent="0.2"/>
    <row r="114" ht="13.5" x14ac:dyDescent="0.2"/>
    <row r="115" ht="13.5" x14ac:dyDescent="0.2"/>
    <row r="116" ht="13.5" x14ac:dyDescent="0.2"/>
    <row r="117" ht="13.5" x14ac:dyDescent="0.2"/>
    <row r="118" ht="13.5" x14ac:dyDescent="0.2"/>
    <row r="119" ht="13.5" x14ac:dyDescent="0.2"/>
    <row r="120" ht="13.5" x14ac:dyDescent="0.2"/>
    <row r="121" ht="13.5" x14ac:dyDescent="0.2"/>
    <row r="122" ht="13.5" x14ac:dyDescent="0.2"/>
    <row r="123" ht="13.5" x14ac:dyDescent="0.2"/>
    <row r="124" ht="13.5" x14ac:dyDescent="0.2"/>
    <row r="125" ht="13.5" x14ac:dyDescent="0.2"/>
    <row r="126" ht="13.5" x14ac:dyDescent="0.2"/>
    <row r="127" ht="13.5" x14ac:dyDescent="0.2"/>
    <row r="128" ht="13.5" x14ac:dyDescent="0.2"/>
    <row r="129" ht="13.5" x14ac:dyDescent="0.2"/>
    <row r="130" ht="13.5" x14ac:dyDescent="0.2"/>
    <row r="131" ht="13.5" x14ac:dyDescent="0.2"/>
    <row r="132" ht="13.5" x14ac:dyDescent="0.2"/>
    <row r="133" ht="13.5" x14ac:dyDescent="0.2"/>
    <row r="134" ht="13.5" x14ac:dyDescent="0.2"/>
    <row r="135" ht="13.5" x14ac:dyDescent="0.2"/>
    <row r="136" ht="13.5" x14ac:dyDescent="0.2"/>
    <row r="137" ht="13.5" x14ac:dyDescent="0.2"/>
    <row r="138" ht="13.5" x14ac:dyDescent="0.2"/>
    <row r="139" ht="13.5" x14ac:dyDescent="0.2"/>
    <row r="140" ht="13.5" x14ac:dyDescent="0.2"/>
    <row r="141" ht="13.5" x14ac:dyDescent="0.2"/>
    <row r="142" ht="13.5" x14ac:dyDescent="0.2"/>
    <row r="143" ht="13.5" x14ac:dyDescent="0.2"/>
    <row r="144" ht="13.5" x14ac:dyDescent="0.2"/>
    <row r="145" ht="13.5" x14ac:dyDescent="0.2"/>
    <row r="146" ht="13.5" x14ac:dyDescent="0.2"/>
    <row r="147" ht="13.5" x14ac:dyDescent="0.2"/>
    <row r="148" ht="13.5" x14ac:dyDescent="0.2"/>
    <row r="149" ht="13.5" x14ac:dyDescent="0.2"/>
    <row r="150" ht="13.5" x14ac:dyDescent="0.2"/>
    <row r="151" ht="13.5" x14ac:dyDescent="0.2"/>
    <row r="152" ht="13.5" x14ac:dyDescent="0.2"/>
    <row r="153" ht="13.5" x14ac:dyDescent="0.2"/>
    <row r="154" ht="13.5" x14ac:dyDescent="0.2"/>
    <row r="155" ht="13.5" x14ac:dyDescent="0.2"/>
    <row r="156" ht="13.5" x14ac:dyDescent="0.2"/>
    <row r="157" ht="13.5" x14ac:dyDescent="0.2"/>
    <row r="158" ht="13.5" x14ac:dyDescent="0.2"/>
    <row r="159" ht="13.5" x14ac:dyDescent="0.2"/>
    <row r="160" ht="13.5" x14ac:dyDescent="0.2"/>
    <row r="161" ht="13.5" x14ac:dyDescent="0.2"/>
    <row r="162" ht="13.5" x14ac:dyDescent="0.2"/>
    <row r="163" ht="13.5" x14ac:dyDescent="0.2"/>
    <row r="164" ht="13.5" x14ac:dyDescent="0.2"/>
    <row r="165" ht="13.5" x14ac:dyDescent="0.2"/>
    <row r="166" ht="13.5" x14ac:dyDescent="0.2"/>
    <row r="167" ht="13.5" x14ac:dyDescent="0.2"/>
    <row r="168" ht="13.5" x14ac:dyDescent="0.2"/>
    <row r="169" ht="13.5" x14ac:dyDescent="0.2"/>
    <row r="170" ht="13.5" x14ac:dyDescent="0.2"/>
    <row r="171" ht="13.5" x14ac:dyDescent="0.2"/>
    <row r="172" ht="13.5" x14ac:dyDescent="0.2"/>
    <row r="173" ht="13.5" x14ac:dyDescent="0.2"/>
    <row r="174" ht="13.5" x14ac:dyDescent="0.2"/>
    <row r="175" ht="13.5" x14ac:dyDescent="0.2"/>
    <row r="176" ht="13.5" x14ac:dyDescent="0.2"/>
    <row r="177" ht="13.5" x14ac:dyDescent="0.2"/>
    <row r="178" ht="13.5" x14ac:dyDescent="0.2"/>
    <row r="179" ht="13.5" x14ac:dyDescent="0.2"/>
    <row r="180" ht="13.5" x14ac:dyDescent="0.2"/>
    <row r="181" ht="13.5" x14ac:dyDescent="0.2"/>
    <row r="182" ht="13.5" x14ac:dyDescent="0.2"/>
    <row r="183" ht="13.5" x14ac:dyDescent="0.2"/>
    <row r="184" ht="13.5" x14ac:dyDescent="0.2"/>
    <row r="185" ht="13.5" x14ac:dyDescent="0.2"/>
    <row r="186" ht="13.5" x14ac:dyDescent="0.2"/>
    <row r="187" ht="13.5" x14ac:dyDescent="0.2"/>
    <row r="188" ht="13.5" x14ac:dyDescent="0.2"/>
    <row r="189" ht="13.5" x14ac:dyDescent="0.2"/>
    <row r="190" ht="13.5" x14ac:dyDescent="0.2"/>
    <row r="191" ht="13.5" x14ac:dyDescent="0.2"/>
    <row r="192" ht="13.5" x14ac:dyDescent="0.2"/>
    <row r="193" ht="13.5" x14ac:dyDescent="0.2"/>
    <row r="194" ht="13.5" x14ac:dyDescent="0.2"/>
    <row r="195" ht="13.5" x14ac:dyDescent="0.2"/>
    <row r="196" ht="13.5" x14ac:dyDescent="0.2"/>
    <row r="197" ht="13.5" x14ac:dyDescent="0.2"/>
    <row r="198" ht="13.5" x14ac:dyDescent="0.2"/>
    <row r="199" ht="13.5" x14ac:dyDescent="0.2"/>
    <row r="200" ht="13.5" x14ac:dyDescent="0.2"/>
    <row r="201" ht="13.5" x14ac:dyDescent="0.2"/>
    <row r="202" ht="13.5" x14ac:dyDescent="0.2"/>
    <row r="203" ht="13.5" x14ac:dyDescent="0.2"/>
    <row r="204" ht="13.5" x14ac:dyDescent="0.2"/>
    <row r="205" ht="13.5" x14ac:dyDescent="0.2"/>
    <row r="206" ht="13.5" x14ac:dyDescent="0.2"/>
    <row r="207" ht="13.5" x14ac:dyDescent="0.2"/>
    <row r="208" ht="13.5" x14ac:dyDescent="0.2"/>
    <row r="209" ht="13.5" x14ac:dyDescent="0.2"/>
    <row r="210" ht="13.5" x14ac:dyDescent="0.2"/>
    <row r="211" ht="13.5" x14ac:dyDescent="0.2"/>
    <row r="212" ht="13.5" x14ac:dyDescent="0.2"/>
    <row r="213" ht="13.5" x14ac:dyDescent="0.2"/>
    <row r="214" ht="13.5" x14ac:dyDescent="0.2"/>
    <row r="215" ht="13.5" x14ac:dyDescent="0.2"/>
    <row r="216" ht="13.5" x14ac:dyDescent="0.2"/>
    <row r="217" ht="13.5" x14ac:dyDescent="0.2"/>
    <row r="218" ht="13.5" x14ac:dyDescent="0.2"/>
    <row r="219" ht="13.5" x14ac:dyDescent="0.2"/>
    <row r="220" ht="13.5" x14ac:dyDescent="0.2"/>
    <row r="221" ht="13.5" x14ac:dyDescent="0.2"/>
    <row r="222" ht="13.5" x14ac:dyDescent="0.2"/>
    <row r="223" ht="13.5" x14ac:dyDescent="0.2"/>
    <row r="224" ht="13.5" x14ac:dyDescent="0.2"/>
    <row r="225" ht="13.5" x14ac:dyDescent="0.2"/>
    <row r="226" ht="13.5" x14ac:dyDescent="0.2"/>
    <row r="227" ht="13.5" x14ac:dyDescent="0.2"/>
    <row r="228" ht="13.5" x14ac:dyDescent="0.2"/>
    <row r="229" ht="13.5" x14ac:dyDescent="0.2"/>
    <row r="230" ht="13.5" x14ac:dyDescent="0.2"/>
    <row r="231" ht="13.5" x14ac:dyDescent="0.2"/>
    <row r="232" ht="13.5" x14ac:dyDescent="0.2"/>
    <row r="233" ht="13.5" x14ac:dyDescent="0.2"/>
    <row r="234" ht="13.5" x14ac:dyDescent="0.2"/>
    <row r="235" ht="13.5" x14ac:dyDescent="0.2"/>
    <row r="236" ht="13.5" x14ac:dyDescent="0.2"/>
    <row r="237" ht="13.5" x14ac:dyDescent="0.2"/>
    <row r="238" ht="13.5" x14ac:dyDescent="0.2"/>
    <row r="239" ht="13.5" x14ac:dyDescent="0.2"/>
    <row r="240" ht="13.5" x14ac:dyDescent="0.2"/>
    <row r="241" ht="13.5" x14ac:dyDescent="0.2"/>
    <row r="242" ht="13.5" x14ac:dyDescent="0.2"/>
    <row r="243" ht="13.5" x14ac:dyDescent="0.2"/>
    <row r="244" ht="13.5" x14ac:dyDescent="0.2"/>
    <row r="245" ht="13.5" x14ac:dyDescent="0.2"/>
    <row r="246" ht="13.5" x14ac:dyDescent="0.2"/>
    <row r="247" ht="13.5" x14ac:dyDescent="0.2"/>
    <row r="248" ht="13.5" x14ac:dyDescent="0.2"/>
    <row r="249" ht="13.5" x14ac:dyDescent="0.2"/>
    <row r="250" ht="13.5" x14ac:dyDescent="0.2"/>
    <row r="251" ht="13.5" x14ac:dyDescent="0.2"/>
    <row r="252" ht="13.5" x14ac:dyDescent="0.2"/>
    <row r="253" ht="13.5" x14ac:dyDescent="0.2"/>
    <row r="254" ht="13.5" x14ac:dyDescent="0.2"/>
    <row r="255" ht="13.5" x14ac:dyDescent="0.2"/>
    <row r="256" ht="13.5" x14ac:dyDescent="0.2"/>
    <row r="257" ht="13.5" x14ac:dyDescent="0.2"/>
    <row r="258" ht="13.5" x14ac:dyDescent="0.2"/>
    <row r="259" ht="13.5" x14ac:dyDescent="0.2"/>
    <row r="260" ht="13.5" x14ac:dyDescent="0.2"/>
    <row r="261" ht="13.5" x14ac:dyDescent="0.2"/>
    <row r="262" ht="13.5" x14ac:dyDescent="0.2"/>
    <row r="263" ht="13.5" x14ac:dyDescent="0.2"/>
    <row r="264" ht="13.5" x14ac:dyDescent="0.2"/>
    <row r="265" ht="13.5" x14ac:dyDescent="0.2"/>
    <row r="266" ht="13.5" x14ac:dyDescent="0.2"/>
    <row r="267" ht="13.5" x14ac:dyDescent="0.2"/>
    <row r="268" ht="13.5" x14ac:dyDescent="0.2"/>
    <row r="269" ht="13.5" x14ac:dyDescent="0.2"/>
    <row r="270" ht="13.5" x14ac:dyDescent="0.2"/>
    <row r="271" ht="13.5" x14ac:dyDescent="0.2"/>
    <row r="272" ht="13.5" x14ac:dyDescent="0.2"/>
    <row r="273" ht="13.5" x14ac:dyDescent="0.2"/>
    <row r="274" ht="13.5" x14ac:dyDescent="0.2"/>
    <row r="275" ht="13.5" x14ac:dyDescent="0.2"/>
    <row r="276" ht="13.5" x14ac:dyDescent="0.2"/>
    <row r="277" ht="13.5" x14ac:dyDescent="0.2"/>
    <row r="278" ht="13.5" x14ac:dyDescent="0.2"/>
    <row r="279" ht="13.5" x14ac:dyDescent="0.2"/>
    <row r="280" ht="13.5" x14ac:dyDescent="0.2"/>
    <row r="281" ht="13.5" x14ac:dyDescent="0.2"/>
    <row r="282" ht="13.5" x14ac:dyDescent="0.2"/>
    <row r="283" ht="13.5" x14ac:dyDescent="0.2"/>
    <row r="284" ht="13.5" x14ac:dyDescent="0.2"/>
    <row r="285" ht="13.5" x14ac:dyDescent="0.2"/>
    <row r="286" ht="13.5" x14ac:dyDescent="0.2"/>
    <row r="287" ht="13.5" x14ac:dyDescent="0.2"/>
    <row r="288" ht="13.5" x14ac:dyDescent="0.2"/>
    <row r="289" ht="13.5" x14ac:dyDescent="0.2"/>
    <row r="290" ht="13.5" x14ac:dyDescent="0.2"/>
    <row r="291" ht="13.5" x14ac:dyDescent="0.2"/>
    <row r="292" ht="13.5" x14ac:dyDescent="0.2"/>
    <row r="293" ht="13.5" x14ac:dyDescent="0.2"/>
    <row r="294" ht="13.5" x14ac:dyDescent="0.2"/>
    <row r="295" ht="13.5" x14ac:dyDescent="0.2"/>
    <row r="296" ht="13.5" x14ac:dyDescent="0.2"/>
    <row r="297" ht="13.5" x14ac:dyDescent="0.2"/>
    <row r="298" ht="13.5" x14ac:dyDescent="0.2"/>
    <row r="299" ht="13.5" x14ac:dyDescent="0.2"/>
    <row r="300" ht="13.5" x14ac:dyDescent="0.2"/>
    <row r="301" ht="13.5" x14ac:dyDescent="0.2"/>
    <row r="302" ht="13.5" x14ac:dyDescent="0.2"/>
    <row r="303" ht="13.5" x14ac:dyDescent="0.2"/>
    <row r="304" ht="13.5" x14ac:dyDescent="0.2"/>
    <row r="305" ht="13.5" x14ac:dyDescent="0.2"/>
    <row r="306" ht="13.5" x14ac:dyDescent="0.2"/>
    <row r="307" ht="13.5" x14ac:dyDescent="0.2"/>
    <row r="308" ht="13.5" x14ac:dyDescent="0.2"/>
    <row r="309" ht="13.5" x14ac:dyDescent="0.2"/>
    <row r="310" ht="13.5" x14ac:dyDescent="0.2"/>
    <row r="311" ht="13.5" x14ac:dyDescent="0.2"/>
    <row r="312" ht="13.5" x14ac:dyDescent="0.2"/>
    <row r="313" ht="13.5" x14ac:dyDescent="0.2"/>
    <row r="314" ht="13.5" x14ac:dyDescent="0.2"/>
    <row r="315" ht="13.5" x14ac:dyDescent="0.2"/>
    <row r="316" ht="13.5" x14ac:dyDescent="0.2"/>
    <row r="317" ht="13.5" x14ac:dyDescent="0.2"/>
    <row r="318" ht="13.5" x14ac:dyDescent="0.2"/>
    <row r="319" ht="13.5" x14ac:dyDescent="0.2"/>
    <row r="320" ht="13.5" x14ac:dyDescent="0.2"/>
    <row r="321" ht="13.5" x14ac:dyDescent="0.2"/>
    <row r="322" ht="13.5" x14ac:dyDescent="0.2"/>
    <row r="323" ht="13.5" x14ac:dyDescent="0.2"/>
    <row r="324" ht="13.5" x14ac:dyDescent="0.2"/>
    <row r="325" ht="13.5" x14ac:dyDescent="0.2"/>
    <row r="326" ht="13.5" x14ac:dyDescent="0.2"/>
    <row r="327" ht="13.5" x14ac:dyDescent="0.2"/>
    <row r="328" ht="13.5" x14ac:dyDescent="0.2"/>
    <row r="329" ht="13.5" x14ac:dyDescent="0.2"/>
    <row r="330" ht="13.5" x14ac:dyDescent="0.2"/>
    <row r="331" ht="13.5" x14ac:dyDescent="0.2"/>
    <row r="332" ht="13.5" x14ac:dyDescent="0.2"/>
    <row r="333" ht="13.5" x14ac:dyDescent="0.2"/>
    <row r="334" ht="13.5" x14ac:dyDescent="0.2"/>
    <row r="335" ht="13.5" x14ac:dyDescent="0.2"/>
    <row r="336" ht="13.5" x14ac:dyDescent="0.2"/>
    <row r="337" ht="13.5" x14ac:dyDescent="0.2"/>
    <row r="338" ht="13.5" x14ac:dyDescent="0.2"/>
    <row r="339" ht="13.5" x14ac:dyDescent="0.2"/>
    <row r="340" ht="13.5" x14ac:dyDescent="0.2"/>
    <row r="341" ht="13.5" x14ac:dyDescent="0.2"/>
    <row r="342" ht="13.5" x14ac:dyDescent="0.2"/>
    <row r="343" ht="13.5" x14ac:dyDescent="0.2"/>
    <row r="344" ht="13.5" x14ac:dyDescent="0.2"/>
    <row r="345" ht="13.5" x14ac:dyDescent="0.2"/>
    <row r="346" ht="13.5" x14ac:dyDescent="0.2"/>
    <row r="347" ht="13.5" x14ac:dyDescent="0.2"/>
    <row r="348" ht="13.5" x14ac:dyDescent="0.2"/>
    <row r="349" ht="13.5" x14ac:dyDescent="0.2"/>
    <row r="350" ht="13.5" x14ac:dyDescent="0.2"/>
    <row r="351" ht="13.5" x14ac:dyDescent="0.2"/>
    <row r="352" ht="13.5" x14ac:dyDescent="0.2"/>
    <row r="353" ht="13.5" x14ac:dyDescent="0.2"/>
    <row r="354" ht="13.5" x14ac:dyDescent="0.2"/>
    <row r="355" ht="13.5" x14ac:dyDescent="0.2"/>
    <row r="356" ht="13.5" x14ac:dyDescent="0.2"/>
    <row r="357" ht="13.5" x14ac:dyDescent="0.2"/>
    <row r="358" ht="13.5" x14ac:dyDescent="0.2"/>
    <row r="359" ht="13.5" x14ac:dyDescent="0.2"/>
    <row r="360" ht="13.5" x14ac:dyDescent="0.2"/>
    <row r="361" ht="13.5" x14ac:dyDescent="0.2"/>
    <row r="362" ht="13.5" x14ac:dyDescent="0.2"/>
    <row r="363" ht="13.5" x14ac:dyDescent="0.2"/>
    <row r="364" ht="13.5" x14ac:dyDescent="0.2"/>
    <row r="365" ht="13.5" x14ac:dyDescent="0.2"/>
    <row r="366" ht="13.5" x14ac:dyDescent="0.2"/>
    <row r="367" ht="13.5" x14ac:dyDescent="0.2"/>
    <row r="368" ht="13.5" x14ac:dyDescent="0.2"/>
    <row r="369" ht="13.5" x14ac:dyDescent="0.2"/>
    <row r="370" ht="13.5" x14ac:dyDescent="0.2"/>
    <row r="371" ht="13.5" x14ac:dyDescent="0.2"/>
    <row r="372" ht="13.5" x14ac:dyDescent="0.2"/>
    <row r="373" ht="13.5" x14ac:dyDescent="0.2"/>
    <row r="374" ht="13.5" x14ac:dyDescent="0.2"/>
    <row r="375" ht="13.5" x14ac:dyDescent="0.2"/>
    <row r="376" ht="13.5" x14ac:dyDescent="0.2"/>
    <row r="377" ht="13.5" x14ac:dyDescent="0.2"/>
    <row r="378" ht="13.5" x14ac:dyDescent="0.2"/>
    <row r="379" ht="13.5" x14ac:dyDescent="0.2"/>
    <row r="380" ht="13.5" x14ac:dyDescent="0.2"/>
    <row r="381" ht="13.5" x14ac:dyDescent="0.2"/>
    <row r="382" ht="13.5" x14ac:dyDescent="0.2"/>
    <row r="383" ht="13.5" x14ac:dyDescent="0.2"/>
    <row r="384" ht="13.5" x14ac:dyDescent="0.2"/>
    <row r="385" ht="13.5" x14ac:dyDescent="0.2"/>
    <row r="386" ht="13.5" x14ac:dyDescent="0.2"/>
    <row r="387" ht="13.5" x14ac:dyDescent="0.2"/>
    <row r="388" ht="13.5" x14ac:dyDescent="0.2"/>
    <row r="389" ht="13.5" x14ac:dyDescent="0.2"/>
    <row r="390" ht="13.5" x14ac:dyDescent="0.2"/>
    <row r="391" ht="13.5" x14ac:dyDescent="0.2"/>
    <row r="392" ht="13.5" x14ac:dyDescent="0.2"/>
    <row r="393" ht="13.5" x14ac:dyDescent="0.2"/>
    <row r="394" ht="13.5" x14ac:dyDescent="0.2"/>
    <row r="395" ht="13.5" x14ac:dyDescent="0.2"/>
    <row r="396" ht="13.5" x14ac:dyDescent="0.2"/>
    <row r="397" ht="13.5" x14ac:dyDescent="0.2"/>
    <row r="398" ht="13.5" x14ac:dyDescent="0.2"/>
    <row r="399" ht="13.5" x14ac:dyDescent="0.2"/>
    <row r="400" ht="13.5" x14ac:dyDescent="0.2"/>
    <row r="401" ht="13.5" x14ac:dyDescent="0.2"/>
    <row r="402" ht="13.5" x14ac:dyDescent="0.2"/>
    <row r="403" ht="13.5" x14ac:dyDescent="0.2"/>
    <row r="404" ht="13.5" x14ac:dyDescent="0.2"/>
    <row r="405" ht="13.5" x14ac:dyDescent="0.2"/>
    <row r="406" ht="13.5" x14ac:dyDescent="0.2"/>
    <row r="407" ht="13.5" x14ac:dyDescent="0.2"/>
    <row r="408" ht="13.5" x14ac:dyDescent="0.2"/>
    <row r="409" ht="13.5" x14ac:dyDescent="0.2"/>
    <row r="410" ht="13.5" x14ac:dyDescent="0.2"/>
    <row r="411" ht="13.5" x14ac:dyDescent="0.2"/>
    <row r="412" ht="13.5" x14ac:dyDescent="0.2"/>
    <row r="413" ht="13.5" x14ac:dyDescent="0.2"/>
    <row r="414" ht="13.5" x14ac:dyDescent="0.2"/>
    <row r="415" ht="13.5" x14ac:dyDescent="0.2"/>
    <row r="416" ht="13.5" x14ac:dyDescent="0.2"/>
    <row r="417" ht="13.5" x14ac:dyDescent="0.2"/>
    <row r="418" ht="13.5" x14ac:dyDescent="0.2"/>
    <row r="419" ht="13.5" x14ac:dyDescent="0.2"/>
    <row r="420" ht="13.5" x14ac:dyDescent="0.2"/>
    <row r="421" ht="13.5" x14ac:dyDescent="0.2"/>
    <row r="422" ht="13.5" x14ac:dyDescent="0.2"/>
    <row r="423" ht="13.5" x14ac:dyDescent="0.2"/>
    <row r="424" ht="13.5" x14ac:dyDescent="0.2"/>
    <row r="425" ht="13.5" x14ac:dyDescent="0.2"/>
    <row r="426" ht="13.5" x14ac:dyDescent="0.2"/>
    <row r="427" ht="13.5" x14ac:dyDescent="0.2"/>
    <row r="428" ht="13.5" x14ac:dyDescent="0.2"/>
    <row r="429" ht="13.5" x14ac:dyDescent="0.2"/>
    <row r="430" ht="13.5" x14ac:dyDescent="0.2"/>
    <row r="431" ht="13.5" x14ac:dyDescent="0.2"/>
    <row r="432" ht="13.5" x14ac:dyDescent="0.2"/>
    <row r="433" ht="13.5" x14ac:dyDescent="0.2"/>
    <row r="434" ht="13.5" x14ac:dyDescent="0.2"/>
    <row r="435" ht="13.5" x14ac:dyDescent="0.2"/>
    <row r="436" ht="13.5" x14ac:dyDescent="0.2"/>
    <row r="437" ht="13.5" x14ac:dyDescent="0.2"/>
    <row r="438" ht="13.5" x14ac:dyDescent="0.2"/>
    <row r="439" ht="13.5" x14ac:dyDescent="0.2"/>
    <row r="440" ht="13.5" x14ac:dyDescent="0.2"/>
    <row r="441" ht="13.5" x14ac:dyDescent="0.2"/>
    <row r="442" ht="13.5" x14ac:dyDescent="0.2"/>
    <row r="443" ht="13.5" x14ac:dyDescent="0.2"/>
    <row r="444" ht="13.5" x14ac:dyDescent="0.2"/>
    <row r="445" ht="13.5" x14ac:dyDescent="0.2"/>
    <row r="446" ht="13.5" x14ac:dyDescent="0.2"/>
    <row r="447" ht="13.5" x14ac:dyDescent="0.2"/>
    <row r="448" ht="13.5" x14ac:dyDescent="0.2"/>
    <row r="449" ht="13.5" x14ac:dyDescent="0.2"/>
    <row r="450" ht="13.5" x14ac:dyDescent="0.2"/>
    <row r="451" ht="13.5" x14ac:dyDescent="0.2"/>
    <row r="452" ht="13.5" x14ac:dyDescent="0.2"/>
    <row r="453" ht="13.5" x14ac:dyDescent="0.2"/>
    <row r="454" ht="13.5" x14ac:dyDescent="0.2"/>
    <row r="455" ht="13.5" x14ac:dyDescent="0.2"/>
    <row r="456" ht="13.5" x14ac:dyDescent="0.2"/>
    <row r="457" ht="13.5" x14ac:dyDescent="0.2"/>
    <row r="458" ht="13.5" x14ac:dyDescent="0.2"/>
    <row r="459" ht="13.5" x14ac:dyDescent="0.2"/>
    <row r="460" ht="13.5" x14ac:dyDescent="0.2"/>
    <row r="461" ht="13.5" x14ac:dyDescent="0.2"/>
    <row r="462" ht="13.5" x14ac:dyDescent="0.2"/>
    <row r="463" ht="13.5" x14ac:dyDescent="0.2"/>
    <row r="464" ht="13.5" x14ac:dyDescent="0.2"/>
    <row r="465" ht="13.5" x14ac:dyDescent="0.2"/>
    <row r="466" ht="13.5" x14ac:dyDescent="0.2"/>
    <row r="467" ht="13.5" x14ac:dyDescent="0.2"/>
    <row r="468" ht="13.5" x14ac:dyDescent="0.2"/>
    <row r="469" ht="13.5" x14ac:dyDescent="0.2"/>
    <row r="470" ht="13.5" x14ac:dyDescent="0.2"/>
    <row r="471" ht="13.5" x14ac:dyDescent="0.2"/>
    <row r="472" ht="13.5" x14ac:dyDescent="0.2"/>
    <row r="473" ht="13.5" x14ac:dyDescent="0.2"/>
    <row r="474" ht="13.5" x14ac:dyDescent="0.2"/>
    <row r="475" ht="13.5" x14ac:dyDescent="0.2"/>
    <row r="476" ht="13.5" x14ac:dyDescent="0.2"/>
    <row r="477" ht="13.5" x14ac:dyDescent="0.2"/>
    <row r="478" ht="13.5" x14ac:dyDescent="0.2"/>
    <row r="479" ht="13.5" x14ac:dyDescent="0.2"/>
    <row r="480" ht="13.5" x14ac:dyDescent="0.2"/>
    <row r="481" ht="13.5" x14ac:dyDescent="0.2"/>
    <row r="482" ht="13.5" x14ac:dyDescent="0.2"/>
    <row r="483" ht="13.5" x14ac:dyDescent="0.2"/>
    <row r="484" ht="13.5" x14ac:dyDescent="0.2"/>
    <row r="485" ht="13.5" x14ac:dyDescent="0.2"/>
    <row r="486" ht="13.5" x14ac:dyDescent="0.2"/>
    <row r="487" ht="13.5" x14ac:dyDescent="0.2"/>
    <row r="488" ht="13.5" x14ac:dyDescent="0.2"/>
    <row r="489" ht="13.5" x14ac:dyDescent="0.2"/>
    <row r="490" ht="13.5" x14ac:dyDescent="0.2"/>
    <row r="491" ht="13.5" x14ac:dyDescent="0.2"/>
    <row r="492" ht="13.5" x14ac:dyDescent="0.2"/>
    <row r="493" ht="13.5" x14ac:dyDescent="0.2"/>
    <row r="494" ht="13.5" x14ac:dyDescent="0.2"/>
    <row r="495" ht="13.5" x14ac:dyDescent="0.2"/>
    <row r="496" ht="13.5" x14ac:dyDescent="0.2"/>
    <row r="497" ht="13.5" x14ac:dyDescent="0.2"/>
    <row r="498" ht="13.5" x14ac:dyDescent="0.2"/>
    <row r="499" ht="13.5" x14ac:dyDescent="0.2"/>
    <row r="500" ht="13.5" x14ac:dyDescent="0.2"/>
    <row r="501" ht="13.5" x14ac:dyDescent="0.2"/>
    <row r="502" ht="13.5" x14ac:dyDescent="0.2"/>
    <row r="503" ht="13.5" x14ac:dyDescent="0.2"/>
    <row r="504" ht="13.5" x14ac:dyDescent="0.2"/>
    <row r="505" ht="13.5" x14ac:dyDescent="0.2"/>
    <row r="506" ht="13.5" x14ac:dyDescent="0.2"/>
    <row r="507" ht="13.5" x14ac:dyDescent="0.2"/>
    <row r="508" ht="13.5" x14ac:dyDescent="0.2"/>
    <row r="509" ht="13.5" x14ac:dyDescent="0.2"/>
    <row r="510" ht="13.5" x14ac:dyDescent="0.2"/>
    <row r="511" ht="13.5" x14ac:dyDescent="0.2"/>
    <row r="512" ht="13.5" x14ac:dyDescent="0.2"/>
    <row r="513" ht="13.5" x14ac:dyDescent="0.2"/>
    <row r="514" ht="13.5" x14ac:dyDescent="0.2"/>
    <row r="515" ht="13.5" x14ac:dyDescent="0.2"/>
    <row r="516" ht="13.5" x14ac:dyDescent="0.2"/>
    <row r="517" ht="13.5" x14ac:dyDescent="0.2"/>
    <row r="518" ht="13.5" x14ac:dyDescent="0.2"/>
    <row r="519" ht="13.5" x14ac:dyDescent="0.2"/>
    <row r="520" ht="13.5" x14ac:dyDescent="0.2"/>
    <row r="521" ht="13.5" x14ac:dyDescent="0.2"/>
    <row r="522" ht="13.5" x14ac:dyDescent="0.2"/>
    <row r="523" ht="13.5" x14ac:dyDescent="0.2"/>
    <row r="524" ht="13.5" x14ac:dyDescent="0.2"/>
    <row r="525" ht="13.5" x14ac:dyDescent="0.2"/>
    <row r="526" ht="13.5" x14ac:dyDescent="0.2"/>
    <row r="527" ht="13.5" x14ac:dyDescent="0.2"/>
    <row r="528" ht="13.5" x14ac:dyDescent="0.2"/>
    <row r="529" ht="13.5" x14ac:dyDescent="0.2"/>
    <row r="530" ht="13.5" x14ac:dyDescent="0.2"/>
    <row r="531" ht="13.5" x14ac:dyDescent="0.2"/>
    <row r="532" ht="13.5" x14ac:dyDescent="0.2"/>
    <row r="533" ht="13.5" x14ac:dyDescent="0.2"/>
    <row r="534" ht="13.5" x14ac:dyDescent="0.2"/>
    <row r="535" ht="13.5" x14ac:dyDescent="0.2"/>
    <row r="536" ht="13.5" x14ac:dyDescent="0.2"/>
    <row r="537" ht="13.5" x14ac:dyDescent="0.2"/>
    <row r="538" ht="13.5" x14ac:dyDescent="0.2"/>
    <row r="539" ht="13.5" x14ac:dyDescent="0.2"/>
    <row r="540" ht="13.5" x14ac:dyDescent="0.2"/>
    <row r="541" ht="13.5" x14ac:dyDescent="0.2"/>
    <row r="542" ht="13.5" x14ac:dyDescent="0.2"/>
    <row r="543" ht="13.5" x14ac:dyDescent="0.2"/>
    <row r="544" ht="13.5" x14ac:dyDescent="0.2"/>
    <row r="545" ht="13.5" x14ac:dyDescent="0.2"/>
    <row r="546" ht="13.5" x14ac:dyDescent="0.2"/>
    <row r="547" ht="13.5" x14ac:dyDescent="0.2"/>
    <row r="548" ht="13.5" x14ac:dyDescent="0.2"/>
    <row r="549" ht="13.5" x14ac:dyDescent="0.2"/>
    <row r="550" ht="13.5" x14ac:dyDescent="0.2"/>
    <row r="551" ht="13.5" x14ac:dyDescent="0.2"/>
    <row r="552" ht="13.5" x14ac:dyDescent="0.2"/>
    <row r="553" ht="13.5" x14ac:dyDescent="0.2"/>
    <row r="554" ht="13.5" x14ac:dyDescent="0.2"/>
    <row r="555" ht="13.5" x14ac:dyDescent="0.2"/>
    <row r="556" ht="13.5" x14ac:dyDescent="0.2"/>
    <row r="557" ht="13.5" x14ac:dyDescent="0.2"/>
    <row r="558" ht="13.5" x14ac:dyDescent="0.2"/>
    <row r="559" ht="13.5" x14ac:dyDescent="0.2"/>
    <row r="560" ht="13.5" x14ac:dyDescent="0.2"/>
    <row r="561" ht="13.5" x14ac:dyDescent="0.2"/>
    <row r="562" ht="13.5" x14ac:dyDescent="0.2"/>
    <row r="563" ht="13.5" x14ac:dyDescent="0.2"/>
    <row r="564" ht="13.5" x14ac:dyDescent="0.2"/>
    <row r="565" ht="13.5" x14ac:dyDescent="0.2"/>
    <row r="566" ht="13.5" x14ac:dyDescent="0.2"/>
    <row r="567" ht="13.5" x14ac:dyDescent="0.2"/>
    <row r="568" ht="13.5" x14ac:dyDescent="0.2"/>
    <row r="569" ht="13.5" x14ac:dyDescent="0.2"/>
    <row r="570" ht="13.5" x14ac:dyDescent="0.2"/>
    <row r="571" ht="13.5" x14ac:dyDescent="0.2"/>
    <row r="572" ht="13.5" x14ac:dyDescent="0.2"/>
    <row r="573" ht="13.5" x14ac:dyDescent="0.2"/>
    <row r="574" ht="13.5" x14ac:dyDescent="0.2"/>
    <row r="575" ht="13.5" x14ac:dyDescent="0.2"/>
    <row r="576" ht="13.5" x14ac:dyDescent="0.2"/>
    <row r="577" ht="13.5" x14ac:dyDescent="0.2"/>
    <row r="578" ht="13.5" x14ac:dyDescent="0.2"/>
    <row r="579" ht="13.5" x14ac:dyDescent="0.2"/>
    <row r="580" ht="13.5" x14ac:dyDescent="0.2"/>
    <row r="581" ht="13.5" x14ac:dyDescent="0.2"/>
    <row r="582" ht="13.5" x14ac:dyDescent="0.2"/>
    <row r="583" ht="13.5" x14ac:dyDescent="0.2"/>
    <row r="584" ht="13.5" x14ac:dyDescent="0.2"/>
    <row r="585" ht="13.5" x14ac:dyDescent="0.2"/>
    <row r="586" ht="13.5" x14ac:dyDescent="0.2"/>
    <row r="587" ht="13.5" x14ac:dyDescent="0.2"/>
    <row r="588" ht="13.5" x14ac:dyDescent="0.2"/>
    <row r="589" ht="13.5" x14ac:dyDescent="0.2"/>
    <row r="590" ht="13.5" x14ac:dyDescent="0.2"/>
    <row r="591" ht="13.5" x14ac:dyDescent="0.2"/>
    <row r="592" ht="13.5" x14ac:dyDescent="0.2"/>
    <row r="593" ht="13.5" x14ac:dyDescent="0.2"/>
    <row r="594" ht="13.5" x14ac:dyDescent="0.2"/>
    <row r="595" ht="13.5" x14ac:dyDescent="0.2"/>
    <row r="596" ht="13.5" x14ac:dyDescent="0.2"/>
    <row r="597" ht="13.5" x14ac:dyDescent="0.2"/>
    <row r="598" ht="13.5" x14ac:dyDescent="0.2"/>
    <row r="599" ht="13.5" x14ac:dyDescent="0.2"/>
    <row r="600" ht="13.5" x14ac:dyDescent="0.2"/>
    <row r="601" ht="13.5" x14ac:dyDescent="0.2"/>
    <row r="602" ht="13.5" x14ac:dyDescent="0.2"/>
    <row r="603" ht="13.5" x14ac:dyDescent="0.2"/>
    <row r="604" ht="13.5" x14ac:dyDescent="0.2"/>
    <row r="605" ht="13.5" x14ac:dyDescent="0.2"/>
    <row r="606" ht="13.5" x14ac:dyDescent="0.2"/>
    <row r="607" ht="13.5" x14ac:dyDescent="0.2"/>
    <row r="608" ht="13.5" x14ac:dyDescent="0.2"/>
    <row r="609" ht="13.5" x14ac:dyDescent="0.2"/>
    <row r="610" ht="13.5" x14ac:dyDescent="0.2"/>
    <row r="611" ht="13.5" x14ac:dyDescent="0.2"/>
    <row r="612" ht="13.5" x14ac:dyDescent="0.2"/>
    <row r="613" ht="13.5" x14ac:dyDescent="0.2"/>
    <row r="614" ht="13.5" x14ac:dyDescent="0.2"/>
    <row r="615" ht="13.5" x14ac:dyDescent="0.2"/>
    <row r="616" ht="13.5" x14ac:dyDescent="0.2"/>
    <row r="617" ht="13.5" x14ac:dyDescent="0.2"/>
    <row r="618" ht="13.5" x14ac:dyDescent="0.2"/>
    <row r="619" ht="13.5" x14ac:dyDescent="0.2"/>
    <row r="620" ht="13.5" x14ac:dyDescent="0.2"/>
    <row r="621" ht="13.5" x14ac:dyDescent="0.2"/>
    <row r="622" ht="13.5" x14ac:dyDescent="0.2"/>
    <row r="623" ht="13.5" x14ac:dyDescent="0.2"/>
    <row r="624" ht="13.5" x14ac:dyDescent="0.2"/>
    <row r="625" ht="13.5" x14ac:dyDescent="0.2"/>
    <row r="626" ht="13.5" x14ac:dyDescent="0.2"/>
    <row r="627" ht="13.5" x14ac:dyDescent="0.2"/>
    <row r="628" ht="13.5" x14ac:dyDescent="0.2"/>
    <row r="629" ht="13.5" x14ac:dyDescent="0.2"/>
    <row r="630" ht="13.5" x14ac:dyDescent="0.2"/>
    <row r="631" ht="13.5" x14ac:dyDescent="0.2"/>
    <row r="632" ht="13.5" x14ac:dyDescent="0.2"/>
    <row r="633" ht="13.5" x14ac:dyDescent="0.2"/>
    <row r="634" ht="13.5" x14ac:dyDescent="0.2"/>
    <row r="635" ht="13.5" x14ac:dyDescent="0.2"/>
    <row r="636" ht="13.5" x14ac:dyDescent="0.2"/>
    <row r="637" ht="13.5" x14ac:dyDescent="0.2"/>
    <row r="638" ht="13.5" x14ac:dyDescent="0.2"/>
    <row r="639" ht="13.5" x14ac:dyDescent="0.2"/>
    <row r="640" ht="13.5" x14ac:dyDescent="0.2"/>
    <row r="641" ht="13.5" x14ac:dyDescent="0.2"/>
    <row r="642" ht="13.5" x14ac:dyDescent="0.2"/>
    <row r="643" ht="13.5" x14ac:dyDescent="0.2"/>
    <row r="644" ht="13.5" x14ac:dyDescent="0.2"/>
    <row r="645" ht="13.5" x14ac:dyDescent="0.2"/>
    <row r="646" ht="13.5" x14ac:dyDescent="0.2"/>
    <row r="647" ht="13.5" x14ac:dyDescent="0.2"/>
    <row r="648" ht="13.5" x14ac:dyDescent="0.2"/>
    <row r="649" ht="13.5" x14ac:dyDescent="0.2"/>
    <row r="650" ht="13.5" x14ac:dyDescent="0.2"/>
    <row r="651" ht="13.5" x14ac:dyDescent="0.2"/>
    <row r="652" ht="13.5" x14ac:dyDescent="0.2"/>
    <row r="653" ht="13.5" x14ac:dyDescent="0.2"/>
    <row r="654" ht="13.5" x14ac:dyDescent="0.2"/>
    <row r="655" ht="13.5" x14ac:dyDescent="0.2"/>
    <row r="656" ht="13.5" x14ac:dyDescent="0.2"/>
    <row r="657" ht="13.5" x14ac:dyDescent="0.2"/>
    <row r="658" ht="13.5" x14ac:dyDescent="0.2"/>
    <row r="659" ht="13.5" x14ac:dyDescent="0.2"/>
    <row r="660" ht="13.5" x14ac:dyDescent="0.2"/>
    <row r="661" ht="13.5" x14ac:dyDescent="0.2"/>
    <row r="662" ht="13.5" x14ac:dyDescent="0.2"/>
    <row r="663" ht="13.5" x14ac:dyDescent="0.2"/>
    <row r="664" ht="13.5" x14ac:dyDescent="0.2"/>
    <row r="665" ht="13.5" x14ac:dyDescent="0.2"/>
    <row r="666" ht="13.5" x14ac:dyDescent="0.2"/>
    <row r="667" ht="13.5" x14ac:dyDescent="0.2"/>
    <row r="668" ht="13.5" x14ac:dyDescent="0.2"/>
    <row r="669" ht="13.5" x14ac:dyDescent="0.2"/>
    <row r="670" ht="13.5" x14ac:dyDescent="0.2"/>
    <row r="671" ht="13.5" x14ac:dyDescent="0.2"/>
    <row r="672" ht="13.5" x14ac:dyDescent="0.2"/>
    <row r="673" ht="13.5" x14ac:dyDescent="0.2"/>
    <row r="674" ht="13.5" x14ac:dyDescent="0.2"/>
    <row r="675" ht="13.5" x14ac:dyDescent="0.2"/>
    <row r="676" ht="13.5" x14ac:dyDescent="0.2"/>
    <row r="677" ht="13.5" x14ac:dyDescent="0.2"/>
    <row r="678" ht="13.5" x14ac:dyDescent="0.2"/>
    <row r="679" ht="13.5" x14ac:dyDescent="0.2"/>
    <row r="680" ht="13.5" x14ac:dyDescent="0.2"/>
    <row r="681" ht="13.5" x14ac:dyDescent="0.2"/>
    <row r="682" ht="13.5" x14ac:dyDescent="0.2"/>
    <row r="683" ht="13.5" x14ac:dyDescent="0.2"/>
    <row r="684" ht="13.5" x14ac:dyDescent="0.2"/>
    <row r="685" ht="13.5" x14ac:dyDescent="0.2"/>
    <row r="686" ht="13.5" x14ac:dyDescent="0.2"/>
    <row r="687" ht="13.5" x14ac:dyDescent="0.2"/>
    <row r="688" ht="13.5" x14ac:dyDescent="0.2"/>
    <row r="689" ht="13.5" x14ac:dyDescent="0.2"/>
    <row r="690" ht="13.5" x14ac:dyDescent="0.2"/>
    <row r="691" ht="13.5" x14ac:dyDescent="0.2"/>
    <row r="692" ht="13.5" x14ac:dyDescent="0.2"/>
    <row r="693" ht="13.5" x14ac:dyDescent="0.2"/>
    <row r="694" ht="13.5" x14ac:dyDescent="0.2"/>
    <row r="695" ht="13.5" x14ac:dyDescent="0.2"/>
    <row r="696" ht="13.5" x14ac:dyDescent="0.2"/>
    <row r="697" ht="13.5" x14ac:dyDescent="0.2"/>
    <row r="698" ht="13.5" x14ac:dyDescent="0.2"/>
    <row r="699" ht="13.5" x14ac:dyDescent="0.2"/>
    <row r="700" ht="13.5" x14ac:dyDescent="0.2"/>
    <row r="701" ht="13.5" x14ac:dyDescent="0.2"/>
    <row r="702" ht="13.5" x14ac:dyDescent="0.2"/>
    <row r="703" ht="13.5" x14ac:dyDescent="0.2"/>
    <row r="704" ht="13.5" x14ac:dyDescent="0.2"/>
    <row r="705" ht="13.5" x14ac:dyDescent="0.2"/>
    <row r="706" ht="13.5" x14ac:dyDescent="0.2"/>
    <row r="707" ht="13.5" x14ac:dyDescent="0.2"/>
    <row r="708" ht="13.5" x14ac:dyDescent="0.2"/>
    <row r="709" ht="13.5" x14ac:dyDescent="0.2"/>
    <row r="710" ht="13.5" x14ac:dyDescent="0.2"/>
    <row r="711" ht="13.5" x14ac:dyDescent="0.2"/>
    <row r="712" ht="13.5" x14ac:dyDescent="0.2"/>
    <row r="713" ht="13.5" x14ac:dyDescent="0.2"/>
    <row r="714" ht="13.5" x14ac:dyDescent="0.2"/>
    <row r="715" ht="13.5" x14ac:dyDescent="0.2"/>
    <row r="716" ht="13.5" x14ac:dyDescent="0.2"/>
    <row r="717" ht="13.5" x14ac:dyDescent="0.2"/>
    <row r="718" ht="13.5" x14ac:dyDescent="0.2"/>
    <row r="719" ht="13.5" x14ac:dyDescent="0.2"/>
    <row r="720" ht="13.5" x14ac:dyDescent="0.2"/>
    <row r="721" ht="13.5" x14ac:dyDescent="0.2"/>
    <row r="722" ht="13.5" x14ac:dyDescent="0.2"/>
    <row r="723" ht="13.5" x14ac:dyDescent="0.2"/>
    <row r="724" ht="13.5" x14ac:dyDescent="0.2"/>
    <row r="725" ht="13.5" x14ac:dyDescent="0.2"/>
    <row r="726" ht="13.5" x14ac:dyDescent="0.2"/>
    <row r="727" ht="13.5" x14ac:dyDescent="0.2"/>
    <row r="728" ht="13.5" x14ac:dyDescent="0.2"/>
    <row r="729" ht="13.5" x14ac:dyDescent="0.2"/>
    <row r="730" ht="13.5" x14ac:dyDescent="0.2"/>
    <row r="731" ht="13.5" x14ac:dyDescent="0.2"/>
    <row r="732" ht="13.5" x14ac:dyDescent="0.2"/>
    <row r="733" ht="13.5" x14ac:dyDescent="0.2"/>
    <row r="734" ht="13.5" x14ac:dyDescent="0.2"/>
    <row r="735" ht="13.5" x14ac:dyDescent="0.2"/>
    <row r="736" ht="13.5" x14ac:dyDescent="0.2"/>
    <row r="737" ht="13.5" x14ac:dyDescent="0.2"/>
    <row r="738" ht="13.5" x14ac:dyDescent="0.2"/>
    <row r="739" ht="13.5" x14ac:dyDescent="0.2"/>
    <row r="740" ht="13.5" x14ac:dyDescent="0.2"/>
    <row r="741" ht="13.5" x14ac:dyDescent="0.2"/>
    <row r="742" ht="13.5" x14ac:dyDescent="0.2"/>
    <row r="743" ht="13.5" x14ac:dyDescent="0.2"/>
    <row r="744" ht="13.5" x14ac:dyDescent="0.2"/>
    <row r="745" ht="13.5" x14ac:dyDescent="0.2"/>
    <row r="746" ht="13.5" x14ac:dyDescent="0.2"/>
    <row r="747" ht="13.5" x14ac:dyDescent="0.2"/>
    <row r="748" ht="13.5" x14ac:dyDescent="0.2"/>
    <row r="749" ht="13.5" x14ac:dyDescent="0.2"/>
    <row r="750" ht="13.5" x14ac:dyDescent="0.2"/>
    <row r="751" ht="13.5" x14ac:dyDescent="0.2"/>
    <row r="752" ht="13.5" x14ac:dyDescent="0.2"/>
    <row r="753" ht="13.5" x14ac:dyDescent="0.2"/>
    <row r="754" ht="13.5" x14ac:dyDescent="0.2"/>
    <row r="755" ht="13.5" x14ac:dyDescent="0.2"/>
    <row r="756" ht="13.5" x14ac:dyDescent="0.2"/>
    <row r="757" ht="13.5" x14ac:dyDescent="0.2"/>
    <row r="758" ht="13.5" x14ac:dyDescent="0.2"/>
    <row r="759" ht="13.5" x14ac:dyDescent="0.2"/>
    <row r="760" ht="13.5" x14ac:dyDescent="0.2"/>
    <row r="761" ht="13.5" x14ac:dyDescent="0.2"/>
    <row r="762" ht="13.5" x14ac:dyDescent="0.2"/>
    <row r="763" ht="13.5" x14ac:dyDescent="0.2"/>
    <row r="764" ht="13.5" x14ac:dyDescent="0.2"/>
    <row r="765" ht="13.5" x14ac:dyDescent="0.2"/>
    <row r="766" ht="13.5" x14ac:dyDescent="0.2"/>
    <row r="767" ht="13.5" x14ac:dyDescent="0.2"/>
    <row r="768" ht="13.5" x14ac:dyDescent="0.2"/>
    <row r="769" ht="13.5" x14ac:dyDescent="0.2"/>
    <row r="770" ht="13.5" x14ac:dyDescent="0.2"/>
    <row r="771" ht="13.5" x14ac:dyDescent="0.2"/>
    <row r="772" ht="13.5" x14ac:dyDescent="0.2"/>
    <row r="773" ht="13.5" x14ac:dyDescent="0.2"/>
    <row r="774" ht="13.5" x14ac:dyDescent="0.2"/>
    <row r="775" ht="13.5" x14ac:dyDescent="0.2"/>
    <row r="776" ht="13.5" x14ac:dyDescent="0.2"/>
    <row r="777" ht="13.5" x14ac:dyDescent="0.2"/>
    <row r="778" ht="13.5" x14ac:dyDescent="0.2"/>
    <row r="779" ht="13.5" x14ac:dyDescent="0.2"/>
    <row r="780" ht="13.5" x14ac:dyDescent="0.2"/>
    <row r="781" ht="13.5" x14ac:dyDescent="0.2"/>
    <row r="782" ht="13.5" x14ac:dyDescent="0.2"/>
    <row r="783" ht="13.5" x14ac:dyDescent="0.2"/>
    <row r="784" ht="13.5" x14ac:dyDescent="0.2"/>
    <row r="785" ht="13.5" x14ac:dyDescent="0.2"/>
    <row r="786" ht="13.5" x14ac:dyDescent="0.2"/>
    <row r="787" ht="13.5" x14ac:dyDescent="0.2"/>
    <row r="788" ht="13.5" x14ac:dyDescent="0.2"/>
    <row r="789" ht="13.5" x14ac:dyDescent="0.2"/>
    <row r="790" ht="13.5" x14ac:dyDescent="0.2"/>
    <row r="791" ht="13.5" x14ac:dyDescent="0.2"/>
    <row r="792" ht="13.5" x14ac:dyDescent="0.2"/>
    <row r="793" ht="13.5" x14ac:dyDescent="0.2"/>
    <row r="794" ht="13.5" x14ac:dyDescent="0.2"/>
    <row r="795" ht="13.5" x14ac:dyDescent="0.2"/>
    <row r="796" ht="13.5" x14ac:dyDescent="0.2"/>
    <row r="797" ht="13.5" x14ac:dyDescent="0.2"/>
    <row r="798" ht="13.5" x14ac:dyDescent="0.2"/>
    <row r="799" ht="13.5" x14ac:dyDescent="0.2"/>
    <row r="800" ht="13.5" x14ac:dyDescent="0.2"/>
    <row r="801" ht="13.5" x14ac:dyDescent="0.2"/>
    <row r="802" ht="13.5" x14ac:dyDescent="0.2"/>
    <row r="803" ht="13.5" x14ac:dyDescent="0.2"/>
    <row r="804" ht="13.5" x14ac:dyDescent="0.2"/>
    <row r="805" ht="13.5" x14ac:dyDescent="0.2"/>
    <row r="806" ht="13.5" x14ac:dyDescent="0.2"/>
    <row r="807" ht="13.5" x14ac:dyDescent="0.2"/>
    <row r="808" ht="13.5" x14ac:dyDescent="0.2"/>
    <row r="809" ht="13.5" x14ac:dyDescent="0.2"/>
    <row r="810" ht="13.5" x14ac:dyDescent="0.2"/>
    <row r="811" ht="13.5" x14ac:dyDescent="0.2"/>
    <row r="812" ht="13.5" x14ac:dyDescent="0.2"/>
    <row r="813" ht="13.5" x14ac:dyDescent="0.2"/>
    <row r="814" ht="13.5" x14ac:dyDescent="0.2"/>
    <row r="815" ht="13.5" x14ac:dyDescent="0.2"/>
    <row r="816" ht="13.5" x14ac:dyDescent="0.2"/>
    <row r="817" ht="13.5" x14ac:dyDescent="0.2"/>
    <row r="818" ht="13.5" x14ac:dyDescent="0.2"/>
    <row r="819" ht="13.5" x14ac:dyDescent="0.2"/>
    <row r="820" ht="13.5" x14ac:dyDescent="0.2"/>
    <row r="821" ht="13.5" x14ac:dyDescent="0.2"/>
    <row r="822" ht="13.5" x14ac:dyDescent="0.2"/>
    <row r="823" ht="13.5" x14ac:dyDescent="0.2"/>
    <row r="824" ht="13.5" x14ac:dyDescent="0.2"/>
    <row r="825" ht="13.5" x14ac:dyDescent="0.2"/>
    <row r="826" ht="13.5" x14ac:dyDescent="0.2"/>
    <row r="827" ht="13.5" x14ac:dyDescent="0.2"/>
    <row r="828" ht="13.5" x14ac:dyDescent="0.2"/>
    <row r="829" ht="13.5" x14ac:dyDescent="0.2"/>
    <row r="830" ht="13.5" x14ac:dyDescent="0.2"/>
    <row r="831" ht="13.5" x14ac:dyDescent="0.2"/>
    <row r="832" ht="13.5" x14ac:dyDescent="0.2"/>
    <row r="833" ht="13.5" x14ac:dyDescent="0.2"/>
    <row r="834" ht="13.5" x14ac:dyDescent="0.2"/>
    <row r="835" ht="13.5" x14ac:dyDescent="0.2"/>
    <row r="836" ht="13.5" x14ac:dyDescent="0.2"/>
    <row r="837" ht="13.5" x14ac:dyDescent="0.2"/>
    <row r="838" ht="13.5" x14ac:dyDescent="0.2"/>
    <row r="839" ht="13.5" x14ac:dyDescent="0.2"/>
    <row r="840" ht="13.5" x14ac:dyDescent="0.2"/>
    <row r="841" ht="13.5" x14ac:dyDescent="0.2"/>
    <row r="842" ht="13.5" x14ac:dyDescent="0.2"/>
    <row r="843" ht="13.5" x14ac:dyDescent="0.2"/>
    <row r="844" ht="13.5" x14ac:dyDescent="0.2"/>
    <row r="845" ht="13.5" x14ac:dyDescent="0.2"/>
    <row r="846" ht="13.5" x14ac:dyDescent="0.2"/>
    <row r="847" ht="13.5" x14ac:dyDescent="0.2"/>
    <row r="848" ht="13.5" x14ac:dyDescent="0.2"/>
    <row r="849" ht="13.5" x14ac:dyDescent="0.2"/>
    <row r="850" ht="13.5" x14ac:dyDescent="0.2"/>
    <row r="851" ht="13.5" x14ac:dyDescent="0.2"/>
    <row r="852" ht="13.5" x14ac:dyDescent="0.2"/>
    <row r="853" ht="13.5" x14ac:dyDescent="0.2"/>
    <row r="854" ht="13.5" x14ac:dyDescent="0.2"/>
    <row r="855" ht="13.5" x14ac:dyDescent="0.2"/>
    <row r="856" ht="13.5" x14ac:dyDescent="0.2"/>
    <row r="857" ht="13.5" x14ac:dyDescent="0.2"/>
    <row r="858" ht="13.5" x14ac:dyDescent="0.2"/>
    <row r="859" ht="13.5" x14ac:dyDescent="0.2"/>
    <row r="860" ht="13.5" x14ac:dyDescent="0.2"/>
    <row r="861" ht="13.5" x14ac:dyDescent="0.2"/>
    <row r="862" ht="13.5" x14ac:dyDescent="0.2"/>
    <row r="863" ht="13.5" x14ac:dyDescent="0.2"/>
    <row r="864" ht="13.5" x14ac:dyDescent="0.2"/>
    <row r="865" ht="13.5" x14ac:dyDescent="0.2"/>
    <row r="866" ht="13.5" x14ac:dyDescent="0.2"/>
    <row r="867" ht="13.5" x14ac:dyDescent="0.2"/>
    <row r="868" ht="13.5" x14ac:dyDescent="0.2"/>
    <row r="869" ht="13.5" x14ac:dyDescent="0.2"/>
    <row r="870" ht="13.5" x14ac:dyDescent="0.2"/>
    <row r="871" ht="13.5" x14ac:dyDescent="0.2"/>
    <row r="872" ht="13.5" x14ac:dyDescent="0.2"/>
    <row r="873" ht="13.5" x14ac:dyDescent="0.2"/>
    <row r="874" ht="13.5" x14ac:dyDescent="0.2"/>
    <row r="875" ht="13.5" x14ac:dyDescent="0.2"/>
    <row r="876" ht="13.5" x14ac:dyDescent="0.2"/>
    <row r="877" ht="13.5" x14ac:dyDescent="0.2"/>
    <row r="878" ht="13.5" x14ac:dyDescent="0.2"/>
    <row r="879" ht="13.5" x14ac:dyDescent="0.2"/>
    <row r="880" ht="13.5" x14ac:dyDescent="0.2"/>
    <row r="881" ht="13.5" x14ac:dyDescent="0.2"/>
    <row r="882" ht="13.5" x14ac:dyDescent="0.2"/>
    <row r="883" ht="13.5" x14ac:dyDescent="0.2"/>
    <row r="884" ht="13.5" x14ac:dyDescent="0.2"/>
    <row r="885" ht="13.5" x14ac:dyDescent="0.2"/>
    <row r="886" ht="13.5" x14ac:dyDescent="0.2"/>
    <row r="887" ht="13.5" x14ac:dyDescent="0.2"/>
    <row r="888" ht="13.5" x14ac:dyDescent="0.2"/>
    <row r="889" ht="13.5" x14ac:dyDescent="0.2"/>
    <row r="890" ht="13.5" x14ac:dyDescent="0.2"/>
    <row r="891" ht="13.5" x14ac:dyDescent="0.2"/>
    <row r="892" ht="13.5" x14ac:dyDescent="0.2"/>
    <row r="893" ht="13.5" x14ac:dyDescent="0.2"/>
    <row r="894" ht="13.5" x14ac:dyDescent="0.2"/>
    <row r="895" ht="13.5" x14ac:dyDescent="0.2"/>
    <row r="896" ht="13.5" x14ac:dyDescent="0.2"/>
    <row r="897" ht="13.5" x14ac:dyDescent="0.2"/>
    <row r="898" ht="13.5" x14ac:dyDescent="0.2"/>
    <row r="899" ht="13.5" x14ac:dyDescent="0.2"/>
    <row r="900" ht="13.5" x14ac:dyDescent="0.2"/>
    <row r="901" ht="13.5" x14ac:dyDescent="0.2"/>
    <row r="902" ht="13.5" x14ac:dyDescent="0.2"/>
    <row r="903" ht="13.5" x14ac:dyDescent="0.2"/>
    <row r="904" ht="13.5" x14ac:dyDescent="0.2"/>
    <row r="905" ht="13.5" x14ac:dyDescent="0.2"/>
    <row r="906" ht="13.5" x14ac:dyDescent="0.2"/>
    <row r="907" ht="13.5" x14ac:dyDescent="0.2"/>
    <row r="908" ht="13.5" x14ac:dyDescent="0.2"/>
    <row r="909" ht="13.5" x14ac:dyDescent="0.2"/>
    <row r="910" ht="13.5" x14ac:dyDescent="0.2"/>
    <row r="911" ht="13.5" x14ac:dyDescent="0.2"/>
    <row r="912" ht="13.5" x14ac:dyDescent="0.2"/>
    <row r="913" ht="13.5" x14ac:dyDescent="0.2"/>
    <row r="914" ht="13.5" x14ac:dyDescent="0.2"/>
    <row r="915" ht="13.5" x14ac:dyDescent="0.2"/>
    <row r="916" ht="13.5" x14ac:dyDescent="0.2"/>
    <row r="917" ht="13.5" x14ac:dyDescent="0.2"/>
    <row r="918" ht="13.5" x14ac:dyDescent="0.2"/>
    <row r="919" ht="13.5" x14ac:dyDescent="0.2"/>
    <row r="920" ht="13.5" x14ac:dyDescent="0.2"/>
    <row r="921" ht="13.5" x14ac:dyDescent="0.2"/>
    <row r="922" ht="13.5" x14ac:dyDescent="0.2"/>
    <row r="923" ht="13.5" x14ac:dyDescent="0.2"/>
    <row r="924" ht="13.5" x14ac:dyDescent="0.2"/>
    <row r="925" ht="13.5" x14ac:dyDescent="0.2"/>
    <row r="926" ht="13.5" x14ac:dyDescent="0.2"/>
    <row r="927" ht="13.5" x14ac:dyDescent="0.2"/>
    <row r="928" ht="13.5" x14ac:dyDescent="0.2"/>
    <row r="929" ht="13.5" x14ac:dyDescent="0.2"/>
    <row r="930" ht="13.5" x14ac:dyDescent="0.2"/>
    <row r="931" ht="13.5" x14ac:dyDescent="0.2"/>
    <row r="932" ht="13.5" x14ac:dyDescent="0.2"/>
    <row r="933" ht="13.5" x14ac:dyDescent="0.2"/>
    <row r="934" ht="13.5" x14ac:dyDescent="0.2"/>
    <row r="935" ht="13.5" x14ac:dyDescent="0.2"/>
    <row r="936" ht="13.5" x14ac:dyDescent="0.2"/>
    <row r="937" ht="13.5" x14ac:dyDescent="0.2"/>
    <row r="938" ht="13.5" x14ac:dyDescent="0.2"/>
    <row r="939" ht="13.5" x14ac:dyDescent="0.2"/>
    <row r="940" ht="13.5" x14ac:dyDescent="0.2"/>
    <row r="941" ht="13.5" x14ac:dyDescent="0.2"/>
    <row r="942" ht="13.5" x14ac:dyDescent="0.2"/>
    <row r="943" ht="13.5" x14ac:dyDescent="0.2"/>
    <row r="944" ht="13.5" x14ac:dyDescent="0.2"/>
    <row r="945" ht="13.5" x14ac:dyDescent="0.2"/>
    <row r="946" ht="13.5" x14ac:dyDescent="0.2"/>
    <row r="947" ht="13.5" x14ac:dyDescent="0.2"/>
    <row r="948" ht="13.5" x14ac:dyDescent="0.2"/>
    <row r="949" ht="13.5" x14ac:dyDescent="0.2"/>
    <row r="950" ht="13.5" x14ac:dyDescent="0.2"/>
    <row r="951" ht="13.5" x14ac:dyDescent="0.2"/>
    <row r="952" ht="13.5" x14ac:dyDescent="0.2"/>
    <row r="953" ht="13.5" x14ac:dyDescent="0.2"/>
    <row r="954" ht="13.5" x14ac:dyDescent="0.2"/>
    <row r="955" ht="13.5" x14ac:dyDescent="0.2"/>
    <row r="956" ht="13.5" x14ac:dyDescent="0.2"/>
    <row r="957" ht="13.5" x14ac:dyDescent="0.2"/>
    <row r="958" ht="13.5" x14ac:dyDescent="0.2"/>
    <row r="959" ht="13.5" x14ac:dyDescent="0.2"/>
    <row r="960" ht="13.5" x14ac:dyDescent="0.2"/>
    <row r="961" ht="13.5" x14ac:dyDescent="0.2"/>
    <row r="962" ht="13.5" x14ac:dyDescent="0.2"/>
    <row r="963" ht="13.5" x14ac:dyDescent="0.2"/>
    <row r="964" ht="13.5" x14ac:dyDescent="0.2"/>
    <row r="965" ht="13.5" x14ac:dyDescent="0.2"/>
    <row r="966" ht="13.5" x14ac:dyDescent="0.2"/>
    <row r="967" ht="13.5" x14ac:dyDescent="0.2"/>
    <row r="968" ht="13.5" x14ac:dyDescent="0.2"/>
    <row r="969" ht="13.5" x14ac:dyDescent="0.2"/>
    <row r="970" ht="13.5" x14ac:dyDescent="0.2"/>
    <row r="971" ht="13.5" x14ac:dyDescent="0.2"/>
    <row r="972" ht="13.5" x14ac:dyDescent="0.2"/>
    <row r="973" ht="13.5" x14ac:dyDescent="0.2"/>
    <row r="974" ht="13.5" x14ac:dyDescent="0.2"/>
    <row r="975" ht="13.5" x14ac:dyDescent="0.2"/>
    <row r="976" ht="13.5" x14ac:dyDescent="0.2"/>
    <row r="977" ht="13.5" x14ac:dyDescent="0.2"/>
    <row r="978" ht="13.5" x14ac:dyDescent="0.2"/>
    <row r="979" ht="13.5" x14ac:dyDescent="0.2"/>
    <row r="980" ht="13.5" x14ac:dyDescent="0.2"/>
    <row r="981" ht="13.5" x14ac:dyDescent="0.2"/>
    <row r="982" ht="13.5" x14ac:dyDescent="0.2"/>
    <row r="983" ht="13.5" x14ac:dyDescent="0.2"/>
    <row r="984" ht="13.5" x14ac:dyDescent="0.2"/>
    <row r="985" ht="13.5" x14ac:dyDescent="0.2"/>
    <row r="986" ht="13.5" x14ac:dyDescent="0.2"/>
    <row r="987" ht="13.5" x14ac:dyDescent="0.2"/>
    <row r="988" ht="13.5" x14ac:dyDescent="0.2"/>
    <row r="989" ht="13.5" x14ac:dyDescent="0.2"/>
    <row r="990" ht="13.5" x14ac:dyDescent="0.2"/>
    <row r="991" ht="13.5" x14ac:dyDescent="0.2"/>
    <row r="992" ht="13.5" x14ac:dyDescent="0.2"/>
    <row r="993" ht="13.5" x14ac:dyDescent="0.2"/>
    <row r="994" ht="13.5" x14ac:dyDescent="0.2"/>
    <row r="995" ht="13.5" x14ac:dyDescent="0.2"/>
    <row r="996" ht="13.5" x14ac:dyDescent="0.2"/>
    <row r="997" ht="13.5" x14ac:dyDescent="0.2"/>
    <row r="998" ht="13.5" x14ac:dyDescent="0.2"/>
    <row r="999" ht="13.5" x14ac:dyDescent="0.2"/>
    <row r="1000" ht="13.5" x14ac:dyDescent="0.2"/>
  </sheetData>
  <mergeCells count="1">
    <mergeCell ref="A2:D2"/>
  </mergeCells>
  <pageMargins left="0" right="0" top="0" bottom="0" header="0" footer="0"/>
  <pageSetup paperSize="9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F1009"/>
  <sheetViews>
    <sheetView showGridLines="0" zoomScale="200" zoomScaleNormal="200" workbookViewId="0">
      <selection activeCell="B95" sqref="B95"/>
    </sheetView>
  </sheetViews>
  <sheetFormatPr baseColWidth="10" defaultColWidth="11.42578125" defaultRowHeight="15" customHeight="1" x14ac:dyDescent="0.2"/>
  <cols>
    <col min="1" max="1" width="19.5703125" style="66" customWidth="1"/>
    <col min="2" max="16384" width="11.42578125" style="66"/>
  </cols>
  <sheetData>
    <row r="1" spans="1:6" ht="15.95" customHeight="1" x14ac:dyDescent="0.25">
      <c r="A1" s="92" t="s">
        <v>377</v>
      </c>
      <c r="B1" s="108"/>
      <c r="C1" s="108"/>
      <c r="D1" s="108"/>
      <c r="E1" s="109"/>
      <c r="F1" s="110"/>
    </row>
    <row r="2" spans="1:6" ht="13.5" customHeight="1" x14ac:dyDescent="0.25">
      <c r="A2" s="981" t="s">
        <v>709</v>
      </c>
      <c r="B2" s="981"/>
      <c r="C2" s="981"/>
      <c r="D2" s="981"/>
      <c r="E2" s="981"/>
      <c r="F2" s="981"/>
    </row>
    <row r="3" spans="1:6" ht="5.0999999999999996" customHeight="1" x14ac:dyDescent="0.2">
      <c r="A3" s="982"/>
      <c r="B3" s="982"/>
      <c r="C3" s="982"/>
      <c r="D3" s="982"/>
      <c r="E3" s="982"/>
      <c r="F3" s="982"/>
    </row>
    <row r="4" spans="1:6" ht="18" customHeight="1" x14ac:dyDescent="0.2">
      <c r="A4" s="506" t="s">
        <v>197</v>
      </c>
      <c r="B4" s="505" t="s">
        <v>236</v>
      </c>
      <c r="C4" s="505" t="s">
        <v>199</v>
      </c>
      <c r="D4" s="506" t="s">
        <v>201</v>
      </c>
      <c r="E4" s="507" t="s">
        <v>237</v>
      </c>
      <c r="F4" s="508" t="s">
        <v>378</v>
      </c>
    </row>
    <row r="5" spans="1:6" s="397" customFormat="1" ht="3.95" customHeight="1" x14ac:dyDescent="0.2">
      <c r="A5" s="611"/>
      <c r="B5" s="611"/>
      <c r="C5" s="611"/>
      <c r="D5" s="611"/>
      <c r="E5" s="611"/>
      <c r="F5" s="611"/>
    </row>
    <row r="6" spans="1:6" ht="12" customHeight="1" x14ac:dyDescent="0.25">
      <c r="A6" s="983" t="s">
        <v>333</v>
      </c>
      <c r="B6" s="2" t="s">
        <v>238</v>
      </c>
      <c r="C6" s="2" t="s">
        <v>379</v>
      </c>
      <c r="D6" s="2" t="s">
        <v>239</v>
      </c>
      <c r="E6" s="111">
        <v>1250</v>
      </c>
      <c r="F6" s="112">
        <v>5</v>
      </c>
    </row>
    <row r="7" spans="1:6" ht="12" customHeight="1" x14ac:dyDescent="0.25">
      <c r="A7" s="983"/>
      <c r="B7" s="2" t="s">
        <v>240</v>
      </c>
      <c r="C7" s="2" t="s">
        <v>241</v>
      </c>
      <c r="D7" s="2" t="s">
        <v>239</v>
      </c>
      <c r="E7" s="111">
        <v>44</v>
      </c>
      <c r="F7" s="112">
        <v>5</v>
      </c>
    </row>
    <row r="8" spans="1:6" ht="12" customHeight="1" x14ac:dyDescent="0.25">
      <c r="A8" s="983"/>
      <c r="B8" s="2" t="s">
        <v>240</v>
      </c>
      <c r="C8" s="2" t="s">
        <v>242</v>
      </c>
      <c r="D8" s="2" t="s">
        <v>239</v>
      </c>
      <c r="E8" s="111">
        <v>224</v>
      </c>
      <c r="F8" s="112">
        <v>5</v>
      </c>
    </row>
    <row r="9" spans="1:6" ht="12" customHeight="1" x14ac:dyDescent="0.25">
      <c r="A9" s="983"/>
      <c r="B9" s="2" t="s">
        <v>240</v>
      </c>
      <c r="C9" s="2" t="s">
        <v>380</v>
      </c>
      <c r="D9" s="2" t="s">
        <v>239</v>
      </c>
      <c r="E9" s="111">
        <v>72</v>
      </c>
      <c r="F9" s="112">
        <v>5</v>
      </c>
    </row>
    <row r="10" spans="1:6" ht="12" customHeight="1" x14ac:dyDescent="0.25">
      <c r="A10" s="983"/>
      <c r="B10" s="2" t="s">
        <v>381</v>
      </c>
      <c r="C10" s="2" t="s">
        <v>381</v>
      </c>
      <c r="D10" s="2" t="s">
        <v>255</v>
      </c>
      <c r="E10" s="111">
        <v>250</v>
      </c>
      <c r="F10" s="112">
        <v>3</v>
      </c>
    </row>
    <row r="11" spans="1:6" ht="12" customHeight="1" x14ac:dyDescent="0.25">
      <c r="A11" s="983"/>
      <c r="B11" s="2" t="s">
        <v>382</v>
      </c>
      <c r="C11" s="2" t="s">
        <v>244</v>
      </c>
      <c r="D11" s="2" t="s">
        <v>239</v>
      </c>
      <c r="E11" s="111">
        <v>1001</v>
      </c>
      <c r="F11" s="112">
        <v>5</v>
      </c>
    </row>
    <row r="12" spans="1:6" ht="12" customHeight="1" x14ac:dyDescent="0.25">
      <c r="A12" s="983"/>
      <c r="B12" s="2" t="s">
        <v>266</v>
      </c>
      <c r="C12" s="2" t="s">
        <v>243</v>
      </c>
      <c r="D12" s="2" t="s">
        <v>239</v>
      </c>
      <c r="E12" s="111">
        <v>2</v>
      </c>
      <c r="F12" s="112">
        <v>5</v>
      </c>
    </row>
    <row r="13" spans="1:6" ht="12" customHeight="1" x14ac:dyDescent="0.25">
      <c r="A13" s="984"/>
      <c r="B13" s="912" t="s">
        <v>245</v>
      </c>
      <c r="C13" s="912" t="s">
        <v>246</v>
      </c>
      <c r="D13" s="912" t="s">
        <v>239</v>
      </c>
      <c r="E13" s="913">
        <v>900</v>
      </c>
      <c r="F13" s="914">
        <v>10</v>
      </c>
    </row>
    <row r="14" spans="1:6" ht="12" customHeight="1" x14ac:dyDescent="0.25">
      <c r="A14" s="985" t="s">
        <v>383</v>
      </c>
      <c r="B14" s="2" t="s">
        <v>303</v>
      </c>
      <c r="C14" s="2" t="s">
        <v>260</v>
      </c>
      <c r="D14" s="2" t="s">
        <v>239</v>
      </c>
      <c r="E14" s="111">
        <v>141</v>
      </c>
      <c r="F14" s="112">
        <v>9</v>
      </c>
    </row>
    <row r="15" spans="1:6" ht="12" customHeight="1" x14ac:dyDescent="0.25">
      <c r="A15" s="986"/>
      <c r="B15" s="2" t="s">
        <v>257</v>
      </c>
      <c r="C15" s="2" t="s">
        <v>247</v>
      </c>
      <c r="D15" s="2" t="s">
        <v>239</v>
      </c>
      <c r="E15" s="111">
        <v>146</v>
      </c>
      <c r="F15" s="112">
        <v>9</v>
      </c>
    </row>
    <row r="16" spans="1:6" ht="12" customHeight="1" x14ac:dyDescent="0.25">
      <c r="A16" s="987"/>
      <c r="B16" s="912" t="s">
        <v>245</v>
      </c>
      <c r="C16" s="912" t="s">
        <v>246</v>
      </c>
      <c r="D16" s="912" t="s">
        <v>239</v>
      </c>
      <c r="E16" s="913">
        <v>18</v>
      </c>
      <c r="F16" s="914">
        <v>9</v>
      </c>
    </row>
    <row r="17" spans="1:6" ht="12" customHeight="1" x14ac:dyDescent="0.25">
      <c r="A17" s="988" t="s">
        <v>346</v>
      </c>
      <c r="B17" s="2" t="s">
        <v>258</v>
      </c>
      <c r="C17" s="2" t="s">
        <v>384</v>
      </c>
      <c r="D17" s="2" t="s">
        <v>239</v>
      </c>
      <c r="E17" s="111">
        <v>100</v>
      </c>
      <c r="F17" s="112">
        <v>12</v>
      </c>
    </row>
    <row r="18" spans="1:6" ht="12" customHeight="1" x14ac:dyDescent="0.25">
      <c r="A18" s="989"/>
      <c r="B18" s="2" t="s">
        <v>258</v>
      </c>
      <c r="C18" s="2" t="s">
        <v>248</v>
      </c>
      <c r="D18" s="2" t="s">
        <v>259</v>
      </c>
      <c r="E18" s="111">
        <v>38</v>
      </c>
      <c r="F18" s="112">
        <v>12</v>
      </c>
    </row>
    <row r="19" spans="1:6" ht="12" customHeight="1" x14ac:dyDescent="0.25">
      <c r="A19" s="989"/>
      <c r="B19" s="2" t="s">
        <v>585</v>
      </c>
      <c r="C19" s="2" t="s">
        <v>248</v>
      </c>
      <c r="D19" s="2" t="s">
        <v>259</v>
      </c>
      <c r="E19" s="111">
        <v>100</v>
      </c>
      <c r="F19" s="112">
        <v>6</v>
      </c>
    </row>
    <row r="20" spans="1:6" ht="12" customHeight="1" x14ac:dyDescent="0.25">
      <c r="A20" s="989"/>
      <c r="B20" s="2" t="s">
        <v>303</v>
      </c>
      <c r="C20" s="2" t="s">
        <v>261</v>
      </c>
      <c r="D20" s="2" t="s">
        <v>259</v>
      </c>
      <c r="E20" s="111">
        <v>550</v>
      </c>
      <c r="F20" s="112">
        <v>7</v>
      </c>
    </row>
    <row r="21" spans="1:6" ht="12" customHeight="1" x14ac:dyDescent="0.25">
      <c r="A21" s="989"/>
      <c r="B21" s="2" t="s">
        <v>303</v>
      </c>
      <c r="C21" s="2" t="s">
        <v>260</v>
      </c>
      <c r="D21" s="2" t="s">
        <v>239</v>
      </c>
      <c r="E21" s="111">
        <v>303</v>
      </c>
      <c r="F21" s="112">
        <v>14</v>
      </c>
    </row>
    <row r="22" spans="1:6" ht="12" customHeight="1" x14ac:dyDescent="0.25">
      <c r="A22" s="989"/>
      <c r="B22" s="2" t="s">
        <v>301</v>
      </c>
      <c r="C22" s="2" t="s">
        <v>385</v>
      </c>
      <c r="D22" s="2" t="s">
        <v>259</v>
      </c>
      <c r="E22" s="111">
        <v>140</v>
      </c>
      <c r="F22" s="112">
        <v>6</v>
      </c>
    </row>
    <row r="23" spans="1:6" ht="12" customHeight="1" x14ac:dyDescent="0.25">
      <c r="A23" s="989"/>
      <c r="B23" s="2" t="s">
        <v>245</v>
      </c>
      <c r="C23" s="2" t="s">
        <v>262</v>
      </c>
      <c r="D23" s="2" t="s">
        <v>259</v>
      </c>
      <c r="E23" s="111">
        <v>601</v>
      </c>
      <c r="F23" s="112">
        <v>7</v>
      </c>
    </row>
    <row r="24" spans="1:6" ht="12" customHeight="1" x14ac:dyDescent="0.25">
      <c r="A24" s="989"/>
      <c r="B24" s="2" t="s">
        <v>245</v>
      </c>
      <c r="C24" s="2" t="s">
        <v>246</v>
      </c>
      <c r="D24" s="2" t="s">
        <v>239</v>
      </c>
      <c r="E24" s="111">
        <v>697</v>
      </c>
      <c r="F24" s="112">
        <v>14</v>
      </c>
    </row>
    <row r="25" spans="1:6" ht="12" customHeight="1" x14ac:dyDescent="0.25">
      <c r="A25" s="989"/>
      <c r="B25" s="2" t="s">
        <v>245</v>
      </c>
      <c r="C25" s="2" t="s">
        <v>247</v>
      </c>
      <c r="D25" s="2" t="s">
        <v>239</v>
      </c>
      <c r="E25" s="111">
        <v>324</v>
      </c>
      <c r="F25" s="112">
        <v>14</v>
      </c>
    </row>
    <row r="26" spans="1:6" ht="12" customHeight="1" x14ac:dyDescent="0.25">
      <c r="A26" s="989"/>
      <c r="B26" s="2" t="s">
        <v>263</v>
      </c>
      <c r="C26" s="2" t="s">
        <v>264</v>
      </c>
      <c r="D26" s="2" t="s">
        <v>259</v>
      </c>
      <c r="E26" s="111">
        <v>600</v>
      </c>
      <c r="F26" s="112">
        <v>10</v>
      </c>
    </row>
    <row r="27" spans="1:6" ht="12" customHeight="1" x14ac:dyDescent="0.25">
      <c r="A27" s="984"/>
      <c r="B27" s="912" t="s">
        <v>263</v>
      </c>
      <c r="C27" s="912" t="s">
        <v>302</v>
      </c>
      <c r="D27" s="912" t="s">
        <v>239</v>
      </c>
      <c r="E27" s="913">
        <v>53</v>
      </c>
      <c r="F27" s="914">
        <v>18</v>
      </c>
    </row>
    <row r="28" spans="1:6" ht="12" customHeight="1" x14ac:dyDescent="0.25">
      <c r="A28" s="985" t="s">
        <v>386</v>
      </c>
      <c r="B28" s="2" t="s">
        <v>249</v>
      </c>
      <c r="C28" s="2" t="s">
        <v>251</v>
      </c>
      <c r="D28" s="2" t="s">
        <v>239</v>
      </c>
      <c r="E28" s="111">
        <v>160</v>
      </c>
      <c r="F28" s="112">
        <v>10</v>
      </c>
    </row>
    <row r="29" spans="1:6" ht="12" customHeight="1" x14ac:dyDescent="0.25">
      <c r="A29" s="986"/>
      <c r="B29" s="2" t="s">
        <v>249</v>
      </c>
      <c r="C29" s="2" t="s">
        <v>250</v>
      </c>
      <c r="D29" s="2" t="s">
        <v>239</v>
      </c>
      <c r="E29" s="111">
        <v>20</v>
      </c>
      <c r="F29" s="112">
        <v>10</v>
      </c>
    </row>
    <row r="30" spans="1:6" ht="12" customHeight="1" x14ac:dyDescent="0.25">
      <c r="A30" s="986"/>
      <c r="B30" s="2" t="s">
        <v>249</v>
      </c>
      <c r="C30" s="2" t="s">
        <v>251</v>
      </c>
      <c r="D30" s="2" t="s">
        <v>239</v>
      </c>
      <c r="E30" s="111">
        <v>1684</v>
      </c>
      <c r="F30" s="112">
        <v>10</v>
      </c>
    </row>
    <row r="31" spans="1:6" ht="12" customHeight="1" x14ac:dyDescent="0.25">
      <c r="A31" s="986"/>
      <c r="B31" s="2" t="s">
        <v>249</v>
      </c>
      <c r="C31" s="2" t="s">
        <v>298</v>
      </c>
      <c r="D31" s="2" t="s">
        <v>239</v>
      </c>
      <c r="E31" s="111">
        <v>220</v>
      </c>
      <c r="F31" s="112">
        <v>10</v>
      </c>
    </row>
    <row r="32" spans="1:6" ht="12" customHeight="1" x14ac:dyDescent="0.25">
      <c r="A32" s="986"/>
      <c r="B32" s="2" t="s">
        <v>249</v>
      </c>
      <c r="C32" s="2" t="s">
        <v>299</v>
      </c>
      <c r="D32" s="2" t="s">
        <v>239</v>
      </c>
      <c r="E32" s="111">
        <v>280</v>
      </c>
      <c r="F32" s="112">
        <v>10</v>
      </c>
    </row>
    <row r="33" spans="1:6" ht="12" customHeight="1" x14ac:dyDescent="0.25">
      <c r="A33" s="986"/>
      <c r="B33" s="2" t="s">
        <v>249</v>
      </c>
      <c r="C33" s="2" t="s">
        <v>251</v>
      </c>
      <c r="D33" s="2" t="s">
        <v>239</v>
      </c>
      <c r="E33" s="111">
        <v>43</v>
      </c>
      <c r="F33" s="112">
        <v>10</v>
      </c>
    </row>
    <row r="34" spans="1:6" ht="12" customHeight="1" x14ac:dyDescent="0.25">
      <c r="A34" s="987"/>
      <c r="B34" s="912" t="s">
        <v>249</v>
      </c>
      <c r="C34" s="912" t="s">
        <v>300</v>
      </c>
      <c r="D34" s="912" t="s">
        <v>239</v>
      </c>
      <c r="E34" s="913">
        <v>47</v>
      </c>
      <c r="F34" s="914">
        <v>10</v>
      </c>
    </row>
    <row r="35" spans="1:6" ht="12" customHeight="1" x14ac:dyDescent="0.25">
      <c r="A35" s="988" t="s">
        <v>387</v>
      </c>
      <c r="B35" s="2" t="s">
        <v>303</v>
      </c>
      <c r="C35" s="2" t="s">
        <v>261</v>
      </c>
      <c r="D35" s="2" t="s">
        <v>259</v>
      </c>
      <c r="E35" s="111">
        <v>280</v>
      </c>
      <c r="F35" s="112">
        <v>2</v>
      </c>
    </row>
    <row r="36" spans="1:6" ht="12" customHeight="1" x14ac:dyDescent="0.25">
      <c r="A36" s="989"/>
      <c r="B36" s="2" t="s">
        <v>303</v>
      </c>
      <c r="C36" s="2" t="s">
        <v>388</v>
      </c>
      <c r="D36" s="2" t="s">
        <v>239</v>
      </c>
      <c r="E36" s="111">
        <v>300</v>
      </c>
      <c r="F36" s="112">
        <v>6</v>
      </c>
    </row>
    <row r="37" spans="1:6" ht="12" customHeight="1" x14ac:dyDescent="0.25">
      <c r="A37" s="989"/>
      <c r="B37" s="2" t="s">
        <v>269</v>
      </c>
      <c r="C37" s="2" t="s">
        <v>389</v>
      </c>
      <c r="D37" s="2" t="s">
        <v>259</v>
      </c>
      <c r="E37" s="111">
        <v>3000</v>
      </c>
      <c r="F37" s="112">
        <v>2</v>
      </c>
    </row>
    <row r="38" spans="1:6" ht="12" customHeight="1" x14ac:dyDescent="0.25">
      <c r="A38" s="989"/>
      <c r="B38" s="2" t="s">
        <v>245</v>
      </c>
      <c r="C38" s="2" t="s">
        <v>262</v>
      </c>
      <c r="D38" s="2" t="s">
        <v>259</v>
      </c>
      <c r="E38" s="111">
        <v>1944</v>
      </c>
      <c r="F38" s="112">
        <v>4</v>
      </c>
    </row>
    <row r="39" spans="1:6" ht="12" customHeight="1" x14ac:dyDescent="0.25">
      <c r="A39" s="989"/>
      <c r="B39" s="2" t="s">
        <v>245</v>
      </c>
      <c r="C39" s="2" t="s">
        <v>246</v>
      </c>
      <c r="D39" s="2" t="s">
        <v>239</v>
      </c>
      <c r="E39" s="111">
        <v>1250</v>
      </c>
      <c r="F39" s="112">
        <v>10</v>
      </c>
    </row>
    <row r="40" spans="1:6" ht="12" customHeight="1" x14ac:dyDescent="0.25">
      <c r="A40" s="989"/>
      <c r="B40" s="2" t="s">
        <v>245</v>
      </c>
      <c r="C40" s="2" t="s">
        <v>247</v>
      </c>
      <c r="D40" s="2" t="s">
        <v>239</v>
      </c>
      <c r="E40" s="111">
        <v>450</v>
      </c>
      <c r="F40" s="112">
        <v>10</v>
      </c>
    </row>
    <row r="41" spans="1:6" ht="12" customHeight="1" x14ac:dyDescent="0.25">
      <c r="A41" s="989"/>
      <c r="B41" s="2" t="s">
        <v>245</v>
      </c>
      <c r="C41" s="2" t="s">
        <v>710</v>
      </c>
      <c r="D41" s="2" t="s">
        <v>239</v>
      </c>
      <c r="E41" s="111">
        <v>400</v>
      </c>
      <c r="F41" s="112">
        <v>10</v>
      </c>
    </row>
    <row r="42" spans="1:6" ht="12" customHeight="1" x14ac:dyDescent="0.25">
      <c r="A42" s="984"/>
      <c r="B42" s="2" t="s">
        <v>267</v>
      </c>
      <c r="C42" s="912" t="s">
        <v>268</v>
      </c>
      <c r="D42" s="2"/>
      <c r="E42" s="913">
        <v>770</v>
      </c>
      <c r="F42" s="914">
        <v>8</v>
      </c>
    </row>
    <row r="43" spans="1:6" ht="12" customHeight="1" x14ac:dyDescent="0.25">
      <c r="A43" s="988" t="s">
        <v>390</v>
      </c>
      <c r="B43" s="69" t="s">
        <v>270</v>
      </c>
      <c r="C43" s="2" t="s">
        <v>392</v>
      </c>
      <c r="D43" s="69" t="s">
        <v>239</v>
      </c>
      <c r="E43" s="111">
        <v>961</v>
      </c>
      <c r="F43" s="112">
        <v>7</v>
      </c>
    </row>
    <row r="44" spans="1:6" ht="12" customHeight="1" x14ac:dyDescent="0.25">
      <c r="A44" s="989"/>
      <c r="B44" s="2" t="s">
        <v>270</v>
      </c>
      <c r="C44" s="2" t="s">
        <v>274</v>
      </c>
      <c r="D44" s="2" t="s">
        <v>259</v>
      </c>
      <c r="E44" s="111">
        <v>9539</v>
      </c>
      <c r="F44" s="112">
        <v>5</v>
      </c>
    </row>
    <row r="45" spans="1:6" ht="12" customHeight="1" x14ac:dyDescent="0.25">
      <c r="A45" s="989"/>
      <c r="B45" s="2" t="s">
        <v>270</v>
      </c>
      <c r="C45" s="2" t="s">
        <v>271</v>
      </c>
      <c r="D45" s="2" t="s">
        <v>239</v>
      </c>
      <c r="E45" s="111">
        <v>939</v>
      </c>
      <c r="F45" s="112">
        <v>7</v>
      </c>
    </row>
    <row r="46" spans="1:6" ht="12" customHeight="1" x14ac:dyDescent="0.25">
      <c r="A46" s="989"/>
      <c r="B46" s="2" t="s">
        <v>270</v>
      </c>
      <c r="C46" s="2" t="s">
        <v>272</v>
      </c>
      <c r="D46" s="2" t="s">
        <v>259</v>
      </c>
      <c r="E46" s="111">
        <v>1530</v>
      </c>
      <c r="F46" s="112">
        <v>5</v>
      </c>
    </row>
    <row r="47" spans="1:6" ht="12" customHeight="1" x14ac:dyDescent="0.25">
      <c r="A47" s="989"/>
      <c r="B47" s="2" t="s">
        <v>270</v>
      </c>
      <c r="C47" s="2" t="s">
        <v>393</v>
      </c>
      <c r="D47" s="2" t="s">
        <v>239</v>
      </c>
      <c r="E47" s="111">
        <v>266</v>
      </c>
      <c r="F47" s="112">
        <v>7</v>
      </c>
    </row>
    <row r="48" spans="1:6" ht="12" customHeight="1" x14ac:dyDescent="0.25">
      <c r="A48" s="984"/>
      <c r="B48" s="2" t="s">
        <v>270</v>
      </c>
      <c r="C48" s="2" t="s">
        <v>273</v>
      </c>
      <c r="D48" s="2" t="s">
        <v>259</v>
      </c>
      <c r="E48" s="913">
        <v>5320</v>
      </c>
      <c r="F48" s="914">
        <v>5</v>
      </c>
    </row>
    <row r="49" spans="1:6" ht="12" customHeight="1" x14ac:dyDescent="0.25">
      <c r="A49" s="113" t="s">
        <v>711</v>
      </c>
      <c r="B49" s="612" t="s">
        <v>265</v>
      </c>
      <c r="C49" s="612" t="s">
        <v>402</v>
      </c>
      <c r="D49" s="612" t="s">
        <v>236</v>
      </c>
      <c r="E49" s="111">
        <v>598</v>
      </c>
      <c r="F49" s="112">
        <v>5</v>
      </c>
    </row>
    <row r="50" spans="1:6" ht="12" customHeight="1" x14ac:dyDescent="0.25">
      <c r="A50" s="988" t="s">
        <v>359</v>
      </c>
      <c r="B50" s="2" t="s">
        <v>304</v>
      </c>
      <c r="C50" s="2" t="s">
        <v>305</v>
      </c>
      <c r="D50" s="2" t="s">
        <v>394</v>
      </c>
      <c r="E50" s="613">
        <v>85</v>
      </c>
      <c r="F50" s="614">
        <v>5</v>
      </c>
    </row>
    <row r="51" spans="1:6" ht="12" customHeight="1" x14ac:dyDescent="0.25">
      <c r="A51" s="989"/>
      <c r="B51" s="2" t="s">
        <v>245</v>
      </c>
      <c r="C51" s="2" t="s">
        <v>247</v>
      </c>
      <c r="D51" s="2" t="s">
        <v>239</v>
      </c>
      <c r="E51" s="111">
        <v>200</v>
      </c>
      <c r="F51" s="112">
        <v>12</v>
      </c>
    </row>
    <row r="52" spans="1:6" ht="12" customHeight="1" x14ac:dyDescent="0.25">
      <c r="A52" s="989"/>
      <c r="B52" s="912" t="s">
        <v>245</v>
      </c>
      <c r="C52" s="912" t="s">
        <v>246</v>
      </c>
      <c r="D52" s="912" t="s">
        <v>239</v>
      </c>
      <c r="E52" s="913">
        <v>736</v>
      </c>
      <c r="F52" s="914">
        <v>12</v>
      </c>
    </row>
    <row r="53" spans="1:6" ht="10.7" customHeight="1" x14ac:dyDescent="0.25">
      <c r="A53" s="985" t="s">
        <v>395</v>
      </c>
      <c r="B53" s="2" t="s">
        <v>252</v>
      </c>
      <c r="C53" s="2" t="s">
        <v>253</v>
      </c>
      <c r="D53" s="2" t="s">
        <v>255</v>
      </c>
      <c r="E53" s="111">
        <v>7000</v>
      </c>
      <c r="F53" s="112">
        <v>2.5</v>
      </c>
    </row>
    <row r="54" spans="1:6" ht="10.7" customHeight="1" x14ac:dyDescent="0.25">
      <c r="A54" s="986"/>
      <c r="B54" s="2" t="s">
        <v>238</v>
      </c>
      <c r="C54" s="2" t="s">
        <v>396</v>
      </c>
      <c r="D54" s="2" t="s">
        <v>255</v>
      </c>
      <c r="E54" s="111">
        <v>5000</v>
      </c>
      <c r="F54" s="112">
        <v>2.5</v>
      </c>
    </row>
    <row r="55" spans="1:6" ht="10.7" customHeight="1" x14ac:dyDescent="0.25">
      <c r="A55" s="987"/>
      <c r="B55" s="912" t="s">
        <v>254</v>
      </c>
      <c r="C55" s="912" t="s">
        <v>397</v>
      </c>
      <c r="D55" s="912" t="s">
        <v>255</v>
      </c>
      <c r="E55" s="913">
        <v>17750</v>
      </c>
      <c r="F55" s="914">
        <v>0.5</v>
      </c>
    </row>
    <row r="56" spans="1:6" ht="9.75" customHeight="1" x14ac:dyDescent="0.2">
      <c r="A56" s="101"/>
      <c r="B56" s="102"/>
      <c r="C56" s="44"/>
      <c r="D56" s="103"/>
      <c r="E56" s="104"/>
      <c r="F56" s="105" t="s">
        <v>195</v>
      </c>
    </row>
    <row r="57" spans="1:6" ht="12" customHeight="1" x14ac:dyDescent="0.25">
      <c r="A57" s="106" t="s">
        <v>398</v>
      </c>
      <c r="B57"/>
      <c r="C57"/>
      <c r="D57"/>
      <c r="E57"/>
      <c r="F57"/>
    </row>
    <row r="58" spans="1:6" ht="12" customHeight="1" x14ac:dyDescent="0.2">
      <c r="A58" s="506" t="s">
        <v>197</v>
      </c>
      <c r="B58" s="505" t="s">
        <v>236</v>
      </c>
      <c r="C58" s="505" t="s">
        <v>199</v>
      </c>
      <c r="D58" s="506" t="s">
        <v>201</v>
      </c>
      <c r="E58" s="507" t="s">
        <v>237</v>
      </c>
      <c r="F58" s="508" t="s">
        <v>378</v>
      </c>
    </row>
    <row r="59" spans="1:6" ht="6.75" customHeight="1" x14ac:dyDescent="0.2">
      <c r="A59"/>
      <c r="B59"/>
      <c r="C59"/>
      <c r="D59"/>
      <c r="E59"/>
      <c r="F59"/>
    </row>
    <row r="60" spans="1:6" ht="12" customHeight="1" x14ac:dyDescent="0.25">
      <c r="A60" s="983" t="s">
        <v>399</v>
      </c>
      <c r="B60" s="2" t="s">
        <v>400</v>
      </c>
      <c r="C60" s="2" t="s">
        <v>400</v>
      </c>
      <c r="D60" s="2" t="s">
        <v>255</v>
      </c>
      <c r="E60" s="111">
        <v>13</v>
      </c>
      <c r="F60" s="112">
        <v>5</v>
      </c>
    </row>
    <row r="61" spans="1:6" ht="12" customHeight="1" x14ac:dyDescent="0.25">
      <c r="A61" s="983"/>
      <c r="B61" s="2" t="s">
        <v>275</v>
      </c>
      <c r="C61" s="2" t="s">
        <v>275</v>
      </c>
      <c r="D61" s="2" t="s">
        <v>255</v>
      </c>
      <c r="E61" s="111">
        <v>800</v>
      </c>
      <c r="F61" s="112">
        <v>1</v>
      </c>
    </row>
    <row r="62" spans="1:6" ht="12" customHeight="1" x14ac:dyDescent="0.25">
      <c r="A62" s="983"/>
      <c r="B62" s="2" t="s">
        <v>238</v>
      </c>
      <c r="C62" s="2" t="s">
        <v>401</v>
      </c>
      <c r="D62" s="2" t="s">
        <v>239</v>
      </c>
      <c r="E62" s="111">
        <v>10</v>
      </c>
      <c r="F62" s="112">
        <v>2.5</v>
      </c>
    </row>
    <row r="63" spans="1:6" ht="12" customHeight="1" x14ac:dyDescent="0.25">
      <c r="A63" s="983"/>
      <c r="B63" s="2" t="s">
        <v>254</v>
      </c>
      <c r="C63" s="2" t="s">
        <v>712</v>
      </c>
      <c r="D63" s="2" t="s">
        <v>255</v>
      </c>
      <c r="E63" s="111">
        <v>500</v>
      </c>
      <c r="F63" s="112">
        <v>0.4</v>
      </c>
    </row>
    <row r="64" spans="1:6" ht="9" customHeight="1" x14ac:dyDescent="0.25">
      <c r="A64" s="983"/>
      <c r="B64" s="2" t="s">
        <v>254</v>
      </c>
      <c r="C64" s="2" t="s">
        <v>256</v>
      </c>
      <c r="D64" s="2" t="s">
        <v>255</v>
      </c>
      <c r="E64" s="111">
        <v>5650</v>
      </c>
      <c r="F64" s="112">
        <v>0.45</v>
      </c>
    </row>
    <row r="65" spans="1:6" ht="12" customHeight="1" x14ac:dyDescent="0.25">
      <c r="A65" s="983"/>
      <c r="B65" s="2" t="s">
        <v>265</v>
      </c>
      <c r="C65" s="2" t="s">
        <v>402</v>
      </c>
      <c r="D65" s="2" t="s">
        <v>239</v>
      </c>
      <c r="E65" s="111">
        <v>669</v>
      </c>
      <c r="F65" s="112">
        <v>4</v>
      </c>
    </row>
    <row r="66" spans="1:6" ht="12" customHeight="1" x14ac:dyDescent="0.25">
      <c r="A66" s="983"/>
      <c r="B66" s="2" t="s">
        <v>265</v>
      </c>
      <c r="C66" s="2" t="s">
        <v>403</v>
      </c>
      <c r="D66" s="2" t="s">
        <v>239</v>
      </c>
      <c r="E66" s="111">
        <v>200</v>
      </c>
      <c r="F66" s="112">
        <v>4</v>
      </c>
    </row>
    <row r="67" spans="1:6" ht="12" customHeight="1" x14ac:dyDescent="0.25">
      <c r="A67" s="983"/>
      <c r="B67" s="2" t="s">
        <v>269</v>
      </c>
      <c r="C67" s="2" t="s">
        <v>713</v>
      </c>
      <c r="D67" s="2" t="s">
        <v>239</v>
      </c>
      <c r="E67" s="111">
        <v>80</v>
      </c>
      <c r="F67" s="112">
        <v>4</v>
      </c>
    </row>
    <row r="68" spans="1:6" ht="12" customHeight="1" x14ac:dyDescent="0.25">
      <c r="A68" s="983"/>
      <c r="B68" s="2" t="s">
        <v>266</v>
      </c>
      <c r="C68" s="2" t="s">
        <v>404</v>
      </c>
      <c r="D68" s="2" t="s">
        <v>239</v>
      </c>
      <c r="E68" s="111">
        <v>138</v>
      </c>
      <c r="F68" s="112">
        <v>4</v>
      </c>
    </row>
    <row r="69" spans="1:6" ht="12" customHeight="1" x14ac:dyDescent="0.25">
      <c r="A69" s="983"/>
      <c r="B69" s="2" t="s">
        <v>266</v>
      </c>
      <c r="C69" s="2" t="s">
        <v>405</v>
      </c>
      <c r="D69" s="2" t="s">
        <v>239</v>
      </c>
      <c r="E69" s="111">
        <v>687</v>
      </c>
      <c r="F69" s="112">
        <v>4</v>
      </c>
    </row>
    <row r="70" spans="1:6" ht="12" customHeight="1" x14ac:dyDescent="0.25">
      <c r="A70" s="983"/>
      <c r="B70" s="2" t="s">
        <v>406</v>
      </c>
      <c r="C70" s="2" t="s">
        <v>407</v>
      </c>
      <c r="D70" s="2" t="s">
        <v>394</v>
      </c>
      <c r="E70" s="111">
        <v>450</v>
      </c>
      <c r="F70" s="112">
        <v>1</v>
      </c>
    </row>
    <row r="71" spans="1:6" ht="12" customHeight="1" x14ac:dyDescent="0.25">
      <c r="A71" s="983"/>
      <c r="B71" s="2" t="s">
        <v>406</v>
      </c>
      <c r="C71" s="2" t="s">
        <v>408</v>
      </c>
      <c r="D71" s="2" t="s">
        <v>307</v>
      </c>
      <c r="E71" s="111">
        <v>150</v>
      </c>
      <c r="F71" s="112">
        <v>1</v>
      </c>
    </row>
    <row r="72" spans="1:6" ht="12" customHeight="1" x14ac:dyDescent="0.25">
      <c r="A72" s="983"/>
      <c r="B72" s="2" t="s">
        <v>714</v>
      </c>
      <c r="C72" s="2" t="s">
        <v>715</v>
      </c>
      <c r="D72" s="2" t="s">
        <v>255</v>
      </c>
      <c r="E72" s="111">
        <v>400</v>
      </c>
      <c r="F72" s="112">
        <v>1</v>
      </c>
    </row>
    <row r="73" spans="1:6" ht="12" customHeight="1" x14ac:dyDescent="0.25">
      <c r="A73" s="983"/>
      <c r="B73" s="2" t="s">
        <v>245</v>
      </c>
      <c r="C73" s="2" t="s">
        <v>247</v>
      </c>
      <c r="D73" s="2" t="s">
        <v>239</v>
      </c>
      <c r="E73" s="111">
        <v>48</v>
      </c>
      <c r="F73" s="112">
        <v>8</v>
      </c>
    </row>
    <row r="74" spans="1:6" ht="12" customHeight="1" x14ac:dyDescent="0.25">
      <c r="A74" s="983"/>
      <c r="B74" s="2" t="s">
        <v>245</v>
      </c>
      <c r="C74" s="2" t="s">
        <v>716</v>
      </c>
      <c r="D74" s="2" t="s">
        <v>239</v>
      </c>
      <c r="E74" s="111">
        <v>70</v>
      </c>
      <c r="F74" s="112">
        <v>8</v>
      </c>
    </row>
    <row r="75" spans="1:6" ht="12" customHeight="1" x14ac:dyDescent="0.25">
      <c r="A75" s="983"/>
      <c r="B75" s="2" t="s">
        <v>409</v>
      </c>
      <c r="C75" s="2" t="s">
        <v>409</v>
      </c>
      <c r="D75" s="2" t="s">
        <v>255</v>
      </c>
      <c r="E75" s="111">
        <v>50</v>
      </c>
      <c r="F75" s="112">
        <v>1</v>
      </c>
    </row>
    <row r="76" spans="1:6" ht="12" customHeight="1" x14ac:dyDescent="0.25">
      <c r="A76" s="983"/>
      <c r="B76" s="2" t="s">
        <v>717</v>
      </c>
      <c r="C76" s="2" t="s">
        <v>718</v>
      </c>
      <c r="D76" s="2" t="s">
        <v>239</v>
      </c>
      <c r="E76" s="111">
        <v>200</v>
      </c>
      <c r="F76" s="112">
        <v>4</v>
      </c>
    </row>
    <row r="77" spans="1:6" ht="12" customHeight="1" x14ac:dyDescent="0.25">
      <c r="A77" s="984"/>
      <c r="B77" s="912" t="s">
        <v>410</v>
      </c>
      <c r="C77" s="912" t="s">
        <v>410</v>
      </c>
      <c r="D77" s="912" t="s">
        <v>255</v>
      </c>
      <c r="E77" s="913">
        <v>175</v>
      </c>
      <c r="F77" s="914">
        <v>1</v>
      </c>
    </row>
    <row r="78" spans="1:6" ht="12" customHeight="1" x14ac:dyDescent="0.25">
      <c r="A78" s="990" t="s">
        <v>411</v>
      </c>
      <c r="B78" s="85" t="s">
        <v>719</v>
      </c>
      <c r="C78" s="85" t="s">
        <v>719</v>
      </c>
      <c r="D78" s="85" t="s">
        <v>255</v>
      </c>
      <c r="E78" s="114">
        <v>10</v>
      </c>
      <c r="F78" s="115">
        <v>10</v>
      </c>
    </row>
    <row r="79" spans="1:6" ht="12" customHeight="1" x14ac:dyDescent="0.25">
      <c r="A79" s="991"/>
      <c r="B79" s="2" t="s">
        <v>306</v>
      </c>
      <c r="C79" s="2" t="s">
        <v>306</v>
      </c>
      <c r="D79" s="2" t="s">
        <v>412</v>
      </c>
      <c r="E79" s="111">
        <v>25</v>
      </c>
      <c r="F79" s="112">
        <v>5</v>
      </c>
    </row>
    <row r="80" spans="1:6" ht="12" customHeight="1" x14ac:dyDescent="0.25">
      <c r="A80" s="991"/>
      <c r="B80" s="2" t="s">
        <v>238</v>
      </c>
      <c r="C80" s="2" t="s">
        <v>248</v>
      </c>
      <c r="D80" s="2" t="s">
        <v>259</v>
      </c>
      <c r="E80" s="111">
        <v>950</v>
      </c>
      <c r="F80" s="112">
        <v>3</v>
      </c>
    </row>
    <row r="81" spans="1:6" ht="12" customHeight="1" x14ac:dyDescent="0.25">
      <c r="A81" s="991"/>
      <c r="B81" s="2" t="s">
        <v>309</v>
      </c>
      <c r="C81" s="2" t="s">
        <v>309</v>
      </c>
      <c r="D81" s="2" t="s">
        <v>255</v>
      </c>
      <c r="E81" s="111">
        <v>5</v>
      </c>
      <c r="F81" s="112">
        <v>5</v>
      </c>
    </row>
    <row r="82" spans="1:6" ht="12" customHeight="1" x14ac:dyDescent="0.25">
      <c r="A82" s="991"/>
      <c r="B82" s="2" t="s">
        <v>720</v>
      </c>
      <c r="C82" s="2" t="s">
        <v>720</v>
      </c>
      <c r="D82" s="2" t="s">
        <v>255</v>
      </c>
      <c r="E82" s="111">
        <v>25</v>
      </c>
      <c r="F82" s="112">
        <v>5</v>
      </c>
    </row>
    <row r="83" spans="1:6" ht="12" customHeight="1" x14ac:dyDescent="0.25">
      <c r="A83" s="991"/>
      <c r="B83" s="2" t="s">
        <v>586</v>
      </c>
      <c r="C83" s="2" t="s">
        <v>586</v>
      </c>
      <c r="D83" s="2" t="s">
        <v>255</v>
      </c>
      <c r="E83" s="111">
        <v>24</v>
      </c>
      <c r="F83" s="112">
        <v>5</v>
      </c>
    </row>
    <row r="84" spans="1:6" ht="12" customHeight="1" x14ac:dyDescent="0.25">
      <c r="A84" s="991"/>
      <c r="B84" s="2" t="s">
        <v>587</v>
      </c>
      <c r="C84" s="2" t="s">
        <v>587</v>
      </c>
      <c r="D84" s="2" t="s">
        <v>307</v>
      </c>
      <c r="E84" s="111">
        <v>66</v>
      </c>
      <c r="F84" s="112">
        <v>5</v>
      </c>
    </row>
    <row r="85" spans="1:6" ht="12" customHeight="1" x14ac:dyDescent="0.25">
      <c r="A85" s="991"/>
      <c r="B85" s="2" t="s">
        <v>265</v>
      </c>
      <c r="C85" s="2" t="s">
        <v>391</v>
      </c>
      <c r="D85" s="2" t="s">
        <v>255</v>
      </c>
      <c r="E85" s="111">
        <v>780</v>
      </c>
      <c r="F85" s="112">
        <v>5</v>
      </c>
    </row>
    <row r="86" spans="1:6" ht="12" customHeight="1" x14ac:dyDescent="0.25">
      <c r="A86" s="991"/>
      <c r="B86" s="2" t="s">
        <v>270</v>
      </c>
      <c r="C86" s="2" t="s">
        <v>308</v>
      </c>
      <c r="D86" s="2" t="s">
        <v>239</v>
      </c>
      <c r="E86" s="111">
        <v>36</v>
      </c>
      <c r="F86" s="112">
        <v>10</v>
      </c>
    </row>
    <row r="87" spans="1:6" ht="12" customHeight="1" x14ac:dyDescent="0.25">
      <c r="A87" s="991"/>
      <c r="B87" s="2" t="s">
        <v>270</v>
      </c>
      <c r="C87" s="2" t="s">
        <v>721</v>
      </c>
      <c r="D87" s="2" t="s">
        <v>239</v>
      </c>
      <c r="E87" s="111">
        <v>30</v>
      </c>
      <c r="F87" s="112">
        <v>10</v>
      </c>
    </row>
    <row r="88" spans="1:6" ht="12" customHeight="1" x14ac:dyDescent="0.25">
      <c r="A88" s="991"/>
      <c r="B88" s="2" t="s">
        <v>270</v>
      </c>
      <c r="C88" s="2" t="s">
        <v>413</v>
      </c>
      <c r="D88" s="2" t="s">
        <v>239</v>
      </c>
      <c r="E88" s="111">
        <v>105</v>
      </c>
      <c r="F88" s="112">
        <v>10</v>
      </c>
    </row>
    <row r="89" spans="1:6" ht="12" customHeight="1" x14ac:dyDescent="0.25">
      <c r="A89" s="991"/>
      <c r="B89" s="2" t="s">
        <v>270</v>
      </c>
      <c r="C89" s="2" t="s">
        <v>414</v>
      </c>
      <c r="D89" s="2" t="s">
        <v>239</v>
      </c>
      <c r="E89" s="111">
        <v>31</v>
      </c>
      <c r="F89" s="112">
        <v>10</v>
      </c>
    </row>
    <row r="90" spans="1:6" ht="12" customHeight="1" x14ac:dyDescent="0.25">
      <c r="A90" s="991"/>
      <c r="B90" s="2" t="s">
        <v>270</v>
      </c>
      <c r="C90" s="2" t="s">
        <v>722</v>
      </c>
      <c r="D90" s="2" t="s">
        <v>239</v>
      </c>
      <c r="E90" s="111">
        <v>64</v>
      </c>
      <c r="F90" s="112">
        <v>10</v>
      </c>
    </row>
    <row r="91" spans="1:6" ht="12" customHeight="1" x14ac:dyDescent="0.25">
      <c r="A91" s="991"/>
      <c r="B91" s="2" t="s">
        <v>415</v>
      </c>
      <c r="C91" s="2" t="s">
        <v>415</v>
      </c>
      <c r="D91" s="2" t="s">
        <v>255</v>
      </c>
      <c r="E91" s="111">
        <v>14</v>
      </c>
      <c r="F91" s="112">
        <v>2</v>
      </c>
    </row>
    <row r="92" spans="1:6" ht="12" customHeight="1" x14ac:dyDescent="0.25">
      <c r="A92" s="991"/>
      <c r="B92" s="2" t="s">
        <v>723</v>
      </c>
      <c r="C92" s="2" t="s">
        <v>723</v>
      </c>
      <c r="D92" s="2" t="s">
        <v>255</v>
      </c>
      <c r="E92" s="111">
        <v>88</v>
      </c>
      <c r="F92" s="112">
        <v>5</v>
      </c>
    </row>
    <row r="93" spans="1:6" ht="12" customHeight="1" x14ac:dyDescent="0.25">
      <c r="A93" s="991"/>
      <c r="B93" s="85" t="s">
        <v>416</v>
      </c>
      <c r="C93" s="85" t="s">
        <v>416</v>
      </c>
      <c r="D93" s="85" t="s">
        <v>255</v>
      </c>
      <c r="E93" s="114">
        <v>3</v>
      </c>
      <c r="F93" s="115">
        <v>15</v>
      </c>
    </row>
    <row r="94" spans="1:6" ht="12" customHeight="1" x14ac:dyDescent="0.25">
      <c r="A94" s="991"/>
      <c r="B94" s="85" t="s">
        <v>417</v>
      </c>
      <c r="C94" s="85" t="s">
        <v>417</v>
      </c>
      <c r="D94" s="85" t="s">
        <v>255</v>
      </c>
      <c r="E94" s="114">
        <v>7</v>
      </c>
      <c r="F94" s="115">
        <v>5</v>
      </c>
    </row>
    <row r="95" spans="1:6" ht="12" customHeight="1" x14ac:dyDescent="0.25">
      <c r="A95" s="992"/>
      <c r="B95" s="912" t="s">
        <v>588</v>
      </c>
      <c r="C95" s="912" t="s">
        <v>588</v>
      </c>
      <c r="D95" s="912" t="s">
        <v>255</v>
      </c>
      <c r="E95" s="913">
        <v>170</v>
      </c>
      <c r="F95" s="914">
        <v>5</v>
      </c>
    </row>
    <row r="96" spans="1:6" ht="12" customHeight="1" x14ac:dyDescent="0.2">
      <c r="A96" s="218" t="s">
        <v>376</v>
      </c>
      <c r="B96" s="615"/>
      <c r="C96" s="610"/>
      <c r="D96"/>
      <c r="E96"/>
      <c r="F96"/>
    </row>
    <row r="97" spans="1:6" ht="12" customHeight="1" x14ac:dyDescent="0.2">
      <c r="A97" s="107" t="s">
        <v>137</v>
      </c>
      <c r="B97" s="609"/>
      <c r="C97"/>
      <c r="D97"/>
      <c r="E97"/>
      <c r="F97"/>
    </row>
    <row r="98" spans="1:6" ht="10.7" customHeight="1" x14ac:dyDescent="0.2">
      <c r="A98"/>
      <c r="B98"/>
      <c r="C98"/>
      <c r="D98"/>
      <c r="E98"/>
      <c r="F98"/>
    </row>
    <row r="99" spans="1:6" ht="10.7" customHeight="1" x14ac:dyDescent="0.2"/>
    <row r="100" spans="1:6" ht="10.7" customHeight="1" x14ac:dyDescent="0.2"/>
    <row r="101" spans="1:6" ht="10.7" customHeight="1" x14ac:dyDescent="0.2"/>
    <row r="102" spans="1:6" ht="10.7" customHeight="1" x14ac:dyDescent="0.2"/>
    <row r="103" spans="1:6" ht="10.7" customHeight="1" x14ac:dyDescent="0.2"/>
    <row r="104" spans="1:6" ht="10.7" customHeight="1" x14ac:dyDescent="0.2"/>
    <row r="105" spans="1:6" ht="10.7" customHeight="1" x14ac:dyDescent="0.2"/>
    <row r="106" spans="1:6" ht="10.7" customHeight="1" x14ac:dyDescent="0.2"/>
    <row r="107" spans="1:6" ht="10.7" customHeight="1" x14ac:dyDescent="0.2"/>
    <row r="108" spans="1:6" ht="10.7" customHeight="1" x14ac:dyDescent="0.2"/>
    <row r="109" spans="1:6" ht="9" customHeight="1" x14ac:dyDescent="0.2"/>
    <row r="110" spans="1:6" ht="9" customHeight="1" x14ac:dyDescent="0.2"/>
    <row r="111" spans="1:6" ht="9.9499999999999993" customHeight="1" x14ac:dyDescent="0.2"/>
    <row r="112" spans="1:6" ht="9" customHeight="1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  <row r="123" ht="12.75" x14ac:dyDescent="0.2"/>
    <row r="124" ht="12.75" x14ac:dyDescent="0.2"/>
    <row r="125" ht="12.75" x14ac:dyDescent="0.2"/>
    <row r="126" ht="12.75" x14ac:dyDescent="0.2"/>
    <row r="127" ht="12.75" x14ac:dyDescent="0.2"/>
    <row r="128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  <row r="213" ht="12.75" x14ac:dyDescent="0.2"/>
    <row r="214" ht="12.75" x14ac:dyDescent="0.2"/>
    <row r="215" ht="12.75" x14ac:dyDescent="0.2"/>
    <row r="216" ht="12.75" x14ac:dyDescent="0.2"/>
    <row r="217" ht="12.75" x14ac:dyDescent="0.2"/>
    <row r="218" ht="12.75" x14ac:dyDescent="0.2"/>
    <row r="219" ht="12.75" x14ac:dyDescent="0.2"/>
    <row r="220" ht="12.75" x14ac:dyDescent="0.2"/>
    <row r="221" ht="12.75" x14ac:dyDescent="0.2"/>
    <row r="222" ht="12.75" x14ac:dyDescent="0.2"/>
    <row r="223" ht="12.75" x14ac:dyDescent="0.2"/>
    <row r="224" ht="12.75" x14ac:dyDescent="0.2"/>
    <row r="225" ht="12.75" x14ac:dyDescent="0.2"/>
    <row r="226" ht="12.75" x14ac:dyDescent="0.2"/>
    <row r="227" ht="12.75" x14ac:dyDescent="0.2"/>
    <row r="228" ht="12.75" x14ac:dyDescent="0.2"/>
    <row r="229" ht="12.75" x14ac:dyDescent="0.2"/>
    <row r="230" ht="12.75" x14ac:dyDescent="0.2"/>
    <row r="231" ht="12.75" x14ac:dyDescent="0.2"/>
    <row r="232" ht="12.75" x14ac:dyDescent="0.2"/>
    <row r="233" ht="12.75" x14ac:dyDescent="0.2"/>
    <row r="234" ht="12.75" x14ac:dyDescent="0.2"/>
    <row r="235" ht="12.75" x14ac:dyDescent="0.2"/>
    <row r="236" ht="12.75" x14ac:dyDescent="0.2"/>
    <row r="237" ht="12.75" x14ac:dyDescent="0.2"/>
    <row r="238" ht="12.75" x14ac:dyDescent="0.2"/>
    <row r="239" ht="12.75" x14ac:dyDescent="0.2"/>
    <row r="240" ht="12.75" x14ac:dyDescent="0.2"/>
    <row r="241" ht="12.75" x14ac:dyDescent="0.2"/>
    <row r="242" ht="12.75" x14ac:dyDescent="0.2"/>
    <row r="243" ht="12.75" x14ac:dyDescent="0.2"/>
    <row r="244" ht="12.75" x14ac:dyDescent="0.2"/>
    <row r="245" ht="12.75" x14ac:dyDescent="0.2"/>
    <row r="246" ht="12.75" x14ac:dyDescent="0.2"/>
    <row r="247" ht="12.75" x14ac:dyDescent="0.2"/>
    <row r="248" ht="12.75" x14ac:dyDescent="0.2"/>
    <row r="249" ht="12.75" x14ac:dyDescent="0.2"/>
    <row r="250" ht="12.75" x14ac:dyDescent="0.2"/>
    <row r="251" ht="12.75" x14ac:dyDescent="0.2"/>
    <row r="252" ht="12.75" x14ac:dyDescent="0.2"/>
    <row r="253" ht="12.75" x14ac:dyDescent="0.2"/>
    <row r="254" ht="12.75" x14ac:dyDescent="0.2"/>
    <row r="255" ht="12.75" x14ac:dyDescent="0.2"/>
    <row r="256" ht="12.75" x14ac:dyDescent="0.2"/>
    <row r="257" ht="12.75" x14ac:dyDescent="0.2"/>
    <row r="258" ht="12.75" x14ac:dyDescent="0.2"/>
    <row r="259" ht="12.75" x14ac:dyDescent="0.2"/>
    <row r="260" ht="12.75" x14ac:dyDescent="0.2"/>
    <row r="261" ht="12.75" x14ac:dyDescent="0.2"/>
    <row r="262" ht="12.75" x14ac:dyDescent="0.2"/>
    <row r="263" ht="12.75" x14ac:dyDescent="0.2"/>
    <row r="264" ht="12.75" x14ac:dyDescent="0.2"/>
    <row r="265" ht="12.75" x14ac:dyDescent="0.2"/>
    <row r="266" ht="12.75" x14ac:dyDescent="0.2"/>
    <row r="267" ht="12.75" x14ac:dyDescent="0.2"/>
    <row r="268" ht="12.75" x14ac:dyDescent="0.2"/>
    <row r="269" ht="12.75" x14ac:dyDescent="0.2"/>
    <row r="270" ht="12.75" x14ac:dyDescent="0.2"/>
    <row r="271" ht="12.75" x14ac:dyDescent="0.2"/>
    <row r="272" ht="12.75" x14ac:dyDescent="0.2"/>
    <row r="273" ht="12.75" x14ac:dyDescent="0.2"/>
    <row r="274" ht="12.75" x14ac:dyDescent="0.2"/>
    <row r="275" ht="12.75" x14ac:dyDescent="0.2"/>
    <row r="276" ht="12.75" x14ac:dyDescent="0.2"/>
    <row r="277" ht="12.75" x14ac:dyDescent="0.2"/>
    <row r="278" ht="12.75" x14ac:dyDescent="0.2"/>
    <row r="279" ht="12.75" x14ac:dyDescent="0.2"/>
    <row r="280" ht="12.75" x14ac:dyDescent="0.2"/>
    <row r="281" ht="12.75" x14ac:dyDescent="0.2"/>
    <row r="282" ht="12.75" x14ac:dyDescent="0.2"/>
    <row r="283" ht="12.75" x14ac:dyDescent="0.2"/>
    <row r="284" ht="12.75" x14ac:dyDescent="0.2"/>
    <row r="285" ht="12.75" x14ac:dyDescent="0.2"/>
    <row r="286" ht="12.75" x14ac:dyDescent="0.2"/>
    <row r="287" ht="12.75" x14ac:dyDescent="0.2"/>
    <row r="288" ht="12.75" x14ac:dyDescent="0.2"/>
    <row r="289" ht="12.75" x14ac:dyDescent="0.2"/>
    <row r="290" ht="12.75" x14ac:dyDescent="0.2"/>
    <row r="291" ht="12.75" x14ac:dyDescent="0.2"/>
    <row r="292" ht="12.75" x14ac:dyDescent="0.2"/>
    <row r="293" ht="12.75" x14ac:dyDescent="0.2"/>
    <row r="294" ht="12.75" x14ac:dyDescent="0.2"/>
    <row r="295" ht="12.75" x14ac:dyDescent="0.2"/>
    <row r="296" ht="12.75" x14ac:dyDescent="0.2"/>
    <row r="297" ht="12.75" x14ac:dyDescent="0.2"/>
    <row r="298" ht="12.75" x14ac:dyDescent="0.2"/>
    <row r="299" ht="12.75" x14ac:dyDescent="0.2"/>
    <row r="300" ht="12.75" x14ac:dyDescent="0.2"/>
    <row r="301" ht="12.75" x14ac:dyDescent="0.2"/>
    <row r="302" ht="12.75" x14ac:dyDescent="0.2"/>
    <row r="303" ht="12.75" x14ac:dyDescent="0.2"/>
    <row r="304" ht="12.75" x14ac:dyDescent="0.2"/>
    <row r="305" ht="12.75" x14ac:dyDescent="0.2"/>
    <row r="306" ht="12.75" x14ac:dyDescent="0.2"/>
    <row r="307" ht="12.75" x14ac:dyDescent="0.2"/>
    <row r="308" ht="12.75" x14ac:dyDescent="0.2"/>
    <row r="309" ht="12.75" x14ac:dyDescent="0.2"/>
    <row r="310" ht="12.75" x14ac:dyDescent="0.2"/>
    <row r="311" ht="12.75" x14ac:dyDescent="0.2"/>
    <row r="312" ht="12.75" x14ac:dyDescent="0.2"/>
    <row r="313" ht="12.75" x14ac:dyDescent="0.2"/>
    <row r="314" ht="12.75" x14ac:dyDescent="0.2"/>
    <row r="315" ht="12.75" x14ac:dyDescent="0.2"/>
    <row r="316" ht="12.75" x14ac:dyDescent="0.2"/>
    <row r="317" ht="12.75" x14ac:dyDescent="0.2"/>
    <row r="318" ht="12.75" x14ac:dyDescent="0.2"/>
    <row r="319" ht="12.75" x14ac:dyDescent="0.2"/>
    <row r="320" ht="12.75" x14ac:dyDescent="0.2"/>
    <row r="321" ht="12.75" x14ac:dyDescent="0.2"/>
    <row r="322" ht="12.75" x14ac:dyDescent="0.2"/>
    <row r="323" ht="12.75" x14ac:dyDescent="0.2"/>
    <row r="324" ht="12.75" x14ac:dyDescent="0.2"/>
    <row r="325" ht="12.75" x14ac:dyDescent="0.2"/>
    <row r="326" ht="12.75" x14ac:dyDescent="0.2"/>
    <row r="327" ht="12.75" x14ac:dyDescent="0.2"/>
    <row r="328" ht="12.75" x14ac:dyDescent="0.2"/>
    <row r="329" ht="12.75" x14ac:dyDescent="0.2"/>
    <row r="330" ht="12.75" x14ac:dyDescent="0.2"/>
    <row r="331" ht="12.75" x14ac:dyDescent="0.2"/>
    <row r="332" ht="12.75" x14ac:dyDescent="0.2"/>
    <row r="333" ht="12.75" x14ac:dyDescent="0.2"/>
    <row r="334" ht="12.75" x14ac:dyDescent="0.2"/>
    <row r="335" ht="12.75" x14ac:dyDescent="0.2"/>
    <row r="336" ht="12.75" x14ac:dyDescent="0.2"/>
    <row r="337" ht="12.75" x14ac:dyDescent="0.2"/>
    <row r="338" ht="12.75" x14ac:dyDescent="0.2"/>
    <row r="339" ht="12.75" x14ac:dyDescent="0.2"/>
    <row r="340" ht="12.75" x14ac:dyDescent="0.2"/>
    <row r="341" ht="12.75" x14ac:dyDescent="0.2"/>
    <row r="342" ht="12.75" x14ac:dyDescent="0.2"/>
    <row r="343" ht="12.75" x14ac:dyDescent="0.2"/>
    <row r="344" ht="12.75" x14ac:dyDescent="0.2"/>
    <row r="345" ht="12.75" x14ac:dyDescent="0.2"/>
    <row r="346" ht="12.75" x14ac:dyDescent="0.2"/>
    <row r="347" ht="12.75" x14ac:dyDescent="0.2"/>
    <row r="348" ht="12.75" x14ac:dyDescent="0.2"/>
    <row r="349" ht="12.75" x14ac:dyDescent="0.2"/>
    <row r="350" ht="12.75" x14ac:dyDescent="0.2"/>
    <row r="351" ht="12.75" x14ac:dyDescent="0.2"/>
    <row r="352" ht="12.75" x14ac:dyDescent="0.2"/>
    <row r="353" ht="12.75" x14ac:dyDescent="0.2"/>
    <row r="354" ht="12.75" x14ac:dyDescent="0.2"/>
    <row r="355" ht="12.75" x14ac:dyDescent="0.2"/>
    <row r="356" ht="12.75" x14ac:dyDescent="0.2"/>
    <row r="357" ht="12.75" x14ac:dyDescent="0.2"/>
    <row r="358" ht="12.75" x14ac:dyDescent="0.2"/>
    <row r="359" ht="12.75" x14ac:dyDescent="0.2"/>
    <row r="360" ht="12.75" x14ac:dyDescent="0.2"/>
    <row r="361" ht="12.75" x14ac:dyDescent="0.2"/>
    <row r="362" ht="12.75" x14ac:dyDescent="0.2"/>
    <row r="363" ht="12.75" x14ac:dyDescent="0.2"/>
    <row r="364" ht="12.75" x14ac:dyDescent="0.2"/>
    <row r="365" ht="12.75" x14ac:dyDescent="0.2"/>
    <row r="366" ht="12.75" x14ac:dyDescent="0.2"/>
    <row r="367" ht="12.75" x14ac:dyDescent="0.2"/>
    <row r="368" ht="12.75" x14ac:dyDescent="0.2"/>
    <row r="369" ht="12.75" x14ac:dyDescent="0.2"/>
    <row r="370" ht="12.75" x14ac:dyDescent="0.2"/>
    <row r="371" ht="12.75" x14ac:dyDescent="0.2"/>
    <row r="372" ht="12.75" x14ac:dyDescent="0.2"/>
    <row r="373" ht="12.75" x14ac:dyDescent="0.2"/>
    <row r="374" ht="12.75" x14ac:dyDescent="0.2"/>
    <row r="375" ht="12.75" x14ac:dyDescent="0.2"/>
    <row r="376" ht="12.75" x14ac:dyDescent="0.2"/>
    <row r="377" ht="12.75" x14ac:dyDescent="0.2"/>
    <row r="378" ht="12.75" x14ac:dyDescent="0.2"/>
    <row r="379" ht="12.75" x14ac:dyDescent="0.2"/>
    <row r="380" ht="12.75" x14ac:dyDescent="0.2"/>
    <row r="381" ht="12.75" x14ac:dyDescent="0.2"/>
    <row r="382" ht="12.75" x14ac:dyDescent="0.2"/>
    <row r="383" ht="12.75" x14ac:dyDescent="0.2"/>
    <row r="384" ht="12.75" x14ac:dyDescent="0.2"/>
    <row r="385" ht="12.75" x14ac:dyDescent="0.2"/>
    <row r="386" ht="12.75" x14ac:dyDescent="0.2"/>
    <row r="387" ht="12.75" x14ac:dyDescent="0.2"/>
    <row r="388" ht="12.75" x14ac:dyDescent="0.2"/>
    <row r="389" ht="12.75" x14ac:dyDescent="0.2"/>
    <row r="390" ht="12.75" x14ac:dyDescent="0.2"/>
    <row r="391" ht="12.75" x14ac:dyDescent="0.2"/>
    <row r="392" ht="12.75" x14ac:dyDescent="0.2"/>
    <row r="393" ht="12.75" x14ac:dyDescent="0.2"/>
    <row r="394" ht="12.75" x14ac:dyDescent="0.2"/>
    <row r="395" ht="12.75" x14ac:dyDescent="0.2"/>
    <row r="396" ht="12.75" x14ac:dyDescent="0.2"/>
    <row r="397" ht="12.75" x14ac:dyDescent="0.2"/>
    <row r="398" ht="12.75" x14ac:dyDescent="0.2"/>
    <row r="399" ht="12.75" x14ac:dyDescent="0.2"/>
    <row r="400" ht="12.75" x14ac:dyDescent="0.2"/>
    <row r="401" ht="12.75" x14ac:dyDescent="0.2"/>
    <row r="402" ht="12.75" x14ac:dyDescent="0.2"/>
    <row r="403" ht="12.75" x14ac:dyDescent="0.2"/>
    <row r="404" ht="12.75" x14ac:dyDescent="0.2"/>
    <row r="405" ht="12.75" x14ac:dyDescent="0.2"/>
    <row r="406" ht="12.75" x14ac:dyDescent="0.2"/>
    <row r="407" ht="12.75" x14ac:dyDescent="0.2"/>
    <row r="408" ht="12.75" x14ac:dyDescent="0.2"/>
    <row r="409" ht="12.75" x14ac:dyDescent="0.2"/>
    <row r="410" ht="12.75" x14ac:dyDescent="0.2"/>
    <row r="411" ht="12.75" x14ac:dyDescent="0.2"/>
    <row r="412" ht="12.75" x14ac:dyDescent="0.2"/>
    <row r="413" ht="12.75" x14ac:dyDescent="0.2"/>
    <row r="414" ht="12.75" x14ac:dyDescent="0.2"/>
    <row r="415" ht="12.75" x14ac:dyDescent="0.2"/>
    <row r="416" ht="12.75" x14ac:dyDescent="0.2"/>
    <row r="417" ht="12.75" x14ac:dyDescent="0.2"/>
    <row r="418" ht="12.75" x14ac:dyDescent="0.2"/>
    <row r="419" ht="12.75" x14ac:dyDescent="0.2"/>
    <row r="420" ht="12.75" x14ac:dyDescent="0.2"/>
    <row r="421" ht="12.75" x14ac:dyDescent="0.2"/>
    <row r="422" ht="12.75" x14ac:dyDescent="0.2"/>
    <row r="423" ht="12.75" x14ac:dyDescent="0.2"/>
    <row r="424" ht="12.75" x14ac:dyDescent="0.2"/>
    <row r="425" ht="12.75" x14ac:dyDescent="0.2"/>
    <row r="426" ht="12.75" x14ac:dyDescent="0.2"/>
    <row r="427" ht="12.75" x14ac:dyDescent="0.2"/>
    <row r="428" ht="12.75" x14ac:dyDescent="0.2"/>
    <row r="429" ht="12.75" x14ac:dyDescent="0.2"/>
    <row r="430" ht="12.75" x14ac:dyDescent="0.2"/>
    <row r="431" ht="12.75" x14ac:dyDescent="0.2"/>
    <row r="432" ht="12.75" x14ac:dyDescent="0.2"/>
    <row r="433" ht="12.75" x14ac:dyDescent="0.2"/>
    <row r="434" ht="12.75" x14ac:dyDescent="0.2"/>
    <row r="435" ht="12.75" x14ac:dyDescent="0.2"/>
    <row r="436" ht="12.75" x14ac:dyDescent="0.2"/>
    <row r="437" ht="12.75" x14ac:dyDescent="0.2"/>
    <row r="438" ht="12.75" x14ac:dyDescent="0.2"/>
    <row r="439" ht="12.75" x14ac:dyDescent="0.2"/>
    <row r="440" ht="12.75" x14ac:dyDescent="0.2"/>
    <row r="441" ht="12.75" x14ac:dyDescent="0.2"/>
    <row r="442" ht="12.75" x14ac:dyDescent="0.2"/>
    <row r="443" ht="12.75" x14ac:dyDescent="0.2"/>
    <row r="444" ht="12.75" x14ac:dyDescent="0.2"/>
    <row r="445" ht="12.75" x14ac:dyDescent="0.2"/>
    <row r="446" ht="12.75" x14ac:dyDescent="0.2"/>
    <row r="447" ht="12.75" x14ac:dyDescent="0.2"/>
    <row r="448" ht="12.75" x14ac:dyDescent="0.2"/>
    <row r="449" ht="12.75" x14ac:dyDescent="0.2"/>
    <row r="450" ht="12.75" x14ac:dyDescent="0.2"/>
    <row r="451" ht="12.75" x14ac:dyDescent="0.2"/>
    <row r="452" ht="12.75" x14ac:dyDescent="0.2"/>
    <row r="453" ht="12.75" x14ac:dyDescent="0.2"/>
    <row r="454" ht="12.75" x14ac:dyDescent="0.2"/>
    <row r="455" ht="12.75" x14ac:dyDescent="0.2"/>
    <row r="456" ht="12.75" x14ac:dyDescent="0.2"/>
    <row r="457" ht="12.75" x14ac:dyDescent="0.2"/>
    <row r="458" ht="12.75" x14ac:dyDescent="0.2"/>
    <row r="459" ht="12.75" x14ac:dyDescent="0.2"/>
    <row r="460" ht="12.75" x14ac:dyDescent="0.2"/>
    <row r="461" ht="12.75" x14ac:dyDescent="0.2"/>
    <row r="462" ht="12.75" x14ac:dyDescent="0.2"/>
    <row r="463" ht="12.75" x14ac:dyDescent="0.2"/>
    <row r="464" ht="12.75" x14ac:dyDescent="0.2"/>
    <row r="465" ht="12.75" x14ac:dyDescent="0.2"/>
    <row r="466" ht="12.75" x14ac:dyDescent="0.2"/>
    <row r="467" ht="12.75" x14ac:dyDescent="0.2"/>
    <row r="468" ht="12.75" x14ac:dyDescent="0.2"/>
    <row r="469" ht="12.75" x14ac:dyDescent="0.2"/>
    <row r="470" ht="12.75" x14ac:dyDescent="0.2"/>
    <row r="471" ht="12.75" x14ac:dyDescent="0.2"/>
    <row r="472" ht="12.75" x14ac:dyDescent="0.2"/>
    <row r="473" ht="12.75" x14ac:dyDescent="0.2"/>
    <row r="474" ht="12.75" x14ac:dyDescent="0.2"/>
    <row r="475" ht="12.75" x14ac:dyDescent="0.2"/>
    <row r="476" ht="12.75" x14ac:dyDescent="0.2"/>
    <row r="477" ht="12.75" x14ac:dyDescent="0.2"/>
    <row r="478" ht="12.75" x14ac:dyDescent="0.2"/>
    <row r="479" ht="12.75" x14ac:dyDescent="0.2"/>
    <row r="480" ht="12.75" x14ac:dyDescent="0.2"/>
    <row r="481" ht="12.75" x14ac:dyDescent="0.2"/>
    <row r="482" ht="12.75" x14ac:dyDescent="0.2"/>
    <row r="483" ht="12.75" x14ac:dyDescent="0.2"/>
    <row r="484" ht="12.75" x14ac:dyDescent="0.2"/>
    <row r="485" ht="12.75" x14ac:dyDescent="0.2"/>
    <row r="486" ht="12.75" x14ac:dyDescent="0.2"/>
    <row r="487" ht="12.75" x14ac:dyDescent="0.2"/>
    <row r="488" ht="12.75" x14ac:dyDescent="0.2"/>
    <row r="489" ht="12.75" x14ac:dyDescent="0.2"/>
    <row r="490" ht="12.75" x14ac:dyDescent="0.2"/>
    <row r="491" ht="12.75" x14ac:dyDescent="0.2"/>
    <row r="492" ht="12.75" x14ac:dyDescent="0.2"/>
    <row r="493" ht="12.75" x14ac:dyDescent="0.2"/>
    <row r="494" ht="12.75" x14ac:dyDescent="0.2"/>
    <row r="495" ht="12.75" x14ac:dyDescent="0.2"/>
    <row r="496" ht="12.75" x14ac:dyDescent="0.2"/>
    <row r="497" ht="12.75" x14ac:dyDescent="0.2"/>
    <row r="498" ht="12.75" x14ac:dyDescent="0.2"/>
    <row r="499" ht="12.75" x14ac:dyDescent="0.2"/>
    <row r="500" ht="12.75" x14ac:dyDescent="0.2"/>
    <row r="501" ht="12.75" x14ac:dyDescent="0.2"/>
    <row r="502" ht="12.75" x14ac:dyDescent="0.2"/>
    <row r="503" ht="12.75" x14ac:dyDescent="0.2"/>
    <row r="504" ht="12.75" x14ac:dyDescent="0.2"/>
    <row r="505" ht="12.75" x14ac:dyDescent="0.2"/>
    <row r="506" ht="12.75" x14ac:dyDescent="0.2"/>
    <row r="507" ht="12.75" x14ac:dyDescent="0.2"/>
    <row r="508" ht="12.75" x14ac:dyDescent="0.2"/>
    <row r="509" ht="12.75" x14ac:dyDescent="0.2"/>
    <row r="510" ht="12.75" x14ac:dyDescent="0.2"/>
    <row r="511" ht="12.75" x14ac:dyDescent="0.2"/>
    <row r="512" ht="12.75" x14ac:dyDescent="0.2"/>
    <row r="513" ht="12.75" x14ac:dyDescent="0.2"/>
    <row r="514" ht="12.75" x14ac:dyDescent="0.2"/>
    <row r="515" ht="12.75" x14ac:dyDescent="0.2"/>
    <row r="516" ht="12.75" x14ac:dyDescent="0.2"/>
    <row r="517" ht="12.75" x14ac:dyDescent="0.2"/>
    <row r="518" ht="12.75" x14ac:dyDescent="0.2"/>
    <row r="519" ht="12.75" x14ac:dyDescent="0.2"/>
    <row r="520" ht="12.75" x14ac:dyDescent="0.2"/>
    <row r="521" ht="12.75" x14ac:dyDescent="0.2"/>
    <row r="522" ht="12.75" x14ac:dyDescent="0.2"/>
    <row r="523" ht="12.75" x14ac:dyDescent="0.2"/>
    <row r="524" ht="12.75" x14ac:dyDescent="0.2"/>
    <row r="525" ht="12.75" x14ac:dyDescent="0.2"/>
    <row r="526" ht="12.75" x14ac:dyDescent="0.2"/>
    <row r="527" ht="12.75" x14ac:dyDescent="0.2"/>
    <row r="528" ht="12.75" x14ac:dyDescent="0.2"/>
    <row r="529" ht="12.75" x14ac:dyDescent="0.2"/>
    <row r="530" ht="12.75" x14ac:dyDescent="0.2"/>
    <row r="531" ht="12.75" x14ac:dyDescent="0.2"/>
    <row r="532" ht="12.75" x14ac:dyDescent="0.2"/>
    <row r="533" ht="12.75" x14ac:dyDescent="0.2"/>
    <row r="534" ht="12.75" x14ac:dyDescent="0.2"/>
    <row r="535" ht="12.75" x14ac:dyDescent="0.2"/>
    <row r="536" ht="12.75" x14ac:dyDescent="0.2"/>
    <row r="537" ht="12.75" x14ac:dyDescent="0.2"/>
    <row r="538" ht="12.75" x14ac:dyDescent="0.2"/>
    <row r="539" ht="12.75" x14ac:dyDescent="0.2"/>
    <row r="540" ht="12.75" x14ac:dyDescent="0.2"/>
    <row r="541" ht="12.75" x14ac:dyDescent="0.2"/>
    <row r="542" ht="12.75" x14ac:dyDescent="0.2"/>
    <row r="543" ht="12.75" x14ac:dyDescent="0.2"/>
    <row r="544" ht="12.75" x14ac:dyDescent="0.2"/>
    <row r="545" ht="12.75" x14ac:dyDescent="0.2"/>
    <row r="546" ht="12.75" x14ac:dyDescent="0.2"/>
    <row r="547" ht="12.75" x14ac:dyDescent="0.2"/>
    <row r="548" ht="12.75" x14ac:dyDescent="0.2"/>
    <row r="549" ht="12.75" x14ac:dyDescent="0.2"/>
    <row r="550" ht="12.75" x14ac:dyDescent="0.2"/>
    <row r="551" ht="12.75" x14ac:dyDescent="0.2"/>
    <row r="552" ht="12.75" x14ac:dyDescent="0.2"/>
    <row r="553" ht="12.75" x14ac:dyDescent="0.2"/>
    <row r="554" ht="12.75" x14ac:dyDescent="0.2"/>
    <row r="555" ht="12.75" x14ac:dyDescent="0.2"/>
    <row r="556" ht="12.75" x14ac:dyDescent="0.2"/>
    <row r="557" ht="12.75" x14ac:dyDescent="0.2"/>
    <row r="558" ht="12.75" x14ac:dyDescent="0.2"/>
    <row r="559" ht="12.75" x14ac:dyDescent="0.2"/>
    <row r="560" ht="12.75" x14ac:dyDescent="0.2"/>
    <row r="561" ht="12.75" x14ac:dyDescent="0.2"/>
    <row r="562" ht="12.75" x14ac:dyDescent="0.2"/>
    <row r="563" ht="12.75" x14ac:dyDescent="0.2"/>
    <row r="564" ht="12.75" x14ac:dyDescent="0.2"/>
    <row r="565" ht="12.75" x14ac:dyDescent="0.2"/>
    <row r="566" ht="12.75" x14ac:dyDescent="0.2"/>
    <row r="567" ht="12.75" x14ac:dyDescent="0.2"/>
    <row r="568" ht="12.75" x14ac:dyDescent="0.2"/>
    <row r="569" ht="12.75" x14ac:dyDescent="0.2"/>
    <row r="570" ht="12.75" x14ac:dyDescent="0.2"/>
    <row r="571" ht="12.75" x14ac:dyDescent="0.2"/>
    <row r="572" ht="12.75" x14ac:dyDescent="0.2"/>
    <row r="573" ht="12.75" x14ac:dyDescent="0.2"/>
    <row r="574" ht="12.75" x14ac:dyDescent="0.2"/>
    <row r="575" ht="12.75" x14ac:dyDescent="0.2"/>
    <row r="576" ht="12.75" x14ac:dyDescent="0.2"/>
    <row r="577" ht="12.75" x14ac:dyDescent="0.2"/>
    <row r="578" ht="12.75" x14ac:dyDescent="0.2"/>
    <row r="579" ht="12.75" x14ac:dyDescent="0.2"/>
    <row r="580" ht="12.75" x14ac:dyDescent="0.2"/>
    <row r="581" ht="12.75" x14ac:dyDescent="0.2"/>
    <row r="582" ht="12.75" x14ac:dyDescent="0.2"/>
    <row r="583" ht="12.75" x14ac:dyDescent="0.2"/>
    <row r="584" ht="12.75" x14ac:dyDescent="0.2"/>
    <row r="585" ht="12.75" x14ac:dyDescent="0.2"/>
    <row r="586" ht="12.75" x14ac:dyDescent="0.2"/>
    <row r="587" ht="12.75" x14ac:dyDescent="0.2"/>
    <row r="588" ht="12.75" x14ac:dyDescent="0.2"/>
    <row r="589" ht="12.75" x14ac:dyDescent="0.2"/>
    <row r="590" ht="12.75" x14ac:dyDescent="0.2"/>
    <row r="591" ht="12.75" x14ac:dyDescent="0.2"/>
    <row r="592" ht="12.75" x14ac:dyDescent="0.2"/>
    <row r="593" ht="12.75" x14ac:dyDescent="0.2"/>
    <row r="594" ht="12.75" x14ac:dyDescent="0.2"/>
    <row r="595" ht="12.75" x14ac:dyDescent="0.2"/>
    <row r="596" ht="12.75" x14ac:dyDescent="0.2"/>
    <row r="597" ht="12.75" x14ac:dyDescent="0.2"/>
    <row r="598" ht="12.75" x14ac:dyDescent="0.2"/>
    <row r="599" ht="12.75" x14ac:dyDescent="0.2"/>
    <row r="600" ht="12.75" x14ac:dyDescent="0.2"/>
    <row r="601" ht="12.75" x14ac:dyDescent="0.2"/>
    <row r="602" ht="12.75" x14ac:dyDescent="0.2"/>
    <row r="603" ht="12.75" x14ac:dyDescent="0.2"/>
    <row r="604" ht="12.75" x14ac:dyDescent="0.2"/>
    <row r="605" ht="12.75" x14ac:dyDescent="0.2"/>
    <row r="606" ht="12.75" x14ac:dyDescent="0.2"/>
    <row r="607" ht="12.75" x14ac:dyDescent="0.2"/>
    <row r="608" ht="12.75" x14ac:dyDescent="0.2"/>
    <row r="609" ht="12.75" x14ac:dyDescent="0.2"/>
    <row r="610" ht="12.75" x14ac:dyDescent="0.2"/>
    <row r="611" ht="12.75" x14ac:dyDescent="0.2"/>
    <row r="612" ht="12.75" x14ac:dyDescent="0.2"/>
    <row r="613" ht="12.75" x14ac:dyDescent="0.2"/>
    <row r="614" ht="12.75" x14ac:dyDescent="0.2"/>
    <row r="615" ht="12.75" x14ac:dyDescent="0.2"/>
    <row r="616" ht="12.75" x14ac:dyDescent="0.2"/>
    <row r="617" ht="12.75" x14ac:dyDescent="0.2"/>
    <row r="618" ht="12.75" x14ac:dyDescent="0.2"/>
    <row r="619" ht="12.75" x14ac:dyDescent="0.2"/>
    <row r="620" ht="12.75" x14ac:dyDescent="0.2"/>
    <row r="621" ht="12.75" x14ac:dyDescent="0.2"/>
    <row r="622" ht="12.75" x14ac:dyDescent="0.2"/>
    <row r="623" ht="12.75" x14ac:dyDescent="0.2"/>
    <row r="624" ht="12.75" x14ac:dyDescent="0.2"/>
    <row r="625" ht="12.75" x14ac:dyDescent="0.2"/>
    <row r="626" ht="12.75" x14ac:dyDescent="0.2"/>
    <row r="627" ht="12.75" x14ac:dyDescent="0.2"/>
    <row r="628" ht="12.75" x14ac:dyDescent="0.2"/>
    <row r="629" ht="12.75" x14ac:dyDescent="0.2"/>
    <row r="630" ht="12.75" x14ac:dyDescent="0.2"/>
    <row r="631" ht="12.75" x14ac:dyDescent="0.2"/>
    <row r="632" ht="12.75" x14ac:dyDescent="0.2"/>
    <row r="633" ht="12.75" x14ac:dyDescent="0.2"/>
    <row r="634" ht="12.75" x14ac:dyDescent="0.2"/>
    <row r="635" ht="12.75" x14ac:dyDescent="0.2"/>
    <row r="636" ht="12.75" x14ac:dyDescent="0.2"/>
    <row r="637" ht="12.75" x14ac:dyDescent="0.2"/>
    <row r="638" ht="12.75" x14ac:dyDescent="0.2"/>
    <row r="639" ht="12.75" x14ac:dyDescent="0.2"/>
    <row r="640" ht="12.75" x14ac:dyDescent="0.2"/>
    <row r="641" ht="12.75" x14ac:dyDescent="0.2"/>
    <row r="642" ht="12.75" x14ac:dyDescent="0.2"/>
    <row r="643" ht="12.75" x14ac:dyDescent="0.2"/>
    <row r="644" ht="12.75" x14ac:dyDescent="0.2"/>
    <row r="645" ht="12.75" x14ac:dyDescent="0.2"/>
    <row r="646" ht="12.75" x14ac:dyDescent="0.2"/>
    <row r="647" ht="12.75" x14ac:dyDescent="0.2"/>
    <row r="648" ht="12.75" x14ac:dyDescent="0.2"/>
    <row r="649" ht="12.75" x14ac:dyDescent="0.2"/>
    <row r="650" ht="12.75" x14ac:dyDescent="0.2"/>
    <row r="651" ht="12.75" x14ac:dyDescent="0.2"/>
    <row r="652" ht="12.75" x14ac:dyDescent="0.2"/>
    <row r="653" ht="12.75" x14ac:dyDescent="0.2"/>
    <row r="654" ht="12.75" x14ac:dyDescent="0.2"/>
    <row r="655" ht="12.75" x14ac:dyDescent="0.2"/>
    <row r="656" ht="12.75" x14ac:dyDescent="0.2"/>
    <row r="657" ht="12.75" x14ac:dyDescent="0.2"/>
    <row r="658" ht="12.75" x14ac:dyDescent="0.2"/>
    <row r="659" ht="12.75" x14ac:dyDescent="0.2"/>
    <row r="660" ht="12.75" x14ac:dyDescent="0.2"/>
    <row r="661" ht="12.75" x14ac:dyDescent="0.2"/>
    <row r="662" ht="12.75" x14ac:dyDescent="0.2"/>
    <row r="663" ht="12.75" x14ac:dyDescent="0.2"/>
    <row r="664" ht="12.75" x14ac:dyDescent="0.2"/>
    <row r="665" ht="12.75" x14ac:dyDescent="0.2"/>
    <row r="666" ht="12.75" x14ac:dyDescent="0.2"/>
    <row r="667" ht="12.75" x14ac:dyDescent="0.2"/>
    <row r="668" ht="12.75" x14ac:dyDescent="0.2"/>
    <row r="669" ht="12.75" x14ac:dyDescent="0.2"/>
    <row r="670" ht="12.75" x14ac:dyDescent="0.2"/>
    <row r="671" ht="12.75" x14ac:dyDescent="0.2"/>
    <row r="672" ht="12.75" x14ac:dyDescent="0.2"/>
    <row r="673" ht="12.75" x14ac:dyDescent="0.2"/>
    <row r="674" ht="12.75" x14ac:dyDescent="0.2"/>
    <row r="675" ht="12.75" x14ac:dyDescent="0.2"/>
    <row r="676" ht="12.75" x14ac:dyDescent="0.2"/>
    <row r="677" ht="12.75" x14ac:dyDescent="0.2"/>
    <row r="678" ht="12.75" x14ac:dyDescent="0.2"/>
    <row r="679" ht="12.75" x14ac:dyDescent="0.2"/>
    <row r="680" ht="12.75" x14ac:dyDescent="0.2"/>
    <row r="681" ht="12.75" x14ac:dyDescent="0.2"/>
    <row r="682" ht="12.75" x14ac:dyDescent="0.2"/>
    <row r="683" ht="12.75" x14ac:dyDescent="0.2"/>
    <row r="684" ht="12.75" x14ac:dyDescent="0.2"/>
    <row r="685" ht="12.75" x14ac:dyDescent="0.2"/>
    <row r="686" ht="12.75" x14ac:dyDescent="0.2"/>
    <row r="687" ht="12.75" x14ac:dyDescent="0.2"/>
    <row r="688" ht="12.75" x14ac:dyDescent="0.2"/>
    <row r="689" ht="12.75" x14ac:dyDescent="0.2"/>
    <row r="690" ht="12.75" x14ac:dyDescent="0.2"/>
    <row r="691" ht="12.75" x14ac:dyDescent="0.2"/>
    <row r="692" ht="12.75" x14ac:dyDescent="0.2"/>
    <row r="693" ht="12.75" x14ac:dyDescent="0.2"/>
    <row r="694" ht="12.75" x14ac:dyDescent="0.2"/>
    <row r="695" ht="12.75" x14ac:dyDescent="0.2"/>
    <row r="696" ht="12.75" x14ac:dyDescent="0.2"/>
    <row r="697" ht="12.75" x14ac:dyDescent="0.2"/>
    <row r="698" ht="12.75" x14ac:dyDescent="0.2"/>
    <row r="699" ht="12.75" x14ac:dyDescent="0.2"/>
    <row r="700" ht="12.75" x14ac:dyDescent="0.2"/>
    <row r="701" ht="12.75" x14ac:dyDescent="0.2"/>
    <row r="702" ht="12.75" x14ac:dyDescent="0.2"/>
    <row r="703" ht="12.75" x14ac:dyDescent="0.2"/>
    <row r="704" ht="12.75" x14ac:dyDescent="0.2"/>
    <row r="705" ht="12.75" x14ac:dyDescent="0.2"/>
    <row r="706" ht="12.75" x14ac:dyDescent="0.2"/>
    <row r="707" ht="12.75" x14ac:dyDescent="0.2"/>
    <row r="708" ht="12.75" x14ac:dyDescent="0.2"/>
    <row r="709" ht="12.75" x14ac:dyDescent="0.2"/>
    <row r="710" ht="12.75" x14ac:dyDescent="0.2"/>
    <row r="711" ht="12.75" x14ac:dyDescent="0.2"/>
    <row r="712" ht="12.75" x14ac:dyDescent="0.2"/>
    <row r="713" ht="12.75" x14ac:dyDescent="0.2"/>
    <row r="714" ht="12.75" x14ac:dyDescent="0.2"/>
    <row r="715" ht="12.75" x14ac:dyDescent="0.2"/>
    <row r="716" ht="12.75" x14ac:dyDescent="0.2"/>
    <row r="717" ht="12.75" x14ac:dyDescent="0.2"/>
    <row r="718" ht="12.75" x14ac:dyDescent="0.2"/>
    <row r="719" ht="12.75" x14ac:dyDescent="0.2"/>
    <row r="720" ht="12.75" x14ac:dyDescent="0.2"/>
    <row r="721" ht="12.75" x14ac:dyDescent="0.2"/>
    <row r="722" ht="12.75" x14ac:dyDescent="0.2"/>
    <row r="723" ht="12.75" x14ac:dyDescent="0.2"/>
    <row r="724" ht="12.75" x14ac:dyDescent="0.2"/>
    <row r="725" ht="12.75" x14ac:dyDescent="0.2"/>
    <row r="726" ht="12.75" x14ac:dyDescent="0.2"/>
    <row r="727" ht="12.75" x14ac:dyDescent="0.2"/>
    <row r="728" ht="12.75" x14ac:dyDescent="0.2"/>
    <row r="729" ht="12.75" x14ac:dyDescent="0.2"/>
    <row r="730" ht="12.75" x14ac:dyDescent="0.2"/>
    <row r="731" ht="12.75" x14ac:dyDescent="0.2"/>
    <row r="732" ht="12.75" x14ac:dyDescent="0.2"/>
    <row r="733" ht="12.75" x14ac:dyDescent="0.2"/>
    <row r="734" ht="12.75" x14ac:dyDescent="0.2"/>
    <row r="735" ht="12.75" x14ac:dyDescent="0.2"/>
    <row r="736" ht="12.75" x14ac:dyDescent="0.2"/>
    <row r="737" ht="12.75" x14ac:dyDescent="0.2"/>
    <row r="738" ht="12.75" x14ac:dyDescent="0.2"/>
    <row r="739" ht="12.75" x14ac:dyDescent="0.2"/>
    <row r="740" ht="12.75" x14ac:dyDescent="0.2"/>
    <row r="741" ht="12.75" x14ac:dyDescent="0.2"/>
    <row r="742" ht="12.75" x14ac:dyDescent="0.2"/>
    <row r="743" ht="12.75" x14ac:dyDescent="0.2"/>
    <row r="744" ht="12.75" x14ac:dyDescent="0.2"/>
    <row r="745" ht="12.75" x14ac:dyDescent="0.2"/>
    <row r="746" ht="12.75" x14ac:dyDescent="0.2"/>
    <row r="747" ht="12.75" x14ac:dyDescent="0.2"/>
    <row r="748" ht="12.75" x14ac:dyDescent="0.2"/>
    <row r="749" ht="12.75" x14ac:dyDescent="0.2"/>
    <row r="750" ht="12.75" x14ac:dyDescent="0.2"/>
    <row r="751" ht="12.75" x14ac:dyDescent="0.2"/>
    <row r="752" ht="12.75" x14ac:dyDescent="0.2"/>
    <row r="753" ht="12.75" x14ac:dyDescent="0.2"/>
    <row r="754" ht="12.75" x14ac:dyDescent="0.2"/>
    <row r="755" ht="12.75" x14ac:dyDescent="0.2"/>
    <row r="756" ht="12.75" x14ac:dyDescent="0.2"/>
    <row r="757" ht="12.75" x14ac:dyDescent="0.2"/>
    <row r="758" ht="12.75" x14ac:dyDescent="0.2"/>
    <row r="759" ht="12.75" x14ac:dyDescent="0.2"/>
    <row r="760" ht="12.75" x14ac:dyDescent="0.2"/>
    <row r="761" ht="12.75" x14ac:dyDescent="0.2"/>
    <row r="762" ht="12.75" x14ac:dyDescent="0.2"/>
    <row r="763" ht="12.75" x14ac:dyDescent="0.2"/>
    <row r="764" ht="12.75" x14ac:dyDescent="0.2"/>
    <row r="765" ht="12.75" x14ac:dyDescent="0.2"/>
    <row r="766" ht="12.75" x14ac:dyDescent="0.2"/>
    <row r="767" ht="12.75" x14ac:dyDescent="0.2"/>
    <row r="768" ht="12.75" x14ac:dyDescent="0.2"/>
    <row r="769" ht="12.75" x14ac:dyDescent="0.2"/>
    <row r="770" ht="12.75" x14ac:dyDescent="0.2"/>
    <row r="771" ht="12.75" x14ac:dyDescent="0.2"/>
    <row r="772" ht="12.75" x14ac:dyDescent="0.2"/>
    <row r="773" ht="12.75" x14ac:dyDescent="0.2"/>
    <row r="774" ht="12.75" x14ac:dyDescent="0.2"/>
    <row r="775" ht="12.75" x14ac:dyDescent="0.2"/>
    <row r="776" ht="12.75" x14ac:dyDescent="0.2"/>
    <row r="777" ht="12.75" x14ac:dyDescent="0.2"/>
    <row r="778" ht="12.75" x14ac:dyDescent="0.2"/>
    <row r="779" ht="12.75" x14ac:dyDescent="0.2"/>
    <row r="780" ht="12.75" x14ac:dyDescent="0.2"/>
    <row r="781" ht="12.75" x14ac:dyDescent="0.2"/>
    <row r="782" ht="12.75" x14ac:dyDescent="0.2"/>
    <row r="783" ht="12.75" x14ac:dyDescent="0.2"/>
    <row r="784" ht="12.75" x14ac:dyDescent="0.2"/>
    <row r="785" ht="12.75" x14ac:dyDescent="0.2"/>
    <row r="786" ht="12.75" x14ac:dyDescent="0.2"/>
    <row r="787" ht="12.75" x14ac:dyDescent="0.2"/>
    <row r="788" ht="12.75" x14ac:dyDescent="0.2"/>
    <row r="789" ht="12.75" x14ac:dyDescent="0.2"/>
    <row r="790" ht="12.75" x14ac:dyDescent="0.2"/>
    <row r="791" ht="12.75" x14ac:dyDescent="0.2"/>
    <row r="792" ht="12.75" x14ac:dyDescent="0.2"/>
    <row r="793" ht="12.75" x14ac:dyDescent="0.2"/>
    <row r="794" ht="12.75" x14ac:dyDescent="0.2"/>
    <row r="795" ht="12.75" x14ac:dyDescent="0.2"/>
    <row r="796" ht="12.75" x14ac:dyDescent="0.2"/>
    <row r="797" ht="12.75" x14ac:dyDescent="0.2"/>
    <row r="798" ht="12.75" x14ac:dyDescent="0.2"/>
    <row r="799" ht="12.75" x14ac:dyDescent="0.2"/>
    <row r="800" ht="12.75" x14ac:dyDescent="0.2"/>
    <row r="801" ht="12.75" x14ac:dyDescent="0.2"/>
    <row r="802" ht="12.75" x14ac:dyDescent="0.2"/>
    <row r="803" ht="12.75" x14ac:dyDescent="0.2"/>
    <row r="804" ht="12.75" x14ac:dyDescent="0.2"/>
    <row r="805" ht="12.75" x14ac:dyDescent="0.2"/>
    <row r="806" ht="12.75" x14ac:dyDescent="0.2"/>
    <row r="807" ht="12.75" x14ac:dyDescent="0.2"/>
    <row r="808" ht="12.75" x14ac:dyDescent="0.2"/>
    <row r="809" ht="12.75" x14ac:dyDescent="0.2"/>
    <row r="810" ht="12.75" x14ac:dyDescent="0.2"/>
    <row r="811" ht="12.75" x14ac:dyDescent="0.2"/>
    <row r="812" ht="12.75" x14ac:dyDescent="0.2"/>
    <row r="813" ht="12.75" x14ac:dyDescent="0.2"/>
    <row r="814" ht="12.75" x14ac:dyDescent="0.2"/>
    <row r="815" ht="12.75" x14ac:dyDescent="0.2"/>
    <row r="816" ht="12.75" x14ac:dyDescent="0.2"/>
    <row r="817" ht="12.75" x14ac:dyDescent="0.2"/>
    <row r="818" ht="12.75" x14ac:dyDescent="0.2"/>
    <row r="819" ht="12.75" x14ac:dyDescent="0.2"/>
    <row r="820" ht="12.75" x14ac:dyDescent="0.2"/>
    <row r="821" ht="12.75" x14ac:dyDescent="0.2"/>
    <row r="822" ht="12.75" x14ac:dyDescent="0.2"/>
    <row r="823" ht="12.75" x14ac:dyDescent="0.2"/>
    <row r="824" ht="12.75" x14ac:dyDescent="0.2"/>
    <row r="825" ht="12.75" x14ac:dyDescent="0.2"/>
    <row r="826" ht="12.75" x14ac:dyDescent="0.2"/>
    <row r="827" ht="12.75" x14ac:dyDescent="0.2"/>
    <row r="828" ht="12.75" x14ac:dyDescent="0.2"/>
    <row r="829" ht="12.75" x14ac:dyDescent="0.2"/>
    <row r="830" ht="12.75" x14ac:dyDescent="0.2"/>
    <row r="831" ht="12.75" x14ac:dyDescent="0.2"/>
    <row r="832" ht="12.75" x14ac:dyDescent="0.2"/>
    <row r="833" ht="12.75" x14ac:dyDescent="0.2"/>
    <row r="834" ht="12.75" x14ac:dyDescent="0.2"/>
    <row r="835" ht="12.75" x14ac:dyDescent="0.2"/>
    <row r="836" ht="12.75" x14ac:dyDescent="0.2"/>
    <row r="837" ht="12.75" x14ac:dyDescent="0.2"/>
    <row r="838" ht="12.75" x14ac:dyDescent="0.2"/>
    <row r="839" ht="12.75" x14ac:dyDescent="0.2"/>
    <row r="840" ht="12.75" x14ac:dyDescent="0.2"/>
    <row r="841" ht="12.75" x14ac:dyDescent="0.2"/>
    <row r="842" ht="12.75" x14ac:dyDescent="0.2"/>
    <row r="843" ht="12.75" x14ac:dyDescent="0.2"/>
    <row r="844" ht="12.75" x14ac:dyDescent="0.2"/>
    <row r="845" ht="12.75" x14ac:dyDescent="0.2"/>
    <row r="846" ht="12.75" x14ac:dyDescent="0.2"/>
    <row r="847" ht="12.75" x14ac:dyDescent="0.2"/>
    <row r="848" ht="12.75" x14ac:dyDescent="0.2"/>
    <row r="849" ht="12.75" x14ac:dyDescent="0.2"/>
    <row r="850" ht="12.75" x14ac:dyDescent="0.2"/>
    <row r="851" ht="12.75" x14ac:dyDescent="0.2"/>
    <row r="852" ht="12.75" x14ac:dyDescent="0.2"/>
    <row r="853" ht="12.75" x14ac:dyDescent="0.2"/>
    <row r="854" ht="12.75" x14ac:dyDescent="0.2"/>
    <row r="855" ht="12.75" x14ac:dyDescent="0.2"/>
    <row r="856" ht="12.75" x14ac:dyDescent="0.2"/>
    <row r="857" ht="12.75" x14ac:dyDescent="0.2"/>
    <row r="858" ht="12.75" x14ac:dyDescent="0.2"/>
    <row r="859" ht="12.75" x14ac:dyDescent="0.2"/>
    <row r="860" ht="12.75" x14ac:dyDescent="0.2"/>
    <row r="861" ht="12.75" x14ac:dyDescent="0.2"/>
    <row r="862" ht="12.75" x14ac:dyDescent="0.2"/>
    <row r="863" ht="12.75" x14ac:dyDescent="0.2"/>
    <row r="864" ht="12.75" x14ac:dyDescent="0.2"/>
    <row r="865" ht="12.75" x14ac:dyDescent="0.2"/>
    <row r="866" ht="12.75" x14ac:dyDescent="0.2"/>
    <row r="867" ht="12.75" x14ac:dyDescent="0.2"/>
    <row r="868" ht="12.75" x14ac:dyDescent="0.2"/>
    <row r="869" ht="12.75" x14ac:dyDescent="0.2"/>
    <row r="870" ht="12.75" x14ac:dyDescent="0.2"/>
    <row r="871" ht="12.75" x14ac:dyDescent="0.2"/>
    <row r="872" ht="12.75" x14ac:dyDescent="0.2"/>
    <row r="873" ht="12.75" x14ac:dyDescent="0.2"/>
    <row r="874" ht="12.75" x14ac:dyDescent="0.2"/>
    <row r="875" ht="12.75" x14ac:dyDescent="0.2"/>
    <row r="876" ht="12.75" x14ac:dyDescent="0.2"/>
    <row r="877" ht="12.75" x14ac:dyDescent="0.2"/>
    <row r="878" ht="12.75" x14ac:dyDescent="0.2"/>
    <row r="879" ht="12.75" x14ac:dyDescent="0.2"/>
    <row r="880" ht="12.75" x14ac:dyDescent="0.2"/>
    <row r="881" ht="12.75" x14ac:dyDescent="0.2"/>
    <row r="882" ht="12.75" x14ac:dyDescent="0.2"/>
    <row r="883" ht="12.75" x14ac:dyDescent="0.2"/>
    <row r="884" ht="12.75" x14ac:dyDescent="0.2"/>
    <row r="885" ht="12.75" x14ac:dyDescent="0.2"/>
    <row r="886" ht="12.75" x14ac:dyDescent="0.2"/>
    <row r="887" ht="12.75" x14ac:dyDescent="0.2"/>
    <row r="888" ht="12.75" x14ac:dyDescent="0.2"/>
    <row r="889" ht="12.75" x14ac:dyDescent="0.2"/>
    <row r="890" ht="12.75" x14ac:dyDescent="0.2"/>
    <row r="891" ht="12.75" x14ac:dyDescent="0.2"/>
    <row r="892" ht="12.75" x14ac:dyDescent="0.2"/>
    <row r="893" ht="12.75" x14ac:dyDescent="0.2"/>
    <row r="894" ht="12.75" x14ac:dyDescent="0.2"/>
    <row r="895" ht="12.75" x14ac:dyDescent="0.2"/>
    <row r="896" ht="12.75" x14ac:dyDescent="0.2"/>
    <row r="897" ht="12.75" x14ac:dyDescent="0.2"/>
    <row r="898" ht="12.75" x14ac:dyDescent="0.2"/>
    <row r="899" ht="12.75" x14ac:dyDescent="0.2"/>
    <row r="900" ht="12.75" x14ac:dyDescent="0.2"/>
    <row r="901" ht="12.75" x14ac:dyDescent="0.2"/>
    <row r="902" ht="12.75" x14ac:dyDescent="0.2"/>
    <row r="903" ht="12.75" x14ac:dyDescent="0.2"/>
    <row r="904" ht="12.75" x14ac:dyDescent="0.2"/>
    <row r="905" ht="12.75" x14ac:dyDescent="0.2"/>
    <row r="906" ht="12.75" x14ac:dyDescent="0.2"/>
    <row r="907" ht="12.75" x14ac:dyDescent="0.2"/>
    <row r="908" ht="12.75" x14ac:dyDescent="0.2"/>
    <row r="909" ht="12.75" x14ac:dyDescent="0.2"/>
    <row r="910" ht="12.75" x14ac:dyDescent="0.2"/>
    <row r="911" ht="12.75" x14ac:dyDescent="0.2"/>
    <row r="912" ht="12.75" x14ac:dyDescent="0.2"/>
    <row r="913" ht="12.75" x14ac:dyDescent="0.2"/>
    <row r="914" ht="12.75" x14ac:dyDescent="0.2"/>
    <row r="915" ht="12.75" x14ac:dyDescent="0.2"/>
    <row r="916" ht="12.75" x14ac:dyDescent="0.2"/>
    <row r="917" ht="12.75" x14ac:dyDescent="0.2"/>
    <row r="918" ht="12.75" x14ac:dyDescent="0.2"/>
    <row r="919" ht="12.75" x14ac:dyDescent="0.2"/>
    <row r="920" ht="12.75" x14ac:dyDescent="0.2"/>
    <row r="921" ht="12.75" x14ac:dyDescent="0.2"/>
    <row r="922" ht="12.75" x14ac:dyDescent="0.2"/>
    <row r="923" ht="12.75" x14ac:dyDescent="0.2"/>
    <row r="924" ht="12.75" x14ac:dyDescent="0.2"/>
    <row r="925" ht="12.75" x14ac:dyDescent="0.2"/>
    <row r="926" ht="12.75" x14ac:dyDescent="0.2"/>
    <row r="927" ht="12.75" x14ac:dyDescent="0.2"/>
    <row r="928" ht="12.75" x14ac:dyDescent="0.2"/>
    <row r="929" ht="12.75" x14ac:dyDescent="0.2"/>
    <row r="930" ht="12.75" x14ac:dyDescent="0.2"/>
    <row r="931" ht="12.75" x14ac:dyDescent="0.2"/>
    <row r="932" ht="12.75" x14ac:dyDescent="0.2"/>
    <row r="933" ht="12.75" x14ac:dyDescent="0.2"/>
    <row r="934" ht="12.75" x14ac:dyDescent="0.2"/>
    <row r="935" ht="12.75" x14ac:dyDescent="0.2"/>
    <row r="936" ht="12.75" x14ac:dyDescent="0.2"/>
    <row r="937" ht="12.75" x14ac:dyDescent="0.2"/>
    <row r="938" ht="12.75" x14ac:dyDescent="0.2"/>
    <row r="939" ht="12.75" x14ac:dyDescent="0.2"/>
    <row r="940" ht="12.75" x14ac:dyDescent="0.2"/>
    <row r="941" ht="12.75" x14ac:dyDescent="0.2"/>
    <row r="942" ht="12.75" x14ac:dyDescent="0.2"/>
    <row r="943" ht="12.75" x14ac:dyDescent="0.2"/>
    <row r="944" ht="12.75" x14ac:dyDescent="0.2"/>
    <row r="945" ht="12.75" x14ac:dyDescent="0.2"/>
    <row r="946" ht="12.75" x14ac:dyDescent="0.2"/>
    <row r="947" ht="12.75" x14ac:dyDescent="0.2"/>
    <row r="948" ht="12.75" x14ac:dyDescent="0.2"/>
    <row r="949" ht="12.75" x14ac:dyDescent="0.2"/>
    <row r="950" ht="12.75" x14ac:dyDescent="0.2"/>
    <row r="951" ht="12.75" x14ac:dyDescent="0.2"/>
    <row r="952" ht="12.75" x14ac:dyDescent="0.2"/>
    <row r="953" ht="12.75" x14ac:dyDescent="0.2"/>
    <row r="954" ht="12.75" x14ac:dyDescent="0.2"/>
    <row r="955" ht="12.75" x14ac:dyDescent="0.2"/>
    <row r="956" ht="12.75" x14ac:dyDescent="0.2"/>
    <row r="957" ht="12.75" x14ac:dyDescent="0.2"/>
    <row r="958" ht="12.75" x14ac:dyDescent="0.2"/>
    <row r="959" ht="12.75" x14ac:dyDescent="0.2"/>
    <row r="960" ht="12.75" x14ac:dyDescent="0.2"/>
    <row r="961" ht="12.75" x14ac:dyDescent="0.2"/>
    <row r="962" ht="12.75" x14ac:dyDescent="0.2"/>
    <row r="963" ht="12.75" x14ac:dyDescent="0.2"/>
    <row r="964" ht="12.75" x14ac:dyDescent="0.2"/>
    <row r="965" ht="12.75" x14ac:dyDescent="0.2"/>
    <row r="966" ht="12.75" x14ac:dyDescent="0.2"/>
    <row r="967" ht="12.75" x14ac:dyDescent="0.2"/>
    <row r="968" ht="12.75" x14ac:dyDescent="0.2"/>
    <row r="969" ht="12.75" x14ac:dyDescent="0.2"/>
    <row r="970" ht="12.75" x14ac:dyDescent="0.2"/>
    <row r="971" ht="12.75" x14ac:dyDescent="0.2"/>
    <row r="972" ht="12.75" x14ac:dyDescent="0.2"/>
    <row r="973" ht="12.75" x14ac:dyDescent="0.2"/>
    <row r="974" ht="12.75" x14ac:dyDescent="0.2"/>
    <row r="975" ht="12.75" x14ac:dyDescent="0.2"/>
    <row r="976" ht="12.75" x14ac:dyDescent="0.2"/>
    <row r="977" ht="12.75" x14ac:dyDescent="0.2"/>
    <row r="978" ht="12.75" x14ac:dyDescent="0.2"/>
    <row r="979" ht="12.75" x14ac:dyDescent="0.2"/>
    <row r="980" ht="12.75" x14ac:dyDescent="0.2"/>
    <row r="981" ht="12.75" x14ac:dyDescent="0.2"/>
    <row r="982" ht="12.75" x14ac:dyDescent="0.2"/>
    <row r="983" ht="12.75" x14ac:dyDescent="0.2"/>
    <row r="984" ht="12.75" x14ac:dyDescent="0.2"/>
    <row r="985" ht="12.75" x14ac:dyDescent="0.2"/>
    <row r="986" ht="12.75" x14ac:dyDescent="0.2"/>
    <row r="987" ht="12.75" x14ac:dyDescent="0.2"/>
    <row r="988" ht="12.75" x14ac:dyDescent="0.2"/>
    <row r="989" ht="12.75" x14ac:dyDescent="0.2"/>
    <row r="990" ht="12.75" x14ac:dyDescent="0.2"/>
    <row r="991" ht="12.75" x14ac:dyDescent="0.2"/>
    <row r="992" ht="12.75" x14ac:dyDescent="0.2"/>
    <row r="993" ht="12.75" x14ac:dyDescent="0.2"/>
    <row r="994" ht="12.75" x14ac:dyDescent="0.2"/>
    <row r="995" ht="12.75" x14ac:dyDescent="0.2"/>
    <row r="996" ht="12.75" x14ac:dyDescent="0.2"/>
    <row r="997" ht="12.75" x14ac:dyDescent="0.2"/>
    <row r="998" ht="12.75" x14ac:dyDescent="0.2"/>
    <row r="999" ht="12.75" x14ac:dyDescent="0.2"/>
    <row r="1000" ht="12.75" x14ac:dyDescent="0.2"/>
    <row r="1001" ht="12.75" x14ac:dyDescent="0.2"/>
    <row r="1002" ht="12.75" x14ac:dyDescent="0.2"/>
    <row r="1003" ht="12.75" x14ac:dyDescent="0.2"/>
    <row r="1004" ht="12.75" x14ac:dyDescent="0.2"/>
    <row r="1005" ht="12.75" x14ac:dyDescent="0.2"/>
    <row r="1006" ht="12.75" x14ac:dyDescent="0.2"/>
    <row r="1007" ht="12.75" x14ac:dyDescent="0.2"/>
    <row r="1008" ht="12.75" x14ac:dyDescent="0.2"/>
    <row r="1009" ht="12.75" x14ac:dyDescent="0.2"/>
  </sheetData>
  <mergeCells count="12">
    <mergeCell ref="A60:A77"/>
    <mergeCell ref="A78:A95"/>
    <mergeCell ref="A28:A34"/>
    <mergeCell ref="A35:A42"/>
    <mergeCell ref="A43:A48"/>
    <mergeCell ref="A50:A52"/>
    <mergeCell ref="A53:A55"/>
    <mergeCell ref="A2:F2"/>
    <mergeCell ref="A3:F3"/>
    <mergeCell ref="A6:A13"/>
    <mergeCell ref="A14:A16"/>
    <mergeCell ref="A17:A27"/>
  </mergeCells>
  <phoneticPr fontId="15" type="noConversion"/>
  <pageMargins left="0" right="0" top="0" bottom="0" header="0" footer="0"/>
  <pageSetup paperSize="9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1003"/>
  <sheetViews>
    <sheetView showGridLines="0" zoomScale="200" zoomScaleNormal="200" workbookViewId="0">
      <selection activeCell="B1" sqref="B1"/>
    </sheetView>
  </sheetViews>
  <sheetFormatPr baseColWidth="10" defaultColWidth="13" defaultRowHeight="15" customHeight="1" x14ac:dyDescent="0.2"/>
  <cols>
    <col min="1" max="1" width="19" style="108" customWidth="1"/>
    <col min="2" max="16384" width="13" style="108"/>
  </cols>
  <sheetData>
    <row r="1" spans="1:7" ht="15.95" customHeight="1" x14ac:dyDescent="0.25">
      <c r="A1" s="116" t="s">
        <v>418</v>
      </c>
      <c r="B1" s="117"/>
      <c r="C1" s="117"/>
      <c r="D1" s="117"/>
      <c r="E1" s="117"/>
      <c r="F1" s="117"/>
      <c r="G1" s="117"/>
    </row>
    <row r="2" spans="1:7" ht="13.5" x14ac:dyDescent="0.2">
      <c r="A2" s="993" t="s">
        <v>724</v>
      </c>
      <c r="B2" s="993"/>
      <c r="C2" s="993"/>
      <c r="D2" s="993"/>
      <c r="E2" s="993"/>
      <c r="F2" s="993"/>
      <c r="G2" s="993"/>
    </row>
    <row r="3" spans="1:7" ht="5.0999999999999996" customHeight="1" x14ac:dyDescent="0.2">
      <c r="A3" s="118"/>
      <c r="B3" s="118"/>
      <c r="C3" s="118"/>
      <c r="D3" s="118"/>
      <c r="E3" s="118"/>
      <c r="F3" s="118"/>
      <c r="G3" s="118"/>
    </row>
    <row r="4" spans="1:7" ht="24.95" customHeight="1" x14ac:dyDescent="0.2">
      <c r="A4" s="468" t="s">
        <v>330</v>
      </c>
      <c r="B4" s="468" t="s">
        <v>276</v>
      </c>
      <c r="C4" s="468" t="s">
        <v>419</v>
      </c>
      <c r="D4" s="468" t="s">
        <v>331</v>
      </c>
      <c r="E4" s="509" t="s">
        <v>420</v>
      </c>
      <c r="F4" s="510" t="s">
        <v>421</v>
      </c>
      <c r="G4" s="511" t="s">
        <v>422</v>
      </c>
    </row>
    <row r="5" spans="1:7" ht="3.95" customHeight="1" x14ac:dyDescent="0.2"/>
    <row r="6" spans="1:7" ht="12" customHeight="1" x14ac:dyDescent="0.2">
      <c r="A6" s="994" t="s">
        <v>188</v>
      </c>
      <c r="B6" s="616" t="s">
        <v>282</v>
      </c>
      <c r="C6" s="616" t="s">
        <v>283</v>
      </c>
      <c r="D6" s="616" t="s">
        <v>279</v>
      </c>
      <c r="E6" s="617">
        <v>20</v>
      </c>
      <c r="F6" s="617">
        <v>10</v>
      </c>
      <c r="G6" s="618">
        <v>40</v>
      </c>
    </row>
    <row r="7" spans="1:7" ht="12" customHeight="1" x14ac:dyDescent="0.2">
      <c r="A7" s="994"/>
      <c r="B7" s="616" t="s">
        <v>282</v>
      </c>
      <c r="C7" s="616" t="s">
        <v>284</v>
      </c>
      <c r="D7" s="616" t="s">
        <v>279</v>
      </c>
      <c r="E7" s="617">
        <v>10</v>
      </c>
      <c r="F7" s="617">
        <v>6</v>
      </c>
      <c r="G7" s="618">
        <v>40</v>
      </c>
    </row>
    <row r="8" spans="1:7" ht="12" customHeight="1" x14ac:dyDescent="0.2">
      <c r="A8" s="994"/>
      <c r="B8" s="616" t="s">
        <v>282</v>
      </c>
      <c r="C8" s="616" t="s">
        <v>423</v>
      </c>
      <c r="D8" s="616" t="s">
        <v>279</v>
      </c>
      <c r="E8" s="617">
        <v>15</v>
      </c>
      <c r="F8" s="617">
        <v>10</v>
      </c>
      <c r="G8" s="618">
        <v>40</v>
      </c>
    </row>
    <row r="9" spans="1:7" ht="12" customHeight="1" x14ac:dyDescent="0.2">
      <c r="A9" s="994"/>
      <c r="B9" s="616" t="s">
        <v>282</v>
      </c>
      <c r="C9" s="616" t="s">
        <v>287</v>
      </c>
      <c r="D9" s="616" t="s">
        <v>279</v>
      </c>
      <c r="E9" s="617">
        <v>20</v>
      </c>
      <c r="F9" s="617">
        <v>8</v>
      </c>
      <c r="G9" s="618">
        <v>40</v>
      </c>
    </row>
    <row r="10" spans="1:7" ht="12" customHeight="1" x14ac:dyDescent="0.2">
      <c r="A10" s="995"/>
      <c r="B10" s="915" t="s">
        <v>288</v>
      </c>
      <c r="C10" s="915" t="s">
        <v>424</v>
      </c>
      <c r="D10" s="915" t="s">
        <v>425</v>
      </c>
      <c r="E10" s="916">
        <v>1</v>
      </c>
      <c r="F10" s="916">
        <v>1</v>
      </c>
      <c r="G10" s="917">
        <v>300</v>
      </c>
    </row>
    <row r="11" spans="1:7" ht="12" customHeight="1" x14ac:dyDescent="0.2">
      <c r="A11" s="996" t="s">
        <v>333</v>
      </c>
      <c r="B11" s="616" t="s">
        <v>426</v>
      </c>
      <c r="C11" s="616" t="s">
        <v>278</v>
      </c>
      <c r="D11" s="616" t="s">
        <v>279</v>
      </c>
      <c r="E11" s="617">
        <v>0</v>
      </c>
      <c r="F11" s="617">
        <v>6</v>
      </c>
      <c r="G11" s="618">
        <v>1500</v>
      </c>
    </row>
    <row r="12" spans="1:7" ht="12" customHeight="1" x14ac:dyDescent="0.2">
      <c r="A12" s="994"/>
      <c r="B12" s="616" t="s">
        <v>426</v>
      </c>
      <c r="C12" s="616" t="s">
        <v>278</v>
      </c>
      <c r="D12" s="616" t="s">
        <v>280</v>
      </c>
      <c r="E12" s="617">
        <v>4</v>
      </c>
      <c r="F12" s="617">
        <v>2</v>
      </c>
      <c r="G12" s="618">
        <v>500</v>
      </c>
    </row>
    <row r="13" spans="1:7" ht="12" customHeight="1" x14ac:dyDescent="0.2">
      <c r="A13" s="994"/>
      <c r="B13" s="616" t="s">
        <v>426</v>
      </c>
      <c r="C13" s="616" t="s">
        <v>278</v>
      </c>
      <c r="D13" s="616" t="s">
        <v>427</v>
      </c>
      <c r="E13" s="617">
        <v>0</v>
      </c>
      <c r="F13" s="617">
        <v>1</v>
      </c>
      <c r="G13" s="618">
        <v>1500</v>
      </c>
    </row>
    <row r="14" spans="1:7" ht="12" customHeight="1" x14ac:dyDescent="0.2">
      <c r="A14" s="994"/>
      <c r="B14" s="616" t="s">
        <v>426</v>
      </c>
      <c r="C14" s="616" t="s">
        <v>281</v>
      </c>
      <c r="D14" s="616" t="s">
        <v>279</v>
      </c>
      <c r="E14" s="617">
        <v>0</v>
      </c>
      <c r="F14" s="617">
        <v>13</v>
      </c>
      <c r="G14" s="618">
        <v>1500</v>
      </c>
    </row>
    <row r="15" spans="1:7" ht="12" customHeight="1" x14ac:dyDescent="0.2">
      <c r="A15" s="994"/>
      <c r="B15" s="616" t="s">
        <v>426</v>
      </c>
      <c r="C15" s="616" t="s">
        <v>281</v>
      </c>
      <c r="D15" s="616" t="s">
        <v>280</v>
      </c>
      <c r="E15" s="617">
        <v>4</v>
      </c>
      <c r="F15" s="617">
        <v>0</v>
      </c>
      <c r="G15" s="618">
        <v>500</v>
      </c>
    </row>
    <row r="16" spans="1:7" ht="12" customHeight="1" x14ac:dyDescent="0.2">
      <c r="A16" s="994"/>
      <c r="B16" s="616" t="s">
        <v>426</v>
      </c>
      <c r="C16" s="616" t="s">
        <v>281</v>
      </c>
      <c r="D16" s="616" t="s">
        <v>427</v>
      </c>
      <c r="E16" s="617">
        <v>0</v>
      </c>
      <c r="F16" s="617">
        <v>15</v>
      </c>
      <c r="G16" s="618">
        <v>2500</v>
      </c>
    </row>
    <row r="17" spans="1:7" ht="12" customHeight="1" x14ac:dyDescent="0.2">
      <c r="A17" s="994"/>
      <c r="B17" s="616" t="s">
        <v>282</v>
      </c>
      <c r="C17" s="616" t="s">
        <v>283</v>
      </c>
      <c r="D17" s="616" t="s">
        <v>428</v>
      </c>
      <c r="E17" s="617">
        <v>127</v>
      </c>
      <c r="F17" s="617">
        <v>111</v>
      </c>
      <c r="G17" s="618">
        <v>20</v>
      </c>
    </row>
    <row r="18" spans="1:7" ht="12" customHeight="1" x14ac:dyDescent="0.2">
      <c r="A18" s="994"/>
      <c r="B18" s="616" t="s">
        <v>282</v>
      </c>
      <c r="C18" s="616" t="s">
        <v>283</v>
      </c>
      <c r="D18" s="616" t="s">
        <v>279</v>
      </c>
      <c r="E18" s="617">
        <v>23</v>
      </c>
      <c r="F18" s="617">
        <v>153</v>
      </c>
      <c r="G18" s="618">
        <v>30</v>
      </c>
    </row>
    <row r="19" spans="1:7" ht="12" customHeight="1" x14ac:dyDescent="0.2">
      <c r="A19" s="994"/>
      <c r="B19" s="616" t="s">
        <v>282</v>
      </c>
      <c r="C19" s="616" t="s">
        <v>284</v>
      </c>
      <c r="D19" s="616" t="s">
        <v>428</v>
      </c>
      <c r="E19" s="617">
        <v>105</v>
      </c>
      <c r="F19" s="617">
        <v>92</v>
      </c>
      <c r="G19" s="619">
        <v>20</v>
      </c>
    </row>
    <row r="20" spans="1:7" ht="12" customHeight="1" x14ac:dyDescent="0.2">
      <c r="A20" s="994"/>
      <c r="B20" s="616" t="s">
        <v>282</v>
      </c>
      <c r="C20" s="616" t="s">
        <v>284</v>
      </c>
      <c r="D20" s="616" t="s">
        <v>279</v>
      </c>
      <c r="E20" s="617">
        <v>21</v>
      </c>
      <c r="F20" s="617">
        <v>132</v>
      </c>
      <c r="G20" s="619">
        <v>30</v>
      </c>
    </row>
    <row r="21" spans="1:7" ht="12" customHeight="1" x14ac:dyDescent="0.2">
      <c r="A21" s="994"/>
      <c r="B21" s="616" t="s">
        <v>282</v>
      </c>
      <c r="C21" s="616" t="s">
        <v>285</v>
      </c>
      <c r="D21" s="616" t="s">
        <v>428</v>
      </c>
      <c r="E21" s="617">
        <v>130</v>
      </c>
      <c r="F21" s="617">
        <v>101</v>
      </c>
      <c r="G21" s="619">
        <v>20</v>
      </c>
    </row>
    <row r="22" spans="1:7" ht="12" customHeight="1" x14ac:dyDescent="0.2">
      <c r="A22" s="995"/>
      <c r="B22" s="915" t="s">
        <v>282</v>
      </c>
      <c r="C22" s="915" t="s">
        <v>285</v>
      </c>
      <c r="D22" s="915" t="s">
        <v>279</v>
      </c>
      <c r="E22" s="916">
        <v>24</v>
      </c>
      <c r="F22" s="916">
        <v>136</v>
      </c>
      <c r="G22" s="917">
        <v>30</v>
      </c>
    </row>
    <row r="23" spans="1:7" ht="12" customHeight="1" x14ac:dyDescent="0.2">
      <c r="A23" s="996" t="s">
        <v>342</v>
      </c>
      <c r="B23" s="616" t="s">
        <v>282</v>
      </c>
      <c r="C23" s="616" t="s">
        <v>283</v>
      </c>
      <c r="D23" s="616" t="s">
        <v>428</v>
      </c>
      <c r="E23" s="617">
        <v>65</v>
      </c>
      <c r="F23" s="617">
        <v>128</v>
      </c>
      <c r="G23" s="618">
        <v>30</v>
      </c>
    </row>
    <row r="24" spans="1:7" ht="12" customHeight="1" x14ac:dyDescent="0.2">
      <c r="A24" s="994"/>
      <c r="B24" s="616" t="s">
        <v>282</v>
      </c>
      <c r="C24" s="616" t="s">
        <v>284</v>
      </c>
      <c r="D24" s="616" t="s">
        <v>428</v>
      </c>
      <c r="E24" s="617">
        <v>69</v>
      </c>
      <c r="F24" s="617">
        <v>59</v>
      </c>
      <c r="G24" s="618">
        <v>30</v>
      </c>
    </row>
    <row r="25" spans="1:7" ht="12" customHeight="1" x14ac:dyDescent="0.2">
      <c r="A25" s="995"/>
      <c r="B25" s="915" t="s">
        <v>282</v>
      </c>
      <c r="C25" s="915" t="s">
        <v>285</v>
      </c>
      <c r="D25" s="915" t="s">
        <v>428</v>
      </c>
      <c r="E25" s="916">
        <v>53</v>
      </c>
      <c r="F25" s="916">
        <v>0</v>
      </c>
      <c r="G25" s="917">
        <v>30</v>
      </c>
    </row>
    <row r="26" spans="1:7" ht="12" customHeight="1" x14ac:dyDescent="0.2">
      <c r="A26" s="996" t="s">
        <v>383</v>
      </c>
      <c r="B26" s="616" t="s">
        <v>282</v>
      </c>
      <c r="C26" s="616" t="s">
        <v>283</v>
      </c>
      <c r="D26" s="616" t="s">
        <v>428</v>
      </c>
      <c r="E26" s="617">
        <v>37</v>
      </c>
      <c r="F26" s="617">
        <v>38</v>
      </c>
      <c r="G26" s="618">
        <v>25</v>
      </c>
    </row>
    <row r="27" spans="1:7" ht="12" customHeight="1" x14ac:dyDescent="0.2">
      <c r="A27" s="994"/>
      <c r="B27" s="616" t="s">
        <v>282</v>
      </c>
      <c r="C27" s="616" t="s">
        <v>284</v>
      </c>
      <c r="D27" s="616" t="s">
        <v>428</v>
      </c>
      <c r="E27" s="617">
        <v>16</v>
      </c>
      <c r="F27" s="617">
        <v>30</v>
      </c>
      <c r="G27" s="618">
        <v>25</v>
      </c>
    </row>
    <row r="28" spans="1:7" ht="12" customHeight="1" x14ac:dyDescent="0.2">
      <c r="A28" s="995"/>
      <c r="B28" s="915" t="s">
        <v>282</v>
      </c>
      <c r="C28" s="915" t="s">
        <v>285</v>
      </c>
      <c r="D28" s="915" t="s">
        <v>428</v>
      </c>
      <c r="E28" s="916">
        <v>30</v>
      </c>
      <c r="F28" s="916">
        <v>32</v>
      </c>
      <c r="G28" s="917">
        <v>25</v>
      </c>
    </row>
    <row r="29" spans="1:7" ht="12" customHeight="1" x14ac:dyDescent="0.2">
      <c r="A29" s="620" t="s">
        <v>346</v>
      </c>
      <c r="B29" s="621" t="s">
        <v>282</v>
      </c>
      <c r="C29" s="621" t="s">
        <v>429</v>
      </c>
      <c r="D29" s="621" t="s">
        <v>428</v>
      </c>
      <c r="E29" s="622">
        <v>202</v>
      </c>
      <c r="F29" s="622">
        <v>183</v>
      </c>
      <c r="G29" s="623">
        <v>40</v>
      </c>
    </row>
    <row r="30" spans="1:7" ht="12" customHeight="1" x14ac:dyDescent="0.2">
      <c r="A30" s="997" t="s">
        <v>430</v>
      </c>
      <c r="B30" s="624" t="s">
        <v>426</v>
      </c>
      <c r="C30" s="624" t="s">
        <v>278</v>
      </c>
      <c r="D30" s="624" t="s">
        <v>280</v>
      </c>
      <c r="E30" s="625">
        <v>1</v>
      </c>
      <c r="F30" s="625">
        <v>0</v>
      </c>
      <c r="G30" s="619">
        <v>2100</v>
      </c>
    </row>
    <row r="31" spans="1:7" ht="12" customHeight="1" x14ac:dyDescent="0.2">
      <c r="A31" s="999"/>
      <c r="B31" s="616" t="s">
        <v>282</v>
      </c>
      <c r="C31" s="616" t="s">
        <v>286</v>
      </c>
      <c r="D31" s="616" t="s">
        <v>279</v>
      </c>
      <c r="E31" s="617">
        <v>12</v>
      </c>
      <c r="F31" s="617">
        <v>0</v>
      </c>
      <c r="G31" s="618">
        <v>25</v>
      </c>
    </row>
    <row r="32" spans="1:7" ht="12" customHeight="1" x14ac:dyDescent="0.2">
      <c r="A32" s="999"/>
      <c r="B32" s="616" t="s">
        <v>282</v>
      </c>
      <c r="C32" s="616" t="s">
        <v>284</v>
      </c>
      <c r="D32" s="616" t="s">
        <v>279</v>
      </c>
      <c r="E32" s="617">
        <v>3</v>
      </c>
      <c r="F32" s="617">
        <v>2</v>
      </c>
      <c r="G32" s="618">
        <v>25</v>
      </c>
    </row>
    <row r="33" spans="1:7" ht="12" customHeight="1" x14ac:dyDescent="0.2">
      <c r="A33" s="998"/>
      <c r="B33" s="915" t="s">
        <v>282</v>
      </c>
      <c r="C33" s="915" t="s">
        <v>285</v>
      </c>
      <c r="D33" s="915" t="s">
        <v>279</v>
      </c>
      <c r="E33" s="916">
        <v>18</v>
      </c>
      <c r="F33" s="916">
        <v>0</v>
      </c>
      <c r="G33" s="917">
        <v>25</v>
      </c>
    </row>
    <row r="34" spans="1:7" ht="12" customHeight="1" x14ac:dyDescent="0.2">
      <c r="A34" s="996" t="s">
        <v>349</v>
      </c>
      <c r="B34" s="616" t="s">
        <v>282</v>
      </c>
      <c r="C34" s="616" t="s">
        <v>283</v>
      </c>
      <c r="D34" s="616" t="s">
        <v>428</v>
      </c>
      <c r="E34" s="617">
        <v>15</v>
      </c>
      <c r="F34" s="617">
        <v>0</v>
      </c>
      <c r="G34" s="618">
        <v>35</v>
      </c>
    </row>
    <row r="35" spans="1:7" ht="12" customHeight="1" x14ac:dyDescent="0.2">
      <c r="A35" s="994"/>
      <c r="B35" s="616" t="s">
        <v>282</v>
      </c>
      <c r="C35" s="616" t="s">
        <v>284</v>
      </c>
      <c r="D35" s="616" t="s">
        <v>428</v>
      </c>
      <c r="E35" s="617">
        <v>16</v>
      </c>
      <c r="F35" s="617">
        <v>0</v>
      </c>
      <c r="G35" s="619">
        <v>35</v>
      </c>
    </row>
    <row r="36" spans="1:7" ht="12" customHeight="1" x14ac:dyDescent="0.2">
      <c r="A36" s="995"/>
      <c r="B36" s="915" t="s">
        <v>282</v>
      </c>
      <c r="C36" s="915" t="s">
        <v>285</v>
      </c>
      <c r="D36" s="915" t="s">
        <v>428</v>
      </c>
      <c r="E36" s="916">
        <v>22</v>
      </c>
      <c r="F36" s="916">
        <v>0</v>
      </c>
      <c r="G36" s="917">
        <v>35</v>
      </c>
    </row>
    <row r="37" spans="1:7" ht="12" customHeight="1" x14ac:dyDescent="0.2">
      <c r="A37" s="996" t="s">
        <v>350</v>
      </c>
      <c r="B37" s="616" t="s">
        <v>277</v>
      </c>
      <c r="C37" s="616" t="s">
        <v>290</v>
      </c>
      <c r="D37" s="616" t="s">
        <v>427</v>
      </c>
      <c r="E37" s="617">
        <v>11</v>
      </c>
      <c r="F37" s="617">
        <v>8</v>
      </c>
      <c r="G37" s="618">
        <v>5000</v>
      </c>
    </row>
    <row r="38" spans="1:7" ht="12" customHeight="1" x14ac:dyDescent="0.2">
      <c r="A38" s="995"/>
      <c r="B38" s="915" t="s">
        <v>288</v>
      </c>
      <c r="C38" s="915" t="s">
        <v>431</v>
      </c>
      <c r="D38" s="915" t="s">
        <v>425</v>
      </c>
      <c r="E38" s="916">
        <v>2</v>
      </c>
      <c r="F38" s="916">
        <v>5</v>
      </c>
      <c r="G38" s="917">
        <v>500</v>
      </c>
    </row>
    <row r="39" spans="1:7" ht="12" customHeight="1" x14ac:dyDescent="0.2">
      <c r="A39" s="997" t="s">
        <v>357</v>
      </c>
      <c r="B39" s="616" t="s">
        <v>282</v>
      </c>
      <c r="C39" s="616" t="s">
        <v>285</v>
      </c>
      <c r="D39" s="616" t="s">
        <v>428</v>
      </c>
      <c r="E39" s="617">
        <v>21</v>
      </c>
      <c r="F39" s="617">
        <v>0</v>
      </c>
      <c r="G39" s="618">
        <v>30</v>
      </c>
    </row>
    <row r="40" spans="1:7" ht="12" customHeight="1" x14ac:dyDescent="0.2">
      <c r="A40" s="998"/>
      <c r="B40" s="915" t="s">
        <v>282</v>
      </c>
      <c r="C40" s="915" t="s">
        <v>285</v>
      </c>
      <c r="D40" s="915" t="s">
        <v>428</v>
      </c>
      <c r="E40" s="916">
        <v>0</v>
      </c>
      <c r="F40" s="916">
        <v>29</v>
      </c>
      <c r="G40" s="917">
        <v>25</v>
      </c>
    </row>
    <row r="41" spans="1:7" ht="12" customHeight="1" x14ac:dyDescent="0.2">
      <c r="A41" s="996" t="s">
        <v>359</v>
      </c>
      <c r="B41" s="616" t="s">
        <v>282</v>
      </c>
      <c r="C41" s="616" t="s">
        <v>423</v>
      </c>
      <c r="D41" s="616" t="s">
        <v>279</v>
      </c>
      <c r="E41" s="617">
        <v>60</v>
      </c>
      <c r="F41" s="617">
        <v>0</v>
      </c>
      <c r="G41" s="618">
        <v>40</v>
      </c>
    </row>
    <row r="42" spans="1:7" ht="12" customHeight="1" x14ac:dyDescent="0.2">
      <c r="A42" s="995"/>
      <c r="B42" s="915" t="s">
        <v>282</v>
      </c>
      <c r="C42" s="915" t="s">
        <v>423</v>
      </c>
      <c r="D42" s="915" t="s">
        <v>279</v>
      </c>
      <c r="E42" s="916">
        <v>56</v>
      </c>
      <c r="F42" s="916">
        <v>18</v>
      </c>
      <c r="G42" s="917">
        <v>35</v>
      </c>
    </row>
    <row r="43" spans="1:7" ht="12" customHeight="1" x14ac:dyDescent="0.2">
      <c r="A43" s="997" t="s">
        <v>411</v>
      </c>
      <c r="B43" s="616" t="s">
        <v>426</v>
      </c>
      <c r="C43" s="616" t="s">
        <v>432</v>
      </c>
      <c r="D43" s="616"/>
      <c r="E43" s="617">
        <v>1</v>
      </c>
      <c r="F43" s="617">
        <v>0</v>
      </c>
      <c r="G43" s="619">
        <v>3500</v>
      </c>
    </row>
    <row r="44" spans="1:7" ht="12" customHeight="1" x14ac:dyDescent="0.2">
      <c r="A44" s="952"/>
      <c r="B44" s="616" t="s">
        <v>426</v>
      </c>
      <c r="C44" s="616" t="s">
        <v>433</v>
      </c>
      <c r="D44" s="616"/>
      <c r="E44" s="617">
        <v>2</v>
      </c>
      <c r="F44" s="617">
        <v>0</v>
      </c>
      <c r="G44" s="619">
        <v>4000</v>
      </c>
    </row>
    <row r="45" spans="1:7" ht="12" customHeight="1" x14ac:dyDescent="0.2">
      <c r="A45" s="998"/>
      <c r="B45" s="915" t="s">
        <v>426</v>
      </c>
      <c r="C45" s="915" t="s">
        <v>433</v>
      </c>
      <c r="D45" s="915"/>
      <c r="E45" s="916">
        <v>1</v>
      </c>
      <c r="F45" s="916">
        <v>0</v>
      </c>
      <c r="G45" s="917">
        <v>3500</v>
      </c>
    </row>
    <row r="46" spans="1:7" ht="12" customHeight="1" x14ac:dyDescent="0.2">
      <c r="A46" s="996" t="s">
        <v>362</v>
      </c>
      <c r="B46" s="616" t="s">
        <v>282</v>
      </c>
      <c r="C46" s="616" t="s">
        <v>283</v>
      </c>
      <c r="D46" s="616" t="s">
        <v>428</v>
      </c>
      <c r="E46" s="617">
        <v>79</v>
      </c>
      <c r="F46" s="617">
        <v>64</v>
      </c>
      <c r="G46" s="618">
        <v>35</v>
      </c>
    </row>
    <row r="47" spans="1:7" ht="12" customHeight="1" x14ac:dyDescent="0.2">
      <c r="A47" s="994"/>
      <c r="B47" s="616" t="s">
        <v>282</v>
      </c>
      <c r="C47" s="616" t="s">
        <v>284</v>
      </c>
      <c r="D47" s="616" t="s">
        <v>428</v>
      </c>
      <c r="E47" s="617">
        <v>23</v>
      </c>
      <c r="F47" s="617">
        <v>33</v>
      </c>
      <c r="G47" s="618">
        <v>35</v>
      </c>
    </row>
    <row r="48" spans="1:7" ht="12" customHeight="1" x14ac:dyDescent="0.2">
      <c r="A48" s="994"/>
      <c r="B48" s="616" t="s">
        <v>282</v>
      </c>
      <c r="C48" s="616" t="s">
        <v>310</v>
      </c>
      <c r="D48" s="616" t="s">
        <v>428</v>
      </c>
      <c r="E48" s="617">
        <v>101</v>
      </c>
      <c r="F48" s="617">
        <v>47</v>
      </c>
      <c r="G48" s="618">
        <v>35</v>
      </c>
    </row>
    <row r="49" spans="1:7" ht="12" customHeight="1" x14ac:dyDescent="0.2">
      <c r="A49" s="994"/>
      <c r="B49" s="616" t="s">
        <v>282</v>
      </c>
      <c r="C49" s="616" t="s">
        <v>311</v>
      </c>
      <c r="D49" s="616" t="s">
        <v>428</v>
      </c>
      <c r="E49" s="617">
        <v>56</v>
      </c>
      <c r="F49" s="617">
        <v>35</v>
      </c>
      <c r="G49" s="618">
        <v>35</v>
      </c>
    </row>
    <row r="50" spans="1:7" ht="12" customHeight="1" x14ac:dyDescent="0.2">
      <c r="A50" s="995"/>
      <c r="B50" s="915" t="s">
        <v>282</v>
      </c>
      <c r="C50" s="915" t="s">
        <v>285</v>
      </c>
      <c r="D50" s="915" t="s">
        <v>428</v>
      </c>
      <c r="E50" s="916">
        <v>113</v>
      </c>
      <c r="F50" s="916">
        <v>115</v>
      </c>
      <c r="G50" s="917">
        <v>35</v>
      </c>
    </row>
    <row r="51" spans="1:7" ht="12" customHeight="1" x14ac:dyDescent="0.2">
      <c r="A51" s="997" t="s">
        <v>368</v>
      </c>
      <c r="B51" s="616" t="s">
        <v>282</v>
      </c>
      <c r="C51" s="616" t="s">
        <v>284</v>
      </c>
      <c r="D51" s="616" t="s">
        <v>279</v>
      </c>
      <c r="E51" s="617">
        <v>14</v>
      </c>
      <c r="F51" s="617">
        <v>0</v>
      </c>
      <c r="G51" s="618">
        <v>30</v>
      </c>
    </row>
    <row r="52" spans="1:7" ht="12" customHeight="1" x14ac:dyDescent="0.2">
      <c r="A52" s="999"/>
      <c r="B52" s="616" t="s">
        <v>282</v>
      </c>
      <c r="C52" s="616" t="s">
        <v>434</v>
      </c>
      <c r="D52" s="616" t="s">
        <v>428</v>
      </c>
      <c r="E52" s="617">
        <v>15</v>
      </c>
      <c r="F52" s="617">
        <v>0</v>
      </c>
      <c r="G52" s="618">
        <v>30</v>
      </c>
    </row>
    <row r="53" spans="1:7" ht="12" customHeight="1" x14ac:dyDescent="0.2">
      <c r="A53" s="999"/>
      <c r="B53" s="616" t="s">
        <v>282</v>
      </c>
      <c r="C53" s="616" t="s">
        <v>285</v>
      </c>
      <c r="D53" s="616" t="s">
        <v>279</v>
      </c>
      <c r="E53" s="617">
        <v>15</v>
      </c>
      <c r="F53" s="617">
        <v>7</v>
      </c>
      <c r="G53" s="619">
        <v>30</v>
      </c>
    </row>
    <row r="54" spans="1:7" ht="12" customHeight="1" x14ac:dyDescent="0.2">
      <c r="A54" s="998"/>
      <c r="B54" s="915" t="s">
        <v>288</v>
      </c>
      <c r="C54" s="915" t="s">
        <v>289</v>
      </c>
      <c r="D54" s="915" t="s">
        <v>425</v>
      </c>
      <c r="E54" s="916">
        <v>5</v>
      </c>
      <c r="F54" s="916">
        <v>2</v>
      </c>
      <c r="G54" s="917">
        <v>300</v>
      </c>
    </row>
    <row r="55" spans="1:7" ht="12" customHeight="1" x14ac:dyDescent="0.15">
      <c r="A55" s="107" t="s">
        <v>376</v>
      </c>
    </row>
    <row r="56" spans="1:7" ht="13.5" x14ac:dyDescent="0.15">
      <c r="A56" s="107" t="s">
        <v>137</v>
      </c>
    </row>
    <row r="57" spans="1:7" ht="9" customHeight="1" x14ac:dyDescent="0.2"/>
    <row r="58" spans="1:7" ht="13.5" x14ac:dyDescent="0.2"/>
    <row r="59" spans="1:7" ht="13.5" x14ac:dyDescent="0.2"/>
    <row r="60" spans="1:7" ht="13.5" x14ac:dyDescent="0.2"/>
    <row r="61" spans="1:7" ht="13.5" x14ac:dyDescent="0.2"/>
    <row r="62" spans="1:7" ht="13.5" x14ac:dyDescent="0.2"/>
    <row r="63" spans="1:7" ht="13.5" x14ac:dyDescent="0.2"/>
    <row r="64" spans="1:7" ht="13.5" x14ac:dyDescent="0.2"/>
    <row r="65" ht="13.5" x14ac:dyDescent="0.2"/>
    <row r="66" ht="13.5" x14ac:dyDescent="0.2"/>
    <row r="67" ht="13.5" x14ac:dyDescent="0.2"/>
    <row r="68" ht="13.5" x14ac:dyDescent="0.2"/>
    <row r="69" ht="13.5" x14ac:dyDescent="0.2"/>
    <row r="70" ht="13.5" x14ac:dyDescent="0.2"/>
    <row r="71" ht="13.5" x14ac:dyDescent="0.2"/>
    <row r="72" ht="13.5" x14ac:dyDescent="0.2"/>
    <row r="73" ht="13.5" x14ac:dyDescent="0.2"/>
    <row r="74" ht="13.5" x14ac:dyDescent="0.2"/>
    <row r="75" ht="13.5" x14ac:dyDescent="0.2"/>
    <row r="76" ht="13.5" x14ac:dyDescent="0.2"/>
    <row r="77" ht="13.5" x14ac:dyDescent="0.2"/>
    <row r="78" ht="13.5" x14ac:dyDescent="0.2"/>
    <row r="79" ht="13.5" x14ac:dyDescent="0.2"/>
    <row r="80" ht="13.5" x14ac:dyDescent="0.2"/>
    <row r="81" ht="13.5" x14ac:dyDescent="0.2"/>
    <row r="82" ht="13.5" x14ac:dyDescent="0.2"/>
    <row r="83" ht="13.5" x14ac:dyDescent="0.2"/>
    <row r="84" ht="13.5" x14ac:dyDescent="0.2"/>
    <row r="85" ht="13.5" x14ac:dyDescent="0.2"/>
    <row r="86" ht="13.5" x14ac:dyDescent="0.2"/>
    <row r="87" ht="13.5" x14ac:dyDescent="0.2"/>
    <row r="88" ht="13.5" x14ac:dyDescent="0.2"/>
    <row r="89" ht="13.5" x14ac:dyDescent="0.2"/>
    <row r="90" ht="13.5" x14ac:dyDescent="0.2"/>
    <row r="91" ht="13.5" x14ac:dyDescent="0.2"/>
    <row r="92" ht="13.5" x14ac:dyDescent="0.2"/>
    <row r="93" ht="13.5" x14ac:dyDescent="0.2"/>
    <row r="94" ht="13.5" x14ac:dyDescent="0.2"/>
    <row r="95" ht="13.5" x14ac:dyDescent="0.2"/>
    <row r="96" ht="13.5" x14ac:dyDescent="0.2"/>
    <row r="97" ht="13.5" x14ac:dyDescent="0.2"/>
    <row r="98" ht="13.5" x14ac:dyDescent="0.2"/>
    <row r="99" ht="13.5" x14ac:dyDescent="0.2"/>
    <row r="100" ht="13.5" x14ac:dyDescent="0.2"/>
    <row r="101" ht="13.5" x14ac:dyDescent="0.2"/>
    <row r="102" ht="13.5" x14ac:dyDescent="0.2"/>
    <row r="103" ht="13.5" x14ac:dyDescent="0.2"/>
    <row r="104" ht="13.5" x14ac:dyDescent="0.2"/>
    <row r="105" ht="13.5" x14ac:dyDescent="0.2"/>
    <row r="106" ht="13.5" x14ac:dyDescent="0.2"/>
    <row r="107" ht="13.5" x14ac:dyDescent="0.2"/>
    <row r="108" ht="13.5" x14ac:dyDescent="0.2"/>
    <row r="109" ht="13.5" x14ac:dyDescent="0.2"/>
    <row r="110" ht="13.5" x14ac:dyDescent="0.2"/>
    <row r="111" ht="13.5" x14ac:dyDescent="0.2"/>
    <row r="112" ht="13.5" x14ac:dyDescent="0.2"/>
    <row r="113" ht="13.5" x14ac:dyDescent="0.2"/>
    <row r="114" ht="13.5" x14ac:dyDescent="0.2"/>
    <row r="115" ht="13.5" x14ac:dyDescent="0.2"/>
    <row r="116" ht="13.5" x14ac:dyDescent="0.2"/>
    <row r="117" ht="13.5" x14ac:dyDescent="0.2"/>
    <row r="118" ht="13.5" x14ac:dyDescent="0.2"/>
    <row r="119" ht="13.5" x14ac:dyDescent="0.2"/>
    <row r="120" ht="13.5" x14ac:dyDescent="0.2"/>
    <row r="121" ht="13.5" x14ac:dyDescent="0.2"/>
    <row r="122" ht="13.5" x14ac:dyDescent="0.2"/>
    <row r="123" ht="13.5" x14ac:dyDescent="0.2"/>
    <row r="124" ht="13.5" x14ac:dyDescent="0.2"/>
    <row r="125" ht="13.5" x14ac:dyDescent="0.2"/>
    <row r="126" ht="13.5" x14ac:dyDescent="0.2"/>
    <row r="127" ht="13.5" x14ac:dyDescent="0.2"/>
    <row r="128" ht="13.5" x14ac:dyDescent="0.2"/>
    <row r="129" ht="13.5" x14ac:dyDescent="0.2"/>
    <row r="130" ht="13.5" x14ac:dyDescent="0.2"/>
    <row r="131" ht="13.5" x14ac:dyDescent="0.2"/>
    <row r="132" ht="13.5" x14ac:dyDescent="0.2"/>
    <row r="133" ht="13.5" x14ac:dyDescent="0.2"/>
    <row r="134" ht="13.5" x14ac:dyDescent="0.2"/>
    <row r="135" ht="13.5" x14ac:dyDescent="0.2"/>
    <row r="136" ht="13.5" x14ac:dyDescent="0.2"/>
    <row r="137" ht="13.5" x14ac:dyDescent="0.2"/>
    <row r="138" ht="13.5" x14ac:dyDescent="0.2"/>
    <row r="139" ht="13.5" x14ac:dyDescent="0.2"/>
    <row r="140" ht="13.5" x14ac:dyDescent="0.2"/>
    <row r="141" ht="13.5" x14ac:dyDescent="0.2"/>
    <row r="142" ht="13.5" x14ac:dyDescent="0.2"/>
    <row r="143" ht="13.5" x14ac:dyDescent="0.2"/>
    <row r="144" ht="13.5" x14ac:dyDescent="0.2"/>
    <row r="145" ht="13.5" x14ac:dyDescent="0.2"/>
    <row r="146" ht="13.5" x14ac:dyDescent="0.2"/>
    <row r="147" ht="13.5" x14ac:dyDescent="0.2"/>
    <row r="148" ht="13.5" x14ac:dyDescent="0.2"/>
    <row r="149" ht="13.5" x14ac:dyDescent="0.2"/>
    <row r="150" ht="13.5" x14ac:dyDescent="0.2"/>
    <row r="151" ht="13.5" x14ac:dyDescent="0.2"/>
    <row r="152" ht="13.5" x14ac:dyDescent="0.2"/>
    <row r="153" ht="13.5" x14ac:dyDescent="0.2"/>
    <row r="154" ht="13.5" x14ac:dyDescent="0.2"/>
    <row r="155" ht="13.5" x14ac:dyDescent="0.2"/>
    <row r="156" ht="13.5" x14ac:dyDescent="0.2"/>
    <row r="157" ht="13.5" x14ac:dyDescent="0.2"/>
    <row r="158" ht="13.5" x14ac:dyDescent="0.2"/>
    <row r="159" ht="13.5" x14ac:dyDescent="0.2"/>
    <row r="160" ht="13.5" x14ac:dyDescent="0.2"/>
    <row r="161" ht="13.5" x14ac:dyDescent="0.2"/>
    <row r="162" ht="13.5" x14ac:dyDescent="0.2"/>
    <row r="163" ht="13.5" x14ac:dyDescent="0.2"/>
    <row r="164" ht="13.5" x14ac:dyDescent="0.2"/>
    <row r="165" ht="13.5" x14ac:dyDescent="0.2"/>
    <row r="166" ht="13.5" x14ac:dyDescent="0.2"/>
    <row r="167" ht="13.5" x14ac:dyDescent="0.2"/>
    <row r="168" ht="13.5" x14ac:dyDescent="0.2"/>
    <row r="169" ht="13.5" x14ac:dyDescent="0.2"/>
    <row r="170" ht="13.5" x14ac:dyDescent="0.2"/>
    <row r="171" ht="13.5" x14ac:dyDescent="0.2"/>
    <row r="172" ht="13.5" x14ac:dyDescent="0.2"/>
    <row r="173" ht="13.5" x14ac:dyDescent="0.2"/>
    <row r="174" ht="13.5" x14ac:dyDescent="0.2"/>
    <row r="175" ht="13.5" x14ac:dyDescent="0.2"/>
    <row r="176" ht="13.5" x14ac:dyDescent="0.2"/>
    <row r="177" ht="13.5" x14ac:dyDescent="0.2"/>
    <row r="178" ht="13.5" x14ac:dyDescent="0.2"/>
    <row r="179" ht="13.5" x14ac:dyDescent="0.2"/>
    <row r="180" ht="13.5" x14ac:dyDescent="0.2"/>
    <row r="181" ht="13.5" x14ac:dyDescent="0.2"/>
    <row r="182" ht="13.5" x14ac:dyDescent="0.2"/>
    <row r="183" ht="13.5" x14ac:dyDescent="0.2"/>
    <row r="184" ht="13.5" x14ac:dyDescent="0.2"/>
    <row r="185" ht="13.5" x14ac:dyDescent="0.2"/>
    <row r="186" ht="13.5" x14ac:dyDescent="0.2"/>
    <row r="187" ht="13.5" x14ac:dyDescent="0.2"/>
    <row r="188" ht="13.5" x14ac:dyDescent="0.2"/>
    <row r="189" ht="13.5" x14ac:dyDescent="0.2"/>
    <row r="190" ht="13.5" x14ac:dyDescent="0.2"/>
    <row r="191" ht="13.5" x14ac:dyDescent="0.2"/>
    <row r="192" ht="13.5" x14ac:dyDescent="0.2"/>
    <row r="193" ht="13.5" x14ac:dyDescent="0.2"/>
    <row r="194" ht="13.5" x14ac:dyDescent="0.2"/>
    <row r="195" ht="13.5" x14ac:dyDescent="0.2"/>
    <row r="196" ht="13.5" x14ac:dyDescent="0.2"/>
    <row r="197" ht="13.5" x14ac:dyDescent="0.2"/>
    <row r="198" ht="13.5" x14ac:dyDescent="0.2"/>
    <row r="199" ht="13.5" x14ac:dyDescent="0.2"/>
    <row r="200" ht="13.5" x14ac:dyDescent="0.2"/>
    <row r="201" ht="13.5" x14ac:dyDescent="0.2"/>
    <row r="202" ht="13.5" x14ac:dyDescent="0.2"/>
    <row r="203" ht="13.5" x14ac:dyDescent="0.2"/>
    <row r="204" ht="13.5" x14ac:dyDescent="0.2"/>
    <row r="205" ht="13.5" x14ac:dyDescent="0.2"/>
    <row r="206" ht="13.5" x14ac:dyDescent="0.2"/>
    <row r="207" ht="13.5" x14ac:dyDescent="0.2"/>
    <row r="208" ht="13.5" x14ac:dyDescent="0.2"/>
    <row r="209" ht="13.5" x14ac:dyDescent="0.2"/>
    <row r="210" ht="13.5" x14ac:dyDescent="0.2"/>
    <row r="211" ht="13.5" x14ac:dyDescent="0.2"/>
    <row r="212" ht="13.5" x14ac:dyDescent="0.2"/>
    <row r="213" ht="13.5" x14ac:dyDescent="0.2"/>
    <row r="214" ht="13.5" x14ac:dyDescent="0.2"/>
    <row r="215" ht="13.5" x14ac:dyDescent="0.2"/>
    <row r="216" ht="13.5" x14ac:dyDescent="0.2"/>
    <row r="217" ht="13.5" x14ac:dyDescent="0.2"/>
    <row r="218" ht="13.5" x14ac:dyDescent="0.2"/>
    <row r="219" ht="13.5" x14ac:dyDescent="0.2"/>
    <row r="220" ht="13.5" x14ac:dyDescent="0.2"/>
    <row r="221" ht="13.5" x14ac:dyDescent="0.2"/>
    <row r="222" ht="13.5" x14ac:dyDescent="0.2"/>
    <row r="223" ht="13.5" x14ac:dyDescent="0.2"/>
    <row r="224" ht="13.5" x14ac:dyDescent="0.2"/>
    <row r="225" ht="13.5" x14ac:dyDescent="0.2"/>
    <row r="226" ht="13.5" x14ac:dyDescent="0.2"/>
    <row r="227" ht="13.5" x14ac:dyDescent="0.2"/>
    <row r="228" ht="13.5" x14ac:dyDescent="0.2"/>
    <row r="229" ht="13.5" x14ac:dyDescent="0.2"/>
    <row r="230" ht="13.5" x14ac:dyDescent="0.2"/>
    <row r="231" ht="13.5" x14ac:dyDescent="0.2"/>
    <row r="232" ht="13.5" x14ac:dyDescent="0.2"/>
    <row r="233" ht="13.5" x14ac:dyDescent="0.2"/>
    <row r="234" ht="13.5" x14ac:dyDescent="0.2"/>
    <row r="235" ht="13.5" x14ac:dyDescent="0.2"/>
    <row r="236" ht="13.5" x14ac:dyDescent="0.2"/>
    <row r="237" ht="13.5" x14ac:dyDescent="0.2"/>
    <row r="238" ht="13.5" x14ac:dyDescent="0.2"/>
    <row r="239" ht="13.5" x14ac:dyDescent="0.2"/>
    <row r="240" ht="13.5" x14ac:dyDescent="0.2"/>
    <row r="241" ht="13.5" x14ac:dyDescent="0.2"/>
    <row r="242" ht="13.5" x14ac:dyDescent="0.2"/>
    <row r="243" ht="13.5" x14ac:dyDescent="0.2"/>
    <row r="244" ht="13.5" x14ac:dyDescent="0.2"/>
    <row r="245" ht="13.5" x14ac:dyDescent="0.2"/>
    <row r="246" ht="13.5" x14ac:dyDescent="0.2"/>
    <row r="247" ht="13.5" x14ac:dyDescent="0.2"/>
    <row r="248" ht="13.5" x14ac:dyDescent="0.2"/>
    <row r="249" ht="13.5" x14ac:dyDescent="0.2"/>
    <row r="250" ht="13.5" x14ac:dyDescent="0.2"/>
    <row r="251" ht="13.5" x14ac:dyDescent="0.2"/>
    <row r="252" ht="13.5" x14ac:dyDescent="0.2"/>
    <row r="253" ht="13.5" x14ac:dyDescent="0.2"/>
    <row r="254" ht="13.5" x14ac:dyDescent="0.2"/>
    <row r="255" ht="13.5" x14ac:dyDescent="0.2"/>
    <row r="256" ht="13.5" x14ac:dyDescent="0.2"/>
    <row r="257" ht="13.5" x14ac:dyDescent="0.2"/>
    <row r="258" ht="13.5" x14ac:dyDescent="0.2"/>
    <row r="259" ht="13.5" x14ac:dyDescent="0.2"/>
    <row r="260" ht="13.5" x14ac:dyDescent="0.2"/>
    <row r="261" ht="13.5" x14ac:dyDescent="0.2"/>
    <row r="262" ht="13.5" x14ac:dyDescent="0.2"/>
    <row r="263" ht="13.5" x14ac:dyDescent="0.2"/>
    <row r="264" ht="13.5" x14ac:dyDescent="0.2"/>
    <row r="265" ht="13.5" x14ac:dyDescent="0.2"/>
    <row r="266" ht="13.5" x14ac:dyDescent="0.2"/>
    <row r="267" ht="13.5" x14ac:dyDescent="0.2"/>
    <row r="268" ht="13.5" x14ac:dyDescent="0.2"/>
    <row r="269" ht="13.5" x14ac:dyDescent="0.2"/>
    <row r="270" ht="13.5" x14ac:dyDescent="0.2"/>
    <row r="271" ht="13.5" x14ac:dyDescent="0.2"/>
    <row r="272" ht="13.5" x14ac:dyDescent="0.2"/>
    <row r="273" ht="13.5" x14ac:dyDescent="0.2"/>
    <row r="274" ht="13.5" x14ac:dyDescent="0.2"/>
    <row r="275" ht="13.5" x14ac:dyDescent="0.2"/>
    <row r="276" ht="13.5" x14ac:dyDescent="0.2"/>
    <row r="277" ht="13.5" x14ac:dyDescent="0.2"/>
    <row r="278" ht="13.5" x14ac:dyDescent="0.2"/>
    <row r="279" ht="13.5" x14ac:dyDescent="0.2"/>
    <row r="280" ht="13.5" x14ac:dyDescent="0.2"/>
    <row r="281" ht="13.5" x14ac:dyDescent="0.2"/>
    <row r="282" ht="13.5" x14ac:dyDescent="0.2"/>
    <row r="283" ht="13.5" x14ac:dyDescent="0.2"/>
    <row r="284" ht="13.5" x14ac:dyDescent="0.2"/>
    <row r="285" ht="13.5" x14ac:dyDescent="0.2"/>
    <row r="286" ht="13.5" x14ac:dyDescent="0.2"/>
    <row r="287" ht="13.5" x14ac:dyDescent="0.2"/>
    <row r="288" ht="13.5" x14ac:dyDescent="0.2"/>
    <row r="289" ht="13.5" x14ac:dyDescent="0.2"/>
    <row r="290" ht="13.5" x14ac:dyDescent="0.2"/>
    <row r="291" ht="13.5" x14ac:dyDescent="0.2"/>
    <row r="292" ht="13.5" x14ac:dyDescent="0.2"/>
    <row r="293" ht="13.5" x14ac:dyDescent="0.2"/>
    <row r="294" ht="13.5" x14ac:dyDescent="0.2"/>
    <row r="295" ht="13.5" x14ac:dyDescent="0.2"/>
    <row r="296" ht="13.5" x14ac:dyDescent="0.2"/>
    <row r="297" ht="13.5" x14ac:dyDescent="0.2"/>
    <row r="298" ht="13.5" x14ac:dyDescent="0.2"/>
    <row r="299" ht="13.5" x14ac:dyDescent="0.2"/>
    <row r="300" ht="13.5" x14ac:dyDescent="0.2"/>
    <row r="301" ht="13.5" x14ac:dyDescent="0.2"/>
    <row r="302" ht="13.5" x14ac:dyDescent="0.2"/>
    <row r="303" ht="13.5" x14ac:dyDescent="0.2"/>
    <row r="304" ht="13.5" x14ac:dyDescent="0.2"/>
    <row r="305" ht="13.5" x14ac:dyDescent="0.2"/>
    <row r="306" ht="13.5" x14ac:dyDescent="0.2"/>
    <row r="307" ht="13.5" x14ac:dyDescent="0.2"/>
    <row r="308" ht="13.5" x14ac:dyDescent="0.2"/>
    <row r="309" ht="13.5" x14ac:dyDescent="0.2"/>
    <row r="310" ht="13.5" x14ac:dyDescent="0.2"/>
    <row r="311" ht="13.5" x14ac:dyDescent="0.2"/>
    <row r="312" ht="13.5" x14ac:dyDescent="0.2"/>
    <row r="313" ht="13.5" x14ac:dyDescent="0.2"/>
    <row r="314" ht="13.5" x14ac:dyDescent="0.2"/>
    <row r="315" ht="13.5" x14ac:dyDescent="0.2"/>
    <row r="316" ht="13.5" x14ac:dyDescent="0.2"/>
    <row r="317" ht="13.5" x14ac:dyDescent="0.2"/>
    <row r="318" ht="13.5" x14ac:dyDescent="0.2"/>
    <row r="319" ht="13.5" x14ac:dyDescent="0.2"/>
    <row r="320" ht="13.5" x14ac:dyDescent="0.2"/>
    <row r="321" ht="13.5" x14ac:dyDescent="0.2"/>
    <row r="322" ht="13.5" x14ac:dyDescent="0.2"/>
    <row r="323" ht="13.5" x14ac:dyDescent="0.2"/>
    <row r="324" ht="13.5" x14ac:dyDescent="0.2"/>
    <row r="325" ht="13.5" x14ac:dyDescent="0.2"/>
    <row r="326" ht="13.5" x14ac:dyDescent="0.2"/>
    <row r="327" ht="13.5" x14ac:dyDescent="0.2"/>
    <row r="328" ht="13.5" x14ac:dyDescent="0.2"/>
    <row r="329" ht="13.5" x14ac:dyDescent="0.2"/>
    <row r="330" ht="13.5" x14ac:dyDescent="0.2"/>
    <row r="331" ht="13.5" x14ac:dyDescent="0.2"/>
    <row r="332" ht="13.5" x14ac:dyDescent="0.2"/>
    <row r="333" ht="13.5" x14ac:dyDescent="0.2"/>
    <row r="334" ht="13.5" x14ac:dyDescent="0.2"/>
    <row r="335" ht="13.5" x14ac:dyDescent="0.2"/>
    <row r="336" ht="13.5" x14ac:dyDescent="0.2"/>
    <row r="337" ht="13.5" x14ac:dyDescent="0.2"/>
    <row r="338" ht="13.5" x14ac:dyDescent="0.2"/>
    <row r="339" ht="13.5" x14ac:dyDescent="0.2"/>
    <row r="340" ht="13.5" x14ac:dyDescent="0.2"/>
    <row r="341" ht="13.5" x14ac:dyDescent="0.2"/>
    <row r="342" ht="13.5" x14ac:dyDescent="0.2"/>
    <row r="343" ht="13.5" x14ac:dyDescent="0.2"/>
    <row r="344" ht="13.5" x14ac:dyDescent="0.2"/>
    <row r="345" ht="13.5" x14ac:dyDescent="0.2"/>
    <row r="346" ht="13.5" x14ac:dyDescent="0.2"/>
    <row r="347" ht="13.5" x14ac:dyDescent="0.2"/>
    <row r="348" ht="13.5" x14ac:dyDescent="0.2"/>
    <row r="349" ht="13.5" x14ac:dyDescent="0.2"/>
    <row r="350" ht="13.5" x14ac:dyDescent="0.2"/>
    <row r="351" ht="13.5" x14ac:dyDescent="0.2"/>
    <row r="352" ht="13.5" x14ac:dyDescent="0.2"/>
    <row r="353" ht="13.5" x14ac:dyDescent="0.2"/>
    <row r="354" ht="13.5" x14ac:dyDescent="0.2"/>
    <row r="355" ht="13.5" x14ac:dyDescent="0.2"/>
    <row r="356" ht="13.5" x14ac:dyDescent="0.2"/>
    <row r="357" ht="13.5" x14ac:dyDescent="0.2"/>
    <row r="358" ht="13.5" x14ac:dyDescent="0.2"/>
    <row r="359" ht="13.5" x14ac:dyDescent="0.2"/>
    <row r="360" ht="13.5" x14ac:dyDescent="0.2"/>
    <row r="361" ht="13.5" x14ac:dyDescent="0.2"/>
    <row r="362" ht="13.5" x14ac:dyDescent="0.2"/>
    <row r="363" ht="13.5" x14ac:dyDescent="0.2"/>
    <row r="364" ht="13.5" x14ac:dyDescent="0.2"/>
    <row r="365" ht="13.5" x14ac:dyDescent="0.2"/>
    <row r="366" ht="13.5" x14ac:dyDescent="0.2"/>
    <row r="367" ht="13.5" x14ac:dyDescent="0.2"/>
    <row r="368" ht="13.5" x14ac:dyDescent="0.2"/>
    <row r="369" ht="13.5" x14ac:dyDescent="0.2"/>
    <row r="370" ht="13.5" x14ac:dyDescent="0.2"/>
    <row r="371" ht="13.5" x14ac:dyDescent="0.2"/>
    <row r="372" ht="13.5" x14ac:dyDescent="0.2"/>
    <row r="373" ht="13.5" x14ac:dyDescent="0.2"/>
    <row r="374" ht="13.5" x14ac:dyDescent="0.2"/>
    <row r="375" ht="13.5" x14ac:dyDescent="0.2"/>
    <row r="376" ht="13.5" x14ac:dyDescent="0.2"/>
    <row r="377" ht="13.5" x14ac:dyDescent="0.2"/>
    <row r="378" ht="13.5" x14ac:dyDescent="0.2"/>
    <row r="379" ht="13.5" x14ac:dyDescent="0.2"/>
    <row r="380" ht="13.5" x14ac:dyDescent="0.2"/>
    <row r="381" ht="13.5" x14ac:dyDescent="0.2"/>
    <row r="382" ht="13.5" x14ac:dyDescent="0.2"/>
    <row r="383" ht="13.5" x14ac:dyDescent="0.2"/>
    <row r="384" ht="13.5" x14ac:dyDescent="0.2"/>
    <row r="385" ht="13.5" x14ac:dyDescent="0.2"/>
    <row r="386" ht="13.5" x14ac:dyDescent="0.2"/>
    <row r="387" ht="13.5" x14ac:dyDescent="0.2"/>
    <row r="388" ht="13.5" x14ac:dyDescent="0.2"/>
    <row r="389" ht="13.5" x14ac:dyDescent="0.2"/>
    <row r="390" ht="13.5" x14ac:dyDescent="0.2"/>
    <row r="391" ht="13.5" x14ac:dyDescent="0.2"/>
    <row r="392" ht="13.5" x14ac:dyDescent="0.2"/>
    <row r="393" ht="13.5" x14ac:dyDescent="0.2"/>
    <row r="394" ht="13.5" x14ac:dyDescent="0.2"/>
    <row r="395" ht="13.5" x14ac:dyDescent="0.2"/>
    <row r="396" ht="13.5" x14ac:dyDescent="0.2"/>
    <row r="397" ht="13.5" x14ac:dyDescent="0.2"/>
    <row r="398" ht="13.5" x14ac:dyDescent="0.2"/>
    <row r="399" ht="13.5" x14ac:dyDescent="0.2"/>
    <row r="400" ht="13.5" x14ac:dyDescent="0.2"/>
    <row r="401" ht="13.5" x14ac:dyDescent="0.2"/>
    <row r="402" ht="13.5" x14ac:dyDescent="0.2"/>
    <row r="403" ht="13.5" x14ac:dyDescent="0.2"/>
    <row r="404" ht="13.5" x14ac:dyDescent="0.2"/>
    <row r="405" ht="13.5" x14ac:dyDescent="0.2"/>
    <row r="406" ht="13.5" x14ac:dyDescent="0.2"/>
    <row r="407" ht="13.5" x14ac:dyDescent="0.2"/>
    <row r="408" ht="13.5" x14ac:dyDescent="0.2"/>
    <row r="409" ht="13.5" x14ac:dyDescent="0.2"/>
    <row r="410" ht="13.5" x14ac:dyDescent="0.2"/>
    <row r="411" ht="13.5" x14ac:dyDescent="0.2"/>
    <row r="412" ht="13.5" x14ac:dyDescent="0.2"/>
    <row r="413" ht="13.5" x14ac:dyDescent="0.2"/>
    <row r="414" ht="13.5" x14ac:dyDescent="0.2"/>
    <row r="415" ht="13.5" x14ac:dyDescent="0.2"/>
    <row r="416" ht="13.5" x14ac:dyDescent="0.2"/>
    <row r="417" ht="13.5" x14ac:dyDescent="0.2"/>
    <row r="418" ht="13.5" x14ac:dyDescent="0.2"/>
    <row r="419" ht="13.5" x14ac:dyDescent="0.2"/>
    <row r="420" ht="13.5" x14ac:dyDescent="0.2"/>
    <row r="421" ht="13.5" x14ac:dyDescent="0.2"/>
    <row r="422" ht="13.5" x14ac:dyDescent="0.2"/>
    <row r="423" ht="13.5" x14ac:dyDescent="0.2"/>
    <row r="424" ht="13.5" x14ac:dyDescent="0.2"/>
    <row r="425" ht="13.5" x14ac:dyDescent="0.2"/>
    <row r="426" ht="13.5" x14ac:dyDescent="0.2"/>
    <row r="427" ht="13.5" x14ac:dyDescent="0.2"/>
    <row r="428" ht="13.5" x14ac:dyDescent="0.2"/>
    <row r="429" ht="13.5" x14ac:dyDescent="0.2"/>
    <row r="430" ht="13.5" x14ac:dyDescent="0.2"/>
    <row r="431" ht="13.5" x14ac:dyDescent="0.2"/>
    <row r="432" ht="13.5" x14ac:dyDescent="0.2"/>
    <row r="433" ht="13.5" x14ac:dyDescent="0.2"/>
    <row r="434" ht="13.5" x14ac:dyDescent="0.2"/>
    <row r="435" ht="13.5" x14ac:dyDescent="0.2"/>
    <row r="436" ht="13.5" x14ac:dyDescent="0.2"/>
    <row r="437" ht="13.5" x14ac:dyDescent="0.2"/>
    <row r="438" ht="13.5" x14ac:dyDescent="0.2"/>
    <row r="439" ht="13.5" x14ac:dyDescent="0.2"/>
    <row r="440" ht="13.5" x14ac:dyDescent="0.2"/>
    <row r="441" ht="13.5" x14ac:dyDescent="0.2"/>
    <row r="442" ht="13.5" x14ac:dyDescent="0.2"/>
    <row r="443" ht="13.5" x14ac:dyDescent="0.2"/>
    <row r="444" ht="13.5" x14ac:dyDescent="0.2"/>
    <row r="445" ht="13.5" x14ac:dyDescent="0.2"/>
    <row r="446" ht="13.5" x14ac:dyDescent="0.2"/>
    <row r="447" ht="13.5" x14ac:dyDescent="0.2"/>
    <row r="448" ht="13.5" x14ac:dyDescent="0.2"/>
    <row r="449" ht="13.5" x14ac:dyDescent="0.2"/>
    <row r="450" ht="13.5" x14ac:dyDescent="0.2"/>
    <row r="451" ht="13.5" x14ac:dyDescent="0.2"/>
    <row r="452" ht="13.5" x14ac:dyDescent="0.2"/>
    <row r="453" ht="13.5" x14ac:dyDescent="0.2"/>
    <row r="454" ht="13.5" x14ac:dyDescent="0.2"/>
    <row r="455" ht="13.5" x14ac:dyDescent="0.2"/>
    <row r="456" ht="13.5" x14ac:dyDescent="0.2"/>
    <row r="457" ht="13.5" x14ac:dyDescent="0.2"/>
    <row r="458" ht="13.5" x14ac:dyDescent="0.2"/>
    <row r="459" ht="13.5" x14ac:dyDescent="0.2"/>
    <row r="460" ht="13.5" x14ac:dyDescent="0.2"/>
    <row r="461" ht="13.5" x14ac:dyDescent="0.2"/>
    <row r="462" ht="13.5" x14ac:dyDescent="0.2"/>
    <row r="463" ht="13.5" x14ac:dyDescent="0.2"/>
    <row r="464" ht="13.5" x14ac:dyDescent="0.2"/>
    <row r="465" ht="13.5" x14ac:dyDescent="0.2"/>
    <row r="466" ht="13.5" x14ac:dyDescent="0.2"/>
    <row r="467" ht="13.5" x14ac:dyDescent="0.2"/>
    <row r="468" ht="13.5" x14ac:dyDescent="0.2"/>
    <row r="469" ht="13.5" x14ac:dyDescent="0.2"/>
    <row r="470" ht="13.5" x14ac:dyDescent="0.2"/>
    <row r="471" ht="13.5" x14ac:dyDescent="0.2"/>
    <row r="472" ht="13.5" x14ac:dyDescent="0.2"/>
    <row r="473" ht="13.5" x14ac:dyDescent="0.2"/>
    <row r="474" ht="13.5" x14ac:dyDescent="0.2"/>
    <row r="475" ht="13.5" x14ac:dyDescent="0.2"/>
    <row r="476" ht="13.5" x14ac:dyDescent="0.2"/>
    <row r="477" ht="13.5" x14ac:dyDescent="0.2"/>
    <row r="478" ht="13.5" x14ac:dyDescent="0.2"/>
    <row r="479" ht="13.5" x14ac:dyDescent="0.2"/>
    <row r="480" ht="13.5" x14ac:dyDescent="0.2"/>
    <row r="481" ht="13.5" x14ac:dyDescent="0.2"/>
    <row r="482" ht="13.5" x14ac:dyDescent="0.2"/>
    <row r="483" ht="13.5" x14ac:dyDescent="0.2"/>
    <row r="484" ht="13.5" x14ac:dyDescent="0.2"/>
    <row r="485" ht="13.5" x14ac:dyDescent="0.2"/>
    <row r="486" ht="13.5" x14ac:dyDescent="0.2"/>
    <row r="487" ht="13.5" x14ac:dyDescent="0.2"/>
    <row r="488" ht="13.5" x14ac:dyDescent="0.2"/>
    <row r="489" ht="13.5" x14ac:dyDescent="0.2"/>
    <row r="490" ht="13.5" x14ac:dyDescent="0.2"/>
    <row r="491" ht="13.5" x14ac:dyDescent="0.2"/>
    <row r="492" ht="13.5" x14ac:dyDescent="0.2"/>
    <row r="493" ht="13.5" x14ac:dyDescent="0.2"/>
    <row r="494" ht="13.5" x14ac:dyDescent="0.2"/>
    <row r="495" ht="13.5" x14ac:dyDescent="0.2"/>
    <row r="496" ht="13.5" x14ac:dyDescent="0.2"/>
    <row r="497" ht="13.5" x14ac:dyDescent="0.2"/>
    <row r="498" ht="13.5" x14ac:dyDescent="0.2"/>
    <row r="499" ht="13.5" x14ac:dyDescent="0.2"/>
    <row r="500" ht="13.5" x14ac:dyDescent="0.2"/>
    <row r="501" ht="13.5" x14ac:dyDescent="0.2"/>
    <row r="502" ht="13.5" x14ac:dyDescent="0.2"/>
    <row r="503" ht="13.5" x14ac:dyDescent="0.2"/>
    <row r="504" ht="13.5" x14ac:dyDescent="0.2"/>
    <row r="505" ht="13.5" x14ac:dyDescent="0.2"/>
    <row r="506" ht="13.5" x14ac:dyDescent="0.2"/>
    <row r="507" ht="13.5" x14ac:dyDescent="0.2"/>
    <row r="508" ht="13.5" x14ac:dyDescent="0.2"/>
    <row r="509" ht="13.5" x14ac:dyDescent="0.2"/>
    <row r="510" ht="13.5" x14ac:dyDescent="0.2"/>
    <row r="511" ht="13.5" x14ac:dyDescent="0.2"/>
    <row r="512" ht="13.5" x14ac:dyDescent="0.2"/>
    <row r="513" ht="13.5" x14ac:dyDescent="0.2"/>
    <row r="514" ht="13.5" x14ac:dyDescent="0.2"/>
    <row r="515" ht="13.5" x14ac:dyDescent="0.2"/>
    <row r="516" ht="13.5" x14ac:dyDescent="0.2"/>
    <row r="517" ht="13.5" x14ac:dyDescent="0.2"/>
    <row r="518" ht="13.5" x14ac:dyDescent="0.2"/>
    <row r="519" ht="13.5" x14ac:dyDescent="0.2"/>
    <row r="520" ht="13.5" x14ac:dyDescent="0.2"/>
    <row r="521" ht="13.5" x14ac:dyDescent="0.2"/>
    <row r="522" ht="13.5" x14ac:dyDescent="0.2"/>
    <row r="523" ht="13.5" x14ac:dyDescent="0.2"/>
    <row r="524" ht="13.5" x14ac:dyDescent="0.2"/>
    <row r="525" ht="13.5" x14ac:dyDescent="0.2"/>
    <row r="526" ht="13.5" x14ac:dyDescent="0.2"/>
    <row r="527" ht="13.5" x14ac:dyDescent="0.2"/>
    <row r="528" ht="13.5" x14ac:dyDescent="0.2"/>
    <row r="529" ht="13.5" x14ac:dyDescent="0.2"/>
    <row r="530" ht="13.5" x14ac:dyDescent="0.2"/>
    <row r="531" ht="13.5" x14ac:dyDescent="0.2"/>
    <row r="532" ht="13.5" x14ac:dyDescent="0.2"/>
    <row r="533" ht="13.5" x14ac:dyDescent="0.2"/>
    <row r="534" ht="13.5" x14ac:dyDescent="0.2"/>
    <row r="535" ht="13.5" x14ac:dyDescent="0.2"/>
    <row r="536" ht="13.5" x14ac:dyDescent="0.2"/>
    <row r="537" ht="13.5" x14ac:dyDescent="0.2"/>
    <row r="538" ht="13.5" x14ac:dyDescent="0.2"/>
    <row r="539" ht="13.5" x14ac:dyDescent="0.2"/>
    <row r="540" ht="13.5" x14ac:dyDescent="0.2"/>
    <row r="541" ht="13.5" x14ac:dyDescent="0.2"/>
    <row r="542" ht="13.5" x14ac:dyDescent="0.2"/>
    <row r="543" ht="13.5" x14ac:dyDescent="0.2"/>
    <row r="544" ht="13.5" x14ac:dyDescent="0.2"/>
    <row r="545" ht="13.5" x14ac:dyDescent="0.2"/>
    <row r="546" ht="13.5" x14ac:dyDescent="0.2"/>
    <row r="547" ht="13.5" x14ac:dyDescent="0.2"/>
    <row r="548" ht="13.5" x14ac:dyDescent="0.2"/>
    <row r="549" ht="13.5" x14ac:dyDescent="0.2"/>
    <row r="550" ht="13.5" x14ac:dyDescent="0.2"/>
    <row r="551" ht="13.5" x14ac:dyDescent="0.2"/>
    <row r="552" ht="13.5" x14ac:dyDescent="0.2"/>
    <row r="553" ht="13.5" x14ac:dyDescent="0.2"/>
    <row r="554" ht="13.5" x14ac:dyDescent="0.2"/>
    <row r="555" ht="13.5" x14ac:dyDescent="0.2"/>
    <row r="556" ht="13.5" x14ac:dyDescent="0.2"/>
    <row r="557" ht="13.5" x14ac:dyDescent="0.2"/>
    <row r="558" ht="13.5" x14ac:dyDescent="0.2"/>
    <row r="559" ht="13.5" x14ac:dyDescent="0.2"/>
    <row r="560" ht="13.5" x14ac:dyDescent="0.2"/>
    <row r="561" ht="13.5" x14ac:dyDescent="0.2"/>
    <row r="562" ht="13.5" x14ac:dyDescent="0.2"/>
    <row r="563" ht="13.5" x14ac:dyDescent="0.2"/>
    <row r="564" ht="13.5" x14ac:dyDescent="0.2"/>
    <row r="565" ht="13.5" x14ac:dyDescent="0.2"/>
    <row r="566" ht="13.5" x14ac:dyDescent="0.2"/>
    <row r="567" ht="13.5" x14ac:dyDescent="0.2"/>
    <row r="568" ht="13.5" x14ac:dyDescent="0.2"/>
    <row r="569" ht="13.5" x14ac:dyDescent="0.2"/>
    <row r="570" ht="13.5" x14ac:dyDescent="0.2"/>
    <row r="571" ht="13.5" x14ac:dyDescent="0.2"/>
    <row r="572" ht="13.5" x14ac:dyDescent="0.2"/>
    <row r="573" ht="13.5" x14ac:dyDescent="0.2"/>
    <row r="574" ht="13.5" x14ac:dyDescent="0.2"/>
    <row r="575" ht="13.5" x14ac:dyDescent="0.2"/>
    <row r="576" ht="13.5" x14ac:dyDescent="0.2"/>
    <row r="577" ht="13.5" x14ac:dyDescent="0.2"/>
    <row r="578" ht="13.5" x14ac:dyDescent="0.2"/>
    <row r="579" ht="13.5" x14ac:dyDescent="0.2"/>
    <row r="580" ht="13.5" x14ac:dyDescent="0.2"/>
    <row r="581" ht="13.5" x14ac:dyDescent="0.2"/>
    <row r="582" ht="13.5" x14ac:dyDescent="0.2"/>
    <row r="583" ht="13.5" x14ac:dyDescent="0.2"/>
    <row r="584" ht="13.5" x14ac:dyDescent="0.2"/>
    <row r="585" ht="13.5" x14ac:dyDescent="0.2"/>
    <row r="586" ht="13.5" x14ac:dyDescent="0.2"/>
    <row r="587" ht="13.5" x14ac:dyDescent="0.2"/>
    <row r="588" ht="13.5" x14ac:dyDescent="0.2"/>
    <row r="589" ht="13.5" x14ac:dyDescent="0.2"/>
    <row r="590" ht="13.5" x14ac:dyDescent="0.2"/>
    <row r="591" ht="13.5" x14ac:dyDescent="0.2"/>
    <row r="592" ht="13.5" x14ac:dyDescent="0.2"/>
    <row r="593" ht="13.5" x14ac:dyDescent="0.2"/>
    <row r="594" ht="13.5" x14ac:dyDescent="0.2"/>
    <row r="595" ht="13.5" x14ac:dyDescent="0.2"/>
    <row r="596" ht="13.5" x14ac:dyDescent="0.2"/>
    <row r="597" ht="13.5" x14ac:dyDescent="0.2"/>
    <row r="598" ht="13.5" x14ac:dyDescent="0.2"/>
    <row r="599" ht="13.5" x14ac:dyDescent="0.2"/>
    <row r="600" ht="13.5" x14ac:dyDescent="0.2"/>
    <row r="601" ht="13.5" x14ac:dyDescent="0.2"/>
    <row r="602" ht="13.5" x14ac:dyDescent="0.2"/>
    <row r="603" ht="13.5" x14ac:dyDescent="0.2"/>
    <row r="604" ht="13.5" x14ac:dyDescent="0.2"/>
    <row r="605" ht="13.5" x14ac:dyDescent="0.2"/>
    <row r="606" ht="13.5" x14ac:dyDescent="0.2"/>
    <row r="607" ht="13.5" x14ac:dyDescent="0.2"/>
    <row r="608" ht="13.5" x14ac:dyDescent="0.2"/>
    <row r="609" ht="13.5" x14ac:dyDescent="0.2"/>
    <row r="610" ht="13.5" x14ac:dyDescent="0.2"/>
    <row r="611" ht="13.5" x14ac:dyDescent="0.2"/>
    <row r="612" ht="13.5" x14ac:dyDescent="0.2"/>
    <row r="613" ht="13.5" x14ac:dyDescent="0.2"/>
    <row r="614" ht="13.5" x14ac:dyDescent="0.2"/>
    <row r="615" ht="13.5" x14ac:dyDescent="0.2"/>
    <row r="616" ht="13.5" x14ac:dyDescent="0.2"/>
    <row r="617" ht="13.5" x14ac:dyDescent="0.2"/>
    <row r="618" ht="13.5" x14ac:dyDescent="0.2"/>
    <row r="619" ht="13.5" x14ac:dyDescent="0.2"/>
    <row r="620" ht="13.5" x14ac:dyDescent="0.2"/>
    <row r="621" ht="13.5" x14ac:dyDescent="0.2"/>
    <row r="622" ht="13.5" x14ac:dyDescent="0.2"/>
    <row r="623" ht="13.5" x14ac:dyDescent="0.2"/>
    <row r="624" ht="13.5" x14ac:dyDescent="0.2"/>
    <row r="625" ht="13.5" x14ac:dyDescent="0.2"/>
    <row r="626" ht="13.5" x14ac:dyDescent="0.2"/>
    <row r="627" ht="13.5" x14ac:dyDescent="0.2"/>
    <row r="628" ht="13.5" x14ac:dyDescent="0.2"/>
    <row r="629" ht="13.5" x14ac:dyDescent="0.2"/>
    <row r="630" ht="13.5" x14ac:dyDescent="0.2"/>
    <row r="631" ht="13.5" x14ac:dyDescent="0.2"/>
    <row r="632" ht="13.5" x14ac:dyDescent="0.2"/>
    <row r="633" ht="13.5" x14ac:dyDescent="0.2"/>
    <row r="634" ht="13.5" x14ac:dyDescent="0.2"/>
    <row r="635" ht="13.5" x14ac:dyDescent="0.2"/>
    <row r="636" ht="13.5" x14ac:dyDescent="0.2"/>
    <row r="637" ht="13.5" x14ac:dyDescent="0.2"/>
    <row r="638" ht="13.5" x14ac:dyDescent="0.2"/>
    <row r="639" ht="13.5" x14ac:dyDescent="0.2"/>
    <row r="640" ht="13.5" x14ac:dyDescent="0.2"/>
    <row r="641" ht="13.5" x14ac:dyDescent="0.2"/>
    <row r="642" ht="13.5" x14ac:dyDescent="0.2"/>
    <row r="643" ht="13.5" x14ac:dyDescent="0.2"/>
    <row r="644" ht="13.5" x14ac:dyDescent="0.2"/>
    <row r="645" ht="13.5" x14ac:dyDescent="0.2"/>
    <row r="646" ht="13.5" x14ac:dyDescent="0.2"/>
    <row r="647" ht="13.5" x14ac:dyDescent="0.2"/>
    <row r="648" ht="13.5" x14ac:dyDescent="0.2"/>
    <row r="649" ht="13.5" x14ac:dyDescent="0.2"/>
    <row r="650" ht="13.5" x14ac:dyDescent="0.2"/>
    <row r="651" ht="13.5" x14ac:dyDescent="0.2"/>
    <row r="652" ht="13.5" x14ac:dyDescent="0.2"/>
    <row r="653" ht="13.5" x14ac:dyDescent="0.2"/>
    <row r="654" ht="13.5" x14ac:dyDescent="0.2"/>
    <row r="655" ht="13.5" x14ac:dyDescent="0.2"/>
    <row r="656" ht="13.5" x14ac:dyDescent="0.2"/>
    <row r="657" ht="13.5" x14ac:dyDescent="0.2"/>
    <row r="658" ht="13.5" x14ac:dyDescent="0.2"/>
    <row r="659" ht="13.5" x14ac:dyDescent="0.2"/>
    <row r="660" ht="13.5" x14ac:dyDescent="0.2"/>
    <row r="661" ht="13.5" x14ac:dyDescent="0.2"/>
    <row r="662" ht="13.5" x14ac:dyDescent="0.2"/>
    <row r="663" ht="13.5" x14ac:dyDescent="0.2"/>
    <row r="664" ht="13.5" x14ac:dyDescent="0.2"/>
    <row r="665" ht="13.5" x14ac:dyDescent="0.2"/>
    <row r="666" ht="13.5" x14ac:dyDescent="0.2"/>
    <row r="667" ht="13.5" x14ac:dyDescent="0.2"/>
    <row r="668" ht="13.5" x14ac:dyDescent="0.2"/>
    <row r="669" ht="13.5" x14ac:dyDescent="0.2"/>
    <row r="670" ht="13.5" x14ac:dyDescent="0.2"/>
    <row r="671" ht="13.5" x14ac:dyDescent="0.2"/>
    <row r="672" ht="13.5" x14ac:dyDescent="0.2"/>
    <row r="673" ht="13.5" x14ac:dyDescent="0.2"/>
    <row r="674" ht="13.5" x14ac:dyDescent="0.2"/>
    <row r="675" ht="13.5" x14ac:dyDescent="0.2"/>
    <row r="676" ht="13.5" x14ac:dyDescent="0.2"/>
    <row r="677" ht="13.5" x14ac:dyDescent="0.2"/>
    <row r="678" ht="13.5" x14ac:dyDescent="0.2"/>
    <row r="679" ht="13.5" x14ac:dyDescent="0.2"/>
    <row r="680" ht="13.5" x14ac:dyDescent="0.2"/>
    <row r="681" ht="13.5" x14ac:dyDescent="0.2"/>
    <row r="682" ht="13.5" x14ac:dyDescent="0.2"/>
    <row r="683" ht="13.5" x14ac:dyDescent="0.2"/>
    <row r="684" ht="13.5" x14ac:dyDescent="0.2"/>
    <row r="685" ht="13.5" x14ac:dyDescent="0.2"/>
    <row r="686" ht="13.5" x14ac:dyDescent="0.2"/>
    <row r="687" ht="13.5" x14ac:dyDescent="0.2"/>
    <row r="688" ht="13.5" x14ac:dyDescent="0.2"/>
    <row r="689" ht="13.5" x14ac:dyDescent="0.2"/>
    <row r="690" ht="13.5" x14ac:dyDescent="0.2"/>
    <row r="691" ht="13.5" x14ac:dyDescent="0.2"/>
    <row r="692" ht="13.5" x14ac:dyDescent="0.2"/>
    <row r="693" ht="13.5" x14ac:dyDescent="0.2"/>
    <row r="694" ht="13.5" x14ac:dyDescent="0.2"/>
    <row r="695" ht="13.5" x14ac:dyDescent="0.2"/>
    <row r="696" ht="13.5" x14ac:dyDescent="0.2"/>
    <row r="697" ht="13.5" x14ac:dyDescent="0.2"/>
    <row r="698" ht="13.5" x14ac:dyDescent="0.2"/>
    <row r="699" ht="13.5" x14ac:dyDescent="0.2"/>
    <row r="700" ht="13.5" x14ac:dyDescent="0.2"/>
    <row r="701" ht="13.5" x14ac:dyDescent="0.2"/>
    <row r="702" ht="13.5" x14ac:dyDescent="0.2"/>
    <row r="703" ht="13.5" x14ac:dyDescent="0.2"/>
    <row r="704" ht="13.5" x14ac:dyDescent="0.2"/>
    <row r="705" ht="13.5" x14ac:dyDescent="0.2"/>
    <row r="706" ht="13.5" x14ac:dyDescent="0.2"/>
    <row r="707" ht="13.5" x14ac:dyDescent="0.2"/>
    <row r="708" ht="13.5" x14ac:dyDescent="0.2"/>
    <row r="709" ht="13.5" x14ac:dyDescent="0.2"/>
    <row r="710" ht="13.5" x14ac:dyDescent="0.2"/>
    <row r="711" ht="13.5" x14ac:dyDescent="0.2"/>
    <row r="712" ht="13.5" x14ac:dyDescent="0.2"/>
    <row r="713" ht="13.5" x14ac:dyDescent="0.2"/>
    <row r="714" ht="13.5" x14ac:dyDescent="0.2"/>
    <row r="715" ht="13.5" x14ac:dyDescent="0.2"/>
    <row r="716" ht="13.5" x14ac:dyDescent="0.2"/>
    <row r="717" ht="13.5" x14ac:dyDescent="0.2"/>
    <row r="718" ht="13.5" x14ac:dyDescent="0.2"/>
    <row r="719" ht="13.5" x14ac:dyDescent="0.2"/>
    <row r="720" ht="13.5" x14ac:dyDescent="0.2"/>
    <row r="721" ht="13.5" x14ac:dyDescent="0.2"/>
    <row r="722" ht="13.5" x14ac:dyDescent="0.2"/>
    <row r="723" ht="13.5" x14ac:dyDescent="0.2"/>
    <row r="724" ht="13.5" x14ac:dyDescent="0.2"/>
    <row r="725" ht="13.5" x14ac:dyDescent="0.2"/>
    <row r="726" ht="13.5" x14ac:dyDescent="0.2"/>
    <row r="727" ht="13.5" x14ac:dyDescent="0.2"/>
    <row r="728" ht="13.5" x14ac:dyDescent="0.2"/>
    <row r="729" ht="13.5" x14ac:dyDescent="0.2"/>
    <row r="730" ht="13.5" x14ac:dyDescent="0.2"/>
    <row r="731" ht="13.5" x14ac:dyDescent="0.2"/>
    <row r="732" ht="13.5" x14ac:dyDescent="0.2"/>
    <row r="733" ht="13.5" x14ac:dyDescent="0.2"/>
    <row r="734" ht="13.5" x14ac:dyDescent="0.2"/>
    <row r="735" ht="13.5" x14ac:dyDescent="0.2"/>
    <row r="736" ht="13.5" x14ac:dyDescent="0.2"/>
    <row r="737" ht="13.5" x14ac:dyDescent="0.2"/>
    <row r="738" ht="13.5" x14ac:dyDescent="0.2"/>
    <row r="739" ht="13.5" x14ac:dyDescent="0.2"/>
    <row r="740" ht="13.5" x14ac:dyDescent="0.2"/>
    <row r="741" ht="13.5" x14ac:dyDescent="0.2"/>
    <row r="742" ht="13.5" x14ac:dyDescent="0.2"/>
    <row r="743" ht="13.5" x14ac:dyDescent="0.2"/>
    <row r="744" ht="13.5" x14ac:dyDescent="0.2"/>
    <row r="745" ht="13.5" x14ac:dyDescent="0.2"/>
    <row r="746" ht="13.5" x14ac:dyDescent="0.2"/>
    <row r="747" ht="13.5" x14ac:dyDescent="0.2"/>
    <row r="748" ht="13.5" x14ac:dyDescent="0.2"/>
    <row r="749" ht="13.5" x14ac:dyDescent="0.2"/>
    <row r="750" ht="13.5" x14ac:dyDescent="0.2"/>
    <row r="751" ht="13.5" x14ac:dyDescent="0.2"/>
    <row r="752" ht="13.5" x14ac:dyDescent="0.2"/>
    <row r="753" ht="13.5" x14ac:dyDescent="0.2"/>
    <row r="754" ht="13.5" x14ac:dyDescent="0.2"/>
    <row r="755" ht="13.5" x14ac:dyDescent="0.2"/>
    <row r="756" ht="13.5" x14ac:dyDescent="0.2"/>
    <row r="757" ht="13.5" x14ac:dyDescent="0.2"/>
    <row r="758" ht="13.5" x14ac:dyDescent="0.2"/>
    <row r="759" ht="13.5" x14ac:dyDescent="0.2"/>
    <row r="760" ht="13.5" x14ac:dyDescent="0.2"/>
    <row r="761" ht="13.5" x14ac:dyDescent="0.2"/>
    <row r="762" ht="13.5" x14ac:dyDescent="0.2"/>
    <row r="763" ht="13.5" x14ac:dyDescent="0.2"/>
    <row r="764" ht="13.5" x14ac:dyDescent="0.2"/>
    <row r="765" ht="13.5" x14ac:dyDescent="0.2"/>
    <row r="766" ht="13.5" x14ac:dyDescent="0.2"/>
    <row r="767" ht="13.5" x14ac:dyDescent="0.2"/>
    <row r="768" ht="13.5" x14ac:dyDescent="0.2"/>
    <row r="769" ht="13.5" x14ac:dyDescent="0.2"/>
    <row r="770" ht="13.5" x14ac:dyDescent="0.2"/>
    <row r="771" ht="13.5" x14ac:dyDescent="0.2"/>
    <row r="772" ht="13.5" x14ac:dyDescent="0.2"/>
    <row r="773" ht="13.5" x14ac:dyDescent="0.2"/>
    <row r="774" ht="13.5" x14ac:dyDescent="0.2"/>
    <row r="775" ht="13.5" x14ac:dyDescent="0.2"/>
    <row r="776" ht="13.5" x14ac:dyDescent="0.2"/>
    <row r="777" ht="13.5" x14ac:dyDescent="0.2"/>
    <row r="778" ht="13.5" x14ac:dyDescent="0.2"/>
    <row r="779" ht="13.5" x14ac:dyDescent="0.2"/>
    <row r="780" ht="13.5" x14ac:dyDescent="0.2"/>
    <row r="781" ht="13.5" x14ac:dyDescent="0.2"/>
    <row r="782" ht="13.5" x14ac:dyDescent="0.2"/>
    <row r="783" ht="13.5" x14ac:dyDescent="0.2"/>
    <row r="784" ht="13.5" x14ac:dyDescent="0.2"/>
    <row r="785" ht="13.5" x14ac:dyDescent="0.2"/>
    <row r="786" ht="13.5" x14ac:dyDescent="0.2"/>
    <row r="787" ht="13.5" x14ac:dyDescent="0.2"/>
    <row r="788" ht="13.5" x14ac:dyDescent="0.2"/>
    <row r="789" ht="13.5" x14ac:dyDescent="0.2"/>
    <row r="790" ht="13.5" x14ac:dyDescent="0.2"/>
    <row r="791" ht="13.5" x14ac:dyDescent="0.2"/>
    <row r="792" ht="13.5" x14ac:dyDescent="0.2"/>
    <row r="793" ht="13.5" x14ac:dyDescent="0.2"/>
    <row r="794" ht="13.5" x14ac:dyDescent="0.2"/>
    <row r="795" ht="13.5" x14ac:dyDescent="0.2"/>
    <row r="796" ht="13.5" x14ac:dyDescent="0.2"/>
    <row r="797" ht="13.5" x14ac:dyDescent="0.2"/>
    <row r="798" ht="13.5" x14ac:dyDescent="0.2"/>
    <row r="799" ht="13.5" x14ac:dyDescent="0.2"/>
    <row r="800" ht="13.5" x14ac:dyDescent="0.2"/>
    <row r="801" ht="13.5" x14ac:dyDescent="0.2"/>
    <row r="802" ht="13.5" x14ac:dyDescent="0.2"/>
    <row r="803" ht="13.5" x14ac:dyDescent="0.2"/>
    <row r="804" ht="13.5" x14ac:dyDescent="0.2"/>
    <row r="805" ht="13.5" x14ac:dyDescent="0.2"/>
    <row r="806" ht="13.5" x14ac:dyDescent="0.2"/>
    <row r="807" ht="13.5" x14ac:dyDescent="0.2"/>
    <row r="808" ht="13.5" x14ac:dyDescent="0.2"/>
    <row r="809" ht="13.5" x14ac:dyDescent="0.2"/>
    <row r="810" ht="13.5" x14ac:dyDescent="0.2"/>
    <row r="811" ht="13.5" x14ac:dyDescent="0.2"/>
    <row r="812" ht="13.5" x14ac:dyDescent="0.2"/>
    <row r="813" ht="13.5" x14ac:dyDescent="0.2"/>
    <row r="814" ht="13.5" x14ac:dyDescent="0.2"/>
    <row r="815" ht="13.5" x14ac:dyDescent="0.2"/>
    <row r="816" ht="13.5" x14ac:dyDescent="0.2"/>
    <row r="817" ht="13.5" x14ac:dyDescent="0.2"/>
    <row r="818" ht="13.5" x14ac:dyDescent="0.2"/>
    <row r="819" ht="13.5" x14ac:dyDescent="0.2"/>
    <row r="820" ht="13.5" x14ac:dyDescent="0.2"/>
    <row r="821" ht="13.5" x14ac:dyDescent="0.2"/>
    <row r="822" ht="13.5" x14ac:dyDescent="0.2"/>
    <row r="823" ht="13.5" x14ac:dyDescent="0.2"/>
    <row r="824" ht="13.5" x14ac:dyDescent="0.2"/>
    <row r="825" ht="13.5" x14ac:dyDescent="0.2"/>
    <row r="826" ht="13.5" x14ac:dyDescent="0.2"/>
    <row r="827" ht="13.5" x14ac:dyDescent="0.2"/>
    <row r="828" ht="13.5" x14ac:dyDescent="0.2"/>
    <row r="829" ht="13.5" x14ac:dyDescent="0.2"/>
    <row r="830" ht="13.5" x14ac:dyDescent="0.2"/>
    <row r="831" ht="13.5" x14ac:dyDescent="0.2"/>
    <row r="832" ht="13.5" x14ac:dyDescent="0.2"/>
    <row r="833" ht="13.5" x14ac:dyDescent="0.2"/>
    <row r="834" ht="13.5" x14ac:dyDescent="0.2"/>
    <row r="835" ht="13.5" x14ac:dyDescent="0.2"/>
    <row r="836" ht="13.5" x14ac:dyDescent="0.2"/>
    <row r="837" ht="13.5" x14ac:dyDescent="0.2"/>
    <row r="838" ht="13.5" x14ac:dyDescent="0.2"/>
    <row r="839" ht="13.5" x14ac:dyDescent="0.2"/>
    <row r="840" ht="13.5" x14ac:dyDescent="0.2"/>
    <row r="841" ht="13.5" x14ac:dyDescent="0.2"/>
    <row r="842" ht="13.5" x14ac:dyDescent="0.2"/>
    <row r="843" ht="13.5" x14ac:dyDescent="0.2"/>
    <row r="844" ht="13.5" x14ac:dyDescent="0.2"/>
    <row r="845" ht="13.5" x14ac:dyDescent="0.2"/>
    <row r="846" ht="13.5" x14ac:dyDescent="0.2"/>
    <row r="847" ht="13.5" x14ac:dyDescent="0.2"/>
    <row r="848" ht="13.5" x14ac:dyDescent="0.2"/>
    <row r="849" ht="13.5" x14ac:dyDescent="0.2"/>
    <row r="850" ht="13.5" x14ac:dyDescent="0.2"/>
    <row r="851" ht="13.5" x14ac:dyDescent="0.2"/>
    <row r="852" ht="13.5" x14ac:dyDescent="0.2"/>
    <row r="853" ht="13.5" x14ac:dyDescent="0.2"/>
    <row r="854" ht="13.5" x14ac:dyDescent="0.2"/>
    <row r="855" ht="13.5" x14ac:dyDescent="0.2"/>
    <row r="856" ht="13.5" x14ac:dyDescent="0.2"/>
    <row r="857" ht="13.5" x14ac:dyDescent="0.2"/>
    <row r="858" ht="13.5" x14ac:dyDescent="0.2"/>
    <row r="859" ht="13.5" x14ac:dyDescent="0.2"/>
    <row r="860" ht="13.5" x14ac:dyDescent="0.2"/>
    <row r="861" ht="13.5" x14ac:dyDescent="0.2"/>
    <row r="862" ht="13.5" x14ac:dyDescent="0.2"/>
    <row r="863" ht="13.5" x14ac:dyDescent="0.2"/>
    <row r="864" ht="13.5" x14ac:dyDescent="0.2"/>
    <row r="865" ht="13.5" x14ac:dyDescent="0.2"/>
    <row r="866" ht="13.5" x14ac:dyDescent="0.2"/>
    <row r="867" ht="13.5" x14ac:dyDescent="0.2"/>
    <row r="868" ht="13.5" x14ac:dyDescent="0.2"/>
    <row r="869" ht="13.5" x14ac:dyDescent="0.2"/>
    <row r="870" ht="13.5" x14ac:dyDescent="0.2"/>
    <row r="871" ht="13.5" x14ac:dyDescent="0.2"/>
    <row r="872" ht="13.5" x14ac:dyDescent="0.2"/>
    <row r="873" ht="13.5" x14ac:dyDescent="0.2"/>
    <row r="874" ht="13.5" x14ac:dyDescent="0.2"/>
    <row r="875" ht="13.5" x14ac:dyDescent="0.2"/>
    <row r="876" ht="13.5" x14ac:dyDescent="0.2"/>
    <row r="877" ht="13.5" x14ac:dyDescent="0.2"/>
    <row r="878" ht="13.5" x14ac:dyDescent="0.2"/>
    <row r="879" ht="13.5" x14ac:dyDescent="0.2"/>
    <row r="880" ht="13.5" x14ac:dyDescent="0.2"/>
    <row r="881" ht="13.5" x14ac:dyDescent="0.2"/>
    <row r="882" ht="13.5" x14ac:dyDescent="0.2"/>
    <row r="883" ht="13.5" x14ac:dyDescent="0.2"/>
    <row r="884" ht="13.5" x14ac:dyDescent="0.2"/>
    <row r="885" ht="13.5" x14ac:dyDescent="0.2"/>
    <row r="886" ht="13.5" x14ac:dyDescent="0.2"/>
    <row r="887" ht="13.5" x14ac:dyDescent="0.2"/>
    <row r="888" ht="13.5" x14ac:dyDescent="0.2"/>
    <row r="889" ht="13.5" x14ac:dyDescent="0.2"/>
    <row r="890" ht="13.5" x14ac:dyDescent="0.2"/>
    <row r="891" ht="13.5" x14ac:dyDescent="0.2"/>
    <row r="892" ht="13.5" x14ac:dyDescent="0.2"/>
    <row r="893" ht="13.5" x14ac:dyDescent="0.2"/>
    <row r="894" ht="13.5" x14ac:dyDescent="0.2"/>
    <row r="895" ht="13.5" x14ac:dyDescent="0.2"/>
    <row r="896" ht="13.5" x14ac:dyDescent="0.2"/>
    <row r="897" ht="13.5" x14ac:dyDescent="0.2"/>
    <row r="898" ht="13.5" x14ac:dyDescent="0.2"/>
    <row r="899" ht="13.5" x14ac:dyDescent="0.2"/>
    <row r="900" ht="13.5" x14ac:dyDescent="0.2"/>
    <row r="901" ht="13.5" x14ac:dyDescent="0.2"/>
    <row r="902" ht="13.5" x14ac:dyDescent="0.2"/>
    <row r="903" ht="13.5" x14ac:dyDescent="0.2"/>
    <row r="904" ht="13.5" x14ac:dyDescent="0.2"/>
    <row r="905" ht="13.5" x14ac:dyDescent="0.2"/>
    <row r="906" ht="13.5" x14ac:dyDescent="0.2"/>
    <row r="907" ht="13.5" x14ac:dyDescent="0.2"/>
    <row r="908" ht="13.5" x14ac:dyDescent="0.2"/>
    <row r="909" ht="13.5" x14ac:dyDescent="0.2"/>
    <row r="910" ht="13.5" x14ac:dyDescent="0.2"/>
    <row r="911" ht="13.5" x14ac:dyDescent="0.2"/>
    <row r="912" ht="13.5" x14ac:dyDescent="0.2"/>
    <row r="913" ht="13.5" x14ac:dyDescent="0.2"/>
    <row r="914" ht="13.5" x14ac:dyDescent="0.2"/>
    <row r="915" ht="13.5" x14ac:dyDescent="0.2"/>
    <row r="916" ht="13.5" x14ac:dyDescent="0.2"/>
    <row r="917" ht="13.5" x14ac:dyDescent="0.2"/>
    <row r="918" ht="13.5" x14ac:dyDescent="0.2"/>
    <row r="919" ht="13.5" x14ac:dyDescent="0.2"/>
    <row r="920" ht="13.5" x14ac:dyDescent="0.2"/>
    <row r="921" ht="13.5" x14ac:dyDescent="0.2"/>
    <row r="922" ht="13.5" x14ac:dyDescent="0.2"/>
    <row r="923" ht="13.5" x14ac:dyDescent="0.2"/>
    <row r="924" ht="13.5" x14ac:dyDescent="0.2"/>
    <row r="925" ht="13.5" x14ac:dyDescent="0.2"/>
    <row r="926" ht="13.5" x14ac:dyDescent="0.2"/>
    <row r="927" ht="13.5" x14ac:dyDescent="0.2"/>
    <row r="928" ht="13.5" x14ac:dyDescent="0.2"/>
    <row r="929" ht="13.5" x14ac:dyDescent="0.2"/>
    <row r="930" ht="13.5" x14ac:dyDescent="0.2"/>
    <row r="931" ht="13.5" x14ac:dyDescent="0.2"/>
    <row r="932" ht="13.5" x14ac:dyDescent="0.2"/>
    <row r="933" ht="13.5" x14ac:dyDescent="0.2"/>
    <row r="934" ht="13.5" x14ac:dyDescent="0.2"/>
    <row r="935" ht="13.5" x14ac:dyDescent="0.2"/>
    <row r="936" ht="13.5" x14ac:dyDescent="0.2"/>
    <row r="937" ht="13.5" x14ac:dyDescent="0.2"/>
    <row r="938" ht="13.5" x14ac:dyDescent="0.2"/>
    <row r="939" ht="13.5" x14ac:dyDescent="0.2"/>
    <row r="940" ht="13.5" x14ac:dyDescent="0.2"/>
    <row r="941" ht="13.5" x14ac:dyDescent="0.2"/>
    <row r="942" ht="13.5" x14ac:dyDescent="0.2"/>
    <row r="943" ht="13.5" x14ac:dyDescent="0.2"/>
    <row r="944" ht="13.5" x14ac:dyDescent="0.2"/>
    <row r="945" ht="13.5" x14ac:dyDescent="0.2"/>
    <row r="946" ht="13.5" x14ac:dyDescent="0.2"/>
    <row r="947" ht="13.5" x14ac:dyDescent="0.2"/>
    <row r="948" ht="13.5" x14ac:dyDescent="0.2"/>
    <row r="949" ht="13.5" x14ac:dyDescent="0.2"/>
    <row r="950" ht="13.5" x14ac:dyDescent="0.2"/>
    <row r="951" ht="13.5" x14ac:dyDescent="0.2"/>
    <row r="952" ht="13.5" x14ac:dyDescent="0.2"/>
    <row r="953" ht="13.5" x14ac:dyDescent="0.2"/>
    <row r="954" ht="13.5" x14ac:dyDescent="0.2"/>
    <row r="955" ht="13.5" x14ac:dyDescent="0.2"/>
    <row r="956" ht="13.5" x14ac:dyDescent="0.2"/>
    <row r="957" ht="13.5" x14ac:dyDescent="0.2"/>
    <row r="958" ht="13.5" x14ac:dyDescent="0.2"/>
    <row r="959" ht="13.5" x14ac:dyDescent="0.2"/>
    <row r="960" ht="13.5" x14ac:dyDescent="0.2"/>
    <row r="961" ht="13.5" x14ac:dyDescent="0.2"/>
    <row r="962" ht="13.5" x14ac:dyDescent="0.2"/>
    <row r="963" ht="13.5" x14ac:dyDescent="0.2"/>
    <row r="964" ht="13.5" x14ac:dyDescent="0.2"/>
    <row r="965" ht="13.5" x14ac:dyDescent="0.2"/>
    <row r="966" ht="13.5" x14ac:dyDescent="0.2"/>
    <row r="967" ht="13.5" x14ac:dyDescent="0.2"/>
    <row r="968" ht="13.5" x14ac:dyDescent="0.2"/>
    <row r="969" ht="13.5" x14ac:dyDescent="0.2"/>
    <row r="970" ht="13.5" x14ac:dyDescent="0.2"/>
    <row r="971" ht="13.5" x14ac:dyDescent="0.2"/>
    <row r="972" ht="13.5" x14ac:dyDescent="0.2"/>
    <row r="973" ht="13.5" x14ac:dyDescent="0.2"/>
    <row r="974" ht="13.5" x14ac:dyDescent="0.2"/>
    <row r="975" ht="13.5" x14ac:dyDescent="0.2"/>
    <row r="976" ht="13.5" x14ac:dyDescent="0.2"/>
    <row r="977" ht="13.5" x14ac:dyDescent="0.2"/>
    <row r="978" ht="13.5" x14ac:dyDescent="0.2"/>
    <row r="979" ht="13.5" x14ac:dyDescent="0.2"/>
    <row r="980" ht="13.5" x14ac:dyDescent="0.2"/>
    <row r="981" ht="13.5" x14ac:dyDescent="0.2"/>
    <row r="982" ht="13.5" x14ac:dyDescent="0.2"/>
    <row r="983" ht="13.5" x14ac:dyDescent="0.2"/>
    <row r="984" ht="13.5" x14ac:dyDescent="0.2"/>
    <row r="985" ht="13.5" x14ac:dyDescent="0.2"/>
    <row r="986" ht="13.5" x14ac:dyDescent="0.2"/>
    <row r="987" ht="13.5" x14ac:dyDescent="0.2"/>
    <row r="988" ht="13.5" x14ac:dyDescent="0.2"/>
    <row r="989" ht="13.5" x14ac:dyDescent="0.2"/>
    <row r="990" ht="13.5" x14ac:dyDescent="0.2"/>
    <row r="991" ht="13.5" x14ac:dyDescent="0.2"/>
    <row r="992" ht="13.5" x14ac:dyDescent="0.2"/>
    <row r="993" ht="13.5" x14ac:dyDescent="0.2"/>
    <row r="994" ht="13.5" x14ac:dyDescent="0.2"/>
    <row r="995" ht="13.5" x14ac:dyDescent="0.2"/>
    <row r="996" ht="13.5" x14ac:dyDescent="0.2"/>
    <row r="997" ht="13.5" x14ac:dyDescent="0.2"/>
    <row r="998" ht="13.5" x14ac:dyDescent="0.2"/>
    <row r="999" ht="13.5" x14ac:dyDescent="0.2"/>
    <row r="1000" ht="13.5" x14ac:dyDescent="0.2"/>
    <row r="1001" ht="13.5" x14ac:dyDescent="0.2"/>
    <row r="1002" ht="13.5" x14ac:dyDescent="0.2"/>
    <row r="1003" ht="13.5" x14ac:dyDescent="0.2"/>
  </sheetData>
  <mergeCells count="13">
    <mergeCell ref="A43:A45"/>
    <mergeCell ref="A46:A50"/>
    <mergeCell ref="A51:A54"/>
    <mergeCell ref="A30:A33"/>
    <mergeCell ref="A34:A36"/>
    <mergeCell ref="A37:A38"/>
    <mergeCell ref="A39:A40"/>
    <mergeCell ref="A41:A42"/>
    <mergeCell ref="A2:G2"/>
    <mergeCell ref="A6:A10"/>
    <mergeCell ref="A11:A22"/>
    <mergeCell ref="A23:A25"/>
    <mergeCell ref="A26:A28"/>
  </mergeCells>
  <pageMargins left="0" right="0" top="0" bottom="0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37BEB-45C6-490A-A843-A2B46E827070}">
  <dimension ref="A2:N17"/>
  <sheetViews>
    <sheetView showGridLines="0" zoomScaleNormal="100" workbookViewId="0">
      <selection activeCell="E11" sqref="E11"/>
    </sheetView>
  </sheetViews>
  <sheetFormatPr baseColWidth="10" defaultColWidth="10.85546875" defaultRowHeight="12.75" x14ac:dyDescent="0.2"/>
  <cols>
    <col min="1" max="2" width="7.140625" style="66" customWidth="1"/>
    <col min="3" max="14" width="5.85546875" style="66" customWidth="1"/>
    <col min="15" max="16384" width="10.85546875" style="66"/>
  </cols>
  <sheetData>
    <row r="2" spans="1:14" ht="13.5" x14ac:dyDescent="0.25">
      <c r="A2" s="937" t="s">
        <v>658</v>
      </c>
      <c r="B2" s="937"/>
      <c r="C2" s="937"/>
      <c r="D2" s="937"/>
      <c r="E2" s="937"/>
      <c r="F2" s="937"/>
      <c r="G2" s="937"/>
      <c r="H2" s="937"/>
      <c r="I2" s="937"/>
      <c r="J2" s="937"/>
      <c r="K2" s="937"/>
      <c r="L2" s="937"/>
      <c r="M2" s="937"/>
      <c r="N2" s="937"/>
    </row>
    <row r="3" spans="1:14" ht="12" customHeight="1" x14ac:dyDescent="0.2">
      <c r="A3" s="938" t="s">
        <v>461</v>
      </c>
      <c r="B3" s="938"/>
      <c r="C3" s="938"/>
      <c r="D3" s="938"/>
      <c r="E3" s="938"/>
      <c r="F3" s="938"/>
      <c r="G3" s="938"/>
      <c r="H3" s="938"/>
      <c r="I3" s="938"/>
      <c r="J3" s="938"/>
      <c r="K3" s="938"/>
      <c r="L3" s="938"/>
      <c r="M3" s="938"/>
      <c r="N3" s="938"/>
    </row>
    <row r="4" spans="1:14" ht="6" customHeight="1" x14ac:dyDescent="0.2">
      <c r="A4" s="176"/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7"/>
    </row>
    <row r="5" spans="1:14" ht="18" customHeight="1" x14ac:dyDescent="0.2">
      <c r="A5" s="443" t="s">
        <v>442</v>
      </c>
      <c r="B5" s="444" t="s">
        <v>462</v>
      </c>
      <c r="C5" s="444" t="s">
        <v>444</v>
      </c>
      <c r="D5" s="444" t="s">
        <v>445</v>
      </c>
      <c r="E5" s="444" t="s">
        <v>446</v>
      </c>
      <c r="F5" s="444" t="s">
        <v>447</v>
      </c>
      <c r="G5" s="444" t="s">
        <v>448</v>
      </c>
      <c r="H5" s="444" t="s">
        <v>449</v>
      </c>
      <c r="I5" s="444" t="s">
        <v>450</v>
      </c>
      <c r="J5" s="444" t="s">
        <v>451</v>
      </c>
      <c r="K5" s="444" t="s">
        <v>452</v>
      </c>
      <c r="L5" s="444" t="s">
        <v>453</v>
      </c>
      <c r="M5" s="444" t="s">
        <v>454</v>
      </c>
      <c r="N5" s="444" t="s">
        <v>455</v>
      </c>
    </row>
    <row r="6" spans="1:14" x14ac:dyDescent="0.2">
      <c r="A6" s="445">
        <v>2015</v>
      </c>
      <c r="B6" s="456">
        <f>SUM(C6:N6)</f>
        <v>20275.95</v>
      </c>
      <c r="C6" s="446">
        <v>2289.25</v>
      </c>
      <c r="D6" s="446">
        <v>157.9</v>
      </c>
      <c r="E6" s="447">
        <v>0</v>
      </c>
      <c r="F6" s="447">
        <v>0</v>
      </c>
      <c r="G6" s="446">
        <v>193.25</v>
      </c>
      <c r="H6" s="446">
        <v>1030.05</v>
      </c>
      <c r="I6" s="446">
        <v>1228</v>
      </c>
      <c r="J6" s="446">
        <v>1910.2</v>
      </c>
      <c r="K6" s="446">
        <v>2626</v>
      </c>
      <c r="L6" s="446">
        <v>4184.05</v>
      </c>
      <c r="M6" s="446">
        <v>3914.75</v>
      </c>
      <c r="N6" s="446">
        <v>2742.5</v>
      </c>
    </row>
    <row r="7" spans="1:14" x14ac:dyDescent="0.2">
      <c r="A7" s="448">
        <v>2016</v>
      </c>
      <c r="B7" s="457">
        <f>SUM(C7:N7)</f>
        <v>28394.95</v>
      </c>
      <c r="C7" s="449">
        <v>3791</v>
      </c>
      <c r="D7" s="449">
        <v>2970</v>
      </c>
      <c r="E7" s="449">
        <v>1809.3</v>
      </c>
      <c r="F7" s="449">
        <v>1518</v>
      </c>
      <c r="G7" s="449">
        <v>2723.85</v>
      </c>
      <c r="H7" s="449">
        <v>2024</v>
      </c>
      <c r="I7" s="449">
        <v>2429</v>
      </c>
      <c r="J7" s="449">
        <v>4448</v>
      </c>
      <c r="K7" s="449">
        <v>3661.45</v>
      </c>
      <c r="L7" s="449">
        <v>1025</v>
      </c>
      <c r="M7" s="449">
        <v>1627.5</v>
      </c>
      <c r="N7" s="449">
        <v>367.85</v>
      </c>
    </row>
    <row r="8" spans="1:14" x14ac:dyDescent="0.2">
      <c r="A8" s="448">
        <v>2017</v>
      </c>
      <c r="B8" s="457">
        <f>SUM(C8:N8)</f>
        <v>22952.5</v>
      </c>
      <c r="C8" s="450">
        <v>0</v>
      </c>
      <c r="D8" s="449">
        <v>2410</v>
      </c>
      <c r="E8" s="449">
        <v>3630.8</v>
      </c>
      <c r="F8" s="449">
        <v>1009.2</v>
      </c>
      <c r="G8" s="449">
        <v>285</v>
      </c>
      <c r="H8" s="449">
        <v>1200</v>
      </c>
      <c r="I8" s="449">
        <v>2497.0500000000002</v>
      </c>
      <c r="J8" s="449">
        <v>400.25</v>
      </c>
      <c r="K8" s="449">
        <v>2518.9</v>
      </c>
      <c r="L8" s="449">
        <v>3977.1</v>
      </c>
      <c r="M8" s="449">
        <v>3454.4</v>
      </c>
      <c r="N8" s="449">
        <v>1569.8</v>
      </c>
    </row>
    <row r="9" spans="1:14" x14ac:dyDescent="0.2">
      <c r="A9" s="448">
        <v>2018</v>
      </c>
      <c r="B9" s="457">
        <f t="shared" ref="B9:B12" si="0">SUM(C9:N9)</f>
        <v>25542.400000000001</v>
      </c>
      <c r="C9" s="449">
        <v>862.4</v>
      </c>
      <c r="D9" s="450">
        <v>0</v>
      </c>
      <c r="E9" s="449">
        <v>4100</v>
      </c>
      <c r="F9" s="451">
        <v>4350</v>
      </c>
      <c r="G9" s="449">
        <v>4505</v>
      </c>
      <c r="H9" s="449">
        <v>3200</v>
      </c>
      <c r="I9" s="449">
        <v>1613</v>
      </c>
      <c r="J9" s="449">
        <v>5800</v>
      </c>
      <c r="K9" s="450">
        <v>0</v>
      </c>
      <c r="L9" s="450">
        <v>0</v>
      </c>
      <c r="M9" s="449">
        <v>250</v>
      </c>
      <c r="N9" s="449">
        <v>862</v>
      </c>
    </row>
    <row r="10" spans="1:14" x14ac:dyDescent="0.2">
      <c r="A10" s="448">
        <v>2019</v>
      </c>
      <c r="B10" s="457">
        <f>SUM(C10:N10)</f>
        <v>28787.5</v>
      </c>
      <c r="C10" s="450">
        <v>0</v>
      </c>
      <c r="D10" s="450">
        <v>100</v>
      </c>
      <c r="E10" s="449">
        <v>4065</v>
      </c>
      <c r="F10" s="451">
        <v>2110.85</v>
      </c>
      <c r="G10" s="449">
        <v>2963</v>
      </c>
      <c r="H10" s="449">
        <v>2501</v>
      </c>
      <c r="I10" s="449">
        <f>13615-11740</f>
        <v>1875</v>
      </c>
      <c r="J10" s="449">
        <v>2900</v>
      </c>
      <c r="K10" s="450">
        <v>2984.65</v>
      </c>
      <c r="L10" s="450">
        <v>2949</v>
      </c>
      <c r="M10" s="449">
        <v>4724</v>
      </c>
      <c r="N10" s="449">
        <v>1615</v>
      </c>
    </row>
    <row r="11" spans="1:14" x14ac:dyDescent="0.2">
      <c r="A11" s="448">
        <v>2020</v>
      </c>
      <c r="B11" s="457">
        <f>SUM(C11:N11)</f>
        <v>10029</v>
      </c>
      <c r="C11" s="450">
        <v>0</v>
      </c>
      <c r="D11" s="450">
        <v>975</v>
      </c>
      <c r="E11" s="449">
        <f>1575-975</f>
        <v>600</v>
      </c>
      <c r="F11" s="451">
        <v>400</v>
      </c>
      <c r="G11" s="449">
        <f>2835-1975</f>
        <v>860</v>
      </c>
      <c r="H11" s="449">
        <v>760</v>
      </c>
      <c r="I11" s="449">
        <f>4804-3595</f>
        <v>1209</v>
      </c>
      <c r="J11" s="449">
        <f>5416-4804</f>
        <v>612</v>
      </c>
      <c r="K11" s="450">
        <f>6416-5416</f>
        <v>1000</v>
      </c>
      <c r="L11" s="450">
        <f>7916-6416</f>
        <v>1500</v>
      </c>
      <c r="M11" s="449">
        <f>8666-7916</f>
        <v>750</v>
      </c>
      <c r="N11" s="449">
        <v>1363</v>
      </c>
    </row>
    <row r="12" spans="1:14" x14ac:dyDescent="0.2">
      <c r="A12" s="448">
        <v>2021</v>
      </c>
      <c r="B12" s="457">
        <f t="shared" si="0"/>
        <v>23086.75</v>
      </c>
      <c r="C12" s="450">
        <v>2050</v>
      </c>
      <c r="D12" s="450">
        <f>3950-2050</f>
        <v>1900</v>
      </c>
      <c r="E12" s="450">
        <f>8350.3-3950</f>
        <v>4400.2999999999993</v>
      </c>
      <c r="F12" s="451">
        <v>3354.45</v>
      </c>
      <c r="G12" s="450">
        <v>1600</v>
      </c>
      <c r="H12" s="449">
        <f>14331-13305</f>
        <v>1026</v>
      </c>
      <c r="I12" s="449">
        <f>16311-14331</f>
        <v>1980</v>
      </c>
      <c r="J12" s="449">
        <v>3165</v>
      </c>
      <c r="K12" s="450">
        <v>1350</v>
      </c>
      <c r="L12" s="450">
        <v>1646</v>
      </c>
      <c r="M12" s="449">
        <v>253</v>
      </c>
      <c r="N12" s="449">
        <v>362</v>
      </c>
    </row>
    <row r="13" spans="1:14" x14ac:dyDescent="0.2">
      <c r="A13" s="448">
        <v>2022</v>
      </c>
      <c r="B13" s="457">
        <f>SUM(C13:N13)</f>
        <v>19808.900000000001</v>
      </c>
      <c r="C13" s="452">
        <v>0</v>
      </c>
      <c r="D13" s="452">
        <v>0</v>
      </c>
      <c r="E13" s="453">
        <v>2278</v>
      </c>
      <c r="F13" s="454">
        <v>3993</v>
      </c>
      <c r="G13" s="453">
        <f>8375-6271</f>
        <v>2104</v>
      </c>
      <c r="H13" s="453">
        <f>9946-8375</f>
        <v>1571</v>
      </c>
      <c r="I13" s="453">
        <f>13246.2-9946</f>
        <v>3300.2000000000007</v>
      </c>
      <c r="J13" s="453">
        <f>16146.2-13246</f>
        <v>2900.2000000000007</v>
      </c>
      <c r="K13" s="452">
        <v>3268</v>
      </c>
      <c r="L13" s="452">
        <f>21684.35-21584</f>
        <v>100.34999999999854</v>
      </c>
      <c r="M13" s="453">
        <f>21766.15-21685</f>
        <v>81.150000000001455</v>
      </c>
      <c r="N13" s="455">
        <v>213</v>
      </c>
    </row>
    <row r="14" spans="1:14" x14ac:dyDescent="0.2">
      <c r="A14" s="448">
        <v>2023</v>
      </c>
      <c r="B14" s="457">
        <f>SUM(C14:N14)</f>
        <v>13351</v>
      </c>
      <c r="C14" s="450">
        <v>0</v>
      </c>
      <c r="D14" s="450">
        <v>0</v>
      </c>
      <c r="E14" s="450">
        <v>0</v>
      </c>
      <c r="F14" s="451">
        <v>1345</v>
      </c>
      <c r="G14" s="450">
        <v>1674</v>
      </c>
      <c r="H14" s="449">
        <v>3052</v>
      </c>
      <c r="I14" s="449">
        <v>3345</v>
      </c>
      <c r="J14" s="449">
        <v>2386</v>
      </c>
      <c r="K14" s="450">
        <v>1065</v>
      </c>
      <c r="L14" s="450">
        <v>484</v>
      </c>
      <c r="M14" s="449">
        <v>0</v>
      </c>
      <c r="N14" s="449">
        <v>0</v>
      </c>
    </row>
    <row r="15" spans="1:14" x14ac:dyDescent="0.2">
      <c r="A15" s="178">
        <v>2024</v>
      </c>
      <c r="B15" s="458">
        <f>SUM(C15:N15)</f>
        <v>3678</v>
      </c>
      <c r="C15" s="179">
        <v>0</v>
      </c>
      <c r="D15" s="179">
        <v>0</v>
      </c>
      <c r="E15" s="179">
        <v>2040</v>
      </c>
      <c r="F15" s="180">
        <v>1638</v>
      </c>
      <c r="G15" s="179"/>
      <c r="H15" s="181"/>
      <c r="I15" s="181"/>
      <c r="J15" s="181"/>
      <c r="K15" s="179"/>
      <c r="L15" s="179"/>
      <c r="M15" s="181"/>
      <c r="N15" s="181"/>
    </row>
    <row r="16" spans="1:14" ht="11.1" customHeight="1" x14ac:dyDescent="0.2">
      <c r="A16" s="182" t="s">
        <v>463</v>
      </c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3"/>
    </row>
    <row r="17" spans="1:14" ht="9" customHeight="1" x14ac:dyDescent="0.2">
      <c r="A17" s="939" t="s">
        <v>460</v>
      </c>
      <c r="B17" s="939"/>
      <c r="C17" s="939"/>
      <c r="D17" s="939"/>
      <c r="E17" s="939"/>
      <c r="F17" s="939"/>
      <c r="G17" s="939"/>
      <c r="H17" s="184"/>
      <c r="I17" s="184"/>
      <c r="J17" s="184"/>
      <c r="K17" s="184"/>
      <c r="L17" s="184"/>
      <c r="M17" s="184"/>
      <c r="N17" s="184"/>
    </row>
  </sheetData>
  <mergeCells count="3">
    <mergeCell ref="A2:N2"/>
    <mergeCell ref="A3:N3"/>
    <mergeCell ref="A17:G17"/>
  </mergeCells>
  <pageMargins left="0" right="0" top="0" bottom="0" header="0" footer="0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032"/>
  <sheetViews>
    <sheetView showGridLines="0" topLeftCell="A138" zoomScale="200" zoomScaleNormal="200" workbookViewId="0">
      <selection activeCell="D94" sqref="D94"/>
    </sheetView>
  </sheetViews>
  <sheetFormatPr baseColWidth="10" defaultColWidth="12.7109375" defaultRowHeight="15" customHeight="1" x14ac:dyDescent="0.2"/>
  <cols>
    <col min="1" max="1" width="15.140625" style="66" customWidth="1"/>
    <col min="2" max="10" width="7.7109375" style="66" customWidth="1"/>
    <col min="11" max="16384" width="12.7109375" style="66"/>
  </cols>
  <sheetData>
    <row r="1" spans="1:10" ht="18" customHeight="1" x14ac:dyDescent="0.25">
      <c r="A1" s="657" t="s">
        <v>580</v>
      </c>
      <c r="B1" s="534"/>
      <c r="C1" s="534"/>
      <c r="D1" s="534"/>
      <c r="E1" s="534"/>
      <c r="F1" s="534"/>
      <c r="G1" s="534"/>
      <c r="H1" s="535"/>
      <c r="I1" s="536"/>
      <c r="J1" s="534"/>
    </row>
    <row r="2" spans="1:10" ht="12" customHeight="1" x14ac:dyDescent="0.25">
      <c r="A2" s="658" t="s">
        <v>677</v>
      </c>
      <c r="B2" s="534"/>
      <c r="C2" s="534"/>
      <c r="D2" s="534"/>
      <c r="E2" s="534"/>
      <c r="F2" s="534"/>
      <c r="G2" s="534"/>
      <c r="H2" s="535"/>
      <c r="I2" s="536"/>
      <c r="J2" s="534"/>
    </row>
    <row r="3" spans="1:10" ht="12" customHeight="1" x14ac:dyDescent="0.25">
      <c r="A3" s="658" t="s">
        <v>18</v>
      </c>
      <c r="B3" s="534"/>
      <c r="C3" s="534"/>
      <c r="D3" s="537"/>
      <c r="E3" s="537"/>
      <c r="F3" s="537"/>
      <c r="G3" s="537"/>
      <c r="H3" s="538"/>
      <c r="I3" s="539"/>
      <c r="J3" s="537"/>
    </row>
    <row r="4" spans="1:10" ht="5.0999999999999996" customHeight="1" x14ac:dyDescent="0.25">
      <c r="A4" s="6"/>
      <c r="B4" s="534"/>
      <c r="C4" s="534"/>
      <c r="D4" s="537"/>
      <c r="E4" s="537"/>
      <c r="F4" s="537"/>
      <c r="G4" s="537"/>
      <c r="H4" s="538"/>
      <c r="I4" s="539"/>
      <c r="J4" s="537"/>
    </row>
    <row r="5" spans="1:10" ht="14.1" customHeight="1" x14ac:dyDescent="0.2">
      <c r="A5" s="940" t="s">
        <v>19</v>
      </c>
      <c r="B5" s="942" t="s">
        <v>20</v>
      </c>
      <c r="C5" s="943"/>
      <c r="D5" s="944"/>
      <c r="E5" s="942" t="s">
        <v>21</v>
      </c>
      <c r="F5" s="943"/>
      <c r="G5" s="944"/>
      <c r="H5" s="942" t="s">
        <v>22</v>
      </c>
      <c r="I5" s="943"/>
      <c r="J5" s="944"/>
    </row>
    <row r="6" spans="1:10" ht="14.1" customHeight="1" x14ac:dyDescent="0.2">
      <c r="A6" s="941"/>
      <c r="B6" s="443">
        <v>2023</v>
      </c>
      <c r="C6" s="443">
        <v>2024</v>
      </c>
      <c r="D6" s="443" t="s">
        <v>23</v>
      </c>
      <c r="E6" s="443">
        <v>2023</v>
      </c>
      <c r="F6" s="443">
        <v>2024</v>
      </c>
      <c r="G6" s="443" t="s">
        <v>23</v>
      </c>
      <c r="H6" s="443">
        <v>2023</v>
      </c>
      <c r="I6" s="443">
        <v>2024</v>
      </c>
      <c r="J6" s="443" t="s">
        <v>23</v>
      </c>
    </row>
    <row r="7" spans="1:10" ht="4.5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</row>
    <row r="8" spans="1:10" s="134" customFormat="1" ht="12" customHeight="1" x14ac:dyDescent="0.25">
      <c r="A8" s="821" t="s">
        <v>660</v>
      </c>
      <c r="B8" s="146">
        <f>AVERAGE(B9:B14)</f>
        <v>3730.8333333333335</v>
      </c>
      <c r="C8" s="146">
        <f>AVERAGE(C9:C14)</f>
        <v>2602.5</v>
      </c>
      <c r="D8" s="822">
        <f t="shared" ref="D8:D37" si="0">((C8/B8) -      1)*100</f>
        <v>-30.243466607102974</v>
      </c>
      <c r="E8" s="146">
        <f t="shared" ref="E8:F8" si="1">AVERAGE(E9:E14)</f>
        <v>2413</v>
      </c>
      <c r="F8" s="146">
        <f t="shared" si="1"/>
        <v>2140</v>
      </c>
      <c r="G8" s="822">
        <f t="shared" ref="G8" si="2">((F8/E8) -      1)*100</f>
        <v>-11.313717364276831</v>
      </c>
      <c r="H8" s="146">
        <f t="shared" ref="H8:I8" si="3">AVERAGE(H9:H14)</f>
        <v>2442.6666666666665</v>
      </c>
      <c r="I8" s="146">
        <f t="shared" si="3"/>
        <v>1315</v>
      </c>
      <c r="J8" s="822">
        <f t="shared" ref="J8" si="4">((I8/H8) -      1)*100</f>
        <v>-46.165393013100427</v>
      </c>
    </row>
    <row r="9" spans="1:10" s="134" customFormat="1" ht="12" customHeight="1" x14ac:dyDescent="0.25">
      <c r="A9" s="823" t="s">
        <v>663</v>
      </c>
      <c r="B9" s="141">
        <v>3375</v>
      </c>
      <c r="C9" s="141">
        <v>2400</v>
      </c>
      <c r="D9" s="824">
        <f t="shared" si="0"/>
        <v>-28.888888888888886</v>
      </c>
      <c r="E9" s="141" t="s">
        <v>31</v>
      </c>
      <c r="F9" s="141" t="s">
        <v>31</v>
      </c>
      <c r="G9" s="824" t="s">
        <v>28</v>
      </c>
      <c r="H9" s="141" t="s">
        <v>31</v>
      </c>
      <c r="I9" s="141">
        <v>1580</v>
      </c>
      <c r="J9" s="824" t="s">
        <v>26</v>
      </c>
    </row>
    <row r="10" spans="1:10" s="134" customFormat="1" ht="12" customHeight="1" x14ac:dyDescent="0.25">
      <c r="A10" s="823" t="s">
        <v>661</v>
      </c>
      <c r="B10" s="141">
        <v>3310</v>
      </c>
      <c r="C10" s="141">
        <v>2130</v>
      </c>
      <c r="D10" s="824">
        <f t="shared" si="0"/>
        <v>-35.649546827794566</v>
      </c>
      <c r="E10" s="141" t="s">
        <v>31</v>
      </c>
      <c r="F10" s="141" t="s">
        <v>31</v>
      </c>
      <c r="G10" s="824" t="s">
        <v>28</v>
      </c>
      <c r="H10" s="141">
        <v>1495</v>
      </c>
      <c r="I10" s="141" t="s">
        <v>31</v>
      </c>
      <c r="J10" s="824" t="s">
        <v>26</v>
      </c>
    </row>
    <row r="11" spans="1:10" s="134" customFormat="1" ht="12" customHeight="1" x14ac:dyDescent="0.25">
      <c r="A11" s="825" t="s">
        <v>678</v>
      </c>
      <c r="B11" s="141">
        <v>3700</v>
      </c>
      <c r="C11" s="141">
        <v>3780</v>
      </c>
      <c r="D11" s="824">
        <f t="shared" si="0"/>
        <v>2.1621621621621623</v>
      </c>
      <c r="E11" s="141">
        <v>2413</v>
      </c>
      <c r="F11" s="141">
        <v>2140</v>
      </c>
      <c r="G11" s="824">
        <f t="shared" ref="G11" si="5">((F11/E11) -      1)*100</f>
        <v>-11.313717364276831</v>
      </c>
      <c r="H11" s="141">
        <v>1033</v>
      </c>
      <c r="I11" s="141">
        <v>1050</v>
      </c>
      <c r="J11" s="824">
        <f t="shared" ref="J11" si="6">((I11/H11) -      1)*100</f>
        <v>1.6456921587608919</v>
      </c>
    </row>
    <row r="12" spans="1:10" s="134" customFormat="1" ht="12" customHeight="1" x14ac:dyDescent="0.25">
      <c r="A12" s="136" t="s">
        <v>665</v>
      </c>
      <c r="B12" s="141">
        <v>3580</v>
      </c>
      <c r="C12" s="141" t="s">
        <v>31</v>
      </c>
      <c r="D12" s="824" t="s">
        <v>28</v>
      </c>
      <c r="E12" s="141" t="s">
        <v>31</v>
      </c>
      <c r="F12" s="141" t="s">
        <v>31</v>
      </c>
      <c r="G12" s="824" t="s">
        <v>28</v>
      </c>
      <c r="H12" s="141" t="s">
        <v>31</v>
      </c>
      <c r="I12" s="141" t="s">
        <v>31</v>
      </c>
      <c r="J12" s="824" t="s">
        <v>26</v>
      </c>
    </row>
    <row r="13" spans="1:10" s="134" customFormat="1" ht="12" customHeight="1" x14ac:dyDescent="0.25">
      <c r="A13" s="136" t="s">
        <v>679</v>
      </c>
      <c r="B13" s="141">
        <v>4270</v>
      </c>
      <c r="C13" s="141" t="s">
        <v>31</v>
      </c>
      <c r="D13" s="824" t="s">
        <v>28</v>
      </c>
      <c r="E13" s="141" t="s">
        <v>31</v>
      </c>
      <c r="F13" s="141" t="s">
        <v>31</v>
      </c>
      <c r="G13" s="824" t="s">
        <v>28</v>
      </c>
      <c r="H13" s="141">
        <v>4800</v>
      </c>
      <c r="I13" s="141" t="s">
        <v>31</v>
      </c>
      <c r="J13" s="824" t="s">
        <v>28</v>
      </c>
    </row>
    <row r="14" spans="1:10" s="134" customFormat="1" ht="12" customHeight="1" x14ac:dyDescent="0.25">
      <c r="A14" s="136" t="s">
        <v>667</v>
      </c>
      <c r="B14" s="141">
        <v>4150</v>
      </c>
      <c r="C14" s="141">
        <v>2100</v>
      </c>
      <c r="D14" s="824">
        <f t="shared" si="0"/>
        <v>-49.397590361445786</v>
      </c>
      <c r="E14" s="141" t="s">
        <v>31</v>
      </c>
      <c r="F14" s="141" t="s">
        <v>31</v>
      </c>
      <c r="G14" s="824" t="s">
        <v>28</v>
      </c>
      <c r="H14" s="141" t="s">
        <v>31</v>
      </c>
      <c r="I14" s="141" t="s">
        <v>31</v>
      </c>
      <c r="J14" s="824" t="s">
        <v>26</v>
      </c>
    </row>
    <row r="15" spans="1:10" ht="12" customHeight="1" x14ac:dyDescent="0.2">
      <c r="A15" s="821" t="s">
        <v>24</v>
      </c>
      <c r="B15" s="146">
        <f>AVERAGE(B16:B21)</f>
        <v>3894.75</v>
      </c>
      <c r="C15" s="146">
        <f>AVERAGE(C16:C21)</f>
        <v>2850</v>
      </c>
      <c r="D15" s="822">
        <f t="shared" si="0"/>
        <v>-26.824571538609664</v>
      </c>
      <c r="E15" s="146">
        <f>AVERAGE(E16:E21)</f>
        <v>4871.5</v>
      </c>
      <c r="F15" s="146">
        <f>AVERAGE(F16:F21)</f>
        <v>3015.32</v>
      </c>
      <c r="G15" s="822">
        <f t="shared" ref="G15:G20" si="7">((F15/E15) -      1)*100</f>
        <v>-38.102843066817194</v>
      </c>
      <c r="H15" s="146">
        <f>AVERAGE(H16:H20)</f>
        <v>3086.3333333333335</v>
      </c>
      <c r="I15" s="146">
        <f>AVERAGE(I16:I20)</f>
        <v>3120.45</v>
      </c>
      <c r="J15" s="822">
        <f t="shared" ref="J15:J20" si="8">((I15/H15) -      1)*100</f>
        <v>1.1054109515066246</v>
      </c>
    </row>
    <row r="16" spans="1:10" ht="12" customHeight="1" x14ac:dyDescent="0.2">
      <c r="A16" s="823" t="s">
        <v>25</v>
      </c>
      <c r="B16" s="141">
        <v>3403</v>
      </c>
      <c r="C16" s="141">
        <v>2604.1999999999998</v>
      </c>
      <c r="D16" s="824">
        <f t="shared" si="0"/>
        <v>-23.473405818395541</v>
      </c>
      <c r="E16" s="141">
        <v>3301</v>
      </c>
      <c r="F16" s="141">
        <v>2815</v>
      </c>
      <c r="G16" s="824">
        <f t="shared" si="7"/>
        <v>-14.722811269312331</v>
      </c>
      <c r="H16" s="141">
        <v>3145</v>
      </c>
      <c r="I16" s="141">
        <v>3111.8</v>
      </c>
      <c r="J16" s="824">
        <f t="shared" si="8"/>
        <v>-1.0556438791732847</v>
      </c>
    </row>
    <row r="17" spans="1:10" ht="12" customHeight="1" x14ac:dyDescent="0.2">
      <c r="A17" s="823" t="s">
        <v>315</v>
      </c>
      <c r="B17" s="141">
        <v>2833</v>
      </c>
      <c r="C17" s="141">
        <v>2495.8000000000002</v>
      </c>
      <c r="D17" s="824">
        <f t="shared" si="0"/>
        <v>-11.902576773738083</v>
      </c>
      <c r="E17" s="141">
        <v>2895</v>
      </c>
      <c r="F17" s="141">
        <v>2561.6</v>
      </c>
      <c r="G17" s="824">
        <f t="shared" si="7"/>
        <v>-11.516407599309153</v>
      </c>
      <c r="H17" s="141">
        <v>1814</v>
      </c>
      <c r="I17" s="141">
        <v>1670</v>
      </c>
      <c r="J17" s="824">
        <f t="shared" si="8"/>
        <v>-7.9382579933847897</v>
      </c>
    </row>
    <row r="18" spans="1:10" ht="12" customHeight="1" x14ac:dyDescent="0.2">
      <c r="A18" s="823" t="s">
        <v>668</v>
      </c>
      <c r="B18" s="141" t="s">
        <v>31</v>
      </c>
      <c r="C18" s="141">
        <v>2500</v>
      </c>
      <c r="D18" s="824" t="s">
        <v>28</v>
      </c>
      <c r="E18" s="141" t="s">
        <v>31</v>
      </c>
      <c r="F18" s="141">
        <v>2750</v>
      </c>
      <c r="G18" s="824" t="s">
        <v>28</v>
      </c>
      <c r="H18" s="141" t="s">
        <v>31</v>
      </c>
      <c r="I18" s="141">
        <v>3400</v>
      </c>
      <c r="J18" s="824" t="s">
        <v>28</v>
      </c>
    </row>
    <row r="19" spans="1:10" ht="12" customHeight="1" x14ac:dyDescent="0.2">
      <c r="A19" s="823" t="s">
        <v>314</v>
      </c>
      <c r="B19" s="141" t="s">
        <v>31</v>
      </c>
      <c r="C19" s="141">
        <v>4300</v>
      </c>
      <c r="D19" s="824" t="s">
        <v>28</v>
      </c>
      <c r="E19" s="141" t="s">
        <v>31</v>
      </c>
      <c r="F19" s="141">
        <v>3500</v>
      </c>
      <c r="G19" s="824" t="s">
        <v>28</v>
      </c>
      <c r="H19" s="141" t="s">
        <v>31</v>
      </c>
      <c r="I19" s="141" t="s">
        <v>31</v>
      </c>
      <c r="J19" s="824" t="s">
        <v>28</v>
      </c>
    </row>
    <row r="20" spans="1:10" ht="12" customHeight="1" x14ac:dyDescent="0.2">
      <c r="A20" s="823" t="s">
        <v>572</v>
      </c>
      <c r="B20" s="141">
        <v>4310</v>
      </c>
      <c r="C20" s="141">
        <v>2350</v>
      </c>
      <c r="D20" s="824">
        <f t="shared" si="0"/>
        <v>-45.475638051044086</v>
      </c>
      <c r="E20" s="141">
        <v>7890</v>
      </c>
      <c r="F20" s="141">
        <v>3450</v>
      </c>
      <c r="G20" s="824">
        <f t="shared" si="7"/>
        <v>-56.273764258555126</v>
      </c>
      <c r="H20" s="141">
        <v>4300</v>
      </c>
      <c r="I20" s="141">
        <v>4300</v>
      </c>
      <c r="J20" s="824">
        <f t="shared" si="8"/>
        <v>0</v>
      </c>
    </row>
    <row r="21" spans="1:10" ht="12" customHeight="1" x14ac:dyDescent="0.2">
      <c r="A21" s="823" t="s">
        <v>594</v>
      </c>
      <c r="B21" s="141">
        <v>5033</v>
      </c>
      <c r="C21" s="141" t="s">
        <v>31</v>
      </c>
      <c r="D21" s="824" t="s">
        <v>26</v>
      </c>
      <c r="E21" s="141">
        <v>5400</v>
      </c>
      <c r="F21" s="141" t="s">
        <v>31</v>
      </c>
      <c r="G21" s="824" t="s">
        <v>28</v>
      </c>
      <c r="H21" s="141" t="s">
        <v>31</v>
      </c>
      <c r="I21" s="141" t="s">
        <v>31</v>
      </c>
      <c r="J21" s="824" t="s">
        <v>26</v>
      </c>
    </row>
    <row r="22" spans="1:10" ht="12" customHeight="1" x14ac:dyDescent="0.2">
      <c r="A22" s="541" t="s">
        <v>27</v>
      </c>
      <c r="B22" s="146" t="s">
        <v>26</v>
      </c>
      <c r="C22" s="146">
        <f>AVERAGE(C23:C29)</f>
        <v>2225.4285714285716</v>
      </c>
      <c r="D22" s="822" t="s">
        <v>26</v>
      </c>
      <c r="E22" s="146" t="s">
        <v>26</v>
      </c>
      <c r="F22" s="146">
        <f t="shared" ref="F22" si="9">AVERAGE(F23:F29)</f>
        <v>2612.8333333333335</v>
      </c>
      <c r="G22" s="822" t="s">
        <v>26</v>
      </c>
      <c r="H22" s="146" t="s">
        <v>26</v>
      </c>
      <c r="I22" s="146">
        <f t="shared" ref="I22" si="10">AVERAGE(I23:I29)</f>
        <v>1408.3333333333333</v>
      </c>
      <c r="J22" s="822" t="s">
        <v>26</v>
      </c>
    </row>
    <row r="23" spans="1:10" ht="12" customHeight="1" x14ac:dyDescent="0.2">
      <c r="A23" s="53" t="s">
        <v>30</v>
      </c>
      <c r="B23" s="141" t="s">
        <v>31</v>
      </c>
      <c r="C23" s="141">
        <v>2260</v>
      </c>
      <c r="D23" s="824" t="s">
        <v>26</v>
      </c>
      <c r="E23" s="141" t="s">
        <v>31</v>
      </c>
      <c r="F23" s="141">
        <v>2120</v>
      </c>
      <c r="G23" s="824" t="s">
        <v>28</v>
      </c>
      <c r="H23" s="141" t="s">
        <v>31</v>
      </c>
      <c r="I23" s="141">
        <v>1480</v>
      </c>
      <c r="J23" s="824" t="s">
        <v>26</v>
      </c>
    </row>
    <row r="24" spans="1:10" ht="12" customHeight="1" x14ac:dyDescent="0.2">
      <c r="A24" s="53" t="s">
        <v>486</v>
      </c>
      <c r="B24" s="141" t="s">
        <v>31</v>
      </c>
      <c r="C24" s="141">
        <v>2095</v>
      </c>
      <c r="D24" s="824" t="s">
        <v>28</v>
      </c>
      <c r="E24" s="141" t="s">
        <v>31</v>
      </c>
      <c r="F24" s="141" t="s">
        <v>31</v>
      </c>
      <c r="G24" s="824" t="s">
        <v>28</v>
      </c>
      <c r="H24" s="141" t="s">
        <v>31</v>
      </c>
      <c r="I24" s="141">
        <v>1270</v>
      </c>
      <c r="J24" s="824" t="s">
        <v>26</v>
      </c>
    </row>
    <row r="25" spans="1:10" ht="12" customHeight="1" x14ac:dyDescent="0.2">
      <c r="A25" s="53" t="s">
        <v>488</v>
      </c>
      <c r="B25" s="141" t="s">
        <v>31</v>
      </c>
      <c r="C25" s="141">
        <v>2147</v>
      </c>
      <c r="D25" s="824" t="s">
        <v>28</v>
      </c>
      <c r="E25" s="141" t="s">
        <v>31</v>
      </c>
      <c r="F25" s="141">
        <v>2187</v>
      </c>
      <c r="G25" s="824" t="s">
        <v>28</v>
      </c>
      <c r="H25" s="141" t="s">
        <v>31</v>
      </c>
      <c r="I25" s="141">
        <v>1500</v>
      </c>
      <c r="J25" s="824" t="s">
        <v>26</v>
      </c>
    </row>
    <row r="26" spans="1:10" ht="12" customHeight="1" x14ac:dyDescent="0.2">
      <c r="A26" s="53" t="s">
        <v>595</v>
      </c>
      <c r="B26" s="141" t="s">
        <v>31</v>
      </c>
      <c r="C26" s="141">
        <v>2155</v>
      </c>
      <c r="D26" s="824" t="s">
        <v>28</v>
      </c>
      <c r="E26" s="141" t="s">
        <v>31</v>
      </c>
      <c r="F26" s="141">
        <v>2870</v>
      </c>
      <c r="G26" s="824" t="s">
        <v>28</v>
      </c>
      <c r="H26" s="141" t="s">
        <v>31</v>
      </c>
      <c r="I26" s="141">
        <v>1380</v>
      </c>
      <c r="J26" s="824" t="s">
        <v>26</v>
      </c>
    </row>
    <row r="27" spans="1:10" ht="12" customHeight="1" x14ac:dyDescent="0.2">
      <c r="A27" s="53" t="s">
        <v>325</v>
      </c>
      <c r="B27" s="141" t="s">
        <v>31</v>
      </c>
      <c r="C27" s="141">
        <v>2288</v>
      </c>
      <c r="D27" s="824" t="s">
        <v>28</v>
      </c>
      <c r="E27" s="141" t="s">
        <v>31</v>
      </c>
      <c r="F27" s="141">
        <v>3100</v>
      </c>
      <c r="G27" s="824" t="s">
        <v>28</v>
      </c>
      <c r="H27" s="141" t="s">
        <v>31</v>
      </c>
      <c r="I27" s="141">
        <v>1640</v>
      </c>
      <c r="J27" s="824" t="s">
        <v>26</v>
      </c>
    </row>
    <row r="28" spans="1:10" ht="12" customHeight="1" x14ac:dyDescent="0.2">
      <c r="A28" s="53" t="s">
        <v>326</v>
      </c>
      <c r="B28" s="141" t="s">
        <v>31</v>
      </c>
      <c r="C28" s="141">
        <v>2600</v>
      </c>
      <c r="D28" s="824" t="s">
        <v>28</v>
      </c>
      <c r="E28" s="141" t="s">
        <v>31</v>
      </c>
      <c r="F28" s="141">
        <v>2600</v>
      </c>
      <c r="G28" s="824" t="s">
        <v>28</v>
      </c>
      <c r="H28" s="141" t="s">
        <v>31</v>
      </c>
      <c r="I28" s="141" t="s">
        <v>31</v>
      </c>
      <c r="J28" s="824" t="s">
        <v>26</v>
      </c>
    </row>
    <row r="29" spans="1:10" ht="12" customHeight="1" x14ac:dyDescent="0.2">
      <c r="A29" s="53" t="s">
        <v>327</v>
      </c>
      <c r="B29" s="141" t="s">
        <v>31</v>
      </c>
      <c r="C29" s="141">
        <v>2033</v>
      </c>
      <c r="D29" s="824" t="s">
        <v>28</v>
      </c>
      <c r="E29" s="141" t="s">
        <v>31</v>
      </c>
      <c r="F29" s="141">
        <v>2800</v>
      </c>
      <c r="G29" s="824" t="s">
        <v>28</v>
      </c>
      <c r="H29" s="141" t="s">
        <v>31</v>
      </c>
      <c r="I29" s="141">
        <v>1180</v>
      </c>
      <c r="J29" s="824" t="s">
        <v>26</v>
      </c>
    </row>
    <row r="30" spans="1:10" ht="12" customHeight="1" x14ac:dyDescent="0.2">
      <c r="A30" s="826" t="s">
        <v>32</v>
      </c>
      <c r="B30" s="146">
        <f>AVERAGE(B31:B39)</f>
        <v>3955.3333333333335</v>
      </c>
      <c r="C30" s="146">
        <f>AVERAGE(C31:C39)</f>
        <v>3160.65</v>
      </c>
      <c r="D30" s="822">
        <f t="shared" si="0"/>
        <v>-20.091437721220295</v>
      </c>
      <c r="E30" s="146">
        <f>AVERAGE(E31:E39)</f>
        <v>3750.3333333333335</v>
      </c>
      <c r="F30" s="146">
        <f>AVERAGE(F31:F39)</f>
        <v>2938.75</v>
      </c>
      <c r="G30" s="822">
        <f>((F30/E30) -      1)*100</f>
        <v>-21.640298640120882</v>
      </c>
      <c r="H30" s="146">
        <f>AVERAGE(H32:H39)</f>
        <v>3204.3333333333335</v>
      </c>
      <c r="I30" s="146">
        <f>AVERAGE(I32:I39)</f>
        <v>2643.35</v>
      </c>
      <c r="J30" s="822">
        <f>((I30/H30) -      1)*100</f>
        <v>-17.507021741391871</v>
      </c>
    </row>
    <row r="31" spans="1:10" ht="12" customHeight="1" x14ac:dyDescent="0.2">
      <c r="A31" s="825" t="s">
        <v>33</v>
      </c>
      <c r="B31" s="141">
        <v>3305</v>
      </c>
      <c r="C31" s="141">
        <v>2470</v>
      </c>
      <c r="D31" s="824">
        <f t="shared" si="0"/>
        <v>-25.264750378214828</v>
      </c>
      <c r="E31" s="141">
        <v>3655</v>
      </c>
      <c r="F31" s="141">
        <v>2485</v>
      </c>
      <c r="G31" s="824">
        <f>((F31/E31) -      1)*100</f>
        <v>-32.010943912448695</v>
      </c>
      <c r="H31" s="141" t="s">
        <v>31</v>
      </c>
      <c r="I31" s="141" t="s">
        <v>31</v>
      </c>
      <c r="J31" s="824" t="s">
        <v>26</v>
      </c>
    </row>
    <row r="32" spans="1:10" ht="12" customHeight="1" x14ac:dyDescent="0.2">
      <c r="A32" s="825" t="s">
        <v>34</v>
      </c>
      <c r="B32" s="141">
        <v>2800</v>
      </c>
      <c r="C32" s="141">
        <v>2173.4</v>
      </c>
      <c r="D32" s="824">
        <f t="shared" si="0"/>
        <v>-22.378571428571426</v>
      </c>
      <c r="E32" s="141">
        <v>2833</v>
      </c>
      <c r="F32" s="141">
        <v>2353.4</v>
      </c>
      <c r="G32" s="824">
        <f>((F32/E32) -      1)*100</f>
        <v>-16.929050476526651</v>
      </c>
      <c r="H32" s="141">
        <v>2133</v>
      </c>
      <c r="I32" s="141">
        <v>1380</v>
      </c>
      <c r="J32" s="824">
        <f>((I32/H32) -      1)*100</f>
        <v>-35.302390998593523</v>
      </c>
    </row>
    <row r="33" spans="1:10" ht="12" customHeight="1" x14ac:dyDescent="0.2">
      <c r="A33" s="825" t="s">
        <v>35</v>
      </c>
      <c r="B33" s="141">
        <v>2987</v>
      </c>
      <c r="C33" s="141">
        <v>2413.4</v>
      </c>
      <c r="D33" s="824">
        <f t="shared" si="0"/>
        <v>-19.203213927017071</v>
      </c>
      <c r="E33" s="141">
        <v>2987</v>
      </c>
      <c r="F33" s="141">
        <v>2386.6</v>
      </c>
      <c r="G33" s="824">
        <f>((F33/E33) -      1)*100</f>
        <v>-20.100435219283565</v>
      </c>
      <c r="H33" s="141" t="s">
        <v>31</v>
      </c>
      <c r="I33" s="141" t="s">
        <v>31</v>
      </c>
      <c r="J33" s="824" t="s">
        <v>26</v>
      </c>
    </row>
    <row r="34" spans="1:10" ht="12" customHeight="1" x14ac:dyDescent="0.2">
      <c r="A34" s="825" t="s">
        <v>36</v>
      </c>
      <c r="B34" s="141">
        <v>2643</v>
      </c>
      <c r="C34" s="141">
        <v>2880</v>
      </c>
      <c r="D34" s="824">
        <f t="shared" si="0"/>
        <v>8.9670828603859221</v>
      </c>
      <c r="E34" s="141">
        <v>2865</v>
      </c>
      <c r="F34" s="141">
        <v>2745</v>
      </c>
      <c r="G34" s="824">
        <f t="shared" ref="G34:G37" si="11">((F34/E34) -      1)*100</f>
        <v>-4.1884816753926746</v>
      </c>
      <c r="H34" s="141">
        <v>2380</v>
      </c>
      <c r="I34" s="141">
        <v>3093.4</v>
      </c>
      <c r="J34" s="824">
        <f>((I34/H34) -      1)*100</f>
        <v>29.974789915966383</v>
      </c>
    </row>
    <row r="35" spans="1:10" ht="12" customHeight="1" x14ac:dyDescent="0.2">
      <c r="A35" s="825" t="s">
        <v>37</v>
      </c>
      <c r="B35" s="141">
        <v>4650</v>
      </c>
      <c r="C35" s="141">
        <v>2455</v>
      </c>
      <c r="D35" s="824">
        <f t="shared" si="0"/>
        <v>-47.204301075268816</v>
      </c>
      <c r="E35" s="141">
        <v>4800</v>
      </c>
      <c r="F35" s="141">
        <v>2440</v>
      </c>
      <c r="G35" s="824" t="s">
        <v>26</v>
      </c>
      <c r="H35" s="141" t="s">
        <v>31</v>
      </c>
      <c r="I35" s="141">
        <v>1420</v>
      </c>
      <c r="J35" s="824" t="s">
        <v>26</v>
      </c>
    </row>
    <row r="36" spans="1:10" ht="12" customHeight="1" x14ac:dyDescent="0.2">
      <c r="A36" s="825" t="s">
        <v>38</v>
      </c>
      <c r="B36" s="141">
        <v>5000</v>
      </c>
      <c r="C36" s="141">
        <v>5050</v>
      </c>
      <c r="D36" s="824">
        <f t="shared" si="0"/>
        <v>1.0000000000000009</v>
      </c>
      <c r="E36" s="141">
        <v>4600</v>
      </c>
      <c r="F36" s="141">
        <v>4900</v>
      </c>
      <c r="G36" s="824">
        <f t="shared" si="11"/>
        <v>6.5217391304347894</v>
      </c>
      <c r="H36" s="141" t="s">
        <v>31</v>
      </c>
      <c r="I36" s="141" t="s">
        <v>31</v>
      </c>
      <c r="J36" s="824" t="s">
        <v>26</v>
      </c>
    </row>
    <row r="37" spans="1:10" ht="12" customHeight="1" x14ac:dyDescent="0.2">
      <c r="A37" s="825" t="s">
        <v>39</v>
      </c>
      <c r="B37" s="141">
        <v>5900</v>
      </c>
      <c r="C37" s="141">
        <v>5250</v>
      </c>
      <c r="D37" s="824">
        <f t="shared" si="0"/>
        <v>-11.016949152542377</v>
      </c>
      <c r="E37" s="141">
        <v>4100</v>
      </c>
      <c r="F37" s="141">
        <v>3600</v>
      </c>
      <c r="G37" s="824">
        <f t="shared" si="11"/>
        <v>-12.195121951219512</v>
      </c>
      <c r="H37" s="141">
        <v>5100</v>
      </c>
      <c r="I37" s="141">
        <v>4680</v>
      </c>
      <c r="J37" s="824">
        <f>((I37/H37) -      1)*100</f>
        <v>-8.2352941176470633</v>
      </c>
    </row>
    <row r="38" spans="1:10" ht="12" customHeight="1" x14ac:dyDescent="0.2">
      <c r="A38" s="825" t="s">
        <v>40</v>
      </c>
      <c r="B38" s="141">
        <v>3713</v>
      </c>
      <c r="C38" s="141">
        <v>2593.4</v>
      </c>
      <c r="D38" s="824">
        <f>((C38/B38) -      1)*100</f>
        <v>-30.153514678157823</v>
      </c>
      <c r="E38" s="141">
        <v>3413</v>
      </c>
      <c r="F38" s="141">
        <v>2600</v>
      </c>
      <c r="G38" s="824">
        <f>((F38/E38) -      1)*100</f>
        <v>-23.820685613829472</v>
      </c>
      <c r="H38" s="141" t="s">
        <v>41</v>
      </c>
      <c r="I38" s="141" t="s">
        <v>41</v>
      </c>
      <c r="J38" s="824" t="s">
        <v>26</v>
      </c>
    </row>
    <row r="39" spans="1:10" ht="12" customHeight="1" x14ac:dyDescent="0.2">
      <c r="A39" s="825" t="s">
        <v>42</v>
      </c>
      <c r="B39" s="141">
        <v>4600</v>
      </c>
      <c r="C39" s="141" t="s">
        <v>41</v>
      </c>
      <c r="D39" s="824" t="s">
        <v>26</v>
      </c>
      <c r="E39" s="141">
        <v>4500</v>
      </c>
      <c r="F39" s="141" t="s">
        <v>41</v>
      </c>
      <c r="G39" s="824" t="s">
        <v>26</v>
      </c>
      <c r="H39" s="141" t="s">
        <v>41</v>
      </c>
      <c r="I39" s="141" t="s">
        <v>41</v>
      </c>
      <c r="J39" s="824" t="s">
        <v>26</v>
      </c>
    </row>
    <row r="40" spans="1:10" ht="12" customHeight="1" x14ac:dyDescent="0.2">
      <c r="A40" s="655" t="s">
        <v>43</v>
      </c>
      <c r="B40" s="146">
        <f t="shared" ref="B40:C40" si="12">AVERAGE(B41:B49)</f>
        <v>3229</v>
      </c>
      <c r="C40" s="146">
        <f t="shared" si="12"/>
        <v>2494.3999999999996</v>
      </c>
      <c r="D40" s="822">
        <f t="shared" ref="D40:D74" si="13">((C40/B40) -      1)*100</f>
        <v>-22.750077423350888</v>
      </c>
      <c r="E40" s="146">
        <f t="shared" ref="E40:F40" si="14">AVERAGE(E41:E49)</f>
        <v>4733</v>
      </c>
      <c r="F40" s="146">
        <f t="shared" si="14"/>
        <v>2683.8399999999997</v>
      </c>
      <c r="G40" s="822">
        <f t="shared" ref="G40:G45" si="15">((F40/E40) -      1)*100</f>
        <v>-43.29516163110079</v>
      </c>
      <c r="H40" s="146">
        <f t="shared" ref="H40:I40" si="16">AVERAGE(H41:H49)</f>
        <v>2863</v>
      </c>
      <c r="I40" s="146">
        <f t="shared" si="16"/>
        <v>1918.7777777777778</v>
      </c>
      <c r="J40" s="822">
        <f t="shared" ref="J40:J45" si="17">((I40/H40) -      1)*100</f>
        <v>-32.980168432491162</v>
      </c>
    </row>
    <row r="41" spans="1:10" ht="12" customHeight="1" x14ac:dyDescent="0.2">
      <c r="A41" s="654" t="s">
        <v>160</v>
      </c>
      <c r="B41" s="141" t="s">
        <v>31</v>
      </c>
      <c r="C41" s="141">
        <v>2350</v>
      </c>
      <c r="D41" s="824" t="s">
        <v>28</v>
      </c>
      <c r="E41" s="141" t="s">
        <v>31</v>
      </c>
      <c r="F41" s="141">
        <v>2400</v>
      </c>
      <c r="G41" s="824" t="s">
        <v>28</v>
      </c>
      <c r="H41" s="141" t="s">
        <v>31</v>
      </c>
      <c r="I41" s="141">
        <v>1553.4</v>
      </c>
      <c r="J41" s="824" t="s">
        <v>26</v>
      </c>
    </row>
    <row r="42" spans="1:10" ht="12" customHeight="1" x14ac:dyDescent="0.2">
      <c r="A42" s="654" t="s">
        <v>44</v>
      </c>
      <c r="B42" s="141" t="s">
        <v>31</v>
      </c>
      <c r="C42" s="141">
        <v>2300</v>
      </c>
      <c r="D42" s="824" t="s">
        <v>28</v>
      </c>
      <c r="E42" s="141" t="s">
        <v>31</v>
      </c>
      <c r="F42" s="141">
        <v>2400</v>
      </c>
      <c r="G42" s="824" t="s">
        <v>28</v>
      </c>
      <c r="H42" s="141" t="s">
        <v>31</v>
      </c>
      <c r="I42" s="141">
        <v>1400</v>
      </c>
      <c r="J42" s="824" t="s">
        <v>26</v>
      </c>
    </row>
    <row r="43" spans="1:10" ht="12" customHeight="1" x14ac:dyDescent="0.2">
      <c r="A43" s="654" t="s">
        <v>502</v>
      </c>
      <c r="B43" s="141" t="s">
        <v>31</v>
      </c>
      <c r="C43" s="141">
        <v>2500</v>
      </c>
      <c r="D43" s="824" t="s">
        <v>28</v>
      </c>
      <c r="E43" s="141" t="s">
        <v>31</v>
      </c>
      <c r="F43" s="141" t="s">
        <v>31</v>
      </c>
      <c r="G43" s="824" t="s">
        <v>28</v>
      </c>
      <c r="H43" s="141" t="s">
        <v>31</v>
      </c>
      <c r="I43" s="141">
        <v>1600</v>
      </c>
      <c r="J43" s="824" t="s">
        <v>26</v>
      </c>
    </row>
    <row r="44" spans="1:10" ht="12" customHeight="1" x14ac:dyDescent="0.2">
      <c r="A44" s="654" t="s">
        <v>173</v>
      </c>
      <c r="B44" s="141" t="s">
        <v>31</v>
      </c>
      <c r="C44" s="141">
        <v>2220</v>
      </c>
      <c r="D44" s="824" t="s">
        <v>28</v>
      </c>
      <c r="E44" s="141" t="s">
        <v>31</v>
      </c>
      <c r="F44" s="141">
        <v>2400</v>
      </c>
      <c r="G44" s="824" t="s">
        <v>28</v>
      </c>
      <c r="H44" s="141" t="s">
        <v>31</v>
      </c>
      <c r="I44" s="141">
        <v>1430</v>
      </c>
      <c r="J44" s="824" t="s">
        <v>26</v>
      </c>
    </row>
    <row r="45" spans="1:10" ht="12" customHeight="1" x14ac:dyDescent="0.2">
      <c r="A45" s="827" t="s">
        <v>45</v>
      </c>
      <c r="B45" s="141">
        <v>3229</v>
      </c>
      <c r="C45" s="141">
        <v>2772.2</v>
      </c>
      <c r="D45" s="824">
        <f t="shared" si="13"/>
        <v>-14.146794673273465</v>
      </c>
      <c r="E45" s="141">
        <v>4733</v>
      </c>
      <c r="F45" s="141">
        <v>3465.8</v>
      </c>
      <c r="G45" s="824">
        <f t="shared" si="15"/>
        <v>-26.77371645890555</v>
      </c>
      <c r="H45" s="141">
        <v>2863</v>
      </c>
      <c r="I45" s="141">
        <v>3222.2</v>
      </c>
      <c r="J45" s="824">
        <f t="shared" si="17"/>
        <v>12.546280125742214</v>
      </c>
    </row>
    <row r="46" spans="1:10" ht="12" customHeight="1" x14ac:dyDescent="0.2">
      <c r="A46" s="89" t="s">
        <v>506</v>
      </c>
      <c r="B46" s="141" t="s">
        <v>31</v>
      </c>
      <c r="C46" s="141">
        <v>2360.8000000000002</v>
      </c>
      <c r="D46" s="824" t="s">
        <v>28</v>
      </c>
      <c r="E46" s="141" t="s">
        <v>31</v>
      </c>
      <c r="F46" s="141" t="s">
        <v>31</v>
      </c>
      <c r="G46" s="824" t="s">
        <v>28</v>
      </c>
      <c r="H46" s="141" t="s">
        <v>31</v>
      </c>
      <c r="I46" s="141">
        <v>1453.4</v>
      </c>
      <c r="J46" s="824" t="s">
        <v>26</v>
      </c>
    </row>
    <row r="47" spans="1:10" ht="12" customHeight="1" x14ac:dyDescent="0.2">
      <c r="A47" s="89" t="s">
        <v>47</v>
      </c>
      <c r="B47" s="141" t="s">
        <v>31</v>
      </c>
      <c r="C47" s="141">
        <v>2100</v>
      </c>
      <c r="D47" s="824" t="s">
        <v>28</v>
      </c>
      <c r="E47" s="141" t="s">
        <v>31</v>
      </c>
      <c r="F47" s="141" t="s">
        <v>31</v>
      </c>
      <c r="G47" s="824" t="s">
        <v>28</v>
      </c>
      <c r="H47" s="141" t="s">
        <v>31</v>
      </c>
      <c r="I47" s="141">
        <v>1290</v>
      </c>
      <c r="J47" s="824" t="s">
        <v>26</v>
      </c>
    </row>
    <row r="48" spans="1:10" ht="12" customHeight="1" x14ac:dyDescent="0.2">
      <c r="A48" s="89" t="s">
        <v>596</v>
      </c>
      <c r="B48" s="141" t="s">
        <v>31</v>
      </c>
      <c r="C48" s="141">
        <v>2446.6</v>
      </c>
      <c r="D48" s="824" t="s">
        <v>28</v>
      </c>
      <c r="E48" s="141" t="s">
        <v>31</v>
      </c>
      <c r="F48" s="141" t="s">
        <v>31</v>
      </c>
      <c r="G48" s="824" t="s">
        <v>28</v>
      </c>
      <c r="H48" s="141" t="s">
        <v>31</v>
      </c>
      <c r="I48" s="141">
        <v>1486.6</v>
      </c>
      <c r="J48" s="824" t="s">
        <v>26</v>
      </c>
    </row>
    <row r="49" spans="1:10" ht="12" customHeight="1" x14ac:dyDescent="0.2">
      <c r="A49" s="89" t="s">
        <v>48</v>
      </c>
      <c r="B49" s="141" t="s">
        <v>31</v>
      </c>
      <c r="C49" s="141">
        <v>3400</v>
      </c>
      <c r="D49" s="824" t="s">
        <v>28</v>
      </c>
      <c r="E49" s="141" t="s">
        <v>31</v>
      </c>
      <c r="F49" s="141">
        <v>2753.4</v>
      </c>
      <c r="G49" s="824" t="s">
        <v>28</v>
      </c>
      <c r="H49" s="141" t="s">
        <v>31</v>
      </c>
      <c r="I49" s="141">
        <v>3833.4</v>
      </c>
      <c r="J49" s="824" t="s">
        <v>26</v>
      </c>
    </row>
    <row r="50" spans="1:10" ht="12" customHeight="1" x14ac:dyDescent="0.2">
      <c r="A50" s="655" t="s">
        <v>49</v>
      </c>
      <c r="B50" s="822" t="s">
        <v>28</v>
      </c>
      <c r="C50" s="146">
        <f>AVERAGE(C51:C63)</f>
        <v>2686.2769230769231</v>
      </c>
      <c r="D50" s="822" t="s">
        <v>28</v>
      </c>
      <c r="E50" s="822" t="s">
        <v>28</v>
      </c>
      <c r="F50" s="828">
        <f>AVERAGE(F51:F63)</f>
        <v>2816.5538461538458</v>
      </c>
      <c r="G50" s="822" t="s">
        <v>28</v>
      </c>
      <c r="H50" s="822" t="s">
        <v>28</v>
      </c>
      <c r="I50" s="133">
        <f>AVERAGE(I51:I63)</f>
        <v>3317.7999999999997</v>
      </c>
      <c r="J50" s="822" t="s">
        <v>26</v>
      </c>
    </row>
    <row r="51" spans="1:10" ht="12" customHeight="1" x14ac:dyDescent="0.2">
      <c r="A51" s="136" t="s">
        <v>50</v>
      </c>
      <c r="B51" s="141" t="s">
        <v>31</v>
      </c>
      <c r="C51" s="141">
        <v>2680</v>
      </c>
      <c r="D51" s="824" t="s">
        <v>28</v>
      </c>
      <c r="E51" s="141" t="s">
        <v>31</v>
      </c>
      <c r="F51" s="656">
        <v>2753.4</v>
      </c>
      <c r="G51" s="824" t="s">
        <v>28</v>
      </c>
      <c r="H51" s="141" t="s">
        <v>31</v>
      </c>
      <c r="I51" s="204" t="s">
        <v>31</v>
      </c>
      <c r="J51" s="824" t="s">
        <v>26</v>
      </c>
    </row>
    <row r="52" spans="1:10" ht="12" customHeight="1" x14ac:dyDescent="0.2">
      <c r="A52" s="136" t="s">
        <v>51</v>
      </c>
      <c r="B52" s="141" t="s">
        <v>31</v>
      </c>
      <c r="C52" s="141">
        <v>2680</v>
      </c>
      <c r="D52" s="824" t="s">
        <v>28</v>
      </c>
      <c r="E52" s="141" t="s">
        <v>31</v>
      </c>
      <c r="F52" s="656">
        <v>2733.4</v>
      </c>
      <c r="G52" s="824" t="s">
        <v>28</v>
      </c>
      <c r="H52" s="141" t="s">
        <v>31</v>
      </c>
      <c r="I52" s="204" t="s">
        <v>31</v>
      </c>
      <c r="J52" s="824" t="s">
        <v>26</v>
      </c>
    </row>
    <row r="53" spans="1:10" ht="12" customHeight="1" x14ac:dyDescent="0.2">
      <c r="A53" s="136" t="s">
        <v>52</v>
      </c>
      <c r="B53" s="141" t="s">
        <v>31</v>
      </c>
      <c r="C53" s="141">
        <v>2620</v>
      </c>
      <c r="D53" s="824" t="s">
        <v>28</v>
      </c>
      <c r="E53" s="141" t="s">
        <v>31</v>
      </c>
      <c r="F53" s="656">
        <v>2755</v>
      </c>
      <c r="G53" s="824" t="s">
        <v>28</v>
      </c>
      <c r="H53" s="141" t="s">
        <v>31</v>
      </c>
      <c r="I53" s="204" t="s">
        <v>31</v>
      </c>
      <c r="J53" s="824" t="s">
        <v>26</v>
      </c>
    </row>
    <row r="54" spans="1:10" ht="11.1" customHeight="1" x14ac:dyDescent="0.2">
      <c r="A54" s="136" t="s">
        <v>53</v>
      </c>
      <c r="B54" s="141" t="s">
        <v>31</v>
      </c>
      <c r="C54" s="141">
        <v>2740</v>
      </c>
      <c r="D54" s="824" t="s">
        <v>28</v>
      </c>
      <c r="E54" s="141" t="s">
        <v>31</v>
      </c>
      <c r="F54" s="656">
        <v>2845</v>
      </c>
      <c r="G54" s="824" t="s">
        <v>28</v>
      </c>
      <c r="H54" s="141" t="s">
        <v>31</v>
      </c>
      <c r="I54" s="204" t="s">
        <v>31</v>
      </c>
      <c r="J54" s="824" t="s">
        <v>26</v>
      </c>
    </row>
    <row r="55" spans="1:10" ht="11.1" customHeight="1" x14ac:dyDescent="0.2">
      <c r="A55" s="136" t="s">
        <v>54</v>
      </c>
      <c r="B55" s="141" t="s">
        <v>31</v>
      </c>
      <c r="C55" s="141">
        <v>2635</v>
      </c>
      <c r="D55" s="824" t="s">
        <v>28</v>
      </c>
      <c r="E55" s="141" t="s">
        <v>31</v>
      </c>
      <c r="F55" s="656">
        <v>2800</v>
      </c>
      <c r="G55" s="824" t="s">
        <v>28</v>
      </c>
      <c r="H55" s="141" t="s">
        <v>31</v>
      </c>
      <c r="I55" s="204" t="s">
        <v>31</v>
      </c>
      <c r="J55" s="824" t="s">
        <v>26</v>
      </c>
    </row>
    <row r="56" spans="1:10" ht="14.1" customHeight="1" x14ac:dyDescent="0.2">
      <c r="A56" s="136" t="s">
        <v>55</v>
      </c>
      <c r="B56" s="141" t="s">
        <v>31</v>
      </c>
      <c r="C56" s="141">
        <v>2565</v>
      </c>
      <c r="D56" s="824" t="s">
        <v>28</v>
      </c>
      <c r="E56" s="141" t="s">
        <v>31</v>
      </c>
      <c r="F56" s="656">
        <v>2720</v>
      </c>
      <c r="G56" s="824" t="s">
        <v>28</v>
      </c>
      <c r="H56" s="141" t="s">
        <v>31</v>
      </c>
      <c r="I56" s="204" t="s">
        <v>31</v>
      </c>
      <c r="J56" s="824" t="s">
        <v>26</v>
      </c>
    </row>
    <row r="57" spans="1:10" ht="14.1" customHeight="1" x14ac:dyDescent="0.2">
      <c r="A57" s="136" t="s">
        <v>56</v>
      </c>
      <c r="B57" s="141" t="s">
        <v>31</v>
      </c>
      <c r="C57" s="141">
        <v>2786.6</v>
      </c>
      <c r="D57" s="824" t="s">
        <v>28</v>
      </c>
      <c r="E57" s="141" t="s">
        <v>31</v>
      </c>
      <c r="F57" s="656">
        <v>2953.4</v>
      </c>
      <c r="G57" s="824" t="s">
        <v>28</v>
      </c>
      <c r="H57" s="141" t="s">
        <v>31</v>
      </c>
      <c r="I57" s="204" t="s">
        <v>31</v>
      </c>
      <c r="J57" s="824" t="s">
        <v>26</v>
      </c>
    </row>
    <row r="58" spans="1:10" ht="8.25" customHeight="1" x14ac:dyDescent="0.2">
      <c r="A58" s="136" t="s">
        <v>680</v>
      </c>
      <c r="B58" s="141" t="s">
        <v>31</v>
      </c>
      <c r="C58" s="141">
        <v>2755</v>
      </c>
      <c r="D58" s="824" t="s">
        <v>28</v>
      </c>
      <c r="E58" s="141" t="s">
        <v>31</v>
      </c>
      <c r="F58" s="656">
        <v>2940</v>
      </c>
      <c r="G58" s="824" t="s">
        <v>28</v>
      </c>
      <c r="H58" s="141" t="s">
        <v>31</v>
      </c>
      <c r="I58" s="204">
        <v>3220</v>
      </c>
      <c r="J58" s="824" t="s">
        <v>26</v>
      </c>
    </row>
    <row r="59" spans="1:10" ht="12" customHeight="1" x14ac:dyDescent="0.2">
      <c r="A59" s="136" t="s">
        <v>57</v>
      </c>
      <c r="B59" s="141" t="s">
        <v>31</v>
      </c>
      <c r="C59" s="141">
        <v>2680</v>
      </c>
      <c r="D59" s="824" t="s">
        <v>28</v>
      </c>
      <c r="E59" s="141" t="s">
        <v>31</v>
      </c>
      <c r="F59" s="656">
        <v>2773.4</v>
      </c>
      <c r="G59" s="824" t="s">
        <v>28</v>
      </c>
      <c r="H59" s="141" t="s">
        <v>31</v>
      </c>
      <c r="I59" s="204" t="s">
        <v>31</v>
      </c>
      <c r="J59" s="824" t="s">
        <v>26</v>
      </c>
    </row>
    <row r="60" spans="1:10" ht="12" customHeight="1" x14ac:dyDescent="0.2">
      <c r="A60" s="136" t="s">
        <v>58</v>
      </c>
      <c r="B60" s="141" t="s">
        <v>31</v>
      </c>
      <c r="C60" s="141">
        <v>2673.4</v>
      </c>
      <c r="D60" s="824" t="s">
        <v>28</v>
      </c>
      <c r="E60" s="141" t="s">
        <v>31</v>
      </c>
      <c r="F60" s="656">
        <v>2846.6</v>
      </c>
      <c r="G60" s="824" t="s">
        <v>28</v>
      </c>
      <c r="H60" s="141" t="s">
        <v>31</v>
      </c>
      <c r="I60" s="204" t="s">
        <v>31</v>
      </c>
      <c r="J60" s="824" t="s">
        <v>26</v>
      </c>
    </row>
    <row r="61" spans="1:10" ht="12" customHeight="1" x14ac:dyDescent="0.2">
      <c r="A61" s="136" t="s">
        <v>59</v>
      </c>
      <c r="B61" s="141" t="s">
        <v>31</v>
      </c>
      <c r="C61" s="141">
        <v>2800</v>
      </c>
      <c r="D61" s="824" t="s">
        <v>28</v>
      </c>
      <c r="E61" s="141" t="s">
        <v>31</v>
      </c>
      <c r="F61" s="656">
        <v>2980</v>
      </c>
      <c r="G61" s="824" t="s">
        <v>28</v>
      </c>
      <c r="H61" s="141" t="s">
        <v>31</v>
      </c>
      <c r="I61" s="204">
        <v>3353.4</v>
      </c>
      <c r="J61" s="824" t="s">
        <v>26</v>
      </c>
    </row>
    <row r="62" spans="1:10" ht="12" customHeight="1" x14ac:dyDescent="0.2">
      <c r="A62" s="136" t="s">
        <v>60</v>
      </c>
      <c r="B62" s="141" t="s">
        <v>31</v>
      </c>
      <c r="C62" s="141">
        <v>2626.6</v>
      </c>
      <c r="D62" s="824" t="s">
        <v>28</v>
      </c>
      <c r="E62" s="141" t="s">
        <v>31</v>
      </c>
      <c r="F62" s="656">
        <v>2760</v>
      </c>
      <c r="G62" s="824" t="s">
        <v>28</v>
      </c>
      <c r="H62" s="141" t="s">
        <v>31</v>
      </c>
      <c r="I62" s="204" t="s">
        <v>31</v>
      </c>
      <c r="J62" s="824" t="s">
        <v>26</v>
      </c>
    </row>
    <row r="63" spans="1:10" ht="12" customHeight="1" x14ac:dyDescent="0.2">
      <c r="A63" s="136" t="s">
        <v>61</v>
      </c>
      <c r="B63" s="141" t="s">
        <v>31</v>
      </c>
      <c r="C63" s="141">
        <v>2680</v>
      </c>
      <c r="D63" s="824" t="s">
        <v>28</v>
      </c>
      <c r="E63" s="141" t="s">
        <v>31</v>
      </c>
      <c r="F63" s="656">
        <v>2755</v>
      </c>
      <c r="G63" s="824" t="s">
        <v>28</v>
      </c>
      <c r="H63" s="141" t="s">
        <v>31</v>
      </c>
      <c r="I63" s="204">
        <v>3380</v>
      </c>
      <c r="J63" s="824" t="s">
        <v>26</v>
      </c>
    </row>
    <row r="64" spans="1:10" ht="12" customHeight="1" x14ac:dyDescent="0.2">
      <c r="A64" s="829" t="s">
        <v>62</v>
      </c>
      <c r="B64" s="146">
        <f>AVERAGE(B65:B69)</f>
        <v>3729.8</v>
      </c>
      <c r="C64" s="146">
        <f>AVERAGE(C65:C69)</f>
        <v>2590.6799999999998</v>
      </c>
      <c r="D64" s="822">
        <f t="shared" si="13"/>
        <v>-30.541047777360721</v>
      </c>
      <c r="E64" s="146">
        <f>AVERAGE(E65:E69)</f>
        <v>3956.6</v>
      </c>
      <c r="F64" s="146">
        <f>AVERAGE(F65:F69)</f>
        <v>2576.3200000000002</v>
      </c>
      <c r="G64" s="822">
        <f t="shared" ref="G64:G79" si="18">((F64/E64 -      1)*100)</f>
        <v>-34.885507759187171</v>
      </c>
      <c r="H64" s="146" t="s">
        <v>29</v>
      </c>
      <c r="I64" s="146" t="s">
        <v>29</v>
      </c>
      <c r="J64" s="822" t="s">
        <v>26</v>
      </c>
    </row>
    <row r="65" spans="1:10" ht="12" customHeight="1" x14ac:dyDescent="0.2">
      <c r="A65" s="827" t="s">
        <v>63</v>
      </c>
      <c r="B65" s="141">
        <v>3867</v>
      </c>
      <c r="C65" s="141">
        <v>2460</v>
      </c>
      <c r="D65" s="824">
        <f t="shared" si="13"/>
        <v>-36.384794414274637</v>
      </c>
      <c r="E65" s="141">
        <v>3967</v>
      </c>
      <c r="F65" s="141">
        <v>2426.6</v>
      </c>
      <c r="G65" s="824">
        <f t="shared" si="18"/>
        <v>-38.830350390723467</v>
      </c>
      <c r="H65" s="141" t="s">
        <v>31</v>
      </c>
      <c r="I65" s="141" t="s">
        <v>31</v>
      </c>
      <c r="J65" s="824" t="s">
        <v>26</v>
      </c>
    </row>
    <row r="66" spans="1:10" ht="12" customHeight="1" x14ac:dyDescent="0.2">
      <c r="A66" s="827" t="s">
        <v>64</v>
      </c>
      <c r="B66" s="141">
        <v>3867</v>
      </c>
      <c r="C66" s="141">
        <v>2833.4</v>
      </c>
      <c r="D66" s="824">
        <f t="shared" si="13"/>
        <v>-26.728730281872249</v>
      </c>
      <c r="E66" s="141">
        <v>4133</v>
      </c>
      <c r="F66" s="141">
        <v>2800</v>
      </c>
      <c r="G66" s="824">
        <f t="shared" si="18"/>
        <v>-32.252601016210981</v>
      </c>
      <c r="H66" s="141" t="s">
        <v>31</v>
      </c>
      <c r="I66" s="141" t="s">
        <v>31</v>
      </c>
      <c r="J66" s="824" t="s">
        <v>26</v>
      </c>
    </row>
    <row r="67" spans="1:10" ht="12" customHeight="1" x14ac:dyDescent="0.2">
      <c r="A67" s="827" t="s">
        <v>65</v>
      </c>
      <c r="B67" s="141">
        <v>3930</v>
      </c>
      <c r="C67" s="141">
        <v>2500</v>
      </c>
      <c r="D67" s="824">
        <f t="shared" si="13"/>
        <v>-36.386768447837149</v>
      </c>
      <c r="E67" s="141">
        <v>4100</v>
      </c>
      <c r="F67" s="141">
        <v>2510</v>
      </c>
      <c r="G67" s="824">
        <f t="shared" si="18"/>
        <v>-38.780487804878049</v>
      </c>
      <c r="H67" s="141" t="s">
        <v>31</v>
      </c>
      <c r="I67" s="141" t="s">
        <v>31</v>
      </c>
      <c r="J67" s="824" t="s">
        <v>26</v>
      </c>
    </row>
    <row r="68" spans="1:10" ht="12" customHeight="1" x14ac:dyDescent="0.2">
      <c r="A68" s="827" t="s">
        <v>66</v>
      </c>
      <c r="B68" s="141">
        <v>3875</v>
      </c>
      <c r="C68" s="141">
        <v>2740</v>
      </c>
      <c r="D68" s="824">
        <f t="shared" si="13"/>
        <v>-29.290322580645157</v>
      </c>
      <c r="E68" s="141">
        <v>4433</v>
      </c>
      <c r="F68" s="141">
        <v>2760</v>
      </c>
      <c r="G68" s="824">
        <f t="shared" si="18"/>
        <v>-37.739679675163551</v>
      </c>
      <c r="H68" s="141" t="s">
        <v>31</v>
      </c>
      <c r="I68" s="141" t="s">
        <v>31</v>
      </c>
      <c r="J68" s="824" t="s">
        <v>26</v>
      </c>
    </row>
    <row r="69" spans="1:10" ht="12" customHeight="1" x14ac:dyDescent="0.2">
      <c r="A69" s="827" t="s">
        <v>67</v>
      </c>
      <c r="B69" s="141">
        <v>3110</v>
      </c>
      <c r="C69" s="141">
        <v>2420</v>
      </c>
      <c r="D69" s="824">
        <f t="shared" si="13"/>
        <v>-22.186495176848876</v>
      </c>
      <c r="E69" s="141">
        <v>3150</v>
      </c>
      <c r="F69" s="141">
        <v>2385</v>
      </c>
      <c r="G69" s="824">
        <f t="shared" si="18"/>
        <v>-24.285714285714288</v>
      </c>
      <c r="H69" s="141" t="s">
        <v>31</v>
      </c>
      <c r="I69" s="141" t="s">
        <v>31</v>
      </c>
      <c r="J69" s="824" t="s">
        <v>26</v>
      </c>
    </row>
    <row r="70" spans="1:10" ht="12" customHeight="1" x14ac:dyDescent="0.2">
      <c r="A70" s="829" t="s">
        <v>68</v>
      </c>
      <c r="B70" s="146">
        <f>AVERAGE(B71:B81)</f>
        <v>3115.2857142857142</v>
      </c>
      <c r="C70" s="146">
        <f>AVERAGE(C71:C81)</f>
        <v>2546.363636363636</v>
      </c>
      <c r="D70" s="822">
        <f t="shared" si="13"/>
        <v>-18.262276083159289</v>
      </c>
      <c r="E70" s="146">
        <f t="shared" ref="E70:F70" si="19">AVERAGE(E71:E81)</f>
        <v>3296</v>
      </c>
      <c r="F70" s="146">
        <f t="shared" si="19"/>
        <v>2414.0500000000002</v>
      </c>
      <c r="G70" s="822">
        <f t="shared" si="18"/>
        <v>-26.758191747572813</v>
      </c>
      <c r="H70" s="146">
        <f t="shared" ref="H70:I70" si="20">AVERAGE(H71:H81)</f>
        <v>2829.25</v>
      </c>
      <c r="I70" s="146">
        <f t="shared" si="20"/>
        <v>1990.7142857142858</v>
      </c>
      <c r="J70" s="822">
        <f t="shared" ref="J70:J78" si="21">((I70/H70 -      1)*100)</f>
        <v>-29.63809187189942</v>
      </c>
    </row>
    <row r="71" spans="1:10" ht="12" customHeight="1" x14ac:dyDescent="0.2">
      <c r="A71" s="827" t="s">
        <v>69</v>
      </c>
      <c r="B71" s="141">
        <v>2765</v>
      </c>
      <c r="C71" s="141">
        <v>2225</v>
      </c>
      <c r="D71" s="824">
        <f t="shared" si="13"/>
        <v>-19.529837251356241</v>
      </c>
      <c r="E71" s="141">
        <v>2985</v>
      </c>
      <c r="F71" s="141">
        <v>2340</v>
      </c>
      <c r="G71" s="824">
        <f t="shared" si="18"/>
        <v>-21.608040201005029</v>
      </c>
      <c r="H71" s="141">
        <v>2700</v>
      </c>
      <c r="I71" s="141">
        <v>2160</v>
      </c>
      <c r="J71" s="824">
        <f t="shared" si="21"/>
        <v>-19.999999999999996</v>
      </c>
    </row>
    <row r="72" spans="1:10" ht="12" customHeight="1" x14ac:dyDescent="0.2">
      <c r="A72" s="827" t="s">
        <v>70</v>
      </c>
      <c r="B72" s="141">
        <v>3325</v>
      </c>
      <c r="C72" s="141">
        <v>2615</v>
      </c>
      <c r="D72" s="824">
        <f t="shared" si="13"/>
        <v>-21.353383458646611</v>
      </c>
      <c r="E72" s="141">
        <v>4400</v>
      </c>
      <c r="F72" s="141">
        <v>2715</v>
      </c>
      <c r="G72" s="824">
        <f t="shared" si="18"/>
        <v>-38.295454545454547</v>
      </c>
      <c r="H72" s="141" t="s">
        <v>31</v>
      </c>
      <c r="I72" s="141" t="s">
        <v>31</v>
      </c>
      <c r="J72" s="824" t="s">
        <v>26</v>
      </c>
    </row>
    <row r="73" spans="1:10" ht="12" customHeight="1" x14ac:dyDescent="0.2">
      <c r="A73" s="827" t="s">
        <v>439</v>
      </c>
      <c r="B73" s="141" t="s">
        <v>31</v>
      </c>
      <c r="C73" s="141">
        <v>2533.4</v>
      </c>
      <c r="D73" s="824" t="s">
        <v>26</v>
      </c>
      <c r="E73" s="141" t="s">
        <v>31</v>
      </c>
      <c r="F73" s="141">
        <v>2566.6</v>
      </c>
      <c r="G73" s="824" t="s">
        <v>26</v>
      </c>
      <c r="H73" s="141" t="s">
        <v>31</v>
      </c>
      <c r="I73" s="141">
        <v>1950</v>
      </c>
      <c r="J73" s="824" t="s">
        <v>26</v>
      </c>
    </row>
    <row r="74" spans="1:10" ht="12" customHeight="1" x14ac:dyDescent="0.2">
      <c r="A74" s="827" t="s">
        <v>71</v>
      </c>
      <c r="B74" s="141">
        <v>2967</v>
      </c>
      <c r="C74" s="141">
        <v>2315</v>
      </c>
      <c r="D74" s="824">
        <f t="shared" si="13"/>
        <v>-21.97505898213684</v>
      </c>
      <c r="E74" s="141">
        <v>2567</v>
      </c>
      <c r="F74" s="141">
        <v>2200</v>
      </c>
      <c r="G74" s="824">
        <f t="shared" si="18"/>
        <v>-14.296844565640821</v>
      </c>
      <c r="H74" s="141">
        <v>3300</v>
      </c>
      <c r="I74" s="141">
        <v>1410</v>
      </c>
      <c r="J74" s="824">
        <f t="shared" si="21"/>
        <v>-57.272727272727273</v>
      </c>
    </row>
    <row r="75" spans="1:10" ht="12" customHeight="1" x14ac:dyDescent="0.2">
      <c r="A75" s="827" t="s">
        <v>73</v>
      </c>
      <c r="B75" s="141">
        <v>3120</v>
      </c>
      <c r="C75" s="141">
        <v>2533.4</v>
      </c>
      <c r="D75" s="824">
        <f>((C75/B75) -      1)*100</f>
        <v>-18.801282051282055</v>
      </c>
      <c r="E75" s="141">
        <v>3150</v>
      </c>
      <c r="F75" s="141">
        <v>2566.6</v>
      </c>
      <c r="G75" s="824">
        <f t="shared" si="18"/>
        <v>-18.520634920634926</v>
      </c>
      <c r="H75" s="141" t="s">
        <v>31</v>
      </c>
      <c r="I75" s="141">
        <v>1950</v>
      </c>
      <c r="J75" s="824" t="s">
        <v>26</v>
      </c>
    </row>
    <row r="76" spans="1:10" ht="12" customHeight="1" x14ac:dyDescent="0.2">
      <c r="A76" s="827" t="s">
        <v>480</v>
      </c>
      <c r="B76" s="141" t="s">
        <v>31</v>
      </c>
      <c r="C76" s="141">
        <v>2700</v>
      </c>
      <c r="D76" s="824" t="s">
        <v>26</v>
      </c>
      <c r="E76" s="141" t="s">
        <v>31</v>
      </c>
      <c r="F76" s="141" t="s">
        <v>31</v>
      </c>
      <c r="G76" s="824" t="s">
        <v>26</v>
      </c>
      <c r="H76" s="141" t="s">
        <v>31</v>
      </c>
      <c r="I76" s="141" t="s">
        <v>31</v>
      </c>
      <c r="J76" s="824" t="s">
        <v>26</v>
      </c>
    </row>
    <row r="77" spans="1:10" ht="12" customHeight="1" x14ac:dyDescent="0.2">
      <c r="A77" s="827" t="s">
        <v>74</v>
      </c>
      <c r="B77" s="141">
        <v>3190</v>
      </c>
      <c r="C77" s="141">
        <v>2250</v>
      </c>
      <c r="D77" s="824">
        <f>((C77/B77) -      1)*100</f>
        <v>-29.467084639498431</v>
      </c>
      <c r="E77" s="141">
        <v>3550</v>
      </c>
      <c r="F77" s="141">
        <v>1477.6</v>
      </c>
      <c r="G77" s="824">
        <f t="shared" si="18"/>
        <v>-58.377464788732404</v>
      </c>
      <c r="H77" s="141">
        <v>2250</v>
      </c>
      <c r="I77" s="141">
        <v>1465</v>
      </c>
      <c r="J77" s="824">
        <f t="shared" si="21"/>
        <v>-34.888888888888893</v>
      </c>
    </row>
    <row r="78" spans="1:10" ht="12" customHeight="1" x14ac:dyDescent="0.2">
      <c r="A78" s="827" t="s">
        <v>75</v>
      </c>
      <c r="B78" s="141">
        <v>3600</v>
      </c>
      <c r="C78" s="141">
        <v>2866.6</v>
      </c>
      <c r="D78" s="824">
        <f>((C78/B78) -      1)*100</f>
        <v>-20.372222222222224</v>
      </c>
      <c r="E78" s="141">
        <v>3500</v>
      </c>
      <c r="F78" s="141">
        <v>2666.6</v>
      </c>
      <c r="G78" s="824" t="s">
        <v>26</v>
      </c>
      <c r="H78" s="141">
        <v>3067</v>
      </c>
      <c r="I78" s="141">
        <v>2700</v>
      </c>
      <c r="J78" s="824">
        <f t="shared" si="21"/>
        <v>-11.966090642321491</v>
      </c>
    </row>
    <row r="79" spans="1:10" ht="12" customHeight="1" x14ac:dyDescent="0.2">
      <c r="A79" s="827" t="s">
        <v>76</v>
      </c>
      <c r="B79" s="141">
        <v>2840</v>
      </c>
      <c r="C79" s="141">
        <v>2765</v>
      </c>
      <c r="D79" s="824">
        <f>((C79/B79) -      1)*100</f>
        <v>-2.6408450704225372</v>
      </c>
      <c r="E79" s="141">
        <v>2920</v>
      </c>
      <c r="F79" s="141">
        <v>2780</v>
      </c>
      <c r="G79" s="824">
        <f t="shared" si="18"/>
        <v>-4.7945205479452024</v>
      </c>
      <c r="H79" s="141" t="s">
        <v>31</v>
      </c>
      <c r="I79" s="141" t="s">
        <v>31</v>
      </c>
      <c r="J79" s="824" t="s">
        <v>26</v>
      </c>
    </row>
    <row r="80" spans="1:10" ht="12" customHeight="1" x14ac:dyDescent="0.2">
      <c r="A80" s="827" t="s">
        <v>190</v>
      </c>
      <c r="B80" s="141" t="s">
        <v>31</v>
      </c>
      <c r="C80" s="141">
        <v>2806.6</v>
      </c>
      <c r="D80" s="824" t="s">
        <v>26</v>
      </c>
      <c r="E80" s="141" t="s">
        <v>31</v>
      </c>
      <c r="F80" s="141" t="s">
        <v>31</v>
      </c>
      <c r="G80" s="824" t="s">
        <v>26</v>
      </c>
      <c r="H80" s="141"/>
      <c r="I80" s="141">
        <v>2300</v>
      </c>
      <c r="J80" s="824" t="s">
        <v>26</v>
      </c>
    </row>
    <row r="81" spans="1:10" ht="12" customHeight="1" x14ac:dyDescent="0.2">
      <c r="A81" s="827" t="s">
        <v>481</v>
      </c>
      <c r="B81" s="141" t="s">
        <v>31</v>
      </c>
      <c r="C81" s="141">
        <v>2400</v>
      </c>
      <c r="D81" s="824" t="s">
        <v>26</v>
      </c>
      <c r="E81" s="141" t="s">
        <v>31</v>
      </c>
      <c r="F81" s="141" t="s">
        <v>31</v>
      </c>
      <c r="G81" s="824" t="s">
        <v>26</v>
      </c>
      <c r="H81" s="141" t="s">
        <v>31</v>
      </c>
      <c r="I81" s="141" t="s">
        <v>31</v>
      </c>
      <c r="J81" s="824" t="s">
        <v>26</v>
      </c>
    </row>
    <row r="82" spans="1:10" ht="12" customHeight="1" x14ac:dyDescent="0.2">
      <c r="A82" s="829" t="s">
        <v>77</v>
      </c>
      <c r="B82" s="146">
        <f>AVERAGE(B83:B87)</f>
        <v>2387</v>
      </c>
      <c r="C82" s="146">
        <f>AVERAGE(C83:C87)</f>
        <v>2129.3200000000002</v>
      </c>
      <c r="D82" s="822">
        <f>((C82/B82)-      1)*100</f>
        <v>-10.795140343527432</v>
      </c>
      <c r="E82" s="146">
        <f t="shared" ref="E82:F82" si="22">AVERAGE(E83:E87)</f>
        <v>2320</v>
      </c>
      <c r="F82" s="146">
        <f t="shared" si="22"/>
        <v>2716.6</v>
      </c>
      <c r="G82" s="822">
        <f>((F82/E82)-      1)*100</f>
        <v>17.094827586206883</v>
      </c>
      <c r="H82" s="146">
        <f t="shared" ref="H82:I82" si="23">AVERAGE(H83:H87)</f>
        <v>1640</v>
      </c>
      <c r="I82" s="146">
        <f t="shared" si="23"/>
        <v>1376.72</v>
      </c>
      <c r="J82" s="822">
        <f>((I82/H82)-      1)*100</f>
        <v>-16.05365853658537</v>
      </c>
    </row>
    <row r="83" spans="1:10" ht="12" customHeight="1" x14ac:dyDescent="0.2">
      <c r="A83" s="827" t="s">
        <v>78</v>
      </c>
      <c r="B83" s="141">
        <v>2387</v>
      </c>
      <c r="C83" s="141">
        <v>2166.6</v>
      </c>
      <c r="D83" s="824">
        <f>((C83/B83)-      1)*100</f>
        <v>-9.2333472978634248</v>
      </c>
      <c r="E83" s="141">
        <v>2320</v>
      </c>
      <c r="F83" s="141">
        <v>2900</v>
      </c>
      <c r="G83" s="824">
        <f>((F83/E83)-      1)*100</f>
        <v>25</v>
      </c>
      <c r="H83" s="141">
        <v>1640</v>
      </c>
      <c r="I83" s="141">
        <v>1450</v>
      </c>
      <c r="J83" s="824">
        <f>((I83/H83)-      1)*100</f>
        <v>-11.585365853658535</v>
      </c>
    </row>
    <row r="84" spans="1:10" ht="12" customHeight="1" x14ac:dyDescent="0.2">
      <c r="A84" s="89" t="s">
        <v>189</v>
      </c>
      <c r="B84" s="141" t="s">
        <v>31</v>
      </c>
      <c r="C84" s="141">
        <v>1905</v>
      </c>
      <c r="D84" s="824" t="s">
        <v>28</v>
      </c>
      <c r="E84" s="141" t="s">
        <v>31</v>
      </c>
      <c r="F84" s="141">
        <v>1943</v>
      </c>
      <c r="G84" s="824" t="s">
        <v>28</v>
      </c>
      <c r="H84" s="141" t="s">
        <v>31</v>
      </c>
      <c r="I84" s="141">
        <v>1320</v>
      </c>
      <c r="J84" s="824" t="s">
        <v>26</v>
      </c>
    </row>
    <row r="85" spans="1:10" ht="12" customHeight="1" x14ac:dyDescent="0.2">
      <c r="A85" s="89" t="s">
        <v>485</v>
      </c>
      <c r="B85" s="141" t="s">
        <v>31</v>
      </c>
      <c r="C85" s="141">
        <v>2215</v>
      </c>
      <c r="D85" s="824" t="s">
        <v>28</v>
      </c>
      <c r="E85" s="141" t="s">
        <v>31</v>
      </c>
      <c r="F85" s="141">
        <v>2400</v>
      </c>
      <c r="G85" s="824" t="s">
        <v>28</v>
      </c>
      <c r="H85" s="141" t="s">
        <v>31</v>
      </c>
      <c r="I85" s="141">
        <v>1440</v>
      </c>
      <c r="J85" s="824" t="s">
        <v>26</v>
      </c>
    </row>
    <row r="86" spans="1:10" ht="12" customHeight="1" x14ac:dyDescent="0.2">
      <c r="A86" s="89" t="s">
        <v>316</v>
      </c>
      <c r="B86" s="141" t="s">
        <v>31</v>
      </c>
      <c r="C86" s="141">
        <v>2120</v>
      </c>
      <c r="D86" s="824" t="s">
        <v>28</v>
      </c>
      <c r="E86" s="141" t="s">
        <v>31</v>
      </c>
      <c r="F86" s="141">
        <v>3673.4</v>
      </c>
      <c r="G86" s="824" t="s">
        <v>28</v>
      </c>
      <c r="H86" s="141" t="s">
        <v>31</v>
      </c>
      <c r="I86" s="141">
        <v>1226.5999999999999</v>
      </c>
      <c r="J86" s="824" t="s">
        <v>26</v>
      </c>
    </row>
    <row r="87" spans="1:10" ht="12" customHeight="1" x14ac:dyDescent="0.2">
      <c r="A87" s="89" t="s">
        <v>317</v>
      </c>
      <c r="B87" s="141" t="s">
        <v>31</v>
      </c>
      <c r="C87" s="141">
        <v>2240</v>
      </c>
      <c r="D87" s="824" t="s">
        <v>28</v>
      </c>
      <c r="E87" s="141" t="s">
        <v>31</v>
      </c>
      <c r="F87" s="141">
        <v>2666.6</v>
      </c>
      <c r="G87" s="824" t="s">
        <v>28</v>
      </c>
      <c r="H87" s="141" t="s">
        <v>31</v>
      </c>
      <c r="I87" s="141">
        <v>1447</v>
      </c>
      <c r="J87" s="824" t="s">
        <v>26</v>
      </c>
    </row>
    <row r="88" spans="1:10" ht="12" customHeight="1" x14ac:dyDescent="0.2">
      <c r="A88" s="829" t="s">
        <v>80</v>
      </c>
      <c r="B88" s="146">
        <f>AVERAGE(B89:B96)</f>
        <v>3050.25</v>
      </c>
      <c r="C88" s="146">
        <f>AVERAGE(C89:C96)</f>
        <v>2300.8249999999998</v>
      </c>
      <c r="D88" s="822">
        <f>((C88/B88)-      1)*100</f>
        <v>-24.569297598557505</v>
      </c>
      <c r="E88" s="146">
        <f t="shared" ref="E88:F88" si="24">AVERAGE(E89:E96)</f>
        <v>3099.375</v>
      </c>
      <c r="F88" s="146">
        <f t="shared" si="24"/>
        <v>2358.125</v>
      </c>
      <c r="G88" s="822">
        <f>((F88/E88)-      1)*100</f>
        <v>-23.916112119378909</v>
      </c>
      <c r="H88" s="146">
        <f t="shared" ref="H88" si="25">AVERAGE(H89:H96)</f>
        <v>2800</v>
      </c>
      <c r="I88" s="146" t="s">
        <v>26</v>
      </c>
      <c r="J88" s="822" t="s">
        <v>26</v>
      </c>
    </row>
    <row r="89" spans="1:10" ht="12" customHeight="1" x14ac:dyDescent="0.2">
      <c r="A89" s="827" t="s">
        <v>81</v>
      </c>
      <c r="B89" s="141">
        <v>3200</v>
      </c>
      <c r="C89" s="141">
        <v>2266.6</v>
      </c>
      <c r="D89" s="824">
        <f>((C89/B89)-      1)*100</f>
        <v>-29.168749999999999</v>
      </c>
      <c r="E89" s="141">
        <v>3400</v>
      </c>
      <c r="F89" s="141">
        <v>2300</v>
      </c>
      <c r="G89" s="824">
        <f>((F89/E89)-      1)*100</f>
        <v>-32.352941176470587</v>
      </c>
      <c r="H89" s="141">
        <v>2600</v>
      </c>
      <c r="I89" s="141" t="s">
        <v>31</v>
      </c>
      <c r="J89" s="824" t="s">
        <v>26</v>
      </c>
    </row>
    <row r="90" spans="1:10" ht="12" customHeight="1" x14ac:dyDescent="0.2">
      <c r="A90" s="827" t="s">
        <v>82</v>
      </c>
      <c r="B90" s="141">
        <v>2850</v>
      </c>
      <c r="C90" s="141">
        <v>2210</v>
      </c>
      <c r="D90" s="824">
        <f>((C90/B90)-      1)*100</f>
        <v>-22.456140350877195</v>
      </c>
      <c r="E90" s="141">
        <v>2835</v>
      </c>
      <c r="F90" s="141">
        <v>2300</v>
      </c>
      <c r="G90" s="824">
        <f>((F90/E90)-      1)*100</f>
        <v>-18.871252204585542</v>
      </c>
      <c r="H90" s="141" t="s">
        <v>31</v>
      </c>
      <c r="I90" s="141" t="s">
        <v>31</v>
      </c>
      <c r="J90" s="824" t="s">
        <v>26</v>
      </c>
    </row>
    <row r="91" spans="1:10" ht="12" customHeight="1" x14ac:dyDescent="0.2">
      <c r="A91" s="827" t="s">
        <v>83</v>
      </c>
      <c r="B91" s="141">
        <v>2800</v>
      </c>
      <c r="C91" s="141">
        <v>2300</v>
      </c>
      <c r="D91" s="824">
        <f>((C91/B91)-      1)*100</f>
        <v>-17.857142857142861</v>
      </c>
      <c r="E91" s="141">
        <v>2900</v>
      </c>
      <c r="F91" s="141">
        <v>2200</v>
      </c>
      <c r="G91" s="824">
        <f>((F91/E91)-      1)*100</f>
        <v>-24.137931034482762</v>
      </c>
      <c r="H91" s="141">
        <v>3000</v>
      </c>
      <c r="I91" s="141" t="s">
        <v>31</v>
      </c>
      <c r="J91" s="824" t="s">
        <v>26</v>
      </c>
    </row>
    <row r="92" spans="1:10" ht="12" customHeight="1" x14ac:dyDescent="0.2">
      <c r="A92" s="827" t="s">
        <v>84</v>
      </c>
      <c r="B92" s="141">
        <v>2320</v>
      </c>
      <c r="C92" s="141">
        <v>2140</v>
      </c>
      <c r="D92" s="824">
        <f>((C92/B92)-      1)*100</f>
        <v>-7.7586206896551708</v>
      </c>
      <c r="E92" s="141">
        <v>2340</v>
      </c>
      <c r="F92" s="141">
        <v>2140</v>
      </c>
      <c r="G92" s="824">
        <f>((F92/E92)-      1)*100</f>
        <v>-8.5470085470085504</v>
      </c>
      <c r="H92" s="141" t="s">
        <v>31</v>
      </c>
      <c r="I92" s="141" t="s">
        <v>31</v>
      </c>
      <c r="J92" s="824" t="s">
        <v>26</v>
      </c>
    </row>
    <row r="93" spans="1:10" ht="12" customHeight="1" x14ac:dyDescent="0.2">
      <c r="A93" s="827" t="s">
        <v>85</v>
      </c>
      <c r="B93" s="141">
        <v>3600</v>
      </c>
      <c r="C93" s="141">
        <v>2440</v>
      </c>
      <c r="D93" s="824">
        <f t="shared" ref="D93:D96" si="26">((C93/B93)-      1)*100</f>
        <v>-32.222222222222221</v>
      </c>
      <c r="E93" s="141">
        <v>3620</v>
      </c>
      <c r="F93" s="141">
        <v>3020</v>
      </c>
      <c r="G93" s="824">
        <f t="shared" ref="G93:G96" si="27">((F93/E93)-      1)*100</f>
        <v>-16.574585635359117</v>
      </c>
      <c r="H93" s="141" t="s">
        <v>31</v>
      </c>
      <c r="I93" s="141" t="s">
        <v>31</v>
      </c>
      <c r="J93" s="824" t="s">
        <v>26</v>
      </c>
    </row>
    <row r="94" spans="1:10" ht="12" customHeight="1" x14ac:dyDescent="0.2">
      <c r="A94" s="827" t="s">
        <v>86</v>
      </c>
      <c r="B94" s="141">
        <v>3132</v>
      </c>
      <c r="C94" s="141">
        <v>2400</v>
      </c>
      <c r="D94" s="824">
        <f t="shared" si="26"/>
        <v>-23.371647509578541</v>
      </c>
      <c r="E94" s="141">
        <v>3100</v>
      </c>
      <c r="F94" s="141">
        <v>2300</v>
      </c>
      <c r="G94" s="824">
        <f t="shared" si="27"/>
        <v>-25.806451612903224</v>
      </c>
      <c r="H94" s="141" t="s">
        <v>31</v>
      </c>
      <c r="I94" s="141" t="s">
        <v>31</v>
      </c>
      <c r="J94" s="824" t="s">
        <v>26</v>
      </c>
    </row>
    <row r="95" spans="1:10" ht="12" customHeight="1" x14ac:dyDescent="0.2">
      <c r="A95" s="827" t="s">
        <v>87</v>
      </c>
      <c r="B95" s="141">
        <v>2700</v>
      </c>
      <c r="C95" s="141">
        <v>2200</v>
      </c>
      <c r="D95" s="824">
        <f t="shared" si="26"/>
        <v>-18.518518518518523</v>
      </c>
      <c r="E95" s="141">
        <v>2800</v>
      </c>
      <c r="F95" s="141">
        <v>2205</v>
      </c>
      <c r="G95" s="824">
        <f t="shared" si="27"/>
        <v>-21.250000000000004</v>
      </c>
      <c r="H95" s="141" t="s">
        <v>31</v>
      </c>
      <c r="I95" s="141" t="s">
        <v>31</v>
      </c>
      <c r="J95" s="824" t="s">
        <v>26</v>
      </c>
    </row>
    <row r="96" spans="1:10" ht="8.25" customHeight="1" x14ac:dyDescent="0.2">
      <c r="A96" s="827" t="s">
        <v>88</v>
      </c>
      <c r="B96" s="141">
        <v>3800</v>
      </c>
      <c r="C96" s="141">
        <v>2450</v>
      </c>
      <c r="D96" s="824">
        <f t="shared" si="26"/>
        <v>-35.526315789473685</v>
      </c>
      <c r="E96" s="141">
        <v>3800</v>
      </c>
      <c r="F96" s="141">
        <v>2400</v>
      </c>
      <c r="G96" s="824">
        <f t="shared" si="27"/>
        <v>-36.842105263157897</v>
      </c>
      <c r="H96" s="141" t="s">
        <v>31</v>
      </c>
      <c r="I96" s="141" t="s">
        <v>31</v>
      </c>
      <c r="J96" s="824" t="s">
        <v>26</v>
      </c>
    </row>
    <row r="97" spans="1:10" ht="12" customHeight="1" x14ac:dyDescent="0.2">
      <c r="A97" s="206"/>
      <c r="B97" s="207"/>
      <c r="C97" s="208"/>
      <c r="D97" s="208"/>
      <c r="E97" s="208"/>
      <c r="F97" s="208"/>
      <c r="G97" s="208"/>
      <c r="H97" s="208"/>
      <c r="I97" s="208"/>
      <c r="J97" s="830" t="s">
        <v>79</v>
      </c>
    </row>
    <row r="98" spans="1:10" ht="12" customHeight="1" x14ac:dyDescent="0.25">
      <c r="A98" s="74" t="s">
        <v>564</v>
      </c>
      <c r="B98" s="68"/>
      <c r="C98" s="68"/>
      <c r="D98" s="68"/>
      <c r="E98" s="68"/>
      <c r="F98" s="68"/>
      <c r="G98" s="73"/>
      <c r="H98" s="73"/>
      <c r="I98" s="75"/>
      <c r="J98" s="75"/>
    </row>
    <row r="99" spans="1:10" ht="12" customHeight="1" x14ac:dyDescent="0.2">
      <c r="A99" s="940" t="s">
        <v>19</v>
      </c>
      <c r="B99" s="942" t="s">
        <v>20</v>
      </c>
      <c r="C99" s="943"/>
      <c r="D99" s="944"/>
      <c r="E99" s="942" t="s">
        <v>21</v>
      </c>
      <c r="F99" s="943"/>
      <c r="G99" s="944"/>
      <c r="H99" s="942" t="s">
        <v>22</v>
      </c>
      <c r="I99" s="943"/>
      <c r="J99" s="944"/>
    </row>
    <row r="100" spans="1:10" ht="12" customHeight="1" x14ac:dyDescent="0.2">
      <c r="A100" s="941"/>
      <c r="B100" s="443">
        <v>2023</v>
      </c>
      <c r="C100" s="443">
        <v>2024</v>
      </c>
      <c r="D100" s="443" t="s">
        <v>23</v>
      </c>
      <c r="E100" s="443">
        <v>2023</v>
      </c>
      <c r="F100" s="443">
        <v>2024</v>
      </c>
      <c r="G100" s="443" t="s">
        <v>23</v>
      </c>
      <c r="H100" s="443">
        <v>2023</v>
      </c>
      <c r="I100" s="443">
        <v>2024</v>
      </c>
      <c r="J100" s="443" t="s">
        <v>23</v>
      </c>
    </row>
    <row r="101" spans="1:10" ht="5.25" customHeight="1" x14ac:dyDescent="0.2">
      <c r="A101" s="7"/>
      <c r="B101" s="7"/>
      <c r="C101" s="7"/>
      <c r="D101" s="7"/>
      <c r="E101" s="7"/>
      <c r="F101" s="7"/>
      <c r="G101" s="7"/>
      <c r="H101" s="7"/>
      <c r="I101" s="7"/>
      <c r="J101" s="7"/>
    </row>
    <row r="102" spans="1:10" ht="12" customHeight="1" x14ac:dyDescent="0.2">
      <c r="A102" s="826" t="s">
        <v>89</v>
      </c>
      <c r="B102" s="146">
        <f>AVERAGE(B103:B113)</f>
        <v>2421.6666666666665</v>
      </c>
      <c r="C102" s="146">
        <f>AVERAGE(C103:C113)</f>
        <v>2176.1454545454544</v>
      </c>
      <c r="D102" s="822">
        <f t="shared" ref="D102:D108" si="28">((C102/B102)-      1)*100</f>
        <v>-10.138522179816057</v>
      </c>
      <c r="E102" s="146">
        <f>AVERAGE(E103:E113)</f>
        <v>2422.8571428571427</v>
      </c>
      <c r="F102" s="146">
        <f>AVERAGE(F103:F113)</f>
        <v>3132.0749999999998</v>
      </c>
      <c r="G102" s="822">
        <f>((F102/E102)-      1)*100</f>
        <v>29.271963443396221</v>
      </c>
      <c r="H102" s="146">
        <f>AVERAGE(H103:H113)</f>
        <v>1401.875</v>
      </c>
      <c r="I102" s="146">
        <f>AVERAGE(I103:I113)</f>
        <v>1307.48</v>
      </c>
      <c r="J102" s="822">
        <f>((I102/H102)-      1)*100</f>
        <v>-6.7334819438252369</v>
      </c>
    </row>
    <row r="103" spans="1:10" ht="12" customHeight="1" x14ac:dyDescent="0.2">
      <c r="A103" s="825" t="s">
        <v>90</v>
      </c>
      <c r="B103" s="141">
        <v>2090</v>
      </c>
      <c r="C103" s="141">
        <v>1966.6</v>
      </c>
      <c r="D103" s="824">
        <f t="shared" si="28"/>
        <v>-5.9043062200957008</v>
      </c>
      <c r="E103" s="141">
        <v>2090</v>
      </c>
      <c r="F103" s="141">
        <v>2760</v>
      </c>
      <c r="G103" s="824">
        <f>((F103/E103)-      1)*100</f>
        <v>32.057416267942585</v>
      </c>
      <c r="H103" s="141">
        <v>1100</v>
      </c>
      <c r="I103" s="141">
        <v>1200</v>
      </c>
      <c r="J103" s="824">
        <f>((I103/H103)-      1)*100</f>
        <v>9.0909090909090828</v>
      </c>
    </row>
    <row r="104" spans="1:10" ht="12" customHeight="1" x14ac:dyDescent="0.2">
      <c r="A104" s="825" t="s">
        <v>91</v>
      </c>
      <c r="B104" s="141">
        <v>2105</v>
      </c>
      <c r="C104" s="141">
        <v>2030</v>
      </c>
      <c r="D104" s="824">
        <f t="shared" si="28"/>
        <v>-3.5629453681710221</v>
      </c>
      <c r="E104" s="141">
        <v>2135</v>
      </c>
      <c r="F104" s="141">
        <v>2590</v>
      </c>
      <c r="G104" s="824">
        <f>((F104/E104)-      1)*100</f>
        <v>21.311475409836067</v>
      </c>
      <c r="H104" s="141">
        <v>1145</v>
      </c>
      <c r="I104" s="141">
        <v>1215</v>
      </c>
      <c r="J104" s="824">
        <f>((I104/H104)-      1)*100</f>
        <v>6.1135371179039222</v>
      </c>
    </row>
    <row r="105" spans="1:10" ht="12" customHeight="1" x14ac:dyDescent="0.2">
      <c r="A105" s="825" t="s">
        <v>92</v>
      </c>
      <c r="B105" s="141">
        <v>2715</v>
      </c>
      <c r="C105" s="141">
        <v>2265</v>
      </c>
      <c r="D105" s="824">
        <f t="shared" si="28"/>
        <v>-16.574585635359117</v>
      </c>
      <c r="E105" s="141">
        <v>3015</v>
      </c>
      <c r="F105" s="141">
        <v>4100</v>
      </c>
      <c r="G105" s="824">
        <f>((F105/E105)-      1)*100</f>
        <v>35.986733001658379</v>
      </c>
      <c r="H105" s="141">
        <v>1530</v>
      </c>
      <c r="I105" s="141">
        <v>1435</v>
      </c>
      <c r="J105" s="824">
        <f>((I105/H105)-      1)*100</f>
        <v>-6.2091503267973858</v>
      </c>
    </row>
    <row r="106" spans="1:10" ht="12" customHeight="1" x14ac:dyDescent="0.2">
      <c r="A106" s="825" t="s">
        <v>498</v>
      </c>
      <c r="B106" s="141" t="s">
        <v>31</v>
      </c>
      <c r="C106" s="141">
        <v>2200</v>
      </c>
      <c r="D106" s="824" t="s">
        <v>26</v>
      </c>
      <c r="E106" s="141" t="s">
        <v>31</v>
      </c>
      <c r="F106" s="141">
        <v>3000</v>
      </c>
      <c r="G106" s="824" t="s">
        <v>26</v>
      </c>
      <c r="H106" s="141" t="s">
        <v>31</v>
      </c>
      <c r="I106" s="141">
        <v>1300</v>
      </c>
      <c r="J106" s="824" t="s">
        <v>26</v>
      </c>
    </row>
    <row r="107" spans="1:10" ht="10.5" customHeight="1" x14ac:dyDescent="0.2">
      <c r="A107" s="825" t="s">
        <v>93</v>
      </c>
      <c r="B107" s="141">
        <v>2270</v>
      </c>
      <c r="C107" s="141">
        <v>2070</v>
      </c>
      <c r="D107" s="824">
        <f t="shared" si="28"/>
        <v>-8.8105726872246706</v>
      </c>
      <c r="E107" s="141" t="s">
        <v>31</v>
      </c>
      <c r="F107" s="141" t="s">
        <v>31</v>
      </c>
      <c r="G107" s="824" t="s">
        <v>26</v>
      </c>
      <c r="H107" s="141">
        <v>1200</v>
      </c>
      <c r="I107" s="141">
        <v>1260</v>
      </c>
      <c r="J107" s="824">
        <f>((I107/H107)-      1)*100</f>
        <v>5.0000000000000044</v>
      </c>
    </row>
    <row r="108" spans="1:10" ht="12.75" customHeight="1" x14ac:dyDescent="0.2">
      <c r="A108" s="825" t="s">
        <v>193</v>
      </c>
      <c r="B108" s="141">
        <v>2360</v>
      </c>
      <c r="C108" s="141">
        <v>2000</v>
      </c>
      <c r="D108" s="824">
        <f t="shared" si="28"/>
        <v>-15.254237288135597</v>
      </c>
      <c r="E108" s="141">
        <v>2347</v>
      </c>
      <c r="F108" s="141">
        <v>2406.6</v>
      </c>
      <c r="G108" s="824">
        <f t="shared" ref="G108:G109" si="29">((F108/E108)-      1)*100</f>
        <v>2.5394120153387156</v>
      </c>
      <c r="H108" s="141">
        <v>1233</v>
      </c>
      <c r="I108" s="141">
        <v>1173.4000000000001</v>
      </c>
      <c r="J108" s="824">
        <f t="shared" ref="J108:J109" si="30">((I108/H108)-      1)*100</f>
        <v>-4.8337388483373767</v>
      </c>
    </row>
    <row r="109" spans="1:10" ht="14.1" customHeight="1" x14ac:dyDescent="0.2">
      <c r="A109" s="825" t="s">
        <v>94</v>
      </c>
      <c r="B109" s="141">
        <v>3013</v>
      </c>
      <c r="C109" s="141">
        <v>3000</v>
      </c>
      <c r="D109" s="824">
        <f>((C109/B109)-      1)*100</f>
        <v>-0.43146365748423232</v>
      </c>
      <c r="E109" s="141">
        <v>2993</v>
      </c>
      <c r="F109" s="141">
        <v>3400</v>
      </c>
      <c r="G109" s="824">
        <f t="shared" si="29"/>
        <v>13.598396257935175</v>
      </c>
      <c r="H109" s="141">
        <v>2580</v>
      </c>
      <c r="I109" s="141">
        <v>1900</v>
      </c>
      <c r="J109" s="824">
        <f t="shared" si="30"/>
        <v>-26.356589147286826</v>
      </c>
    </row>
    <row r="110" spans="1:10" ht="11.25" customHeight="1" x14ac:dyDescent="0.2">
      <c r="A110" s="825" t="s">
        <v>95</v>
      </c>
      <c r="B110" s="141">
        <v>2240</v>
      </c>
      <c r="C110" s="141">
        <v>2040</v>
      </c>
      <c r="D110" s="824">
        <f>((C110/B110)-      1)*100</f>
        <v>-8.9285714285714306</v>
      </c>
      <c r="E110" s="141">
        <v>2240</v>
      </c>
      <c r="F110" s="141" t="s">
        <v>31</v>
      </c>
      <c r="G110" s="824" t="s">
        <v>26</v>
      </c>
      <c r="H110" s="141">
        <v>1247</v>
      </c>
      <c r="I110" s="141">
        <v>1233.4000000000001</v>
      </c>
      <c r="J110" s="824">
        <f>((I110/H110)-      1)*100</f>
        <v>-1.0906174819566905</v>
      </c>
    </row>
    <row r="111" spans="1:10" ht="9.75" customHeight="1" x14ac:dyDescent="0.2">
      <c r="A111" s="825" t="s">
        <v>96</v>
      </c>
      <c r="B111" s="141">
        <v>2867</v>
      </c>
      <c r="C111" s="141">
        <v>2300</v>
      </c>
      <c r="D111" s="824">
        <f>((C111/B111)-      1)*100</f>
        <v>-19.77677014300663</v>
      </c>
      <c r="E111" s="141" t="s">
        <v>31</v>
      </c>
      <c r="F111" s="141" t="s">
        <v>31</v>
      </c>
      <c r="G111" s="824" t="s">
        <v>26</v>
      </c>
      <c r="H111" s="141" t="s">
        <v>31</v>
      </c>
      <c r="I111" s="141" t="s">
        <v>31</v>
      </c>
      <c r="J111" s="824" t="s">
        <v>26</v>
      </c>
    </row>
    <row r="112" spans="1:10" ht="12" customHeight="1" x14ac:dyDescent="0.2">
      <c r="A112" s="825" t="s">
        <v>574</v>
      </c>
      <c r="B112" s="141" t="s">
        <v>31</v>
      </c>
      <c r="C112" s="141">
        <v>2030</v>
      </c>
      <c r="D112" s="824" t="s">
        <v>26</v>
      </c>
      <c r="E112" s="141" t="s">
        <v>31</v>
      </c>
      <c r="F112" s="141">
        <v>3400</v>
      </c>
      <c r="G112" s="824" t="s">
        <v>26</v>
      </c>
      <c r="H112" s="141" t="s">
        <v>31</v>
      </c>
      <c r="I112" s="141">
        <v>1170</v>
      </c>
      <c r="J112" s="824" t="s">
        <v>26</v>
      </c>
    </row>
    <row r="113" spans="1:10" ht="12" customHeight="1" x14ac:dyDescent="0.2">
      <c r="A113" s="825" t="s">
        <v>97</v>
      </c>
      <c r="B113" s="141">
        <v>2135</v>
      </c>
      <c r="C113" s="141">
        <v>2036</v>
      </c>
      <c r="D113" s="824">
        <f>((C113/B113)-      1)*100</f>
        <v>-4.637002341920371</v>
      </c>
      <c r="E113" s="141">
        <v>2140</v>
      </c>
      <c r="F113" s="141">
        <v>3400</v>
      </c>
      <c r="G113" s="824">
        <f>((F113/E113)-      1)*100</f>
        <v>58.878504672897193</v>
      </c>
      <c r="H113" s="141">
        <v>1180</v>
      </c>
      <c r="I113" s="141">
        <v>1188</v>
      </c>
      <c r="J113" s="824">
        <f>((I113/H113)-      1)*100</f>
        <v>0.67796610169490457</v>
      </c>
    </row>
    <row r="114" spans="1:10" ht="12" customHeight="1" x14ac:dyDescent="0.2">
      <c r="A114" s="831" t="s">
        <v>98</v>
      </c>
      <c r="B114" s="146">
        <f>AVERAGE(B115:B117)</f>
        <v>2177.6666666666665</v>
      </c>
      <c r="C114" s="146">
        <f>AVERAGE(C115:C117)</f>
        <v>2198.3333333333335</v>
      </c>
      <c r="D114" s="822">
        <f>((C114/B114)-1)*100</f>
        <v>0.94902801163325723</v>
      </c>
      <c r="E114" s="146">
        <f>AVERAGE(E115:E117)</f>
        <v>2175</v>
      </c>
      <c r="F114" s="146">
        <f>AVERAGE(F115:F117)</f>
        <v>2305</v>
      </c>
      <c r="G114" s="822">
        <f>((F114/E114)-1)*100</f>
        <v>5.9770114942528707</v>
      </c>
      <c r="H114" s="146">
        <f>AVERAGE(H115:H117)</f>
        <v>1257.3333333333333</v>
      </c>
      <c r="I114" s="146">
        <f>AVERAGE(I115:I117)</f>
        <v>1430</v>
      </c>
      <c r="J114" s="822">
        <f>((I114/H114)-1)*100</f>
        <v>13.732767762460242</v>
      </c>
    </row>
    <row r="115" spans="1:10" ht="12" customHeight="1" x14ac:dyDescent="0.2">
      <c r="A115" s="832" t="s">
        <v>99</v>
      </c>
      <c r="B115" s="141">
        <v>2130</v>
      </c>
      <c r="C115" s="141">
        <v>2150</v>
      </c>
      <c r="D115" s="824">
        <f>((C115/B115)-1)*100</f>
        <v>0.93896713615022609</v>
      </c>
      <c r="E115" s="141">
        <v>2185</v>
      </c>
      <c r="F115" s="141">
        <v>2255</v>
      </c>
      <c r="G115" s="824">
        <f>((F115/E115)-1)*100</f>
        <v>3.203661327231111</v>
      </c>
      <c r="H115" s="141">
        <v>1235</v>
      </c>
      <c r="I115" s="141">
        <v>1355</v>
      </c>
      <c r="J115" s="824">
        <f>((I115/H115)-1)*100</f>
        <v>9.7165991902834037</v>
      </c>
    </row>
    <row r="116" spans="1:10" ht="12" customHeight="1" x14ac:dyDescent="0.2">
      <c r="A116" s="832" t="s">
        <v>100</v>
      </c>
      <c r="B116" s="141">
        <v>2233</v>
      </c>
      <c r="C116" s="141">
        <v>2250</v>
      </c>
      <c r="D116" s="824">
        <f>((C116/B116)-1)*100</f>
        <v>0.76130765785937804</v>
      </c>
      <c r="E116" s="141" t="s">
        <v>31</v>
      </c>
      <c r="F116" s="141">
        <v>2370</v>
      </c>
      <c r="G116" s="824" t="s">
        <v>26</v>
      </c>
      <c r="H116" s="141">
        <v>1267</v>
      </c>
      <c r="I116" s="141">
        <v>1510</v>
      </c>
      <c r="J116" s="824">
        <f>((I116/H116)-1)*100</f>
        <v>19.179163378058405</v>
      </c>
    </row>
    <row r="117" spans="1:10" ht="12" customHeight="1" x14ac:dyDescent="0.2">
      <c r="A117" s="832" t="s">
        <v>101</v>
      </c>
      <c r="B117" s="141">
        <v>2170</v>
      </c>
      <c r="C117" s="141">
        <v>2195</v>
      </c>
      <c r="D117" s="824">
        <f>((C117/B117)-1)*100</f>
        <v>1.1520737327188835</v>
      </c>
      <c r="E117" s="141">
        <v>2165</v>
      </c>
      <c r="F117" s="141">
        <v>2290</v>
      </c>
      <c r="G117" s="824">
        <f>((F117/E117)-1)*100</f>
        <v>5.773672055427248</v>
      </c>
      <c r="H117" s="141">
        <v>1270</v>
      </c>
      <c r="I117" s="141">
        <v>1425</v>
      </c>
      <c r="J117" s="824">
        <f>((I117/H117)-1)*100</f>
        <v>12.204724409448819</v>
      </c>
    </row>
    <row r="118" spans="1:10" ht="12" customHeight="1" x14ac:dyDescent="0.2">
      <c r="A118" s="833" t="s">
        <v>102</v>
      </c>
      <c r="B118" s="146">
        <v>1940</v>
      </c>
      <c r="C118" s="146">
        <v>2223.4</v>
      </c>
      <c r="D118" s="822">
        <f>((C118/B118)-1)*100</f>
        <v>14.60824742268041</v>
      </c>
      <c r="E118" s="146">
        <v>2065</v>
      </c>
      <c r="F118" s="146">
        <v>2303.4</v>
      </c>
      <c r="G118" s="822">
        <f t="shared" ref="G118:G126" si="31">((F118/E118)-1)*100</f>
        <v>11.544794188861985</v>
      </c>
      <c r="H118" s="146">
        <v>1525</v>
      </c>
      <c r="I118" s="146">
        <v>1522.6</v>
      </c>
      <c r="J118" s="822">
        <f>((I118/H118)-1)*100</f>
        <v>-0.15737704918032946</v>
      </c>
    </row>
    <row r="119" spans="1:10" ht="12" customHeight="1" x14ac:dyDescent="0.2">
      <c r="A119" s="833" t="s">
        <v>103</v>
      </c>
      <c r="B119" s="146">
        <f>AVERAGE(B120:B125)</f>
        <v>2751.8333333333335</v>
      </c>
      <c r="C119" s="146">
        <f>AVERAGE(C120:C125)</f>
        <v>2214.5833333333335</v>
      </c>
      <c r="D119" s="822">
        <f t="shared" ref="D119:D133" si="32">((C119/B119)-1)*100</f>
        <v>-19.523348070982983</v>
      </c>
      <c r="E119" s="146">
        <f>AVERAGE(E120:E125)</f>
        <v>2938.1666666666665</v>
      </c>
      <c r="F119" s="146">
        <f>AVERAGE(F120:F125)</f>
        <v>2552.0833333333335</v>
      </c>
      <c r="G119" s="822">
        <f t="shared" si="31"/>
        <v>-13.140280220091881</v>
      </c>
      <c r="H119" s="146">
        <f>AVERAGE(H120:H125)</f>
        <v>1954</v>
      </c>
      <c r="I119" s="146">
        <f>AVERAGE(I120:I125)</f>
        <v>1742.9166666666667</v>
      </c>
      <c r="J119" s="822">
        <f t="shared" ref="J119:J129" si="33">((I119/H119)-1)*100</f>
        <v>-10.802627089730466</v>
      </c>
    </row>
    <row r="120" spans="1:10" ht="12" customHeight="1" x14ac:dyDescent="0.2">
      <c r="A120" s="832" t="s">
        <v>145</v>
      </c>
      <c r="B120" s="141">
        <v>2400</v>
      </c>
      <c r="C120" s="141">
        <v>2085</v>
      </c>
      <c r="D120" s="824">
        <f t="shared" si="32"/>
        <v>-13.124999999999998</v>
      </c>
      <c r="E120" s="141">
        <v>2450</v>
      </c>
      <c r="F120" s="141">
        <v>2595</v>
      </c>
      <c r="G120" s="824">
        <f t="shared" si="31"/>
        <v>5.9183673469387799</v>
      </c>
      <c r="H120" s="141" t="s">
        <v>31</v>
      </c>
      <c r="I120" s="141">
        <v>1310</v>
      </c>
      <c r="J120" s="824" t="s">
        <v>26</v>
      </c>
    </row>
    <row r="121" spans="1:10" ht="12" customHeight="1" x14ac:dyDescent="0.2">
      <c r="A121" s="832" t="s">
        <v>104</v>
      </c>
      <c r="B121" s="141">
        <v>2445</v>
      </c>
      <c r="C121" s="141">
        <v>2185</v>
      </c>
      <c r="D121" s="824">
        <f t="shared" si="32"/>
        <v>-10.633946830265851</v>
      </c>
      <c r="E121" s="141">
        <v>2460</v>
      </c>
      <c r="F121" s="141">
        <v>2180</v>
      </c>
      <c r="G121" s="824">
        <f t="shared" si="31"/>
        <v>-11.382113821138207</v>
      </c>
      <c r="H121" s="141">
        <v>1455</v>
      </c>
      <c r="I121" s="141">
        <v>1535</v>
      </c>
      <c r="J121" s="824">
        <f t="shared" si="33"/>
        <v>5.4982817869415834</v>
      </c>
    </row>
    <row r="122" spans="1:10" ht="12" customHeight="1" x14ac:dyDescent="0.2">
      <c r="A122" s="832" t="s">
        <v>105</v>
      </c>
      <c r="B122" s="141">
        <v>2040</v>
      </c>
      <c r="C122" s="141">
        <v>2167.5</v>
      </c>
      <c r="D122" s="824">
        <f t="shared" si="32"/>
        <v>6.25</v>
      </c>
      <c r="E122" s="141">
        <v>2200</v>
      </c>
      <c r="F122" s="141">
        <v>2762.5</v>
      </c>
      <c r="G122" s="824">
        <f t="shared" si="31"/>
        <v>25.568181818181813</v>
      </c>
      <c r="H122" s="141">
        <v>1240</v>
      </c>
      <c r="I122" s="141">
        <v>1342.5</v>
      </c>
      <c r="J122" s="824">
        <f t="shared" si="33"/>
        <v>8.2661290322580747</v>
      </c>
    </row>
    <row r="123" spans="1:10" ht="12" customHeight="1" x14ac:dyDescent="0.2">
      <c r="A123" s="832" t="s">
        <v>106</v>
      </c>
      <c r="B123" s="141">
        <v>2411</v>
      </c>
      <c r="C123" s="141">
        <v>2120</v>
      </c>
      <c r="D123" s="824">
        <f t="shared" si="32"/>
        <v>-12.069680630443802</v>
      </c>
      <c r="E123" s="141">
        <v>2484</v>
      </c>
      <c r="F123" s="141">
        <v>2575</v>
      </c>
      <c r="G123" s="824">
        <f t="shared" si="31"/>
        <v>3.6634460547503966</v>
      </c>
      <c r="H123" s="141">
        <v>1395</v>
      </c>
      <c r="I123" s="141">
        <v>1395</v>
      </c>
      <c r="J123" s="824">
        <f t="shared" si="33"/>
        <v>0</v>
      </c>
    </row>
    <row r="124" spans="1:10" ht="12" customHeight="1" x14ac:dyDescent="0.2">
      <c r="A124" s="832" t="s">
        <v>107</v>
      </c>
      <c r="B124" s="141">
        <v>2215</v>
      </c>
      <c r="C124" s="141">
        <v>2130</v>
      </c>
      <c r="D124" s="824">
        <f t="shared" si="32"/>
        <v>-3.8374717832957095</v>
      </c>
      <c r="E124" s="141">
        <v>2235</v>
      </c>
      <c r="F124" s="141">
        <v>2600</v>
      </c>
      <c r="G124" s="824">
        <f t="shared" si="31"/>
        <v>16.33109619686801</v>
      </c>
      <c r="H124" s="141">
        <v>1280</v>
      </c>
      <c r="I124" s="141">
        <v>1375</v>
      </c>
      <c r="J124" s="824">
        <f t="shared" si="33"/>
        <v>7.421875</v>
      </c>
    </row>
    <row r="125" spans="1:10" ht="12" customHeight="1" x14ac:dyDescent="0.2">
      <c r="A125" s="832" t="s">
        <v>597</v>
      </c>
      <c r="B125" s="141">
        <v>5000</v>
      </c>
      <c r="C125" s="141">
        <v>2600</v>
      </c>
      <c r="D125" s="824">
        <f t="shared" si="32"/>
        <v>-48</v>
      </c>
      <c r="E125" s="141">
        <v>5800</v>
      </c>
      <c r="F125" s="141">
        <v>2600</v>
      </c>
      <c r="G125" s="824">
        <f t="shared" si="31"/>
        <v>-55.172413793103445</v>
      </c>
      <c r="H125" s="141">
        <v>4400</v>
      </c>
      <c r="I125" s="141">
        <v>3500</v>
      </c>
      <c r="J125" s="824">
        <f t="shared" si="33"/>
        <v>-20.45454545454546</v>
      </c>
    </row>
    <row r="126" spans="1:10" ht="12" customHeight="1" x14ac:dyDescent="0.2">
      <c r="A126" s="833" t="s">
        <v>108</v>
      </c>
      <c r="B126" s="146">
        <f>AVERAGE(B127:B130)</f>
        <v>4360</v>
      </c>
      <c r="C126" s="146">
        <f>AVERAGE(C127:C130)</f>
        <v>4175</v>
      </c>
      <c r="D126" s="822">
        <f t="shared" si="32"/>
        <v>-4.243119266055051</v>
      </c>
      <c r="E126" s="146">
        <f>AVERAGE(E127:E130)</f>
        <v>3000</v>
      </c>
      <c r="F126" s="146">
        <f>AVERAGE(F127:F130)</f>
        <v>4750</v>
      </c>
      <c r="G126" s="824">
        <f t="shared" si="31"/>
        <v>58.333333333333329</v>
      </c>
      <c r="H126" s="146">
        <f>AVERAGE(H127:H130)</f>
        <v>3503.3333333333335</v>
      </c>
      <c r="I126" s="146">
        <f>AVERAGE(I127:I130)</f>
        <v>3550</v>
      </c>
      <c r="J126" s="822">
        <f t="shared" si="33"/>
        <v>1.3320647002854402</v>
      </c>
    </row>
    <row r="127" spans="1:10" ht="12" customHeight="1" x14ac:dyDescent="0.2">
      <c r="A127" s="832" t="s">
        <v>109</v>
      </c>
      <c r="B127" s="141">
        <v>3200</v>
      </c>
      <c r="C127" s="141">
        <v>2600</v>
      </c>
      <c r="D127" s="824">
        <f t="shared" si="32"/>
        <v>-18.75</v>
      </c>
      <c r="E127" s="141" t="s">
        <v>31</v>
      </c>
      <c r="F127" s="141" t="s">
        <v>31</v>
      </c>
      <c r="G127" s="824" t="s">
        <v>26</v>
      </c>
      <c r="H127" s="141">
        <v>2810</v>
      </c>
      <c r="I127" s="141">
        <v>1500</v>
      </c>
      <c r="J127" s="824">
        <f t="shared" si="33"/>
        <v>-46.619217081850536</v>
      </c>
    </row>
    <row r="128" spans="1:10" ht="12" customHeight="1" x14ac:dyDescent="0.2">
      <c r="A128" s="832" t="s">
        <v>110</v>
      </c>
      <c r="B128" s="141">
        <v>5090</v>
      </c>
      <c r="C128" s="141">
        <v>3950</v>
      </c>
      <c r="D128" s="824">
        <f t="shared" si="32"/>
        <v>-22.396856581532422</v>
      </c>
      <c r="E128" s="141">
        <v>3000</v>
      </c>
      <c r="F128" s="141" t="s">
        <v>31</v>
      </c>
      <c r="G128" s="824" t="s">
        <v>26</v>
      </c>
      <c r="H128" s="141">
        <v>4500</v>
      </c>
      <c r="I128" s="141">
        <v>4500</v>
      </c>
      <c r="J128" s="824">
        <f t="shared" si="33"/>
        <v>0</v>
      </c>
    </row>
    <row r="129" spans="1:10" ht="12" customHeight="1" x14ac:dyDescent="0.2">
      <c r="A129" s="832" t="s">
        <v>111</v>
      </c>
      <c r="B129" s="141">
        <v>4800</v>
      </c>
      <c r="C129" s="141">
        <v>4800</v>
      </c>
      <c r="D129" s="824">
        <f t="shared" si="32"/>
        <v>0</v>
      </c>
      <c r="E129" s="141" t="s">
        <v>31</v>
      </c>
      <c r="F129" s="141" t="s">
        <v>31</v>
      </c>
      <c r="G129" s="824" t="s">
        <v>26</v>
      </c>
      <c r="H129" s="141">
        <v>3200</v>
      </c>
      <c r="I129" s="141">
        <v>3200</v>
      </c>
      <c r="J129" s="824">
        <f t="shared" si="33"/>
        <v>0</v>
      </c>
    </row>
    <row r="130" spans="1:10" ht="12" customHeight="1" x14ac:dyDescent="0.2">
      <c r="A130" s="832" t="s">
        <v>112</v>
      </c>
      <c r="B130" s="141">
        <v>4350</v>
      </c>
      <c r="C130" s="141">
        <v>5350</v>
      </c>
      <c r="D130" s="824">
        <f t="shared" si="32"/>
        <v>22.988505747126432</v>
      </c>
      <c r="E130" s="141" t="s">
        <v>31</v>
      </c>
      <c r="F130" s="141">
        <v>4750</v>
      </c>
      <c r="G130" s="824" t="s">
        <v>26</v>
      </c>
      <c r="H130" s="141" t="s">
        <v>41</v>
      </c>
      <c r="I130" s="141">
        <v>5000</v>
      </c>
      <c r="J130" s="824" t="s">
        <v>26</v>
      </c>
    </row>
    <row r="131" spans="1:10" ht="12" customHeight="1" x14ac:dyDescent="0.2">
      <c r="A131" s="833" t="s">
        <v>113</v>
      </c>
      <c r="B131" s="146">
        <f>AVERAGE(B132:B133)</f>
        <v>3450</v>
      </c>
      <c r="C131" s="146">
        <f>AVERAGE(C132:C133)</f>
        <v>2502.8000000000002</v>
      </c>
      <c r="D131" s="822">
        <f t="shared" si="32"/>
        <v>-27.455072463768115</v>
      </c>
      <c r="E131" s="146">
        <f>AVERAGE(E132:E133)</f>
        <v>3150</v>
      </c>
      <c r="F131" s="146">
        <f>AVERAGE(F132:F133)</f>
        <v>2700</v>
      </c>
      <c r="G131" s="822">
        <f t="shared" ref="G131:G132" si="34">((F131/E131)-1)*100</f>
        <v>-14.28571428571429</v>
      </c>
      <c r="H131" s="146">
        <f>AVERAGE(H132:H133)</f>
        <v>2000</v>
      </c>
      <c r="I131" s="146">
        <f>AVERAGE(I132:I133)</f>
        <v>1643.3</v>
      </c>
      <c r="J131" s="822">
        <f>((I131/H131)-1)*100</f>
        <v>-17.835000000000001</v>
      </c>
    </row>
    <row r="132" spans="1:10" ht="12" customHeight="1" x14ac:dyDescent="0.2">
      <c r="A132" s="832" t="s">
        <v>114</v>
      </c>
      <c r="B132" s="141">
        <v>3250</v>
      </c>
      <c r="C132" s="141">
        <v>2495.6</v>
      </c>
      <c r="D132" s="824">
        <f t="shared" si="32"/>
        <v>-23.2123076923077</v>
      </c>
      <c r="E132" s="141">
        <v>3100</v>
      </c>
      <c r="F132" s="141">
        <v>2700</v>
      </c>
      <c r="G132" s="824">
        <f t="shared" si="34"/>
        <v>-12.903225806451612</v>
      </c>
      <c r="H132" s="141">
        <v>1800</v>
      </c>
      <c r="I132" s="141">
        <v>1626.6</v>
      </c>
      <c r="J132" s="824">
        <f>((I132/H132)-1)*100</f>
        <v>-9.6333333333333382</v>
      </c>
    </row>
    <row r="133" spans="1:10" ht="12" customHeight="1" x14ac:dyDescent="0.2">
      <c r="A133" s="832" t="s">
        <v>115</v>
      </c>
      <c r="B133" s="141">
        <v>3650</v>
      </c>
      <c r="C133" s="141">
        <v>2510</v>
      </c>
      <c r="D133" s="824">
        <f t="shared" si="32"/>
        <v>-31.232876712328771</v>
      </c>
      <c r="E133" s="141">
        <v>3200</v>
      </c>
      <c r="F133" s="141" t="s">
        <v>31</v>
      </c>
      <c r="G133" s="824" t="s">
        <v>26</v>
      </c>
      <c r="H133" s="141">
        <v>2200</v>
      </c>
      <c r="I133" s="141">
        <v>1660</v>
      </c>
      <c r="J133" s="824">
        <f>((I133/H133)-1)*100</f>
        <v>-24.545454545454547</v>
      </c>
    </row>
    <row r="134" spans="1:10" ht="12" customHeight="1" x14ac:dyDescent="0.2">
      <c r="A134" s="544" t="s">
        <v>116</v>
      </c>
      <c r="B134" s="90" t="s">
        <v>26</v>
      </c>
      <c r="C134" s="90">
        <f t="shared" ref="C134" si="35">AVERAGE(C135:C136)</f>
        <v>2400</v>
      </c>
      <c r="D134" s="822" t="s">
        <v>26</v>
      </c>
      <c r="E134" s="90" t="s">
        <v>26</v>
      </c>
      <c r="F134" s="90">
        <f t="shared" ref="F134" si="36">AVERAGE(F135:F136)</f>
        <v>2700</v>
      </c>
      <c r="G134" s="822" t="s">
        <v>26</v>
      </c>
      <c r="H134" s="90" t="s">
        <v>26</v>
      </c>
      <c r="I134" s="90">
        <f t="shared" ref="I134" si="37">AVERAGE(I135:I136)</f>
        <v>1566.66</v>
      </c>
      <c r="J134" s="822" t="s">
        <v>26</v>
      </c>
    </row>
    <row r="135" spans="1:10" ht="12" customHeight="1" x14ac:dyDescent="0.2">
      <c r="A135" s="91" t="s">
        <v>117</v>
      </c>
      <c r="B135" s="86" t="s">
        <v>31</v>
      </c>
      <c r="C135" s="86">
        <v>2200</v>
      </c>
      <c r="D135" s="824" t="s">
        <v>26</v>
      </c>
      <c r="E135" s="86" t="s">
        <v>31</v>
      </c>
      <c r="F135" s="86">
        <v>2600</v>
      </c>
      <c r="G135" s="824" t="s">
        <v>26</v>
      </c>
      <c r="H135" s="86" t="s">
        <v>31</v>
      </c>
      <c r="I135" s="86">
        <v>1566.66</v>
      </c>
      <c r="J135" s="824" t="s">
        <v>26</v>
      </c>
    </row>
    <row r="136" spans="1:10" ht="12" customHeight="1" x14ac:dyDescent="0.2">
      <c r="A136" s="91" t="s">
        <v>147</v>
      </c>
      <c r="B136" s="86" t="s">
        <v>31</v>
      </c>
      <c r="C136" s="86">
        <v>2600</v>
      </c>
      <c r="D136" s="824" t="s">
        <v>26</v>
      </c>
      <c r="E136" s="86" t="s">
        <v>31</v>
      </c>
      <c r="F136" s="86">
        <v>2800</v>
      </c>
      <c r="G136" s="824" t="s">
        <v>26</v>
      </c>
      <c r="H136" s="86" t="s">
        <v>31</v>
      </c>
      <c r="I136" s="86" t="s">
        <v>41</v>
      </c>
      <c r="J136" s="824" t="s">
        <v>26</v>
      </c>
    </row>
    <row r="137" spans="1:10" ht="12" customHeight="1" x14ac:dyDescent="0.2">
      <c r="A137" s="833" t="s">
        <v>118</v>
      </c>
      <c r="B137" s="146">
        <f>AVERAGE(B138:B140)</f>
        <v>3254</v>
      </c>
      <c r="C137" s="146">
        <f>AVERAGE(C138:C140)</f>
        <v>2560</v>
      </c>
      <c r="D137" s="822">
        <f t="shared" ref="D137:D164" si="38">((C137/B137) -      1)*100</f>
        <v>-21.327596803933623</v>
      </c>
      <c r="E137" s="146">
        <f>AVERAGE(E138:E140)</f>
        <v>3424.5</v>
      </c>
      <c r="F137" s="146">
        <f>AVERAGE(F138:F140)</f>
        <v>2632.5</v>
      </c>
      <c r="G137" s="822">
        <f>((F137/E137) -      1)*100</f>
        <v>-23.127463863337717</v>
      </c>
      <c r="H137" s="146">
        <f>AVERAGE(H138:H140)</f>
        <v>3776</v>
      </c>
      <c r="I137" s="146">
        <f>AVERAGE(I138:I140)</f>
        <v>2710</v>
      </c>
      <c r="J137" s="822">
        <f>((I137/H137) -      1)*100</f>
        <v>-28.230932203389834</v>
      </c>
    </row>
    <row r="138" spans="1:10" ht="12" customHeight="1" x14ac:dyDescent="0.2">
      <c r="A138" s="832" t="s">
        <v>120</v>
      </c>
      <c r="B138" s="141">
        <v>3638</v>
      </c>
      <c r="C138" s="141">
        <v>2545</v>
      </c>
      <c r="D138" s="824">
        <f t="shared" si="38"/>
        <v>-30.043980208905996</v>
      </c>
      <c r="E138" s="141">
        <v>3329</v>
      </c>
      <c r="F138" s="141">
        <v>2585</v>
      </c>
      <c r="G138" s="824">
        <f>((F138/E138) -      1)*100</f>
        <v>-22.349053769900873</v>
      </c>
      <c r="H138" s="141">
        <v>4050</v>
      </c>
      <c r="I138" s="141">
        <v>2565</v>
      </c>
      <c r="J138" s="824">
        <f t="shared" ref="J138:J146" si="39">((I138/H138) -      1)*100</f>
        <v>-36.666666666666671</v>
      </c>
    </row>
    <row r="139" spans="1:10" ht="12" customHeight="1" x14ac:dyDescent="0.2">
      <c r="A139" s="832" t="s">
        <v>726</v>
      </c>
      <c r="B139" s="141" t="s">
        <v>41</v>
      </c>
      <c r="C139" s="141">
        <v>2550</v>
      </c>
      <c r="D139" s="824" t="s">
        <v>26</v>
      </c>
      <c r="E139" s="141" t="s">
        <v>41</v>
      </c>
      <c r="F139" s="141" t="s">
        <v>41</v>
      </c>
      <c r="G139" s="824" t="s">
        <v>26</v>
      </c>
      <c r="H139" s="141" t="s">
        <v>41</v>
      </c>
      <c r="I139" s="141" t="s">
        <v>41</v>
      </c>
      <c r="J139" s="824" t="s">
        <v>26</v>
      </c>
    </row>
    <row r="140" spans="1:10" ht="12" customHeight="1" x14ac:dyDescent="0.2">
      <c r="A140" s="834" t="s">
        <v>121</v>
      </c>
      <c r="B140" s="141">
        <v>2870</v>
      </c>
      <c r="C140" s="141">
        <v>2585</v>
      </c>
      <c r="D140" s="824">
        <f t="shared" si="38"/>
        <v>-9.9303135888501703</v>
      </c>
      <c r="E140" s="141">
        <v>3520</v>
      </c>
      <c r="F140" s="141">
        <v>2680</v>
      </c>
      <c r="G140" s="824">
        <f>((F140/E140) -      1)*100</f>
        <v>-23.863636363636363</v>
      </c>
      <c r="H140" s="141">
        <v>3502</v>
      </c>
      <c r="I140" s="141">
        <v>2855</v>
      </c>
      <c r="J140" s="824">
        <f t="shared" si="39"/>
        <v>-18.475157053112511</v>
      </c>
    </row>
    <row r="141" spans="1:10" ht="12" customHeight="1" x14ac:dyDescent="0.2">
      <c r="A141" s="826" t="s">
        <v>122</v>
      </c>
      <c r="B141" s="146">
        <f>AVERAGE(B142:B146)</f>
        <v>2851.6</v>
      </c>
      <c r="C141" s="146">
        <f>AVERAGE(C142:C146)</f>
        <v>2288</v>
      </c>
      <c r="D141" s="822">
        <f t="shared" si="38"/>
        <v>-19.76434282508065</v>
      </c>
      <c r="E141" s="146">
        <f>AVERAGE(E142:E146)</f>
        <v>2734</v>
      </c>
      <c r="F141" s="146">
        <f>AVERAGE(F142:F146)</f>
        <v>2172.2666666666664</v>
      </c>
      <c r="G141" s="822">
        <f>((F141/E141) -      1)*100</f>
        <v>-20.546208241892227</v>
      </c>
      <c r="H141" s="146">
        <f>AVERAGE(H142:H146)</f>
        <v>1721.4</v>
      </c>
      <c r="I141" s="146">
        <f>AVERAGE(I142:I146)</f>
        <v>1652.64</v>
      </c>
      <c r="J141" s="822">
        <f t="shared" si="39"/>
        <v>-3.9944231439525968</v>
      </c>
    </row>
    <row r="142" spans="1:10" ht="12" customHeight="1" x14ac:dyDescent="0.2">
      <c r="A142" s="825" t="s">
        <v>123</v>
      </c>
      <c r="B142" s="141">
        <v>2900</v>
      </c>
      <c r="C142" s="141">
        <v>2306.6</v>
      </c>
      <c r="D142" s="824">
        <f t="shared" si="38"/>
        <v>-20.462068965517243</v>
      </c>
      <c r="E142" s="141" t="s">
        <v>31</v>
      </c>
      <c r="F142" s="141" t="s">
        <v>31</v>
      </c>
      <c r="G142" s="824" t="s">
        <v>26</v>
      </c>
      <c r="H142" s="141">
        <v>1547</v>
      </c>
      <c r="I142" s="141">
        <v>1460</v>
      </c>
      <c r="J142" s="824">
        <f t="shared" si="39"/>
        <v>-5.6237879767291554</v>
      </c>
    </row>
    <row r="143" spans="1:10" ht="12" customHeight="1" x14ac:dyDescent="0.2">
      <c r="A143" s="825" t="s">
        <v>124</v>
      </c>
      <c r="B143" s="141">
        <v>3363</v>
      </c>
      <c r="C143" s="141">
        <v>2700</v>
      </c>
      <c r="D143" s="824">
        <f t="shared" si="38"/>
        <v>-19.71454058876003</v>
      </c>
      <c r="E143" s="141" t="s">
        <v>31</v>
      </c>
      <c r="F143" s="141" t="s">
        <v>31</v>
      </c>
      <c r="G143" s="824" t="s">
        <v>26</v>
      </c>
      <c r="H143" s="141">
        <v>2880</v>
      </c>
      <c r="I143" s="141">
        <v>3000</v>
      </c>
      <c r="J143" s="824">
        <f t="shared" si="39"/>
        <v>4.1666666666666741</v>
      </c>
    </row>
    <row r="144" spans="1:10" ht="12" customHeight="1" x14ac:dyDescent="0.2">
      <c r="A144" s="825" t="s">
        <v>125</v>
      </c>
      <c r="B144" s="141">
        <v>2620</v>
      </c>
      <c r="C144" s="141">
        <v>2133.4</v>
      </c>
      <c r="D144" s="824">
        <f t="shared" si="38"/>
        <v>-18.572519083969464</v>
      </c>
      <c r="E144" s="141">
        <v>2787</v>
      </c>
      <c r="F144" s="141">
        <v>2226.6</v>
      </c>
      <c r="G144" s="824">
        <f t="shared" ref="G144:G147" si="40">((F144/E144) -      1)*100</f>
        <v>-20.107642626480093</v>
      </c>
      <c r="H144" s="141">
        <v>1380</v>
      </c>
      <c r="I144" s="141">
        <v>1306.5999999999999</v>
      </c>
      <c r="J144" s="824">
        <f t="shared" si="39"/>
        <v>-5.318840579710149</v>
      </c>
    </row>
    <row r="145" spans="1:10" ht="12" customHeight="1" x14ac:dyDescent="0.2">
      <c r="A145" s="825" t="s">
        <v>126</v>
      </c>
      <c r="B145" s="141">
        <v>2515</v>
      </c>
      <c r="C145" s="141">
        <v>2100</v>
      </c>
      <c r="D145" s="824">
        <f t="shared" si="38"/>
        <v>-16.50099403578529</v>
      </c>
      <c r="E145" s="141">
        <v>2615</v>
      </c>
      <c r="F145" s="141">
        <v>2136.8000000000002</v>
      </c>
      <c r="G145" s="824">
        <f t="shared" si="40"/>
        <v>-18.286806883365191</v>
      </c>
      <c r="H145" s="141">
        <v>1300</v>
      </c>
      <c r="I145" s="141">
        <v>1230</v>
      </c>
      <c r="J145" s="824">
        <f t="shared" si="39"/>
        <v>-5.3846153846153877</v>
      </c>
    </row>
    <row r="146" spans="1:10" ht="12" customHeight="1" x14ac:dyDescent="0.2">
      <c r="A146" s="825" t="s">
        <v>127</v>
      </c>
      <c r="B146" s="141">
        <v>2860</v>
      </c>
      <c r="C146" s="141">
        <v>2200</v>
      </c>
      <c r="D146" s="824">
        <f t="shared" si="38"/>
        <v>-23.076923076923073</v>
      </c>
      <c r="E146" s="141">
        <v>2800</v>
      </c>
      <c r="F146" s="141">
        <v>2153.4</v>
      </c>
      <c r="G146" s="824">
        <f t="shared" si="40"/>
        <v>-23.092857142857138</v>
      </c>
      <c r="H146" s="141">
        <v>1500</v>
      </c>
      <c r="I146" s="141">
        <v>1266.5999999999999</v>
      </c>
      <c r="J146" s="824">
        <f t="shared" si="39"/>
        <v>-15.560000000000008</v>
      </c>
    </row>
    <row r="147" spans="1:10" ht="12" customHeight="1" x14ac:dyDescent="0.2">
      <c r="A147" s="826" t="s">
        <v>576</v>
      </c>
      <c r="B147" s="146">
        <f>AVERAGE(B149:B152)</f>
        <v>4450</v>
      </c>
      <c r="C147" s="146">
        <f>AVERAGE(C149:C152)</f>
        <v>2795</v>
      </c>
      <c r="D147" s="822">
        <f t="shared" si="38"/>
        <v>-37.191011235955052</v>
      </c>
      <c r="E147" s="146">
        <f t="shared" ref="E147:F147" si="41">AVERAGE(E149:E152)</f>
        <v>4083.3333333333335</v>
      </c>
      <c r="F147" s="146">
        <f t="shared" si="41"/>
        <v>2635</v>
      </c>
      <c r="G147" s="822">
        <f t="shared" si="40"/>
        <v>-35.469387755102048</v>
      </c>
      <c r="H147" s="146" t="s">
        <v>521</v>
      </c>
      <c r="I147" s="146">
        <f t="shared" ref="I147" si="42">AVERAGE(I149:I152)</f>
        <v>2292.5</v>
      </c>
      <c r="J147" s="822" t="s">
        <v>26</v>
      </c>
    </row>
    <row r="148" spans="1:10" ht="12" customHeight="1" x14ac:dyDescent="0.2">
      <c r="A148" s="835" t="s">
        <v>577</v>
      </c>
      <c r="B148" s="141">
        <v>4200</v>
      </c>
      <c r="C148" s="141" t="s">
        <v>41</v>
      </c>
      <c r="D148" s="824" t="s">
        <v>26</v>
      </c>
      <c r="E148" s="141" t="s">
        <v>41</v>
      </c>
      <c r="F148" s="141" t="s">
        <v>41</v>
      </c>
      <c r="G148" s="824" t="s">
        <v>26</v>
      </c>
      <c r="H148" s="141" t="s">
        <v>41</v>
      </c>
      <c r="I148" s="141" t="s">
        <v>41</v>
      </c>
      <c r="J148" s="824" t="s">
        <v>26</v>
      </c>
    </row>
    <row r="149" spans="1:10" ht="12" customHeight="1" x14ac:dyDescent="0.2">
      <c r="A149" s="825" t="s">
        <v>681</v>
      </c>
      <c r="B149" s="141">
        <v>4000</v>
      </c>
      <c r="C149" s="141" t="s">
        <v>41</v>
      </c>
      <c r="D149" s="824" t="s">
        <v>26</v>
      </c>
      <c r="E149" s="141">
        <v>3600</v>
      </c>
      <c r="F149" s="141" t="s">
        <v>41</v>
      </c>
      <c r="G149" s="824" t="s">
        <v>26</v>
      </c>
      <c r="H149" s="141" t="s">
        <v>41</v>
      </c>
      <c r="I149" s="141" t="s">
        <v>41</v>
      </c>
      <c r="J149" s="824" t="s">
        <v>26</v>
      </c>
    </row>
    <row r="150" spans="1:10" ht="12" customHeight="1" x14ac:dyDescent="0.2">
      <c r="A150" s="825" t="s">
        <v>532</v>
      </c>
      <c r="B150" s="141">
        <v>5000</v>
      </c>
      <c r="C150" s="141">
        <v>3210</v>
      </c>
      <c r="D150" s="824">
        <f t="shared" si="38"/>
        <v>-35.799999999999997</v>
      </c>
      <c r="E150" s="141" t="s">
        <v>31</v>
      </c>
      <c r="F150" s="141">
        <v>2740</v>
      </c>
      <c r="G150" s="824" t="s">
        <v>26</v>
      </c>
      <c r="H150" s="141" t="s">
        <v>41</v>
      </c>
      <c r="I150" s="141">
        <v>2400</v>
      </c>
      <c r="J150" s="824" t="s">
        <v>26</v>
      </c>
    </row>
    <row r="151" spans="1:10" ht="12" customHeight="1" x14ac:dyDescent="0.2">
      <c r="A151" s="825" t="s">
        <v>578</v>
      </c>
      <c r="B151" s="141">
        <v>4600</v>
      </c>
      <c r="C151" s="141">
        <v>2380</v>
      </c>
      <c r="D151" s="824">
        <f t="shared" si="38"/>
        <v>-48.260869565217391</v>
      </c>
      <c r="E151" s="141">
        <v>4450</v>
      </c>
      <c r="F151" s="141">
        <v>2530</v>
      </c>
      <c r="G151" s="824">
        <f t="shared" ref="G151" si="43">((F151/E151) -      1)*100</f>
        <v>-43.146067415730336</v>
      </c>
      <c r="H151" s="141" t="s">
        <v>41</v>
      </c>
      <c r="I151" s="141">
        <v>2185</v>
      </c>
      <c r="J151" s="824" t="s">
        <v>26</v>
      </c>
    </row>
    <row r="152" spans="1:10" ht="12" customHeight="1" x14ac:dyDescent="0.2">
      <c r="A152" s="825" t="s">
        <v>579</v>
      </c>
      <c r="B152" s="141">
        <v>4200</v>
      </c>
      <c r="C152" s="141" t="s">
        <v>41</v>
      </c>
      <c r="D152" s="824" t="s">
        <v>26</v>
      </c>
      <c r="E152" s="141">
        <v>4200</v>
      </c>
      <c r="F152" s="141" t="s">
        <v>41</v>
      </c>
      <c r="G152" s="824" t="s">
        <v>26</v>
      </c>
      <c r="H152" s="141" t="s">
        <v>41</v>
      </c>
      <c r="I152" s="141" t="s">
        <v>41</v>
      </c>
      <c r="J152" s="824" t="s">
        <v>26</v>
      </c>
    </row>
    <row r="153" spans="1:10" ht="12" customHeight="1" x14ac:dyDescent="0.25">
      <c r="A153" s="836" t="s">
        <v>319</v>
      </c>
      <c r="B153" s="146">
        <f>AVERAGE(B154:B162)</f>
        <v>2810.3333333333335</v>
      </c>
      <c r="C153" s="146">
        <f>AVERAGE(C154:C162)</f>
        <v>2319.6222222222223</v>
      </c>
      <c r="D153" s="822">
        <f t="shared" si="38"/>
        <v>-17.460957577195281</v>
      </c>
      <c r="E153" s="146">
        <f>AVERAGE(E154:E162)</f>
        <v>3031</v>
      </c>
      <c r="F153" s="146">
        <f>AVERAGE(F154:F162)</f>
        <v>2392.7666666666669</v>
      </c>
      <c r="G153" s="822">
        <f>((F153/E153) -      1)*100</f>
        <v>-21.05685692290773</v>
      </c>
      <c r="H153" s="146">
        <f>AVERAGE(H154:H162)</f>
        <v>1891.625</v>
      </c>
      <c r="I153" s="146">
        <f>AVERAGE(I154:I162)</f>
        <v>1764.4444444444443</v>
      </c>
      <c r="J153" s="822">
        <f t="shared" ref="J153:J159" si="44">((I153/H153) -      1)*100</f>
        <v>-6.7233492661365579</v>
      </c>
    </row>
    <row r="154" spans="1:10" ht="12" customHeight="1" x14ac:dyDescent="0.2">
      <c r="A154" s="823" t="s">
        <v>185</v>
      </c>
      <c r="B154" s="141">
        <v>2633</v>
      </c>
      <c r="C154" s="141">
        <v>2230</v>
      </c>
      <c r="D154" s="824">
        <f t="shared" si="38"/>
        <v>-15.305734903152302</v>
      </c>
      <c r="E154" s="141" t="s">
        <v>31</v>
      </c>
      <c r="F154" s="141" t="s">
        <v>31</v>
      </c>
      <c r="G154" s="824" t="s">
        <v>26</v>
      </c>
      <c r="H154" s="141">
        <v>1453</v>
      </c>
      <c r="I154" s="141">
        <v>1360</v>
      </c>
      <c r="J154" s="824">
        <f t="shared" si="44"/>
        <v>-6.400550584996556</v>
      </c>
    </row>
    <row r="155" spans="1:10" ht="12" customHeight="1" x14ac:dyDescent="0.2">
      <c r="A155" s="823" t="s">
        <v>592</v>
      </c>
      <c r="B155" s="141">
        <v>2700</v>
      </c>
      <c r="C155" s="141">
        <v>2340</v>
      </c>
      <c r="D155" s="824">
        <f t="shared" si="38"/>
        <v>-13.33333333333333</v>
      </c>
      <c r="E155" s="141">
        <v>2300</v>
      </c>
      <c r="F155" s="141">
        <v>1930</v>
      </c>
      <c r="G155" s="824" t="s">
        <v>26</v>
      </c>
      <c r="H155" s="141">
        <v>1700</v>
      </c>
      <c r="I155" s="141">
        <v>1530</v>
      </c>
      <c r="J155" s="824">
        <f t="shared" si="44"/>
        <v>-9.9999999999999982</v>
      </c>
    </row>
    <row r="156" spans="1:10" ht="12" customHeight="1" x14ac:dyDescent="0.2">
      <c r="A156" s="823" t="s">
        <v>320</v>
      </c>
      <c r="B156" s="141">
        <v>2900</v>
      </c>
      <c r="C156" s="141">
        <v>2500</v>
      </c>
      <c r="D156" s="824">
        <f t="shared" si="38"/>
        <v>-13.793103448275868</v>
      </c>
      <c r="E156" s="141" t="s">
        <v>31</v>
      </c>
      <c r="F156" s="141" t="s">
        <v>31</v>
      </c>
      <c r="G156" s="824" t="s">
        <v>26</v>
      </c>
      <c r="H156" s="141">
        <v>1800</v>
      </c>
      <c r="I156" s="141">
        <v>1680</v>
      </c>
      <c r="J156" s="824">
        <f t="shared" si="44"/>
        <v>-6.6666666666666652</v>
      </c>
    </row>
    <row r="157" spans="1:10" ht="12" customHeight="1" x14ac:dyDescent="0.2">
      <c r="A157" s="823" t="s">
        <v>567</v>
      </c>
      <c r="B157" s="141">
        <v>3267</v>
      </c>
      <c r="C157" s="141">
        <v>2466.6</v>
      </c>
      <c r="D157" s="824">
        <f t="shared" si="38"/>
        <v>-24.499540863177227</v>
      </c>
      <c r="E157" s="141" t="s">
        <v>31</v>
      </c>
      <c r="F157" s="141" t="s">
        <v>31</v>
      </c>
      <c r="G157" s="824" t="s">
        <v>26</v>
      </c>
      <c r="H157" s="141" t="s">
        <v>31</v>
      </c>
      <c r="I157" s="141">
        <v>1700</v>
      </c>
      <c r="J157" s="824" t="s">
        <v>26</v>
      </c>
    </row>
    <row r="158" spans="1:10" ht="12" customHeight="1" x14ac:dyDescent="0.2">
      <c r="A158" s="823" t="s">
        <v>187</v>
      </c>
      <c r="B158" s="141">
        <v>2800</v>
      </c>
      <c r="C158" s="141">
        <v>2400</v>
      </c>
      <c r="D158" s="824">
        <f t="shared" si="38"/>
        <v>-14.28571428571429</v>
      </c>
      <c r="E158" s="141">
        <v>3400</v>
      </c>
      <c r="F158" s="141">
        <v>2600</v>
      </c>
      <c r="G158" s="824">
        <f>((F158/E158) -      1)*100</f>
        <v>-23.529411764705888</v>
      </c>
      <c r="H158" s="141">
        <v>3600</v>
      </c>
      <c r="I158" s="141">
        <v>3400</v>
      </c>
      <c r="J158" s="824">
        <f t="shared" si="44"/>
        <v>-5.555555555555558</v>
      </c>
    </row>
    <row r="159" spans="1:10" ht="12" customHeight="1" x14ac:dyDescent="0.2">
      <c r="A159" s="823" t="s">
        <v>321</v>
      </c>
      <c r="B159" s="141">
        <v>2563</v>
      </c>
      <c r="C159" s="141">
        <v>2265</v>
      </c>
      <c r="D159" s="824">
        <f t="shared" si="38"/>
        <v>-11.626999609832222</v>
      </c>
      <c r="E159" s="141">
        <v>2124</v>
      </c>
      <c r="F159" s="141">
        <v>1946.6</v>
      </c>
      <c r="G159" s="824">
        <f>((F159/E159) -      1)*100</f>
        <v>-8.3521657250470902</v>
      </c>
      <c r="H159" s="141">
        <v>1520</v>
      </c>
      <c r="I159" s="141">
        <v>1440</v>
      </c>
      <c r="J159" s="824">
        <f t="shared" si="44"/>
        <v>-5.2631578947368478</v>
      </c>
    </row>
    <row r="160" spans="1:10" ht="12" customHeight="1" x14ac:dyDescent="0.2">
      <c r="A160" s="823" t="s">
        <v>186</v>
      </c>
      <c r="B160" s="141">
        <v>2500</v>
      </c>
      <c r="C160" s="141">
        <v>2180</v>
      </c>
      <c r="D160" s="824">
        <f t="shared" si="38"/>
        <v>-12.8</v>
      </c>
      <c r="E160" s="141" t="s">
        <v>31</v>
      </c>
      <c r="F160" s="141">
        <v>2500</v>
      </c>
      <c r="G160" s="824" t="s">
        <v>26</v>
      </c>
      <c r="H160" s="141">
        <v>1690</v>
      </c>
      <c r="I160" s="141">
        <v>1500</v>
      </c>
      <c r="J160" s="824">
        <f>((I160/H160) -      1)*100</f>
        <v>-11.242603550295859</v>
      </c>
    </row>
    <row r="161" spans="1:10" ht="12" customHeight="1" x14ac:dyDescent="0.2">
      <c r="A161" s="823" t="s">
        <v>575</v>
      </c>
      <c r="B161" s="141">
        <v>3000</v>
      </c>
      <c r="C161" s="141">
        <v>2225</v>
      </c>
      <c r="D161" s="824">
        <f t="shared" si="38"/>
        <v>-25.833333333333329</v>
      </c>
      <c r="E161" s="141" t="s">
        <v>31</v>
      </c>
      <c r="F161" s="141">
        <v>1900</v>
      </c>
      <c r="G161" s="824" t="s">
        <v>26</v>
      </c>
      <c r="H161" s="141">
        <v>1700</v>
      </c>
      <c r="I161" s="141">
        <v>1600</v>
      </c>
      <c r="J161" s="824">
        <f>((I161/H161) -      1)*100</f>
        <v>-5.8823529411764719</v>
      </c>
    </row>
    <row r="162" spans="1:10" ht="12" customHeight="1" x14ac:dyDescent="0.2">
      <c r="A162" s="823" t="s">
        <v>194</v>
      </c>
      <c r="B162" s="141">
        <v>2930</v>
      </c>
      <c r="C162" s="141">
        <v>2270</v>
      </c>
      <c r="D162" s="824">
        <f t="shared" si="38"/>
        <v>-22.525597269624576</v>
      </c>
      <c r="E162" s="141">
        <v>4300</v>
      </c>
      <c r="F162" s="141">
        <v>3480</v>
      </c>
      <c r="G162" s="824">
        <f>((F162/E162) -      1)*100</f>
        <v>-19.069767441860463</v>
      </c>
      <c r="H162" s="141">
        <v>1670</v>
      </c>
      <c r="I162" s="141">
        <v>1670</v>
      </c>
      <c r="J162" s="824">
        <f>((I162/H162) -      1)*100</f>
        <v>0</v>
      </c>
    </row>
    <row r="163" spans="1:10" ht="9" customHeight="1" x14ac:dyDescent="0.2">
      <c r="A163" s="821" t="s">
        <v>170</v>
      </c>
      <c r="B163" s="146">
        <f>AVERAGE(B164:B164)</f>
        <v>2353</v>
      </c>
      <c r="C163" s="146">
        <f>AVERAGE(C164:C164)</f>
        <v>2233.4</v>
      </c>
      <c r="D163" s="822">
        <f t="shared" si="38"/>
        <v>-5.0828729281767959</v>
      </c>
      <c r="E163" s="146">
        <f>AVERAGE(E164:E164)</f>
        <v>2353</v>
      </c>
      <c r="F163" s="146">
        <f>AVERAGE(F164:F164)</f>
        <v>2700</v>
      </c>
      <c r="G163" s="822">
        <f t="shared" ref="G163:G164" si="45">((F163/E163 -1)*100)</f>
        <v>14.747131321716967</v>
      </c>
      <c r="H163" s="146">
        <f>AVERAGE(H164:H164)</f>
        <v>1533</v>
      </c>
      <c r="I163" s="146">
        <f>AVERAGE(I164:I164)</f>
        <v>1466.6</v>
      </c>
      <c r="J163" s="822">
        <f t="shared" ref="J163:J164" si="46">((I163/H163 -1)*100)</f>
        <v>-4.3313763861709154</v>
      </c>
    </row>
    <row r="164" spans="1:10" ht="9" customHeight="1" x14ac:dyDescent="0.2">
      <c r="A164" s="823" t="s">
        <v>171</v>
      </c>
      <c r="B164" s="141">
        <v>2353</v>
      </c>
      <c r="C164" s="141">
        <v>2233.4</v>
      </c>
      <c r="D164" s="824">
        <f t="shared" si="38"/>
        <v>-5.0828729281767959</v>
      </c>
      <c r="E164" s="141">
        <v>2353</v>
      </c>
      <c r="F164" s="141">
        <v>2700</v>
      </c>
      <c r="G164" s="824">
        <f t="shared" si="45"/>
        <v>14.747131321716967</v>
      </c>
      <c r="H164" s="141">
        <v>1533</v>
      </c>
      <c r="I164" s="141">
        <v>1466.6</v>
      </c>
      <c r="J164" s="824">
        <f t="shared" si="46"/>
        <v>-4.3313763861709154</v>
      </c>
    </row>
    <row r="165" spans="1:10" ht="9" customHeight="1" x14ac:dyDescent="0.2">
      <c r="A165" s="821" t="s">
        <v>128</v>
      </c>
      <c r="B165" s="146">
        <f>AVERAGE(B166:B168)</f>
        <v>3102.3333333333335</v>
      </c>
      <c r="C165" s="146">
        <f>AVERAGE(C166:C168)</f>
        <v>2288.8666666666668</v>
      </c>
      <c r="D165" s="822">
        <f>((C165/B165)-1)*100</f>
        <v>-26.221123885247664</v>
      </c>
      <c r="E165" s="146">
        <f>AVERAGE(E166:E168)</f>
        <v>2706.6666666666665</v>
      </c>
      <c r="F165" s="146">
        <f>AVERAGE(F166:F168)</f>
        <v>2275.5333333333333</v>
      </c>
      <c r="G165" s="822">
        <f>((F165/E165 -1)*100)</f>
        <v>-15.928571428571425</v>
      </c>
      <c r="H165" s="146">
        <f>AVERAGE(H166:H168)</f>
        <v>1446.6666666666667</v>
      </c>
      <c r="I165" s="146">
        <f>AVERAGE(I166:I168)</f>
        <v>1387.8</v>
      </c>
      <c r="J165" s="822">
        <f>((I165/H165 -1)*100)</f>
        <v>-4.0691244239631441</v>
      </c>
    </row>
    <row r="166" spans="1:10" ht="10.5" customHeight="1" x14ac:dyDescent="0.2">
      <c r="A166" s="823" t="s">
        <v>129</v>
      </c>
      <c r="B166" s="141">
        <v>2720</v>
      </c>
      <c r="C166" s="141">
        <v>2280</v>
      </c>
      <c r="D166" s="824">
        <f>((C166/B166)-1)*100</f>
        <v>-16.176470588235293</v>
      </c>
      <c r="E166" s="141">
        <v>2400</v>
      </c>
      <c r="F166" s="141">
        <v>2080</v>
      </c>
      <c r="G166" s="824">
        <f>((F166/E166 -1)*100)</f>
        <v>-13.33333333333333</v>
      </c>
      <c r="H166" s="141">
        <v>1440</v>
      </c>
      <c r="I166" s="141">
        <v>1440</v>
      </c>
      <c r="J166" s="824">
        <f>((I166/H166 -1)*100)</f>
        <v>0</v>
      </c>
    </row>
    <row r="167" spans="1:10" ht="10.5" customHeight="1" x14ac:dyDescent="0.2">
      <c r="A167" s="823" t="s">
        <v>130</v>
      </c>
      <c r="B167" s="141">
        <v>3187</v>
      </c>
      <c r="C167" s="141">
        <v>2186.6</v>
      </c>
      <c r="D167" s="824">
        <f>((C167/B167)-1)*100</f>
        <v>-31.390021964229685</v>
      </c>
      <c r="E167" s="141">
        <v>3120</v>
      </c>
      <c r="F167" s="141">
        <v>2246.6</v>
      </c>
      <c r="G167" s="824">
        <f>((F167/E167 -1)*100)</f>
        <v>-27.993589743589741</v>
      </c>
      <c r="H167" s="141">
        <v>1260</v>
      </c>
      <c r="I167" s="141">
        <v>1273.4000000000001</v>
      </c>
      <c r="J167" s="824">
        <f>((I167/H167 -1)*100)</f>
        <v>1.0634920634920775</v>
      </c>
    </row>
    <row r="168" spans="1:10" ht="10.5" customHeight="1" x14ac:dyDescent="0.2">
      <c r="A168" s="823" t="s">
        <v>131</v>
      </c>
      <c r="B168" s="141">
        <v>3400</v>
      </c>
      <c r="C168" s="141">
        <v>2400</v>
      </c>
      <c r="D168" s="824">
        <f>((C168/B168)-1)*100</f>
        <v>-29.411764705882348</v>
      </c>
      <c r="E168" s="141">
        <v>2600</v>
      </c>
      <c r="F168" s="141">
        <v>2500</v>
      </c>
      <c r="G168" s="824">
        <f>((F168/E168 -1)*100)</f>
        <v>-3.8461538461538436</v>
      </c>
      <c r="H168" s="141">
        <v>1640</v>
      </c>
      <c r="I168" s="141">
        <v>1450</v>
      </c>
      <c r="J168" s="824">
        <f>((I168/H168 -1)*100)</f>
        <v>-11.585365853658535</v>
      </c>
    </row>
    <row r="169" spans="1:10" ht="10.5" customHeight="1" x14ac:dyDescent="0.2">
      <c r="A169" s="833" t="s">
        <v>132</v>
      </c>
      <c r="B169" s="146">
        <f>AVERAGE(B171:B172)</f>
        <v>3125</v>
      </c>
      <c r="C169" s="146">
        <f>AVERAGE(C170:C172)</f>
        <v>2726.6666666666665</v>
      </c>
      <c r="D169" s="822">
        <f t="shared" ref="D169:D172" si="47">((C169/B169)-1)*100</f>
        <v>-12.746666666666673</v>
      </c>
      <c r="E169" s="146">
        <f>AVERAGE(E170:E172)</f>
        <v>2800</v>
      </c>
      <c r="F169" s="146">
        <f>AVERAGE(F171:F172)</f>
        <v>2540</v>
      </c>
      <c r="G169" s="822">
        <f>((F169/E169 -1)*100)</f>
        <v>-9.2857142857142865</v>
      </c>
      <c r="H169" s="146">
        <f>AVERAGE(H170:H172)</f>
        <v>2105</v>
      </c>
      <c r="I169" s="146">
        <f>AVERAGE(I171:I172)</f>
        <v>1565</v>
      </c>
      <c r="J169" s="822">
        <f>((I169/H169 -1)*100)</f>
        <v>-25.653206650831351</v>
      </c>
    </row>
    <row r="170" spans="1:10" ht="10.5" customHeight="1" x14ac:dyDescent="0.2">
      <c r="A170" s="832" t="s">
        <v>133</v>
      </c>
      <c r="B170" s="141">
        <v>3900</v>
      </c>
      <c r="C170" s="141">
        <v>3660</v>
      </c>
      <c r="D170" s="824">
        <f t="shared" si="47"/>
        <v>-6.1538461538461542</v>
      </c>
      <c r="E170" s="141" t="s">
        <v>31</v>
      </c>
      <c r="F170" s="141" t="s">
        <v>31</v>
      </c>
      <c r="G170" s="824" t="s">
        <v>26</v>
      </c>
      <c r="H170" s="141" t="s">
        <v>41</v>
      </c>
      <c r="I170" s="141" t="s">
        <v>41</v>
      </c>
      <c r="J170" s="824" t="s">
        <v>26</v>
      </c>
    </row>
    <row r="171" spans="1:10" ht="10.5" customHeight="1" x14ac:dyDescent="0.2">
      <c r="A171" s="832" t="s">
        <v>134</v>
      </c>
      <c r="B171" s="141">
        <v>2550</v>
      </c>
      <c r="C171" s="141">
        <v>2220</v>
      </c>
      <c r="D171" s="824">
        <f t="shared" si="47"/>
        <v>-12.941176470588234</v>
      </c>
      <c r="E171" s="141">
        <v>3000</v>
      </c>
      <c r="F171" s="141">
        <v>2500</v>
      </c>
      <c r="G171" s="824">
        <f t="shared" ref="G171:G172" si="48">((F171/E171)-1)*100</f>
        <v>-16.666666666666664</v>
      </c>
      <c r="H171" s="141">
        <v>1490</v>
      </c>
      <c r="I171" s="141">
        <v>1430</v>
      </c>
      <c r="J171" s="824">
        <f t="shared" ref="J171:J172" si="49">((I171/H171 -1)*100)</f>
        <v>-4.0268456375838984</v>
      </c>
    </row>
    <row r="172" spans="1:10" ht="10.5" customHeight="1" x14ac:dyDescent="0.2">
      <c r="A172" s="837" t="s">
        <v>135</v>
      </c>
      <c r="B172" s="141">
        <v>3700</v>
      </c>
      <c r="C172" s="141">
        <v>2300</v>
      </c>
      <c r="D172" s="824">
        <f t="shared" si="47"/>
        <v>-37.837837837837839</v>
      </c>
      <c r="E172" s="141">
        <v>2600</v>
      </c>
      <c r="F172" s="141">
        <v>2580</v>
      </c>
      <c r="G172" s="824">
        <f t="shared" si="48"/>
        <v>-0.7692307692307665</v>
      </c>
      <c r="H172" s="141">
        <v>2720</v>
      </c>
      <c r="I172" s="141">
        <v>1700</v>
      </c>
      <c r="J172" s="824">
        <f t="shared" si="49"/>
        <v>-37.5</v>
      </c>
    </row>
    <row r="173" spans="1:10" ht="8.25" customHeight="1" x14ac:dyDescent="0.25">
      <c r="A173" s="545" t="s">
        <v>136</v>
      </c>
      <c r="B173" s="545"/>
      <c r="C173" s="545"/>
      <c r="D173" s="545"/>
      <c r="E173" s="546"/>
      <c r="F173" s="546"/>
      <c r="G173" s="547"/>
      <c r="H173" s="548"/>
      <c r="I173" s="549"/>
      <c r="J173" s="547"/>
    </row>
    <row r="174" spans="1:10" ht="8.25" customHeight="1" x14ac:dyDescent="0.25">
      <c r="A174" s="13" t="s">
        <v>137</v>
      </c>
      <c r="B174" s="550"/>
      <c r="C174" s="550"/>
      <c r="D174" s="550"/>
      <c r="E174" s="537"/>
      <c r="F174" s="537"/>
      <c r="G174" s="551"/>
      <c r="H174" s="552"/>
      <c r="I174" s="553"/>
      <c r="J174" s="551"/>
    </row>
    <row r="175" spans="1:10" ht="10.5" customHeight="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</row>
    <row r="176" spans="1:10" ht="10.5" customHeight="1" x14ac:dyDescent="0.2"/>
    <row r="177" ht="10.5" customHeight="1" x14ac:dyDescent="0.2"/>
    <row r="178" ht="10.5" customHeight="1" x14ac:dyDescent="0.2"/>
    <row r="179" ht="10.5" customHeight="1" x14ac:dyDescent="0.2"/>
    <row r="180" ht="10.5" customHeight="1" x14ac:dyDescent="0.2"/>
    <row r="181" ht="10.5" customHeight="1" x14ac:dyDescent="0.2"/>
    <row r="182" ht="10.5" customHeight="1" x14ac:dyDescent="0.2"/>
    <row r="183" ht="10.5" customHeight="1" x14ac:dyDescent="0.2"/>
    <row r="184" ht="10.5" customHeight="1" x14ac:dyDescent="0.2"/>
    <row r="185" ht="10.5" customHeight="1" x14ac:dyDescent="0.2"/>
    <row r="186" ht="10.5" customHeight="1" x14ac:dyDescent="0.2"/>
    <row r="187" ht="10.5" customHeight="1" x14ac:dyDescent="0.2"/>
    <row r="188" ht="10.5" customHeight="1" x14ac:dyDescent="0.2"/>
    <row r="189" ht="10.5" customHeight="1" x14ac:dyDescent="0.2"/>
    <row r="190" ht="10.5" customHeight="1" x14ac:dyDescent="0.2"/>
    <row r="191" ht="10.5" customHeight="1" x14ac:dyDescent="0.2"/>
    <row r="192" ht="10.5" customHeight="1" x14ac:dyDescent="0.2"/>
    <row r="193" ht="10.5" customHeight="1" x14ac:dyDescent="0.2"/>
    <row r="194" ht="10.5" customHeight="1" x14ac:dyDescent="0.2"/>
    <row r="195" ht="10.5" customHeight="1" x14ac:dyDescent="0.2"/>
    <row r="196" ht="10.5" customHeight="1" x14ac:dyDescent="0.2"/>
    <row r="197" ht="10.5" customHeight="1" x14ac:dyDescent="0.2"/>
    <row r="198" ht="10.5" customHeight="1" x14ac:dyDescent="0.2"/>
    <row r="199" ht="10.5" customHeight="1" x14ac:dyDescent="0.2"/>
    <row r="200" ht="10.5" customHeight="1" x14ac:dyDescent="0.2"/>
    <row r="201" ht="10.5" customHeight="1" x14ac:dyDescent="0.2"/>
    <row r="202" ht="10.5" customHeight="1" x14ac:dyDescent="0.2"/>
    <row r="203" ht="10.5" customHeight="1" x14ac:dyDescent="0.2"/>
    <row r="204" ht="10.5" customHeight="1" x14ac:dyDescent="0.2"/>
    <row r="205" ht="13.5" customHeight="1" x14ac:dyDescent="0.2"/>
    <row r="206" ht="9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  <row r="288" ht="13.5" customHeight="1" x14ac:dyDescent="0.2"/>
    <row r="289" ht="13.5" customHeight="1" x14ac:dyDescent="0.2"/>
    <row r="290" ht="13.5" customHeight="1" x14ac:dyDescent="0.2"/>
    <row r="291" ht="13.5" customHeight="1" x14ac:dyDescent="0.2"/>
    <row r="292" ht="13.5" customHeight="1" x14ac:dyDescent="0.2"/>
    <row r="293" ht="13.5" customHeight="1" x14ac:dyDescent="0.2"/>
    <row r="294" ht="13.5" customHeight="1" x14ac:dyDescent="0.2"/>
    <row r="295" ht="13.5" customHeight="1" x14ac:dyDescent="0.2"/>
    <row r="296" ht="13.5" customHeight="1" x14ac:dyDescent="0.2"/>
    <row r="297" ht="13.5" customHeight="1" x14ac:dyDescent="0.2"/>
    <row r="298" ht="13.5" customHeight="1" x14ac:dyDescent="0.2"/>
    <row r="299" ht="13.5" customHeight="1" x14ac:dyDescent="0.2"/>
    <row r="300" ht="13.5" customHeight="1" x14ac:dyDescent="0.2"/>
    <row r="301" ht="13.5" customHeight="1" x14ac:dyDescent="0.2"/>
    <row r="302" ht="13.5" customHeight="1" x14ac:dyDescent="0.2"/>
    <row r="303" ht="13.5" customHeight="1" x14ac:dyDescent="0.2"/>
    <row r="304" ht="13.5" customHeight="1" x14ac:dyDescent="0.2"/>
    <row r="305" ht="13.5" customHeight="1" x14ac:dyDescent="0.2"/>
    <row r="306" ht="13.5" customHeight="1" x14ac:dyDescent="0.2"/>
    <row r="307" ht="13.5" customHeight="1" x14ac:dyDescent="0.2"/>
    <row r="308" ht="13.5" customHeight="1" x14ac:dyDescent="0.2"/>
    <row r="309" ht="13.5" customHeight="1" x14ac:dyDescent="0.2"/>
    <row r="310" ht="13.5" customHeight="1" x14ac:dyDescent="0.2"/>
    <row r="311" ht="13.5" customHeight="1" x14ac:dyDescent="0.2"/>
    <row r="312" ht="13.5" customHeight="1" x14ac:dyDescent="0.2"/>
    <row r="313" ht="13.5" customHeight="1" x14ac:dyDescent="0.2"/>
    <row r="314" ht="13.5" customHeight="1" x14ac:dyDescent="0.2"/>
    <row r="315" ht="13.5" customHeight="1" x14ac:dyDescent="0.2"/>
    <row r="316" ht="13.5" customHeight="1" x14ac:dyDescent="0.2"/>
    <row r="317" ht="13.5" customHeight="1" x14ac:dyDescent="0.2"/>
    <row r="318" ht="13.5" customHeight="1" x14ac:dyDescent="0.2"/>
    <row r="319" ht="13.5" customHeight="1" x14ac:dyDescent="0.2"/>
    <row r="320" ht="13.5" customHeight="1" x14ac:dyDescent="0.2"/>
    <row r="321" ht="13.5" customHeight="1" x14ac:dyDescent="0.2"/>
    <row r="322" ht="13.5" customHeight="1" x14ac:dyDescent="0.2"/>
    <row r="323" ht="13.5" customHeight="1" x14ac:dyDescent="0.2"/>
    <row r="324" ht="13.5" customHeight="1" x14ac:dyDescent="0.2"/>
    <row r="325" ht="13.5" customHeight="1" x14ac:dyDescent="0.2"/>
    <row r="326" ht="13.5" customHeight="1" x14ac:dyDescent="0.2"/>
    <row r="327" ht="13.5" customHeight="1" x14ac:dyDescent="0.2"/>
    <row r="328" ht="13.5" customHeight="1" x14ac:dyDescent="0.2"/>
    <row r="329" ht="13.5" customHeight="1" x14ac:dyDescent="0.2"/>
    <row r="330" ht="13.5" customHeight="1" x14ac:dyDescent="0.2"/>
    <row r="331" ht="13.5" customHeight="1" x14ac:dyDescent="0.2"/>
    <row r="332" ht="13.5" customHeight="1" x14ac:dyDescent="0.2"/>
    <row r="333" ht="13.5" customHeight="1" x14ac:dyDescent="0.2"/>
    <row r="334" ht="13.5" customHeight="1" x14ac:dyDescent="0.2"/>
    <row r="335" ht="13.5" customHeight="1" x14ac:dyDescent="0.2"/>
    <row r="336" ht="13.5" customHeight="1" x14ac:dyDescent="0.2"/>
    <row r="337" ht="13.5" customHeight="1" x14ac:dyDescent="0.2"/>
    <row r="338" ht="13.5" customHeight="1" x14ac:dyDescent="0.2"/>
    <row r="339" ht="13.5" customHeight="1" x14ac:dyDescent="0.2"/>
    <row r="340" ht="13.5" customHeight="1" x14ac:dyDescent="0.2"/>
    <row r="341" ht="13.5" customHeight="1" x14ac:dyDescent="0.2"/>
    <row r="342" ht="13.5" customHeight="1" x14ac:dyDescent="0.2"/>
    <row r="343" ht="13.5" customHeight="1" x14ac:dyDescent="0.2"/>
    <row r="344" ht="13.5" customHeight="1" x14ac:dyDescent="0.2"/>
    <row r="345" ht="13.5" customHeight="1" x14ac:dyDescent="0.2"/>
    <row r="346" ht="13.5" customHeight="1" x14ac:dyDescent="0.2"/>
    <row r="347" ht="13.5" customHeight="1" x14ac:dyDescent="0.2"/>
    <row r="348" ht="13.5" customHeight="1" x14ac:dyDescent="0.2"/>
    <row r="349" ht="13.5" customHeight="1" x14ac:dyDescent="0.2"/>
    <row r="350" ht="13.5" customHeight="1" x14ac:dyDescent="0.2"/>
    <row r="351" ht="13.5" customHeight="1" x14ac:dyDescent="0.2"/>
    <row r="352" ht="13.5" customHeight="1" x14ac:dyDescent="0.2"/>
    <row r="353" ht="13.5" customHeight="1" x14ac:dyDescent="0.2"/>
    <row r="354" ht="13.5" customHeight="1" x14ac:dyDescent="0.2"/>
    <row r="355" ht="13.5" customHeight="1" x14ac:dyDescent="0.2"/>
    <row r="356" ht="13.5" customHeight="1" x14ac:dyDescent="0.2"/>
    <row r="357" ht="13.5" customHeight="1" x14ac:dyDescent="0.2"/>
    <row r="358" ht="13.5" customHeight="1" x14ac:dyDescent="0.2"/>
    <row r="359" ht="13.5" customHeight="1" x14ac:dyDescent="0.2"/>
    <row r="360" ht="13.5" customHeight="1" x14ac:dyDescent="0.2"/>
    <row r="361" ht="13.5" customHeight="1" x14ac:dyDescent="0.2"/>
    <row r="362" ht="13.5" customHeight="1" x14ac:dyDescent="0.2"/>
    <row r="363" ht="13.5" customHeight="1" x14ac:dyDescent="0.2"/>
    <row r="364" ht="13.5" customHeight="1" x14ac:dyDescent="0.2"/>
    <row r="365" ht="13.5" customHeight="1" x14ac:dyDescent="0.2"/>
    <row r="366" ht="13.5" customHeight="1" x14ac:dyDescent="0.2"/>
    <row r="367" ht="13.5" customHeight="1" x14ac:dyDescent="0.2"/>
    <row r="368" ht="13.5" customHeight="1" x14ac:dyDescent="0.2"/>
    <row r="369" ht="13.5" customHeight="1" x14ac:dyDescent="0.2"/>
    <row r="370" ht="13.5" customHeight="1" x14ac:dyDescent="0.2"/>
    <row r="371" ht="13.5" customHeight="1" x14ac:dyDescent="0.2"/>
    <row r="372" ht="13.5" customHeight="1" x14ac:dyDescent="0.2"/>
    <row r="373" ht="13.5" customHeight="1" x14ac:dyDescent="0.2"/>
    <row r="374" ht="13.5" customHeight="1" x14ac:dyDescent="0.2"/>
    <row r="375" ht="13.5" customHeight="1" x14ac:dyDescent="0.2"/>
    <row r="376" ht="13.5" customHeight="1" x14ac:dyDescent="0.2"/>
    <row r="377" ht="13.5" customHeight="1" x14ac:dyDescent="0.2"/>
    <row r="378" ht="13.5" customHeight="1" x14ac:dyDescent="0.2"/>
    <row r="379" ht="13.5" customHeight="1" x14ac:dyDescent="0.2"/>
    <row r="380" ht="13.5" customHeight="1" x14ac:dyDescent="0.2"/>
    <row r="381" ht="13.5" customHeight="1" x14ac:dyDescent="0.2"/>
    <row r="382" ht="13.5" customHeight="1" x14ac:dyDescent="0.2"/>
    <row r="383" ht="13.5" customHeight="1" x14ac:dyDescent="0.2"/>
    <row r="384" ht="13.5" customHeight="1" x14ac:dyDescent="0.2"/>
    <row r="385" ht="13.5" customHeight="1" x14ac:dyDescent="0.2"/>
    <row r="386" ht="13.5" customHeight="1" x14ac:dyDescent="0.2"/>
    <row r="387" ht="13.5" customHeight="1" x14ac:dyDescent="0.2"/>
    <row r="388" ht="13.5" customHeight="1" x14ac:dyDescent="0.2"/>
    <row r="389" ht="13.5" customHeight="1" x14ac:dyDescent="0.2"/>
    <row r="390" ht="13.5" customHeight="1" x14ac:dyDescent="0.2"/>
    <row r="391" ht="13.5" customHeight="1" x14ac:dyDescent="0.2"/>
    <row r="392" ht="13.5" customHeight="1" x14ac:dyDescent="0.2"/>
    <row r="393" ht="13.5" customHeight="1" x14ac:dyDescent="0.2"/>
    <row r="394" ht="13.5" customHeight="1" x14ac:dyDescent="0.2"/>
    <row r="395" ht="13.5" customHeight="1" x14ac:dyDescent="0.2"/>
    <row r="396" ht="13.5" customHeight="1" x14ac:dyDescent="0.2"/>
    <row r="397" ht="13.5" customHeight="1" x14ac:dyDescent="0.2"/>
    <row r="398" ht="13.5" customHeight="1" x14ac:dyDescent="0.2"/>
    <row r="399" ht="13.5" customHeight="1" x14ac:dyDescent="0.2"/>
    <row r="400" ht="13.5" customHeight="1" x14ac:dyDescent="0.2"/>
    <row r="401" ht="13.5" customHeight="1" x14ac:dyDescent="0.2"/>
    <row r="402" ht="13.5" customHeight="1" x14ac:dyDescent="0.2"/>
    <row r="403" ht="13.5" customHeight="1" x14ac:dyDescent="0.2"/>
    <row r="404" ht="13.5" customHeight="1" x14ac:dyDescent="0.2"/>
    <row r="405" ht="13.5" customHeight="1" x14ac:dyDescent="0.2"/>
    <row r="406" ht="13.5" customHeight="1" x14ac:dyDescent="0.2"/>
    <row r="407" ht="13.5" customHeight="1" x14ac:dyDescent="0.2"/>
    <row r="408" ht="13.5" customHeight="1" x14ac:dyDescent="0.2"/>
    <row r="409" ht="13.5" customHeight="1" x14ac:dyDescent="0.2"/>
    <row r="410" ht="13.5" customHeight="1" x14ac:dyDescent="0.2"/>
    <row r="411" ht="13.5" customHeight="1" x14ac:dyDescent="0.2"/>
    <row r="412" ht="13.5" customHeight="1" x14ac:dyDescent="0.2"/>
    <row r="413" ht="13.5" customHeight="1" x14ac:dyDescent="0.2"/>
    <row r="414" ht="13.5" customHeight="1" x14ac:dyDescent="0.2"/>
    <row r="415" ht="13.5" customHeight="1" x14ac:dyDescent="0.2"/>
    <row r="416" ht="13.5" customHeight="1" x14ac:dyDescent="0.2"/>
    <row r="417" ht="13.5" customHeight="1" x14ac:dyDescent="0.2"/>
    <row r="418" ht="13.5" customHeight="1" x14ac:dyDescent="0.2"/>
    <row r="419" ht="13.5" customHeight="1" x14ac:dyDescent="0.2"/>
    <row r="420" ht="13.5" customHeight="1" x14ac:dyDescent="0.2"/>
    <row r="421" ht="13.5" customHeight="1" x14ac:dyDescent="0.2"/>
    <row r="422" ht="13.5" customHeight="1" x14ac:dyDescent="0.2"/>
    <row r="423" ht="13.5" customHeight="1" x14ac:dyDescent="0.2"/>
    <row r="424" ht="13.5" customHeight="1" x14ac:dyDescent="0.2"/>
    <row r="425" ht="13.5" customHeight="1" x14ac:dyDescent="0.2"/>
    <row r="426" ht="13.5" customHeight="1" x14ac:dyDescent="0.2"/>
    <row r="427" ht="13.5" customHeight="1" x14ac:dyDescent="0.2"/>
    <row r="428" ht="13.5" customHeight="1" x14ac:dyDescent="0.2"/>
    <row r="429" ht="13.5" customHeight="1" x14ac:dyDescent="0.2"/>
    <row r="430" ht="13.5" customHeight="1" x14ac:dyDescent="0.2"/>
    <row r="431" ht="13.5" customHeight="1" x14ac:dyDescent="0.2"/>
    <row r="432" ht="13.5" customHeight="1" x14ac:dyDescent="0.2"/>
    <row r="433" ht="13.5" customHeight="1" x14ac:dyDescent="0.2"/>
    <row r="434" ht="13.5" customHeight="1" x14ac:dyDescent="0.2"/>
    <row r="435" ht="13.5" customHeight="1" x14ac:dyDescent="0.2"/>
    <row r="436" ht="13.5" customHeight="1" x14ac:dyDescent="0.2"/>
    <row r="437" ht="13.5" customHeight="1" x14ac:dyDescent="0.2"/>
    <row r="438" ht="13.5" customHeight="1" x14ac:dyDescent="0.2"/>
    <row r="439" ht="13.5" customHeight="1" x14ac:dyDescent="0.2"/>
    <row r="440" ht="13.5" customHeight="1" x14ac:dyDescent="0.2"/>
    <row r="441" ht="13.5" customHeight="1" x14ac:dyDescent="0.2"/>
    <row r="442" ht="13.5" customHeight="1" x14ac:dyDescent="0.2"/>
    <row r="443" ht="13.5" customHeight="1" x14ac:dyDescent="0.2"/>
    <row r="444" ht="13.5" customHeight="1" x14ac:dyDescent="0.2"/>
    <row r="445" ht="13.5" customHeight="1" x14ac:dyDescent="0.2"/>
    <row r="446" ht="13.5" customHeight="1" x14ac:dyDescent="0.2"/>
    <row r="447" ht="13.5" customHeight="1" x14ac:dyDescent="0.2"/>
    <row r="448" ht="13.5" customHeight="1" x14ac:dyDescent="0.2"/>
    <row r="449" ht="13.5" customHeight="1" x14ac:dyDescent="0.2"/>
    <row r="450" ht="13.5" customHeight="1" x14ac:dyDescent="0.2"/>
    <row r="451" ht="13.5" customHeight="1" x14ac:dyDescent="0.2"/>
    <row r="452" ht="13.5" customHeight="1" x14ac:dyDescent="0.2"/>
    <row r="453" ht="13.5" customHeight="1" x14ac:dyDescent="0.2"/>
    <row r="454" ht="13.5" customHeight="1" x14ac:dyDescent="0.2"/>
    <row r="455" ht="13.5" customHeight="1" x14ac:dyDescent="0.2"/>
    <row r="456" ht="13.5" customHeight="1" x14ac:dyDescent="0.2"/>
    <row r="457" ht="13.5" customHeight="1" x14ac:dyDescent="0.2"/>
    <row r="458" ht="13.5" customHeight="1" x14ac:dyDescent="0.2"/>
    <row r="459" ht="13.5" customHeight="1" x14ac:dyDescent="0.2"/>
    <row r="460" ht="13.5" customHeight="1" x14ac:dyDescent="0.2"/>
    <row r="461" ht="13.5" customHeight="1" x14ac:dyDescent="0.2"/>
    <row r="462" ht="13.5" customHeight="1" x14ac:dyDescent="0.2"/>
    <row r="463" ht="13.5" customHeight="1" x14ac:dyDescent="0.2"/>
    <row r="464" ht="13.5" customHeight="1" x14ac:dyDescent="0.2"/>
    <row r="465" ht="13.5" customHeight="1" x14ac:dyDescent="0.2"/>
    <row r="466" ht="13.5" customHeight="1" x14ac:dyDescent="0.2"/>
    <row r="467" ht="13.5" customHeight="1" x14ac:dyDescent="0.2"/>
    <row r="468" ht="13.5" customHeight="1" x14ac:dyDescent="0.2"/>
    <row r="469" ht="13.5" customHeight="1" x14ac:dyDescent="0.2"/>
    <row r="470" ht="13.5" customHeight="1" x14ac:dyDescent="0.2"/>
    <row r="471" ht="13.5" customHeight="1" x14ac:dyDescent="0.2"/>
    <row r="472" ht="13.5" customHeight="1" x14ac:dyDescent="0.2"/>
    <row r="473" ht="13.5" customHeight="1" x14ac:dyDescent="0.2"/>
    <row r="474" ht="13.5" customHeight="1" x14ac:dyDescent="0.2"/>
    <row r="475" ht="13.5" customHeight="1" x14ac:dyDescent="0.2"/>
    <row r="476" ht="13.5" customHeight="1" x14ac:dyDescent="0.2"/>
    <row r="477" ht="13.5" customHeight="1" x14ac:dyDescent="0.2"/>
    <row r="478" ht="13.5" customHeight="1" x14ac:dyDescent="0.2"/>
    <row r="479" ht="13.5" customHeight="1" x14ac:dyDescent="0.2"/>
    <row r="480" ht="13.5" customHeight="1" x14ac:dyDescent="0.2"/>
    <row r="481" ht="13.5" customHeight="1" x14ac:dyDescent="0.2"/>
    <row r="482" ht="13.5" customHeight="1" x14ac:dyDescent="0.2"/>
    <row r="483" ht="13.5" customHeight="1" x14ac:dyDescent="0.2"/>
    <row r="484" ht="13.5" customHeight="1" x14ac:dyDescent="0.2"/>
    <row r="485" ht="13.5" customHeight="1" x14ac:dyDescent="0.2"/>
    <row r="486" ht="13.5" customHeight="1" x14ac:dyDescent="0.2"/>
    <row r="487" ht="13.5" customHeight="1" x14ac:dyDescent="0.2"/>
    <row r="488" ht="13.5" customHeight="1" x14ac:dyDescent="0.2"/>
    <row r="489" ht="13.5" customHeight="1" x14ac:dyDescent="0.2"/>
    <row r="490" ht="13.5" customHeight="1" x14ac:dyDescent="0.2"/>
    <row r="491" ht="13.5" customHeight="1" x14ac:dyDescent="0.2"/>
    <row r="492" ht="13.5" customHeight="1" x14ac:dyDescent="0.2"/>
    <row r="493" ht="13.5" customHeight="1" x14ac:dyDescent="0.2"/>
    <row r="494" ht="13.5" customHeight="1" x14ac:dyDescent="0.2"/>
    <row r="495" ht="13.5" customHeight="1" x14ac:dyDescent="0.2"/>
    <row r="496" ht="13.5" customHeight="1" x14ac:dyDescent="0.2"/>
    <row r="497" ht="13.5" customHeight="1" x14ac:dyDescent="0.2"/>
    <row r="498" ht="13.5" customHeight="1" x14ac:dyDescent="0.2"/>
    <row r="499" ht="13.5" customHeight="1" x14ac:dyDescent="0.2"/>
    <row r="500" ht="13.5" customHeight="1" x14ac:dyDescent="0.2"/>
    <row r="501" ht="13.5" customHeight="1" x14ac:dyDescent="0.2"/>
    <row r="502" ht="13.5" customHeight="1" x14ac:dyDescent="0.2"/>
    <row r="503" ht="13.5" customHeight="1" x14ac:dyDescent="0.2"/>
    <row r="504" ht="13.5" customHeight="1" x14ac:dyDescent="0.2"/>
    <row r="505" ht="13.5" customHeight="1" x14ac:dyDescent="0.2"/>
    <row r="506" ht="13.5" customHeight="1" x14ac:dyDescent="0.2"/>
    <row r="507" ht="13.5" customHeight="1" x14ac:dyDescent="0.2"/>
    <row r="508" ht="13.5" customHeight="1" x14ac:dyDescent="0.2"/>
    <row r="509" ht="13.5" customHeight="1" x14ac:dyDescent="0.2"/>
    <row r="510" ht="13.5" customHeight="1" x14ac:dyDescent="0.2"/>
    <row r="511" ht="13.5" customHeight="1" x14ac:dyDescent="0.2"/>
    <row r="512" ht="13.5" customHeight="1" x14ac:dyDescent="0.2"/>
    <row r="513" ht="13.5" customHeight="1" x14ac:dyDescent="0.2"/>
    <row r="514" ht="13.5" customHeight="1" x14ac:dyDescent="0.2"/>
    <row r="515" ht="13.5" customHeight="1" x14ac:dyDescent="0.2"/>
    <row r="516" ht="13.5" customHeight="1" x14ac:dyDescent="0.2"/>
    <row r="517" ht="13.5" customHeight="1" x14ac:dyDescent="0.2"/>
    <row r="518" ht="13.5" customHeight="1" x14ac:dyDescent="0.2"/>
    <row r="519" ht="13.5" customHeight="1" x14ac:dyDescent="0.2"/>
    <row r="520" ht="13.5" customHeight="1" x14ac:dyDescent="0.2"/>
    <row r="521" ht="13.5" customHeight="1" x14ac:dyDescent="0.2"/>
    <row r="522" ht="13.5" customHeight="1" x14ac:dyDescent="0.2"/>
    <row r="523" ht="13.5" customHeight="1" x14ac:dyDescent="0.2"/>
    <row r="524" ht="13.5" customHeight="1" x14ac:dyDescent="0.2"/>
    <row r="525" ht="13.5" customHeight="1" x14ac:dyDescent="0.2"/>
    <row r="526" ht="13.5" customHeight="1" x14ac:dyDescent="0.2"/>
    <row r="527" ht="13.5" customHeight="1" x14ac:dyDescent="0.2"/>
    <row r="528" ht="13.5" customHeight="1" x14ac:dyDescent="0.2"/>
    <row r="529" ht="13.5" customHeight="1" x14ac:dyDescent="0.2"/>
    <row r="530" ht="13.5" customHeight="1" x14ac:dyDescent="0.2"/>
    <row r="531" ht="13.5" customHeight="1" x14ac:dyDescent="0.2"/>
    <row r="532" ht="13.5" customHeight="1" x14ac:dyDescent="0.2"/>
    <row r="533" ht="13.5" customHeight="1" x14ac:dyDescent="0.2"/>
    <row r="534" ht="13.5" customHeight="1" x14ac:dyDescent="0.2"/>
    <row r="535" ht="13.5" customHeight="1" x14ac:dyDescent="0.2"/>
    <row r="536" ht="13.5" customHeight="1" x14ac:dyDescent="0.2"/>
    <row r="537" ht="13.5" customHeight="1" x14ac:dyDescent="0.2"/>
    <row r="538" ht="13.5" customHeight="1" x14ac:dyDescent="0.2"/>
    <row r="539" ht="13.5" customHeight="1" x14ac:dyDescent="0.2"/>
    <row r="540" ht="13.5" customHeight="1" x14ac:dyDescent="0.2"/>
    <row r="541" ht="13.5" customHeight="1" x14ac:dyDescent="0.2"/>
    <row r="542" ht="13.5" customHeight="1" x14ac:dyDescent="0.2"/>
    <row r="543" ht="13.5" customHeight="1" x14ac:dyDescent="0.2"/>
    <row r="544" ht="13.5" customHeight="1" x14ac:dyDescent="0.2"/>
    <row r="545" ht="13.5" customHeight="1" x14ac:dyDescent="0.2"/>
    <row r="546" ht="13.5" customHeight="1" x14ac:dyDescent="0.2"/>
    <row r="547" ht="13.5" customHeight="1" x14ac:dyDescent="0.2"/>
    <row r="548" ht="13.5" customHeight="1" x14ac:dyDescent="0.2"/>
    <row r="549" ht="13.5" customHeight="1" x14ac:dyDescent="0.2"/>
    <row r="550" ht="13.5" customHeight="1" x14ac:dyDescent="0.2"/>
    <row r="551" ht="13.5" customHeight="1" x14ac:dyDescent="0.2"/>
    <row r="552" ht="13.5" customHeight="1" x14ac:dyDescent="0.2"/>
    <row r="553" ht="13.5" customHeight="1" x14ac:dyDescent="0.2"/>
    <row r="554" ht="13.5" customHeight="1" x14ac:dyDescent="0.2"/>
    <row r="555" ht="13.5" customHeight="1" x14ac:dyDescent="0.2"/>
    <row r="556" ht="13.5" customHeight="1" x14ac:dyDescent="0.2"/>
    <row r="557" ht="13.5" customHeight="1" x14ac:dyDescent="0.2"/>
    <row r="558" ht="13.5" customHeight="1" x14ac:dyDescent="0.2"/>
    <row r="559" ht="13.5" customHeight="1" x14ac:dyDescent="0.2"/>
    <row r="560" ht="13.5" customHeight="1" x14ac:dyDescent="0.2"/>
    <row r="561" ht="13.5" customHeight="1" x14ac:dyDescent="0.2"/>
    <row r="562" ht="13.5" customHeight="1" x14ac:dyDescent="0.2"/>
    <row r="563" ht="13.5" customHeight="1" x14ac:dyDescent="0.2"/>
    <row r="564" ht="13.5" customHeight="1" x14ac:dyDescent="0.2"/>
    <row r="565" ht="13.5" customHeight="1" x14ac:dyDescent="0.2"/>
    <row r="566" ht="13.5" customHeight="1" x14ac:dyDescent="0.2"/>
    <row r="567" ht="13.5" customHeight="1" x14ac:dyDescent="0.2"/>
    <row r="568" ht="13.5" customHeight="1" x14ac:dyDescent="0.2"/>
    <row r="569" ht="13.5" customHeight="1" x14ac:dyDescent="0.2"/>
    <row r="570" ht="13.5" customHeight="1" x14ac:dyDescent="0.2"/>
    <row r="571" ht="13.5" customHeight="1" x14ac:dyDescent="0.2"/>
    <row r="572" ht="13.5" customHeight="1" x14ac:dyDescent="0.2"/>
    <row r="573" ht="13.5" customHeight="1" x14ac:dyDescent="0.2"/>
    <row r="574" ht="13.5" customHeight="1" x14ac:dyDescent="0.2"/>
    <row r="575" ht="13.5" customHeight="1" x14ac:dyDescent="0.2"/>
    <row r="576" ht="13.5" customHeight="1" x14ac:dyDescent="0.2"/>
    <row r="577" ht="13.5" customHeight="1" x14ac:dyDescent="0.2"/>
    <row r="578" ht="13.5" customHeight="1" x14ac:dyDescent="0.2"/>
    <row r="579" ht="13.5" customHeight="1" x14ac:dyDescent="0.2"/>
    <row r="580" ht="13.5" customHeight="1" x14ac:dyDescent="0.2"/>
    <row r="581" ht="13.5" customHeight="1" x14ac:dyDescent="0.2"/>
    <row r="582" ht="13.5" customHeight="1" x14ac:dyDescent="0.2"/>
    <row r="583" ht="13.5" customHeight="1" x14ac:dyDescent="0.2"/>
    <row r="584" ht="13.5" customHeight="1" x14ac:dyDescent="0.2"/>
    <row r="585" ht="13.5" customHeight="1" x14ac:dyDescent="0.2"/>
    <row r="586" ht="13.5" customHeight="1" x14ac:dyDescent="0.2"/>
    <row r="587" ht="13.5" customHeight="1" x14ac:dyDescent="0.2"/>
    <row r="588" ht="13.5" customHeight="1" x14ac:dyDescent="0.2"/>
    <row r="589" ht="13.5" customHeight="1" x14ac:dyDescent="0.2"/>
    <row r="590" ht="13.5" customHeight="1" x14ac:dyDescent="0.2"/>
    <row r="591" ht="13.5" customHeight="1" x14ac:dyDescent="0.2"/>
    <row r="592" ht="13.5" customHeight="1" x14ac:dyDescent="0.2"/>
    <row r="593" ht="13.5" customHeight="1" x14ac:dyDescent="0.2"/>
    <row r="594" ht="13.5" customHeight="1" x14ac:dyDescent="0.2"/>
    <row r="595" ht="13.5" customHeight="1" x14ac:dyDescent="0.2"/>
    <row r="596" ht="13.5" customHeight="1" x14ac:dyDescent="0.2"/>
    <row r="597" ht="13.5" customHeight="1" x14ac:dyDescent="0.2"/>
    <row r="598" ht="13.5" customHeight="1" x14ac:dyDescent="0.2"/>
    <row r="599" ht="13.5" customHeight="1" x14ac:dyDescent="0.2"/>
    <row r="600" ht="13.5" customHeight="1" x14ac:dyDescent="0.2"/>
    <row r="601" ht="13.5" customHeight="1" x14ac:dyDescent="0.2"/>
    <row r="602" ht="13.5" customHeight="1" x14ac:dyDescent="0.2"/>
    <row r="603" ht="13.5" customHeight="1" x14ac:dyDescent="0.2"/>
    <row r="604" ht="13.5" customHeight="1" x14ac:dyDescent="0.2"/>
    <row r="605" ht="13.5" customHeight="1" x14ac:dyDescent="0.2"/>
    <row r="606" ht="13.5" customHeight="1" x14ac:dyDescent="0.2"/>
    <row r="607" ht="13.5" customHeight="1" x14ac:dyDescent="0.2"/>
    <row r="608" ht="13.5" customHeight="1" x14ac:dyDescent="0.2"/>
    <row r="609" ht="13.5" customHeight="1" x14ac:dyDescent="0.2"/>
    <row r="610" ht="13.5" customHeight="1" x14ac:dyDescent="0.2"/>
    <row r="611" ht="13.5" customHeight="1" x14ac:dyDescent="0.2"/>
    <row r="612" ht="13.5" customHeight="1" x14ac:dyDescent="0.2"/>
    <row r="613" ht="13.5" customHeight="1" x14ac:dyDescent="0.2"/>
    <row r="614" ht="13.5" customHeight="1" x14ac:dyDescent="0.2"/>
    <row r="615" ht="13.5" customHeight="1" x14ac:dyDescent="0.2"/>
    <row r="616" ht="13.5" customHeight="1" x14ac:dyDescent="0.2"/>
    <row r="617" ht="13.5" customHeight="1" x14ac:dyDescent="0.2"/>
    <row r="618" ht="13.5" customHeight="1" x14ac:dyDescent="0.2"/>
    <row r="619" ht="13.5" customHeight="1" x14ac:dyDescent="0.2"/>
    <row r="620" ht="13.5" customHeight="1" x14ac:dyDescent="0.2"/>
    <row r="621" ht="13.5" customHeight="1" x14ac:dyDescent="0.2"/>
    <row r="622" ht="13.5" customHeight="1" x14ac:dyDescent="0.2"/>
    <row r="623" ht="13.5" customHeight="1" x14ac:dyDescent="0.2"/>
    <row r="624" ht="13.5" customHeight="1" x14ac:dyDescent="0.2"/>
    <row r="625" ht="13.5" customHeight="1" x14ac:dyDescent="0.2"/>
    <row r="626" ht="13.5" customHeight="1" x14ac:dyDescent="0.2"/>
    <row r="627" ht="13.5" customHeight="1" x14ac:dyDescent="0.2"/>
    <row r="628" ht="13.5" customHeight="1" x14ac:dyDescent="0.2"/>
    <row r="629" ht="13.5" customHeight="1" x14ac:dyDescent="0.2"/>
    <row r="630" ht="13.5" customHeight="1" x14ac:dyDescent="0.2"/>
    <row r="631" ht="13.5" customHeight="1" x14ac:dyDescent="0.2"/>
    <row r="632" ht="13.5" customHeight="1" x14ac:dyDescent="0.2"/>
    <row r="633" ht="13.5" customHeight="1" x14ac:dyDescent="0.2"/>
    <row r="634" ht="13.5" customHeight="1" x14ac:dyDescent="0.2"/>
    <row r="635" ht="13.5" customHeight="1" x14ac:dyDescent="0.2"/>
    <row r="636" ht="13.5" customHeight="1" x14ac:dyDescent="0.2"/>
    <row r="637" ht="13.5" customHeight="1" x14ac:dyDescent="0.2"/>
    <row r="638" ht="13.5" customHeight="1" x14ac:dyDescent="0.2"/>
    <row r="639" ht="13.5" customHeight="1" x14ac:dyDescent="0.2"/>
    <row r="640" ht="13.5" customHeight="1" x14ac:dyDescent="0.2"/>
    <row r="641" ht="13.5" customHeight="1" x14ac:dyDescent="0.2"/>
    <row r="642" ht="13.5" customHeight="1" x14ac:dyDescent="0.2"/>
    <row r="643" ht="13.5" customHeight="1" x14ac:dyDescent="0.2"/>
    <row r="644" ht="13.5" customHeight="1" x14ac:dyDescent="0.2"/>
    <row r="645" ht="13.5" customHeight="1" x14ac:dyDescent="0.2"/>
    <row r="646" ht="13.5" customHeight="1" x14ac:dyDescent="0.2"/>
    <row r="647" ht="13.5" customHeight="1" x14ac:dyDescent="0.2"/>
    <row r="648" ht="13.5" customHeight="1" x14ac:dyDescent="0.2"/>
    <row r="649" ht="13.5" customHeight="1" x14ac:dyDescent="0.2"/>
    <row r="650" ht="13.5" customHeight="1" x14ac:dyDescent="0.2"/>
    <row r="651" ht="13.5" customHeight="1" x14ac:dyDescent="0.2"/>
    <row r="652" ht="13.5" customHeight="1" x14ac:dyDescent="0.2"/>
    <row r="653" ht="13.5" customHeight="1" x14ac:dyDescent="0.2"/>
    <row r="654" ht="13.5" customHeight="1" x14ac:dyDescent="0.2"/>
    <row r="655" ht="13.5" customHeight="1" x14ac:dyDescent="0.2"/>
    <row r="656" ht="13.5" customHeight="1" x14ac:dyDescent="0.2"/>
    <row r="657" ht="13.5" customHeight="1" x14ac:dyDescent="0.2"/>
    <row r="658" ht="13.5" customHeight="1" x14ac:dyDescent="0.2"/>
    <row r="659" ht="13.5" customHeight="1" x14ac:dyDescent="0.2"/>
    <row r="660" ht="13.5" customHeight="1" x14ac:dyDescent="0.2"/>
    <row r="661" ht="13.5" customHeight="1" x14ac:dyDescent="0.2"/>
    <row r="662" ht="13.5" customHeight="1" x14ac:dyDescent="0.2"/>
    <row r="663" ht="13.5" customHeight="1" x14ac:dyDescent="0.2"/>
    <row r="664" ht="13.5" customHeight="1" x14ac:dyDescent="0.2"/>
    <row r="665" ht="13.5" customHeight="1" x14ac:dyDescent="0.2"/>
    <row r="666" ht="13.5" customHeight="1" x14ac:dyDescent="0.2"/>
    <row r="667" ht="13.5" customHeight="1" x14ac:dyDescent="0.2"/>
    <row r="668" ht="13.5" customHeight="1" x14ac:dyDescent="0.2"/>
    <row r="669" ht="13.5" customHeight="1" x14ac:dyDescent="0.2"/>
    <row r="670" ht="13.5" customHeight="1" x14ac:dyDescent="0.2"/>
    <row r="671" ht="13.5" customHeight="1" x14ac:dyDescent="0.2"/>
    <row r="672" ht="13.5" customHeight="1" x14ac:dyDescent="0.2"/>
    <row r="673" ht="13.5" customHeight="1" x14ac:dyDescent="0.2"/>
    <row r="674" ht="13.5" customHeight="1" x14ac:dyDescent="0.2"/>
    <row r="675" ht="13.5" customHeight="1" x14ac:dyDescent="0.2"/>
    <row r="676" ht="13.5" customHeight="1" x14ac:dyDescent="0.2"/>
    <row r="677" ht="13.5" customHeight="1" x14ac:dyDescent="0.2"/>
    <row r="678" ht="13.5" customHeight="1" x14ac:dyDescent="0.2"/>
    <row r="679" ht="13.5" customHeight="1" x14ac:dyDescent="0.2"/>
    <row r="680" ht="13.5" customHeight="1" x14ac:dyDescent="0.2"/>
    <row r="681" ht="13.5" customHeight="1" x14ac:dyDescent="0.2"/>
    <row r="682" ht="13.5" customHeight="1" x14ac:dyDescent="0.2"/>
    <row r="683" ht="13.5" customHeight="1" x14ac:dyDescent="0.2"/>
    <row r="684" ht="13.5" customHeight="1" x14ac:dyDescent="0.2"/>
    <row r="685" ht="13.5" customHeight="1" x14ac:dyDescent="0.2"/>
    <row r="686" ht="13.5" customHeight="1" x14ac:dyDescent="0.2"/>
    <row r="687" ht="13.5" customHeight="1" x14ac:dyDescent="0.2"/>
    <row r="688" ht="13.5" customHeight="1" x14ac:dyDescent="0.2"/>
    <row r="689" ht="13.5" customHeight="1" x14ac:dyDescent="0.2"/>
    <row r="690" ht="13.5" customHeight="1" x14ac:dyDescent="0.2"/>
    <row r="691" ht="13.5" customHeight="1" x14ac:dyDescent="0.2"/>
    <row r="692" ht="13.5" customHeight="1" x14ac:dyDescent="0.2"/>
    <row r="693" ht="13.5" customHeight="1" x14ac:dyDescent="0.2"/>
    <row r="694" ht="13.5" customHeight="1" x14ac:dyDescent="0.2"/>
    <row r="695" ht="13.5" customHeight="1" x14ac:dyDescent="0.2"/>
    <row r="696" ht="13.5" customHeight="1" x14ac:dyDescent="0.2"/>
    <row r="697" ht="13.5" customHeight="1" x14ac:dyDescent="0.2"/>
    <row r="698" ht="13.5" customHeight="1" x14ac:dyDescent="0.2"/>
    <row r="699" ht="13.5" customHeight="1" x14ac:dyDescent="0.2"/>
    <row r="700" ht="13.5" customHeight="1" x14ac:dyDescent="0.2"/>
    <row r="701" ht="13.5" customHeight="1" x14ac:dyDescent="0.2"/>
    <row r="702" ht="13.5" customHeight="1" x14ac:dyDescent="0.2"/>
    <row r="703" ht="13.5" customHeight="1" x14ac:dyDescent="0.2"/>
    <row r="704" ht="13.5" customHeight="1" x14ac:dyDescent="0.2"/>
    <row r="705" ht="13.5" customHeight="1" x14ac:dyDescent="0.2"/>
    <row r="706" ht="13.5" customHeight="1" x14ac:dyDescent="0.2"/>
    <row r="707" ht="13.5" customHeight="1" x14ac:dyDescent="0.2"/>
    <row r="708" ht="13.5" customHeight="1" x14ac:dyDescent="0.2"/>
    <row r="709" ht="13.5" customHeight="1" x14ac:dyDescent="0.2"/>
    <row r="710" ht="13.5" customHeight="1" x14ac:dyDescent="0.2"/>
    <row r="711" ht="13.5" customHeight="1" x14ac:dyDescent="0.2"/>
    <row r="712" ht="13.5" customHeight="1" x14ac:dyDescent="0.2"/>
    <row r="713" ht="13.5" customHeight="1" x14ac:dyDescent="0.2"/>
    <row r="714" ht="13.5" customHeight="1" x14ac:dyDescent="0.2"/>
    <row r="715" ht="13.5" customHeight="1" x14ac:dyDescent="0.2"/>
    <row r="716" ht="13.5" customHeight="1" x14ac:dyDescent="0.2"/>
    <row r="717" ht="13.5" customHeight="1" x14ac:dyDescent="0.2"/>
    <row r="718" ht="13.5" customHeight="1" x14ac:dyDescent="0.2"/>
    <row r="719" ht="13.5" customHeight="1" x14ac:dyDescent="0.2"/>
    <row r="720" ht="13.5" customHeight="1" x14ac:dyDescent="0.2"/>
    <row r="721" ht="13.5" customHeight="1" x14ac:dyDescent="0.2"/>
    <row r="722" ht="13.5" customHeight="1" x14ac:dyDescent="0.2"/>
    <row r="723" ht="13.5" customHeight="1" x14ac:dyDescent="0.2"/>
    <row r="724" ht="13.5" customHeight="1" x14ac:dyDescent="0.2"/>
    <row r="725" ht="13.5" customHeight="1" x14ac:dyDescent="0.2"/>
    <row r="726" ht="13.5" customHeight="1" x14ac:dyDescent="0.2"/>
    <row r="727" ht="13.5" customHeight="1" x14ac:dyDescent="0.2"/>
    <row r="728" ht="13.5" customHeight="1" x14ac:dyDescent="0.2"/>
    <row r="729" ht="13.5" customHeight="1" x14ac:dyDescent="0.2"/>
    <row r="730" ht="13.5" customHeight="1" x14ac:dyDescent="0.2"/>
    <row r="731" ht="13.5" customHeight="1" x14ac:dyDescent="0.2"/>
    <row r="732" ht="13.5" customHeight="1" x14ac:dyDescent="0.2"/>
    <row r="733" ht="13.5" customHeight="1" x14ac:dyDescent="0.2"/>
    <row r="734" ht="13.5" customHeight="1" x14ac:dyDescent="0.2"/>
    <row r="735" ht="13.5" customHeight="1" x14ac:dyDescent="0.2"/>
    <row r="736" ht="13.5" customHeight="1" x14ac:dyDescent="0.2"/>
    <row r="737" ht="13.5" customHeight="1" x14ac:dyDescent="0.2"/>
    <row r="738" ht="13.5" customHeight="1" x14ac:dyDescent="0.2"/>
    <row r="739" ht="13.5" customHeight="1" x14ac:dyDescent="0.2"/>
    <row r="740" ht="13.5" customHeight="1" x14ac:dyDescent="0.2"/>
    <row r="741" ht="13.5" customHeight="1" x14ac:dyDescent="0.2"/>
    <row r="742" ht="13.5" customHeight="1" x14ac:dyDescent="0.2"/>
    <row r="743" ht="13.5" customHeight="1" x14ac:dyDescent="0.2"/>
    <row r="744" ht="13.5" customHeight="1" x14ac:dyDescent="0.2"/>
    <row r="745" ht="13.5" customHeight="1" x14ac:dyDescent="0.2"/>
    <row r="746" ht="13.5" customHeight="1" x14ac:dyDescent="0.2"/>
    <row r="747" ht="13.5" customHeight="1" x14ac:dyDescent="0.2"/>
    <row r="748" ht="13.5" customHeight="1" x14ac:dyDescent="0.2"/>
    <row r="749" ht="13.5" customHeight="1" x14ac:dyDescent="0.2"/>
    <row r="750" ht="13.5" customHeight="1" x14ac:dyDescent="0.2"/>
    <row r="751" ht="13.5" customHeight="1" x14ac:dyDescent="0.2"/>
    <row r="752" ht="13.5" customHeight="1" x14ac:dyDescent="0.2"/>
    <row r="753" ht="13.5" customHeight="1" x14ac:dyDescent="0.2"/>
    <row r="754" ht="13.5" customHeight="1" x14ac:dyDescent="0.2"/>
    <row r="755" ht="13.5" customHeight="1" x14ac:dyDescent="0.2"/>
    <row r="756" ht="13.5" customHeight="1" x14ac:dyDescent="0.2"/>
    <row r="757" ht="13.5" customHeight="1" x14ac:dyDescent="0.2"/>
    <row r="758" ht="13.5" customHeight="1" x14ac:dyDescent="0.2"/>
    <row r="759" ht="13.5" customHeight="1" x14ac:dyDescent="0.2"/>
    <row r="760" ht="13.5" customHeight="1" x14ac:dyDescent="0.2"/>
    <row r="761" ht="13.5" customHeight="1" x14ac:dyDescent="0.2"/>
    <row r="762" ht="13.5" customHeight="1" x14ac:dyDescent="0.2"/>
    <row r="763" ht="13.5" customHeight="1" x14ac:dyDescent="0.2"/>
    <row r="764" ht="13.5" customHeight="1" x14ac:dyDescent="0.2"/>
    <row r="765" ht="13.5" customHeight="1" x14ac:dyDescent="0.2"/>
    <row r="766" ht="13.5" customHeight="1" x14ac:dyDescent="0.2"/>
    <row r="767" ht="13.5" customHeight="1" x14ac:dyDescent="0.2"/>
    <row r="768" ht="13.5" customHeight="1" x14ac:dyDescent="0.2"/>
    <row r="769" ht="13.5" customHeight="1" x14ac:dyDescent="0.2"/>
    <row r="770" ht="13.5" customHeight="1" x14ac:dyDescent="0.2"/>
    <row r="771" ht="13.5" customHeight="1" x14ac:dyDescent="0.2"/>
    <row r="772" ht="13.5" customHeight="1" x14ac:dyDescent="0.2"/>
    <row r="773" ht="13.5" customHeight="1" x14ac:dyDescent="0.2"/>
    <row r="774" ht="13.5" customHeight="1" x14ac:dyDescent="0.2"/>
    <row r="775" ht="13.5" customHeight="1" x14ac:dyDescent="0.2"/>
    <row r="776" ht="13.5" customHeight="1" x14ac:dyDescent="0.2"/>
    <row r="777" ht="13.5" customHeight="1" x14ac:dyDescent="0.2"/>
    <row r="778" ht="13.5" customHeight="1" x14ac:dyDescent="0.2"/>
    <row r="779" ht="13.5" customHeight="1" x14ac:dyDescent="0.2"/>
    <row r="780" ht="13.5" customHeight="1" x14ac:dyDescent="0.2"/>
    <row r="781" ht="13.5" customHeight="1" x14ac:dyDescent="0.2"/>
    <row r="782" ht="13.5" customHeight="1" x14ac:dyDescent="0.2"/>
    <row r="783" ht="13.5" customHeight="1" x14ac:dyDescent="0.2"/>
    <row r="784" ht="13.5" customHeight="1" x14ac:dyDescent="0.2"/>
    <row r="785" ht="13.5" customHeight="1" x14ac:dyDescent="0.2"/>
    <row r="786" ht="13.5" customHeight="1" x14ac:dyDescent="0.2"/>
    <row r="787" ht="13.5" customHeight="1" x14ac:dyDescent="0.2"/>
    <row r="788" ht="13.5" customHeight="1" x14ac:dyDescent="0.2"/>
    <row r="789" ht="13.5" customHeight="1" x14ac:dyDescent="0.2"/>
    <row r="790" ht="13.5" customHeight="1" x14ac:dyDescent="0.2"/>
    <row r="791" ht="13.5" customHeight="1" x14ac:dyDescent="0.2"/>
    <row r="792" ht="13.5" customHeight="1" x14ac:dyDescent="0.2"/>
    <row r="793" ht="13.5" customHeight="1" x14ac:dyDescent="0.2"/>
    <row r="794" ht="13.5" customHeight="1" x14ac:dyDescent="0.2"/>
    <row r="795" ht="13.5" customHeight="1" x14ac:dyDescent="0.2"/>
    <row r="796" ht="13.5" customHeight="1" x14ac:dyDescent="0.2"/>
    <row r="797" ht="13.5" customHeight="1" x14ac:dyDescent="0.2"/>
    <row r="798" ht="13.5" customHeight="1" x14ac:dyDescent="0.2"/>
    <row r="799" ht="13.5" customHeight="1" x14ac:dyDescent="0.2"/>
    <row r="800" ht="13.5" customHeight="1" x14ac:dyDescent="0.2"/>
    <row r="801" ht="13.5" customHeight="1" x14ac:dyDescent="0.2"/>
    <row r="802" ht="13.5" customHeight="1" x14ac:dyDescent="0.2"/>
    <row r="803" ht="13.5" customHeight="1" x14ac:dyDescent="0.2"/>
    <row r="804" ht="13.5" customHeight="1" x14ac:dyDescent="0.2"/>
    <row r="805" ht="13.5" customHeight="1" x14ac:dyDescent="0.2"/>
    <row r="806" ht="13.5" customHeight="1" x14ac:dyDescent="0.2"/>
    <row r="807" ht="13.5" customHeight="1" x14ac:dyDescent="0.2"/>
    <row r="808" ht="13.5" customHeight="1" x14ac:dyDescent="0.2"/>
    <row r="809" ht="13.5" customHeight="1" x14ac:dyDescent="0.2"/>
    <row r="810" ht="13.5" customHeight="1" x14ac:dyDescent="0.2"/>
    <row r="811" ht="13.5" customHeight="1" x14ac:dyDescent="0.2"/>
    <row r="812" ht="13.5" customHeight="1" x14ac:dyDescent="0.2"/>
    <row r="813" ht="13.5" customHeight="1" x14ac:dyDescent="0.2"/>
    <row r="814" ht="13.5" customHeight="1" x14ac:dyDescent="0.2"/>
    <row r="815" ht="13.5" customHeight="1" x14ac:dyDescent="0.2"/>
    <row r="816" ht="13.5" customHeight="1" x14ac:dyDescent="0.2"/>
    <row r="817" ht="13.5" customHeight="1" x14ac:dyDescent="0.2"/>
    <row r="818" ht="13.5" customHeight="1" x14ac:dyDescent="0.2"/>
    <row r="819" ht="13.5" customHeight="1" x14ac:dyDescent="0.2"/>
    <row r="820" ht="13.5" customHeight="1" x14ac:dyDescent="0.2"/>
    <row r="821" ht="13.5" customHeight="1" x14ac:dyDescent="0.2"/>
    <row r="822" ht="13.5" customHeight="1" x14ac:dyDescent="0.2"/>
    <row r="823" ht="13.5" customHeight="1" x14ac:dyDescent="0.2"/>
    <row r="824" ht="13.5" customHeight="1" x14ac:dyDescent="0.2"/>
    <row r="825" ht="13.5" customHeight="1" x14ac:dyDescent="0.2"/>
    <row r="826" ht="13.5" customHeight="1" x14ac:dyDescent="0.2"/>
    <row r="827" ht="13.5" customHeight="1" x14ac:dyDescent="0.2"/>
    <row r="828" ht="13.5" customHeight="1" x14ac:dyDescent="0.2"/>
    <row r="829" ht="13.5" customHeight="1" x14ac:dyDescent="0.2"/>
    <row r="830" ht="13.5" customHeight="1" x14ac:dyDescent="0.2"/>
    <row r="831" ht="13.5" customHeight="1" x14ac:dyDescent="0.2"/>
    <row r="832" ht="13.5" customHeight="1" x14ac:dyDescent="0.2"/>
    <row r="833" ht="13.5" customHeight="1" x14ac:dyDescent="0.2"/>
    <row r="834" ht="13.5" customHeight="1" x14ac:dyDescent="0.2"/>
    <row r="835" ht="13.5" customHeight="1" x14ac:dyDescent="0.2"/>
    <row r="836" ht="13.5" customHeight="1" x14ac:dyDescent="0.2"/>
    <row r="837" ht="13.5" customHeight="1" x14ac:dyDescent="0.2"/>
    <row r="838" ht="13.5" customHeight="1" x14ac:dyDescent="0.2"/>
    <row r="839" ht="13.5" customHeight="1" x14ac:dyDescent="0.2"/>
    <row r="840" ht="13.5" customHeight="1" x14ac:dyDescent="0.2"/>
    <row r="841" ht="13.5" customHeight="1" x14ac:dyDescent="0.2"/>
    <row r="842" ht="13.5" customHeight="1" x14ac:dyDescent="0.2"/>
    <row r="843" ht="13.5" customHeight="1" x14ac:dyDescent="0.2"/>
    <row r="844" ht="13.5" customHeight="1" x14ac:dyDescent="0.2"/>
    <row r="845" ht="13.5" customHeight="1" x14ac:dyDescent="0.2"/>
    <row r="846" ht="13.5" customHeight="1" x14ac:dyDescent="0.2"/>
    <row r="847" ht="13.5" customHeight="1" x14ac:dyDescent="0.2"/>
    <row r="848" ht="13.5" customHeight="1" x14ac:dyDescent="0.2"/>
    <row r="849" ht="13.5" customHeight="1" x14ac:dyDescent="0.2"/>
    <row r="850" ht="13.5" customHeight="1" x14ac:dyDescent="0.2"/>
    <row r="851" ht="13.5" customHeight="1" x14ac:dyDescent="0.2"/>
    <row r="852" ht="13.5" customHeight="1" x14ac:dyDescent="0.2"/>
    <row r="853" ht="13.5" customHeight="1" x14ac:dyDescent="0.2"/>
    <row r="854" ht="13.5" customHeight="1" x14ac:dyDescent="0.2"/>
    <row r="855" ht="13.5" customHeight="1" x14ac:dyDescent="0.2"/>
    <row r="856" ht="13.5" customHeight="1" x14ac:dyDescent="0.2"/>
    <row r="857" ht="13.5" customHeight="1" x14ac:dyDescent="0.2"/>
    <row r="858" ht="13.5" customHeight="1" x14ac:dyDescent="0.2"/>
    <row r="859" ht="13.5" customHeight="1" x14ac:dyDescent="0.2"/>
    <row r="860" ht="13.5" customHeight="1" x14ac:dyDescent="0.2"/>
    <row r="861" ht="13.5" customHeight="1" x14ac:dyDescent="0.2"/>
    <row r="862" ht="13.5" customHeight="1" x14ac:dyDescent="0.2"/>
    <row r="863" ht="13.5" customHeight="1" x14ac:dyDescent="0.2"/>
    <row r="864" ht="13.5" customHeight="1" x14ac:dyDescent="0.2"/>
    <row r="865" ht="13.5" customHeight="1" x14ac:dyDescent="0.2"/>
    <row r="866" ht="13.5" customHeight="1" x14ac:dyDescent="0.2"/>
    <row r="867" ht="13.5" customHeight="1" x14ac:dyDescent="0.2"/>
    <row r="868" ht="13.5" customHeight="1" x14ac:dyDescent="0.2"/>
    <row r="869" ht="13.5" customHeight="1" x14ac:dyDescent="0.2"/>
    <row r="870" ht="13.5" customHeight="1" x14ac:dyDescent="0.2"/>
    <row r="871" ht="13.5" customHeight="1" x14ac:dyDescent="0.2"/>
    <row r="872" ht="13.5" customHeight="1" x14ac:dyDescent="0.2"/>
    <row r="873" ht="13.5" customHeight="1" x14ac:dyDescent="0.2"/>
    <row r="874" ht="13.5" customHeight="1" x14ac:dyDescent="0.2"/>
    <row r="875" ht="13.5" customHeight="1" x14ac:dyDescent="0.2"/>
    <row r="876" ht="13.5" customHeight="1" x14ac:dyDescent="0.2"/>
    <row r="877" ht="13.5" customHeight="1" x14ac:dyDescent="0.2"/>
    <row r="878" ht="13.5" customHeight="1" x14ac:dyDescent="0.2"/>
    <row r="879" ht="13.5" customHeight="1" x14ac:dyDescent="0.2"/>
    <row r="880" ht="13.5" customHeight="1" x14ac:dyDescent="0.2"/>
    <row r="881" ht="13.5" customHeight="1" x14ac:dyDescent="0.2"/>
    <row r="882" ht="13.5" customHeight="1" x14ac:dyDescent="0.2"/>
    <row r="883" ht="13.5" customHeight="1" x14ac:dyDescent="0.2"/>
    <row r="884" ht="13.5" customHeight="1" x14ac:dyDescent="0.2"/>
    <row r="885" ht="13.5" customHeight="1" x14ac:dyDescent="0.2"/>
    <row r="886" ht="13.5" customHeight="1" x14ac:dyDescent="0.2"/>
    <row r="887" ht="13.5" customHeight="1" x14ac:dyDescent="0.2"/>
    <row r="888" ht="13.5" customHeight="1" x14ac:dyDescent="0.2"/>
    <row r="889" ht="13.5" customHeight="1" x14ac:dyDescent="0.2"/>
    <row r="890" ht="13.5" customHeight="1" x14ac:dyDescent="0.2"/>
    <row r="891" ht="13.5" customHeight="1" x14ac:dyDescent="0.2"/>
    <row r="892" ht="13.5" customHeight="1" x14ac:dyDescent="0.2"/>
    <row r="893" ht="13.5" customHeight="1" x14ac:dyDescent="0.2"/>
    <row r="894" ht="13.5" customHeight="1" x14ac:dyDescent="0.2"/>
    <row r="895" ht="13.5" customHeight="1" x14ac:dyDescent="0.2"/>
    <row r="896" ht="13.5" customHeight="1" x14ac:dyDescent="0.2"/>
    <row r="897" ht="13.5" customHeight="1" x14ac:dyDescent="0.2"/>
    <row r="898" ht="13.5" customHeight="1" x14ac:dyDescent="0.2"/>
    <row r="899" ht="13.5" customHeight="1" x14ac:dyDescent="0.2"/>
    <row r="900" ht="13.5" customHeight="1" x14ac:dyDescent="0.2"/>
    <row r="901" ht="13.5" customHeight="1" x14ac:dyDescent="0.2"/>
    <row r="902" ht="13.5" customHeight="1" x14ac:dyDescent="0.2"/>
    <row r="903" ht="13.5" customHeight="1" x14ac:dyDescent="0.2"/>
    <row r="904" ht="13.5" customHeight="1" x14ac:dyDescent="0.2"/>
    <row r="905" ht="13.5" customHeight="1" x14ac:dyDescent="0.2"/>
    <row r="906" ht="13.5" customHeight="1" x14ac:dyDescent="0.2"/>
    <row r="907" ht="13.5" customHeight="1" x14ac:dyDescent="0.2"/>
    <row r="908" ht="13.5" customHeight="1" x14ac:dyDescent="0.2"/>
    <row r="909" ht="13.5" customHeight="1" x14ac:dyDescent="0.2"/>
    <row r="910" ht="13.5" customHeight="1" x14ac:dyDescent="0.2"/>
    <row r="911" ht="13.5" customHeight="1" x14ac:dyDescent="0.2"/>
    <row r="912" ht="13.5" customHeight="1" x14ac:dyDescent="0.2"/>
    <row r="913" ht="13.5" customHeight="1" x14ac:dyDescent="0.2"/>
    <row r="914" ht="13.5" customHeight="1" x14ac:dyDescent="0.2"/>
    <row r="915" ht="13.5" customHeight="1" x14ac:dyDescent="0.2"/>
    <row r="916" ht="13.5" customHeight="1" x14ac:dyDescent="0.2"/>
    <row r="917" ht="13.5" customHeight="1" x14ac:dyDescent="0.2"/>
    <row r="918" ht="13.5" customHeight="1" x14ac:dyDescent="0.2"/>
    <row r="919" ht="13.5" customHeight="1" x14ac:dyDescent="0.2"/>
    <row r="920" ht="13.5" customHeight="1" x14ac:dyDescent="0.2"/>
    <row r="921" ht="13.5" customHeight="1" x14ac:dyDescent="0.2"/>
    <row r="922" ht="13.5" customHeight="1" x14ac:dyDescent="0.2"/>
    <row r="923" ht="13.5" customHeight="1" x14ac:dyDescent="0.2"/>
    <row r="924" ht="13.5" customHeight="1" x14ac:dyDescent="0.2"/>
    <row r="925" ht="13.5" customHeight="1" x14ac:dyDescent="0.2"/>
    <row r="926" ht="13.5" customHeight="1" x14ac:dyDescent="0.2"/>
    <row r="927" ht="13.5" customHeight="1" x14ac:dyDescent="0.2"/>
    <row r="928" ht="13.5" customHeight="1" x14ac:dyDescent="0.2"/>
    <row r="929" ht="13.5" customHeight="1" x14ac:dyDescent="0.2"/>
    <row r="930" ht="13.5" customHeight="1" x14ac:dyDescent="0.2"/>
    <row r="931" ht="13.5" customHeight="1" x14ac:dyDescent="0.2"/>
    <row r="932" ht="13.5" customHeight="1" x14ac:dyDescent="0.2"/>
    <row r="933" ht="13.5" customHeight="1" x14ac:dyDescent="0.2"/>
    <row r="934" ht="13.5" customHeight="1" x14ac:dyDescent="0.2"/>
    <row r="935" ht="13.5" customHeight="1" x14ac:dyDescent="0.2"/>
    <row r="936" ht="13.5" customHeight="1" x14ac:dyDescent="0.2"/>
    <row r="937" ht="13.5" customHeight="1" x14ac:dyDescent="0.2"/>
    <row r="938" ht="13.5" customHeight="1" x14ac:dyDescent="0.2"/>
    <row r="939" ht="13.5" customHeight="1" x14ac:dyDescent="0.2"/>
    <row r="940" ht="13.5" customHeight="1" x14ac:dyDescent="0.2"/>
    <row r="941" ht="13.5" customHeight="1" x14ac:dyDescent="0.2"/>
    <row r="942" ht="13.5" customHeight="1" x14ac:dyDescent="0.2"/>
    <row r="943" ht="13.5" customHeight="1" x14ac:dyDescent="0.2"/>
    <row r="944" ht="13.5" customHeight="1" x14ac:dyDescent="0.2"/>
    <row r="945" ht="13.5" customHeight="1" x14ac:dyDescent="0.2"/>
    <row r="946" ht="13.5" customHeight="1" x14ac:dyDescent="0.2"/>
    <row r="947" ht="13.5" customHeight="1" x14ac:dyDescent="0.2"/>
    <row r="948" ht="13.5" customHeight="1" x14ac:dyDescent="0.2"/>
    <row r="949" ht="13.5" customHeight="1" x14ac:dyDescent="0.2"/>
    <row r="950" ht="13.5" customHeight="1" x14ac:dyDescent="0.2"/>
    <row r="951" ht="13.5" customHeight="1" x14ac:dyDescent="0.2"/>
    <row r="952" ht="13.5" customHeight="1" x14ac:dyDescent="0.2"/>
    <row r="953" ht="13.5" customHeight="1" x14ac:dyDescent="0.2"/>
    <row r="954" ht="13.5" customHeight="1" x14ac:dyDescent="0.2"/>
    <row r="955" ht="13.5" customHeight="1" x14ac:dyDescent="0.2"/>
    <row r="956" ht="13.5" customHeight="1" x14ac:dyDescent="0.2"/>
    <row r="957" ht="13.5" customHeight="1" x14ac:dyDescent="0.2"/>
    <row r="958" ht="13.5" customHeight="1" x14ac:dyDescent="0.2"/>
    <row r="959" ht="13.5" customHeight="1" x14ac:dyDescent="0.2"/>
    <row r="960" ht="13.5" customHeight="1" x14ac:dyDescent="0.2"/>
    <row r="961" ht="13.5" customHeight="1" x14ac:dyDescent="0.2"/>
    <row r="962" ht="13.5" customHeight="1" x14ac:dyDescent="0.2"/>
    <row r="963" ht="13.5" customHeight="1" x14ac:dyDescent="0.2"/>
    <row r="964" ht="13.5" customHeight="1" x14ac:dyDescent="0.2"/>
    <row r="965" ht="13.5" customHeight="1" x14ac:dyDescent="0.2"/>
    <row r="966" ht="13.5" customHeight="1" x14ac:dyDescent="0.2"/>
    <row r="967" ht="13.5" customHeight="1" x14ac:dyDescent="0.2"/>
    <row r="968" ht="13.5" customHeight="1" x14ac:dyDescent="0.2"/>
    <row r="969" ht="13.5" customHeight="1" x14ac:dyDescent="0.2"/>
    <row r="970" ht="13.5" customHeight="1" x14ac:dyDescent="0.2"/>
    <row r="971" ht="13.5" customHeight="1" x14ac:dyDescent="0.2"/>
    <row r="972" ht="13.5" customHeight="1" x14ac:dyDescent="0.2"/>
    <row r="973" ht="13.5" customHeight="1" x14ac:dyDescent="0.2"/>
    <row r="974" ht="13.5" customHeight="1" x14ac:dyDescent="0.2"/>
    <row r="975" ht="13.5" customHeight="1" x14ac:dyDescent="0.2"/>
    <row r="976" ht="13.5" customHeight="1" x14ac:dyDescent="0.2"/>
    <row r="977" ht="13.5" customHeight="1" x14ac:dyDescent="0.2"/>
    <row r="978" ht="13.5" customHeight="1" x14ac:dyDescent="0.2"/>
    <row r="979" ht="13.5" customHeight="1" x14ac:dyDescent="0.2"/>
    <row r="980" ht="13.5" customHeight="1" x14ac:dyDescent="0.2"/>
    <row r="981" ht="13.5" customHeight="1" x14ac:dyDescent="0.2"/>
    <row r="982" ht="13.5" customHeight="1" x14ac:dyDescent="0.2"/>
    <row r="983" ht="13.5" customHeight="1" x14ac:dyDescent="0.2"/>
    <row r="984" ht="13.5" customHeight="1" x14ac:dyDescent="0.2"/>
    <row r="985" ht="13.5" customHeight="1" x14ac:dyDescent="0.2"/>
    <row r="986" ht="13.5" customHeight="1" x14ac:dyDescent="0.2"/>
    <row r="987" ht="13.5" customHeight="1" x14ac:dyDescent="0.2"/>
    <row r="988" ht="13.5" customHeight="1" x14ac:dyDescent="0.2"/>
    <row r="989" ht="13.5" customHeight="1" x14ac:dyDescent="0.2"/>
    <row r="990" ht="13.5" customHeight="1" x14ac:dyDescent="0.2"/>
    <row r="991" ht="13.5" customHeight="1" x14ac:dyDescent="0.2"/>
    <row r="992" ht="13.5" customHeight="1" x14ac:dyDescent="0.2"/>
    <row r="993" ht="13.5" customHeight="1" x14ac:dyDescent="0.2"/>
    <row r="994" ht="13.5" customHeight="1" x14ac:dyDescent="0.2"/>
    <row r="995" ht="13.5" customHeight="1" x14ac:dyDescent="0.2"/>
    <row r="996" ht="13.5" customHeight="1" x14ac:dyDescent="0.2"/>
    <row r="997" ht="13.5" customHeight="1" x14ac:dyDescent="0.2"/>
    <row r="998" ht="13.5" customHeight="1" x14ac:dyDescent="0.2"/>
    <row r="999" ht="13.5" customHeight="1" x14ac:dyDescent="0.2"/>
    <row r="1000" ht="13.5" customHeight="1" x14ac:dyDescent="0.2"/>
    <row r="1001" ht="13.5" customHeight="1" x14ac:dyDescent="0.2"/>
    <row r="1002" ht="13.5" customHeight="1" x14ac:dyDescent="0.2"/>
    <row r="1003" ht="13.5" customHeight="1" x14ac:dyDescent="0.2"/>
    <row r="1004" ht="13.5" customHeight="1" x14ac:dyDescent="0.2"/>
    <row r="1005" ht="13.5" customHeight="1" x14ac:dyDescent="0.2"/>
    <row r="1006" ht="13.5" customHeight="1" x14ac:dyDescent="0.2"/>
    <row r="1007" ht="13.5" customHeight="1" x14ac:dyDescent="0.2"/>
    <row r="1008" ht="13.5" customHeight="1" x14ac:dyDescent="0.2"/>
    <row r="1009" ht="13.5" customHeight="1" x14ac:dyDescent="0.2"/>
    <row r="1010" ht="13.5" customHeight="1" x14ac:dyDescent="0.2"/>
    <row r="1011" ht="13.5" customHeight="1" x14ac:dyDescent="0.2"/>
    <row r="1012" ht="13.5" customHeight="1" x14ac:dyDescent="0.2"/>
    <row r="1013" ht="13.5" customHeight="1" x14ac:dyDescent="0.2"/>
    <row r="1014" ht="13.5" customHeight="1" x14ac:dyDescent="0.2"/>
    <row r="1015" ht="13.5" customHeight="1" x14ac:dyDescent="0.2"/>
    <row r="1016" ht="13.5" customHeight="1" x14ac:dyDescent="0.2"/>
    <row r="1017" ht="13.5" customHeight="1" x14ac:dyDescent="0.2"/>
    <row r="1018" ht="13.5" customHeight="1" x14ac:dyDescent="0.2"/>
    <row r="1019" ht="13.5" customHeight="1" x14ac:dyDescent="0.2"/>
    <row r="1020" ht="13.5" customHeight="1" x14ac:dyDescent="0.2"/>
    <row r="1021" ht="13.5" customHeight="1" x14ac:dyDescent="0.2"/>
    <row r="1022" ht="13.5" customHeight="1" x14ac:dyDescent="0.2"/>
    <row r="1023" ht="13.5" customHeight="1" x14ac:dyDescent="0.2"/>
    <row r="1024" ht="13.5" customHeight="1" x14ac:dyDescent="0.2"/>
    <row r="1025" ht="13.5" customHeight="1" x14ac:dyDescent="0.2"/>
    <row r="1026" ht="13.5" customHeight="1" x14ac:dyDescent="0.2"/>
    <row r="1027" ht="13.5" customHeight="1" x14ac:dyDescent="0.2"/>
    <row r="1028" ht="13.5" customHeight="1" x14ac:dyDescent="0.2"/>
    <row r="1029" ht="13.5" customHeight="1" x14ac:dyDescent="0.2"/>
    <row r="1030" ht="13.5" customHeight="1" x14ac:dyDescent="0.2"/>
    <row r="1031" ht="13.5" customHeight="1" x14ac:dyDescent="0.2"/>
    <row r="1032" ht="13.5" customHeight="1" x14ac:dyDescent="0.2"/>
  </sheetData>
  <mergeCells count="8">
    <mergeCell ref="A5:A6"/>
    <mergeCell ref="B5:D5"/>
    <mergeCell ref="E5:G5"/>
    <mergeCell ref="H5:J5"/>
    <mergeCell ref="A99:A100"/>
    <mergeCell ref="B99:D99"/>
    <mergeCell ref="E99:G99"/>
    <mergeCell ref="H99:J99"/>
  </mergeCells>
  <conditionalFormatting sqref="A2:A4">
    <cfRule type="containsText" dxfId="0" priority="1" operator="containsText" text="C.86  PERÚ: PRECIO DE VENTA MINORISTA DE FERTILIZANTES NITROGENADOS POR DEPARTAMENTO Y PROVINCIA, ">
      <formula>NOT(ISERROR(SEARCH(("C.86  PERÚ: PRECIO DE VENTA MINORISTA DE FERTILIZANTES NITROGENADOS POR DEPARTAMENTO Y PROVINCIA, "),(A2))))</formula>
    </cfRule>
  </conditionalFormatting>
  <pageMargins left="0" right="0" top="0" bottom="0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035"/>
  <sheetViews>
    <sheetView showGridLines="0" zoomScale="200" zoomScaleNormal="200" workbookViewId="0"/>
  </sheetViews>
  <sheetFormatPr baseColWidth="10" defaultColWidth="12.7109375" defaultRowHeight="15" customHeight="1" x14ac:dyDescent="0.2"/>
  <cols>
    <col min="1" max="1" width="14.5703125" style="66" customWidth="1"/>
    <col min="2" max="10" width="8.7109375" style="66" customWidth="1"/>
    <col min="11" max="16384" width="12.7109375" style="66"/>
  </cols>
  <sheetData>
    <row r="1" spans="1:10" ht="18" customHeight="1" x14ac:dyDescent="0.25">
      <c r="A1" s="533" t="s">
        <v>556</v>
      </c>
      <c r="B1" s="534"/>
      <c r="C1" s="534"/>
      <c r="D1" s="534"/>
      <c r="E1" s="534"/>
      <c r="F1" s="534"/>
      <c r="G1" s="534"/>
      <c r="H1" s="534"/>
      <c r="I1" s="534"/>
      <c r="J1" s="534"/>
    </row>
    <row r="2" spans="1:10" ht="12.75" customHeight="1" x14ac:dyDescent="0.25">
      <c r="A2" s="554" t="s">
        <v>682</v>
      </c>
      <c r="B2" s="534"/>
      <c r="C2" s="534"/>
      <c r="D2" s="534"/>
      <c r="E2" s="534"/>
      <c r="F2" s="534"/>
      <c r="G2" s="534"/>
      <c r="H2" s="534"/>
      <c r="I2" s="534"/>
      <c r="J2" s="534"/>
    </row>
    <row r="3" spans="1:10" ht="12" customHeight="1" x14ac:dyDescent="0.25">
      <c r="A3" s="555" t="s">
        <v>18</v>
      </c>
      <c r="B3" s="534"/>
      <c r="C3" s="534"/>
      <c r="D3" s="537"/>
      <c r="E3" s="537"/>
      <c r="F3" s="537"/>
      <c r="G3" s="537"/>
      <c r="H3" s="537"/>
      <c r="I3" s="537"/>
      <c r="J3" s="537"/>
    </row>
    <row r="4" spans="1:10" ht="6" customHeight="1" x14ac:dyDescent="0.2">
      <c r="A4" s="537"/>
      <c r="B4" s="537"/>
      <c r="C4" s="537"/>
      <c r="D4" s="537"/>
      <c r="E4" s="537"/>
      <c r="F4" s="537"/>
      <c r="G4" s="537"/>
      <c r="H4" s="537"/>
      <c r="I4" s="537"/>
      <c r="J4" s="537"/>
    </row>
    <row r="5" spans="1:10" ht="12.95" customHeight="1" x14ac:dyDescent="0.2">
      <c r="A5" s="940" t="s">
        <v>19</v>
      </c>
      <c r="B5" s="942" t="s">
        <v>138</v>
      </c>
      <c r="C5" s="943"/>
      <c r="D5" s="944"/>
      <c r="E5" s="942" t="s">
        <v>139</v>
      </c>
      <c r="F5" s="943"/>
      <c r="G5" s="944"/>
      <c r="H5" s="942" t="s">
        <v>140</v>
      </c>
      <c r="I5" s="943"/>
      <c r="J5" s="944"/>
    </row>
    <row r="6" spans="1:10" ht="12.95" customHeight="1" x14ac:dyDescent="0.2">
      <c r="A6" s="941"/>
      <c r="B6" s="443">
        <v>2023</v>
      </c>
      <c r="C6" s="443">
        <v>2024</v>
      </c>
      <c r="D6" s="443" t="s">
        <v>23</v>
      </c>
      <c r="E6" s="443">
        <v>2023</v>
      </c>
      <c r="F6" s="443">
        <v>2024</v>
      </c>
      <c r="G6" s="443" t="s">
        <v>23</v>
      </c>
      <c r="H6" s="443">
        <v>2023</v>
      </c>
      <c r="I6" s="443">
        <v>2024</v>
      </c>
      <c r="J6" s="443" t="s">
        <v>23</v>
      </c>
    </row>
    <row r="7" spans="1:10" ht="3.75" customHeight="1" x14ac:dyDescent="0.25">
      <c r="A7" s="7"/>
      <c r="B7" s="7"/>
      <c r="C7" s="7"/>
      <c r="D7" s="7"/>
      <c r="E7" s="7"/>
      <c r="F7" s="7"/>
      <c r="G7" s="77" t="s">
        <v>141</v>
      </c>
      <c r="H7" s="7"/>
      <c r="I7" s="7"/>
      <c r="J7" s="7"/>
    </row>
    <row r="8" spans="1:10" s="134" customFormat="1" ht="12" customHeight="1" x14ac:dyDescent="0.25">
      <c r="A8" s="821" t="s">
        <v>660</v>
      </c>
      <c r="B8" s="662">
        <f>AVERAGE(B9:B14)</f>
        <v>4322</v>
      </c>
      <c r="C8" s="662">
        <f>AVERAGE(C9:C14)</f>
        <v>3381.75</v>
      </c>
      <c r="D8" s="838">
        <f t="shared" ref="D8:D71" si="0">((C8/B8) -      1)*100</f>
        <v>-21.754974548819995</v>
      </c>
      <c r="E8" s="662">
        <f>AVERAGE(E9:E14)</f>
        <v>3397.4</v>
      </c>
      <c r="F8" s="662">
        <f>AVERAGE(F9:F14)</f>
        <v>3146.6666666666665</v>
      </c>
      <c r="G8" s="838">
        <f t="shared" ref="G8" si="1">((F8/E8) -      1)*100</f>
        <v>-7.3801534506779731</v>
      </c>
      <c r="H8" s="662">
        <f>AVERAGE(H9:H14)</f>
        <v>825</v>
      </c>
      <c r="I8" s="662">
        <f>AVERAGE(I9:I14)</f>
        <v>889</v>
      </c>
      <c r="J8" s="838">
        <f t="shared" ref="J8" si="2">((I8/H8) -      1)*100</f>
        <v>7.7575757575757631</v>
      </c>
    </row>
    <row r="9" spans="1:10" s="134" customFormat="1" ht="12" customHeight="1" x14ac:dyDescent="0.25">
      <c r="A9" s="823" t="s">
        <v>663</v>
      </c>
      <c r="B9" s="661">
        <v>4230</v>
      </c>
      <c r="C9" s="661">
        <v>3400</v>
      </c>
      <c r="D9" s="839">
        <f t="shared" si="0"/>
        <v>-19.621749408983447</v>
      </c>
      <c r="E9" s="661" t="s">
        <v>142</v>
      </c>
      <c r="F9" s="661">
        <v>3600</v>
      </c>
      <c r="G9" s="839" t="s">
        <v>143</v>
      </c>
      <c r="H9" s="661">
        <v>775</v>
      </c>
      <c r="I9" s="661" t="s">
        <v>142</v>
      </c>
      <c r="J9" s="839" t="s">
        <v>141</v>
      </c>
    </row>
    <row r="10" spans="1:10" s="134" customFormat="1" ht="12" customHeight="1" x14ac:dyDescent="0.25">
      <c r="A10" s="823" t="s">
        <v>661</v>
      </c>
      <c r="B10" s="661">
        <v>3745</v>
      </c>
      <c r="C10" s="661">
        <v>2950</v>
      </c>
      <c r="D10" s="839">
        <f t="shared" si="0"/>
        <v>-21.2283044058745</v>
      </c>
      <c r="E10" s="661">
        <v>3600</v>
      </c>
      <c r="F10" s="661">
        <v>3650</v>
      </c>
      <c r="G10" s="839">
        <f t="shared" ref="G10:G18" si="3">((F10/E10) -      1)*100</f>
        <v>1.388888888888884</v>
      </c>
      <c r="H10" s="661">
        <v>960</v>
      </c>
      <c r="I10" s="661">
        <v>1020</v>
      </c>
      <c r="J10" s="839">
        <f t="shared" ref="J10:J13" si="4">((I10/H10) -      1)*100</f>
        <v>6.25</v>
      </c>
    </row>
    <row r="11" spans="1:10" s="134" customFormat="1" ht="12" customHeight="1" x14ac:dyDescent="0.25">
      <c r="A11" s="825" t="s">
        <v>678</v>
      </c>
      <c r="B11" s="661">
        <v>4267</v>
      </c>
      <c r="C11" s="661">
        <v>4267</v>
      </c>
      <c r="D11" s="839">
        <f t="shared" si="0"/>
        <v>0</v>
      </c>
      <c r="E11" s="661">
        <v>2187</v>
      </c>
      <c r="F11" s="661">
        <v>2190</v>
      </c>
      <c r="G11" s="839">
        <f t="shared" si="3"/>
        <v>0.137174211248281</v>
      </c>
      <c r="H11" s="661">
        <v>740</v>
      </c>
      <c r="I11" s="661">
        <v>715</v>
      </c>
      <c r="J11" s="839">
        <f t="shared" si="4"/>
        <v>-3.3783783783783772</v>
      </c>
    </row>
    <row r="12" spans="1:10" s="134" customFormat="1" ht="12" customHeight="1" x14ac:dyDescent="0.25">
      <c r="A12" s="136" t="s">
        <v>665</v>
      </c>
      <c r="B12" s="661">
        <v>4190</v>
      </c>
      <c r="C12" s="661" t="s">
        <v>142</v>
      </c>
      <c r="D12" s="839" t="s">
        <v>141</v>
      </c>
      <c r="E12" s="661">
        <v>3820</v>
      </c>
      <c r="F12" s="661" t="s">
        <v>142</v>
      </c>
      <c r="G12" s="839" t="s">
        <v>141</v>
      </c>
      <c r="H12" s="661">
        <v>800</v>
      </c>
      <c r="I12" s="661">
        <v>900</v>
      </c>
      <c r="J12" s="839">
        <f t="shared" si="4"/>
        <v>12.5</v>
      </c>
    </row>
    <row r="13" spans="1:10" ht="12" customHeight="1" x14ac:dyDescent="0.2">
      <c r="A13" s="136" t="s">
        <v>679</v>
      </c>
      <c r="B13" s="661">
        <v>4800</v>
      </c>
      <c r="C13" s="661" t="s">
        <v>142</v>
      </c>
      <c r="D13" s="839" t="s">
        <v>141</v>
      </c>
      <c r="E13" s="661">
        <v>3870</v>
      </c>
      <c r="F13" s="661" t="s">
        <v>142</v>
      </c>
      <c r="G13" s="839" t="s">
        <v>141</v>
      </c>
      <c r="H13" s="661">
        <v>850</v>
      </c>
      <c r="I13" s="661">
        <v>900</v>
      </c>
      <c r="J13" s="839">
        <f t="shared" si="4"/>
        <v>5.8823529411764719</v>
      </c>
    </row>
    <row r="14" spans="1:10" ht="12" customHeight="1" x14ac:dyDescent="0.2">
      <c r="A14" s="136" t="s">
        <v>667</v>
      </c>
      <c r="B14" s="661">
        <v>4700</v>
      </c>
      <c r="C14" s="661">
        <v>2910</v>
      </c>
      <c r="D14" s="839">
        <f t="shared" si="0"/>
        <v>-38.085106382978729</v>
      </c>
      <c r="E14" s="661">
        <v>3510</v>
      </c>
      <c r="F14" s="661" t="s">
        <v>142</v>
      </c>
      <c r="G14" s="839" t="s">
        <v>141</v>
      </c>
      <c r="H14" s="661" t="s">
        <v>142</v>
      </c>
      <c r="I14" s="661">
        <v>910</v>
      </c>
      <c r="J14" s="839" t="s">
        <v>141</v>
      </c>
    </row>
    <row r="15" spans="1:10" ht="12" customHeight="1" x14ac:dyDescent="0.2">
      <c r="A15" s="821" t="s">
        <v>24</v>
      </c>
      <c r="B15" s="662">
        <f>AVERAGE(B16:B19)</f>
        <v>3960</v>
      </c>
      <c r="C15" s="662">
        <f>AVERAGE(C16:C19)</f>
        <v>3615.8666666666668</v>
      </c>
      <c r="D15" s="838">
        <f t="shared" si="0"/>
        <v>-8.6902356902356921</v>
      </c>
      <c r="E15" s="662">
        <f t="shared" ref="E15:F15" si="5">AVERAGE(E16:E19)</f>
        <v>4225.25</v>
      </c>
      <c r="F15" s="662">
        <f t="shared" si="5"/>
        <v>3625.4666666666667</v>
      </c>
      <c r="G15" s="838">
        <f t="shared" si="3"/>
        <v>-14.195215273257988</v>
      </c>
      <c r="H15" s="662">
        <f t="shared" ref="H15:I15" si="6">AVERAGE(H16:H19)</f>
        <v>1014.2</v>
      </c>
      <c r="I15" s="662">
        <f t="shared" si="6"/>
        <v>1419.6</v>
      </c>
      <c r="J15" s="838">
        <f t="shared" ref="J15:J17" si="7">((I15/H15) -      1)*100</f>
        <v>39.972392033129545</v>
      </c>
    </row>
    <row r="16" spans="1:10" ht="12" customHeight="1" x14ac:dyDescent="0.2">
      <c r="A16" s="823" t="s">
        <v>25</v>
      </c>
      <c r="B16" s="661">
        <v>4105.8</v>
      </c>
      <c r="C16" s="661">
        <v>3370</v>
      </c>
      <c r="D16" s="839">
        <f t="shared" si="0"/>
        <v>-17.920989819280042</v>
      </c>
      <c r="E16" s="661">
        <v>3750</v>
      </c>
      <c r="F16" s="661">
        <v>2708</v>
      </c>
      <c r="G16" s="839">
        <f t="shared" si="3"/>
        <v>-27.786666666666669</v>
      </c>
      <c r="H16" s="661">
        <v>1013.4</v>
      </c>
      <c r="I16" s="661">
        <v>1880.8</v>
      </c>
      <c r="J16" s="839">
        <f t="shared" si="7"/>
        <v>85.593053088612578</v>
      </c>
    </row>
    <row r="17" spans="1:11" ht="12" customHeight="1" x14ac:dyDescent="0.2">
      <c r="A17" s="823" t="s">
        <v>315</v>
      </c>
      <c r="B17" s="661">
        <v>3874.2</v>
      </c>
      <c r="C17" s="661">
        <v>3652.6</v>
      </c>
      <c r="D17" s="839">
        <f t="shared" si="0"/>
        <v>-5.7198905580506887</v>
      </c>
      <c r="E17" s="661">
        <v>3717.6</v>
      </c>
      <c r="F17" s="661">
        <v>3643.4</v>
      </c>
      <c r="G17" s="839">
        <f t="shared" si="3"/>
        <v>-1.9959113406498807</v>
      </c>
      <c r="H17" s="661">
        <v>1015</v>
      </c>
      <c r="I17" s="661">
        <v>958.4</v>
      </c>
      <c r="J17" s="839">
        <f t="shared" si="7"/>
        <v>-5.5763546798029529</v>
      </c>
    </row>
    <row r="18" spans="1:11" ht="12" customHeight="1" x14ac:dyDescent="0.2">
      <c r="A18" s="823" t="s">
        <v>572</v>
      </c>
      <c r="B18" s="661">
        <v>3900</v>
      </c>
      <c r="C18" s="661">
        <v>3825</v>
      </c>
      <c r="D18" s="839">
        <f t="shared" si="0"/>
        <v>-1.9230769230769273</v>
      </c>
      <c r="E18" s="661">
        <v>4300</v>
      </c>
      <c r="F18" s="661">
        <v>4525</v>
      </c>
      <c r="G18" s="839">
        <f t="shared" si="3"/>
        <v>5.232558139534893</v>
      </c>
      <c r="H18" s="661" t="s">
        <v>142</v>
      </c>
      <c r="I18" s="661" t="s">
        <v>142</v>
      </c>
      <c r="J18" s="839" t="s">
        <v>141</v>
      </c>
    </row>
    <row r="19" spans="1:11" ht="12" customHeight="1" x14ac:dyDescent="0.2">
      <c r="A19" s="823" t="s">
        <v>594</v>
      </c>
      <c r="B19" s="661" t="s">
        <v>142</v>
      </c>
      <c r="C19" s="661" t="s">
        <v>142</v>
      </c>
      <c r="D19" s="839" t="s">
        <v>141</v>
      </c>
      <c r="E19" s="661">
        <v>5133.3999999999996</v>
      </c>
      <c r="F19" s="661" t="s">
        <v>142</v>
      </c>
      <c r="G19" s="839" t="s">
        <v>141</v>
      </c>
      <c r="H19" s="661" t="s">
        <v>142</v>
      </c>
      <c r="I19" s="661" t="s">
        <v>142</v>
      </c>
      <c r="J19" s="839" t="s">
        <v>141</v>
      </c>
    </row>
    <row r="20" spans="1:11" ht="12" customHeight="1" x14ac:dyDescent="0.25">
      <c r="A20" s="541" t="s">
        <v>27</v>
      </c>
      <c r="B20" s="662" t="s">
        <v>28</v>
      </c>
      <c r="C20" s="662">
        <f>AVERAGE(C21:C27)</f>
        <v>2980.1428571428573</v>
      </c>
      <c r="D20" s="838" t="s">
        <v>28</v>
      </c>
      <c r="E20" s="662" t="s">
        <v>28</v>
      </c>
      <c r="F20" s="662" t="s">
        <v>28</v>
      </c>
      <c r="G20" s="838" t="s">
        <v>28</v>
      </c>
      <c r="H20" s="662" t="s">
        <v>143</v>
      </c>
      <c r="I20" s="662">
        <f>AVERAGE(I21:I27)</f>
        <v>2280</v>
      </c>
      <c r="J20" s="838" t="s">
        <v>141</v>
      </c>
      <c r="K20" s="134"/>
    </row>
    <row r="21" spans="1:11" ht="12" customHeight="1" x14ac:dyDescent="0.25">
      <c r="A21" s="53" t="s">
        <v>30</v>
      </c>
      <c r="B21" s="661" t="s">
        <v>142</v>
      </c>
      <c r="C21" s="661">
        <v>2920</v>
      </c>
      <c r="D21" s="839" t="s">
        <v>28</v>
      </c>
      <c r="E21" s="661" t="s">
        <v>142</v>
      </c>
      <c r="F21" s="661" t="s">
        <v>142</v>
      </c>
      <c r="G21" s="839" t="s">
        <v>28</v>
      </c>
      <c r="H21" s="661" t="s">
        <v>142</v>
      </c>
      <c r="I21" s="661">
        <v>2280</v>
      </c>
      <c r="J21" s="839" t="s">
        <v>141</v>
      </c>
      <c r="K21" s="134"/>
    </row>
    <row r="22" spans="1:11" ht="12" customHeight="1" x14ac:dyDescent="0.25">
      <c r="A22" s="53" t="s">
        <v>486</v>
      </c>
      <c r="B22" s="661" t="s">
        <v>142</v>
      </c>
      <c r="C22" s="661">
        <v>2890</v>
      </c>
      <c r="D22" s="839" t="s">
        <v>28</v>
      </c>
      <c r="E22" s="661" t="s">
        <v>142</v>
      </c>
      <c r="F22" s="661" t="s">
        <v>142</v>
      </c>
      <c r="G22" s="839" t="s">
        <v>28</v>
      </c>
      <c r="H22" s="661" t="s">
        <v>142</v>
      </c>
      <c r="I22" s="661" t="s">
        <v>142</v>
      </c>
      <c r="J22" s="839" t="s">
        <v>141</v>
      </c>
      <c r="K22" s="134"/>
    </row>
    <row r="23" spans="1:11" ht="12" customHeight="1" x14ac:dyDescent="0.25">
      <c r="A23" s="53" t="s">
        <v>488</v>
      </c>
      <c r="B23" s="661" t="s">
        <v>142</v>
      </c>
      <c r="C23" s="661">
        <v>3093</v>
      </c>
      <c r="D23" s="839" t="s">
        <v>28</v>
      </c>
      <c r="E23" s="661" t="s">
        <v>142</v>
      </c>
      <c r="F23" s="661" t="s">
        <v>142</v>
      </c>
      <c r="G23" s="839" t="s">
        <v>28</v>
      </c>
      <c r="H23" s="661" t="s">
        <v>142</v>
      </c>
      <c r="I23" s="661" t="s">
        <v>142</v>
      </c>
      <c r="J23" s="839" t="s">
        <v>141</v>
      </c>
      <c r="K23" s="134"/>
    </row>
    <row r="24" spans="1:11" ht="12" customHeight="1" x14ac:dyDescent="0.25">
      <c r="A24" s="53" t="s">
        <v>595</v>
      </c>
      <c r="B24" s="661" t="s">
        <v>142</v>
      </c>
      <c r="C24" s="661">
        <v>3345</v>
      </c>
      <c r="D24" s="839" t="s">
        <v>28</v>
      </c>
      <c r="E24" s="661" t="s">
        <v>142</v>
      </c>
      <c r="F24" s="661" t="s">
        <v>142</v>
      </c>
      <c r="G24" s="839" t="s">
        <v>28</v>
      </c>
      <c r="H24" s="661" t="s">
        <v>142</v>
      </c>
      <c r="I24" s="661" t="s">
        <v>142</v>
      </c>
      <c r="J24" s="839" t="s">
        <v>141</v>
      </c>
      <c r="K24" s="134"/>
    </row>
    <row r="25" spans="1:11" ht="12" customHeight="1" x14ac:dyDescent="0.25">
      <c r="A25" s="53" t="s">
        <v>325</v>
      </c>
      <c r="B25" s="661" t="s">
        <v>142</v>
      </c>
      <c r="C25" s="661">
        <v>3173</v>
      </c>
      <c r="D25" s="839" t="s">
        <v>28</v>
      </c>
      <c r="E25" s="661" t="s">
        <v>142</v>
      </c>
      <c r="F25" s="661" t="s">
        <v>142</v>
      </c>
      <c r="G25" s="839" t="s">
        <v>28</v>
      </c>
      <c r="H25" s="661" t="s">
        <v>142</v>
      </c>
      <c r="I25" s="661" t="s">
        <v>142</v>
      </c>
      <c r="J25" s="839" t="s">
        <v>141</v>
      </c>
      <c r="K25" s="134"/>
    </row>
    <row r="26" spans="1:11" ht="12" customHeight="1" x14ac:dyDescent="0.25">
      <c r="A26" s="53" t="s">
        <v>326</v>
      </c>
      <c r="B26" s="661" t="s">
        <v>142</v>
      </c>
      <c r="C26" s="661">
        <v>2600</v>
      </c>
      <c r="D26" s="839" t="s">
        <v>28</v>
      </c>
      <c r="E26" s="661" t="s">
        <v>142</v>
      </c>
      <c r="F26" s="661" t="s">
        <v>142</v>
      </c>
      <c r="G26" s="839" t="s">
        <v>28</v>
      </c>
      <c r="H26" s="661" t="s">
        <v>142</v>
      </c>
      <c r="I26" s="661" t="s">
        <v>142</v>
      </c>
      <c r="J26" s="839" t="s">
        <v>141</v>
      </c>
      <c r="K26" s="134"/>
    </row>
    <row r="27" spans="1:11" ht="12" customHeight="1" x14ac:dyDescent="0.25">
      <c r="A27" s="53" t="s">
        <v>327</v>
      </c>
      <c r="B27" s="661" t="s">
        <v>142</v>
      </c>
      <c r="C27" s="661">
        <v>2840</v>
      </c>
      <c r="D27" s="839" t="s">
        <v>28</v>
      </c>
      <c r="E27" s="661" t="s">
        <v>142</v>
      </c>
      <c r="F27" s="661" t="s">
        <v>142</v>
      </c>
      <c r="G27" s="839" t="s">
        <v>28</v>
      </c>
      <c r="H27" s="661" t="s">
        <v>142</v>
      </c>
      <c r="I27" s="661" t="s">
        <v>142</v>
      </c>
      <c r="J27" s="839" t="s">
        <v>141</v>
      </c>
      <c r="K27" s="134"/>
    </row>
    <row r="28" spans="1:11" ht="12" customHeight="1" x14ac:dyDescent="0.2">
      <c r="A28" s="829" t="s">
        <v>32</v>
      </c>
      <c r="B28" s="662">
        <f>AVERAGE(B29:B37)</f>
        <v>4490.9111111111106</v>
      </c>
      <c r="C28" s="662">
        <f>AVERAGE(C29:C37)</f>
        <v>3867.5</v>
      </c>
      <c r="D28" s="838">
        <f t="shared" si="0"/>
        <v>-13.881617687081549</v>
      </c>
      <c r="E28" s="662">
        <f>AVERAGE(E30:E37)</f>
        <v>4241.6499999999996</v>
      </c>
      <c r="F28" s="662">
        <f>AVERAGE(F30:F37)</f>
        <v>3459.55</v>
      </c>
      <c r="G28" s="838">
        <f t="shared" ref="G28:G43" si="8">((F28/E28) -      1)*100</f>
        <v>-18.438579326441349</v>
      </c>
      <c r="H28" s="662">
        <f>AVERAGE(H30:H37)</f>
        <v>1088.9333333333334</v>
      </c>
      <c r="I28" s="662">
        <f>AVERAGE(I30:I37)</f>
        <v>1565</v>
      </c>
      <c r="J28" s="838">
        <f>((I28/H28) -      1)*100</f>
        <v>43.718623729643681</v>
      </c>
    </row>
    <row r="29" spans="1:11" ht="12" customHeight="1" x14ac:dyDescent="0.2">
      <c r="A29" s="827" t="s">
        <v>33</v>
      </c>
      <c r="B29" s="661">
        <v>4145</v>
      </c>
      <c r="C29" s="661">
        <v>3255</v>
      </c>
      <c r="D29" s="839">
        <f t="shared" si="0"/>
        <v>-21.471652593486123</v>
      </c>
      <c r="E29" s="661" t="s">
        <v>142</v>
      </c>
      <c r="F29" s="661" t="s">
        <v>142</v>
      </c>
      <c r="G29" s="839" t="s">
        <v>141</v>
      </c>
      <c r="H29" s="661" t="s">
        <v>142</v>
      </c>
      <c r="I29" s="661" t="s">
        <v>142</v>
      </c>
      <c r="J29" s="839" t="s">
        <v>141</v>
      </c>
    </row>
    <row r="30" spans="1:11" ht="12" customHeight="1" x14ac:dyDescent="0.2">
      <c r="A30" s="827" t="s">
        <v>34</v>
      </c>
      <c r="B30" s="661">
        <v>3686.6</v>
      </c>
      <c r="C30" s="661">
        <v>3026.6</v>
      </c>
      <c r="D30" s="839">
        <f t="shared" si="0"/>
        <v>-17.902674551076871</v>
      </c>
      <c r="E30" s="661">
        <v>3866.6</v>
      </c>
      <c r="F30" s="661">
        <v>3300</v>
      </c>
      <c r="G30" s="839">
        <f t="shared" si="8"/>
        <v>-14.653700925878033</v>
      </c>
      <c r="H30" s="661" t="s">
        <v>142</v>
      </c>
      <c r="I30" s="661" t="s">
        <v>142</v>
      </c>
      <c r="J30" s="839" t="s">
        <v>141</v>
      </c>
    </row>
    <row r="31" spans="1:11" ht="12" customHeight="1" x14ac:dyDescent="0.2">
      <c r="A31" s="827" t="s">
        <v>35</v>
      </c>
      <c r="B31" s="661">
        <v>3706.6</v>
      </c>
      <c r="C31" s="661">
        <v>3233.4</v>
      </c>
      <c r="D31" s="839">
        <f t="shared" si="0"/>
        <v>-12.766416662170176</v>
      </c>
      <c r="E31" s="661" t="s">
        <v>142</v>
      </c>
      <c r="F31" s="661">
        <v>3526.6</v>
      </c>
      <c r="G31" s="839" t="s">
        <v>141</v>
      </c>
      <c r="H31" s="661" t="s">
        <v>142</v>
      </c>
      <c r="I31" s="661">
        <v>1120</v>
      </c>
      <c r="J31" s="839" t="s">
        <v>141</v>
      </c>
    </row>
    <row r="32" spans="1:11" ht="12" customHeight="1" x14ac:dyDescent="0.2">
      <c r="A32" s="827" t="s">
        <v>36</v>
      </c>
      <c r="B32" s="661">
        <v>4026.8</v>
      </c>
      <c r="C32" s="661">
        <v>3495</v>
      </c>
      <c r="D32" s="839">
        <f t="shared" si="0"/>
        <v>-13.206516340518526</v>
      </c>
      <c r="E32" s="661">
        <v>3900</v>
      </c>
      <c r="F32" s="661">
        <v>3566.6</v>
      </c>
      <c r="G32" s="839">
        <f t="shared" si="8"/>
        <v>-8.5487179487179539</v>
      </c>
      <c r="H32" s="661">
        <v>933.4</v>
      </c>
      <c r="I32" s="661">
        <v>1415</v>
      </c>
      <c r="J32" s="839">
        <f>((I32/H32) -      1)*100</f>
        <v>51.596314548960784</v>
      </c>
    </row>
    <row r="33" spans="1:10" ht="12" customHeight="1" x14ac:dyDescent="0.2">
      <c r="A33" s="827" t="s">
        <v>37</v>
      </c>
      <c r="B33" s="661">
        <v>5166.6000000000004</v>
      </c>
      <c r="C33" s="661">
        <v>3480</v>
      </c>
      <c r="D33" s="839">
        <f t="shared" si="0"/>
        <v>-32.644292184415292</v>
      </c>
      <c r="E33" s="661" t="s">
        <v>142</v>
      </c>
      <c r="F33" s="661">
        <v>3445</v>
      </c>
      <c r="G33" s="839" t="s">
        <v>141</v>
      </c>
      <c r="H33" s="661">
        <v>1000</v>
      </c>
      <c r="I33" s="661">
        <v>1965</v>
      </c>
      <c r="J33" s="839">
        <f>((I33/H33) -      1)*100</f>
        <v>96.500000000000014</v>
      </c>
    </row>
    <row r="34" spans="1:10" ht="12" customHeight="1" x14ac:dyDescent="0.2">
      <c r="A34" s="827" t="s">
        <v>38</v>
      </c>
      <c r="B34" s="661">
        <v>5100</v>
      </c>
      <c r="C34" s="661">
        <v>5750</v>
      </c>
      <c r="D34" s="839">
        <f t="shared" si="0"/>
        <v>12.745098039215685</v>
      </c>
      <c r="E34" s="661" t="s">
        <v>142</v>
      </c>
      <c r="F34" s="661" t="s">
        <v>142</v>
      </c>
      <c r="G34" s="839" t="s">
        <v>141</v>
      </c>
      <c r="H34" s="661">
        <v>1333.4</v>
      </c>
      <c r="I34" s="661">
        <v>1760</v>
      </c>
      <c r="J34" s="839">
        <f>((I34/H34) -      1)*100</f>
        <v>31.993400329983501</v>
      </c>
    </row>
    <row r="35" spans="1:10" ht="12" customHeight="1" x14ac:dyDescent="0.2">
      <c r="A35" s="827" t="s">
        <v>39</v>
      </c>
      <c r="B35" s="661">
        <v>5600</v>
      </c>
      <c r="C35" s="661">
        <v>5500</v>
      </c>
      <c r="D35" s="839">
        <f t="shared" si="0"/>
        <v>-1.7857142857142905</v>
      </c>
      <c r="E35" s="661">
        <v>4600</v>
      </c>
      <c r="F35" s="661" t="s">
        <v>142</v>
      </c>
      <c r="G35" s="839" t="s">
        <v>141</v>
      </c>
      <c r="H35" s="661" t="s">
        <v>142</v>
      </c>
      <c r="I35" s="661" t="s">
        <v>142</v>
      </c>
      <c r="J35" s="839" t="s">
        <v>141</v>
      </c>
    </row>
    <row r="36" spans="1:10" ht="12" customHeight="1" x14ac:dyDescent="0.2">
      <c r="A36" s="827" t="s">
        <v>42</v>
      </c>
      <c r="B36" s="661">
        <v>4600</v>
      </c>
      <c r="C36" s="661" t="s">
        <v>142</v>
      </c>
      <c r="D36" s="839" t="s">
        <v>141</v>
      </c>
      <c r="E36" s="661">
        <v>4600</v>
      </c>
      <c r="F36" s="661" t="s">
        <v>142</v>
      </c>
      <c r="G36" s="839" t="s">
        <v>141</v>
      </c>
      <c r="H36" s="661" t="s">
        <v>142</v>
      </c>
      <c r="I36" s="661" t="s">
        <v>142</v>
      </c>
      <c r="J36" s="839" t="s">
        <v>141</v>
      </c>
    </row>
    <row r="37" spans="1:10" ht="12" customHeight="1" x14ac:dyDescent="0.2">
      <c r="A37" s="827" t="s">
        <v>40</v>
      </c>
      <c r="B37" s="661">
        <v>4386.6000000000004</v>
      </c>
      <c r="C37" s="661">
        <v>3200</v>
      </c>
      <c r="D37" s="839">
        <f t="shared" si="0"/>
        <v>-27.05056307846624</v>
      </c>
      <c r="E37" s="661" t="s">
        <v>142</v>
      </c>
      <c r="F37" s="661" t="s">
        <v>142</v>
      </c>
      <c r="G37" s="839" t="s">
        <v>141</v>
      </c>
      <c r="H37" s="661" t="s">
        <v>142</v>
      </c>
      <c r="I37" s="661" t="s">
        <v>142</v>
      </c>
      <c r="J37" s="839" t="s">
        <v>141</v>
      </c>
    </row>
    <row r="38" spans="1:10" ht="12" customHeight="1" x14ac:dyDescent="0.2">
      <c r="A38" s="840" t="s">
        <v>43</v>
      </c>
      <c r="B38" s="662">
        <f>AVERAGE(B39:B47)</f>
        <v>4665.83</v>
      </c>
      <c r="C38" s="662">
        <f>AVERAGE(C39:C47)</f>
        <v>3414.7777777777778</v>
      </c>
      <c r="D38" s="838">
        <f t="shared" si="0"/>
        <v>-26.813069105008591</v>
      </c>
      <c r="E38" s="662">
        <f t="shared" ref="E38:F38" si="9">AVERAGE(E39:E47)</f>
        <v>3708.33</v>
      </c>
      <c r="F38" s="922">
        <f t="shared" si="9"/>
        <v>3639.3</v>
      </c>
      <c r="G38" s="838">
        <f t="shared" si="8"/>
        <v>-1.8614848193121869</v>
      </c>
      <c r="H38" s="662">
        <f t="shared" ref="H38:I38" si="10">AVERAGE(H39:H47)</f>
        <v>2366.66</v>
      </c>
      <c r="I38" s="662">
        <f t="shared" si="10"/>
        <v>1726.5333333333335</v>
      </c>
      <c r="J38" s="838">
        <f t="shared" ref="J38:J43" si="11">((I38/H38) -      1)*100</f>
        <v>-27.047681824455829</v>
      </c>
    </row>
    <row r="39" spans="1:10" ht="12" customHeight="1" x14ac:dyDescent="0.2">
      <c r="A39" s="654" t="s">
        <v>160</v>
      </c>
      <c r="B39" s="661" t="s">
        <v>142</v>
      </c>
      <c r="C39" s="661">
        <v>3600</v>
      </c>
      <c r="D39" s="839" t="s">
        <v>28</v>
      </c>
      <c r="E39" s="661" t="s">
        <v>142</v>
      </c>
      <c r="F39" s="661" t="s">
        <v>142</v>
      </c>
      <c r="G39" s="839" t="s">
        <v>28</v>
      </c>
      <c r="H39" s="661" t="s">
        <v>142</v>
      </c>
      <c r="I39" s="661" t="s">
        <v>31</v>
      </c>
      <c r="J39" s="839" t="s">
        <v>141</v>
      </c>
    </row>
    <row r="40" spans="1:10" ht="12" customHeight="1" x14ac:dyDescent="0.2">
      <c r="A40" s="654" t="s">
        <v>44</v>
      </c>
      <c r="B40" s="661" t="s">
        <v>142</v>
      </c>
      <c r="C40" s="661">
        <v>3500</v>
      </c>
      <c r="D40" s="839" t="s">
        <v>28</v>
      </c>
      <c r="E40" s="661" t="s">
        <v>142</v>
      </c>
      <c r="F40" s="661">
        <v>3200</v>
      </c>
      <c r="G40" s="839" t="s">
        <v>28</v>
      </c>
      <c r="H40" s="661" t="s">
        <v>142</v>
      </c>
      <c r="I40" s="661" t="s">
        <v>31</v>
      </c>
      <c r="J40" s="839" t="s">
        <v>141</v>
      </c>
    </row>
    <row r="41" spans="1:10" ht="12" customHeight="1" x14ac:dyDescent="0.2">
      <c r="A41" s="654" t="s">
        <v>502</v>
      </c>
      <c r="B41" s="661" t="s">
        <v>142</v>
      </c>
      <c r="C41" s="661">
        <v>2800</v>
      </c>
      <c r="D41" s="839" t="s">
        <v>28</v>
      </c>
      <c r="E41" s="661" t="s">
        <v>142</v>
      </c>
      <c r="F41" s="661" t="s">
        <v>142</v>
      </c>
      <c r="G41" s="839" t="s">
        <v>28</v>
      </c>
      <c r="H41" s="661" t="s">
        <v>142</v>
      </c>
      <c r="I41" s="661">
        <v>2200</v>
      </c>
      <c r="J41" s="839" t="s">
        <v>141</v>
      </c>
    </row>
    <row r="42" spans="1:10" ht="12" customHeight="1" x14ac:dyDescent="0.2">
      <c r="A42" s="654" t="s">
        <v>173</v>
      </c>
      <c r="B42" s="661" t="s">
        <v>142</v>
      </c>
      <c r="C42" s="661">
        <v>3680</v>
      </c>
      <c r="D42" s="839" t="s">
        <v>28</v>
      </c>
      <c r="E42" s="661" t="s">
        <v>142</v>
      </c>
      <c r="F42" s="661">
        <v>4000</v>
      </c>
      <c r="G42" s="839" t="s">
        <v>28</v>
      </c>
      <c r="H42" s="661" t="s">
        <v>142</v>
      </c>
      <c r="I42" s="661" t="s">
        <v>31</v>
      </c>
      <c r="J42" s="839" t="s">
        <v>141</v>
      </c>
    </row>
    <row r="43" spans="1:10" ht="12" customHeight="1" x14ac:dyDescent="0.2">
      <c r="A43" s="827" t="s">
        <v>45</v>
      </c>
      <c r="B43" s="661">
        <v>4665.83</v>
      </c>
      <c r="C43" s="661">
        <v>3616.6</v>
      </c>
      <c r="D43" s="839">
        <f t="shared" si="0"/>
        <v>-22.487531693182138</v>
      </c>
      <c r="E43" s="661">
        <v>3708.33</v>
      </c>
      <c r="F43" s="661">
        <v>3457.2</v>
      </c>
      <c r="G43" s="839">
        <f t="shared" si="8"/>
        <v>-6.7720510310571136</v>
      </c>
      <c r="H43" s="661">
        <v>2366.66</v>
      </c>
      <c r="I43" s="661">
        <v>2246.6</v>
      </c>
      <c r="J43" s="839">
        <f t="shared" si="11"/>
        <v>-5.0729720365409463</v>
      </c>
    </row>
    <row r="44" spans="1:10" ht="12" customHeight="1" x14ac:dyDescent="0.2">
      <c r="A44" s="89" t="s">
        <v>506</v>
      </c>
      <c r="B44" s="661" t="s">
        <v>142</v>
      </c>
      <c r="C44" s="661">
        <v>3250</v>
      </c>
      <c r="D44" s="839" t="s">
        <v>28</v>
      </c>
      <c r="E44" s="661" t="s">
        <v>142</v>
      </c>
      <c r="F44" s="661" t="s">
        <v>142</v>
      </c>
      <c r="G44" s="839" t="s">
        <v>28</v>
      </c>
      <c r="H44" s="661" t="s">
        <v>142</v>
      </c>
      <c r="I44" s="661">
        <v>733</v>
      </c>
      <c r="J44" s="839" t="s">
        <v>141</v>
      </c>
    </row>
    <row r="45" spans="1:10" ht="12" customHeight="1" x14ac:dyDescent="0.2">
      <c r="A45" s="89" t="s">
        <v>47</v>
      </c>
      <c r="B45" s="661" t="s">
        <v>142</v>
      </c>
      <c r="C45" s="661">
        <v>3000</v>
      </c>
      <c r="D45" s="839" t="s">
        <v>28</v>
      </c>
      <c r="E45" s="661" t="s">
        <v>142</v>
      </c>
      <c r="F45" s="661" t="s">
        <v>142</v>
      </c>
      <c r="G45" s="839" t="s">
        <v>28</v>
      </c>
      <c r="H45" s="661" t="s">
        <v>142</v>
      </c>
      <c r="I45" s="661" t="s">
        <v>31</v>
      </c>
      <c r="J45" s="839" t="s">
        <v>141</v>
      </c>
    </row>
    <row r="46" spans="1:10" ht="12" customHeight="1" x14ac:dyDescent="0.2">
      <c r="A46" s="89" t="s">
        <v>596</v>
      </c>
      <c r="B46" s="661" t="s">
        <v>142</v>
      </c>
      <c r="C46" s="661">
        <v>3333.4</v>
      </c>
      <c r="D46" s="839" t="s">
        <v>28</v>
      </c>
      <c r="E46" s="661" t="s">
        <v>142</v>
      </c>
      <c r="F46" s="661" t="s">
        <v>142</v>
      </c>
      <c r="G46" s="839" t="s">
        <v>28</v>
      </c>
      <c r="H46" s="661" t="s">
        <v>142</v>
      </c>
      <c r="I46" s="661" t="s">
        <v>31</v>
      </c>
      <c r="J46" s="839" t="s">
        <v>141</v>
      </c>
    </row>
    <row r="47" spans="1:10" ht="12" customHeight="1" x14ac:dyDescent="0.2">
      <c r="A47" s="89" t="s">
        <v>48</v>
      </c>
      <c r="B47" s="661" t="s">
        <v>142</v>
      </c>
      <c r="C47" s="661">
        <v>3953</v>
      </c>
      <c r="D47" s="839" t="s">
        <v>28</v>
      </c>
      <c r="E47" s="661" t="s">
        <v>142</v>
      </c>
      <c r="F47" s="661">
        <v>3900</v>
      </c>
      <c r="G47" s="839" t="s">
        <v>28</v>
      </c>
      <c r="H47" s="661" t="s">
        <v>142</v>
      </c>
      <c r="I47" s="661" t="s">
        <v>31</v>
      </c>
      <c r="J47" s="839" t="s">
        <v>141</v>
      </c>
    </row>
    <row r="48" spans="1:10" ht="12" customHeight="1" x14ac:dyDescent="0.2">
      <c r="A48" s="655" t="s">
        <v>49</v>
      </c>
      <c r="B48" s="838" t="s">
        <v>141</v>
      </c>
      <c r="C48" s="662">
        <f>AVERAGE(C49:C61)</f>
        <v>3625.4615384615386</v>
      </c>
      <c r="D48" s="838" t="s">
        <v>28</v>
      </c>
      <c r="E48" s="838" t="s">
        <v>141</v>
      </c>
      <c r="F48" s="922">
        <f t="shared" ref="F48" si="12">AVERAGE(F49:F61)</f>
        <v>2729.4</v>
      </c>
      <c r="G48" s="838" t="s">
        <v>141</v>
      </c>
      <c r="H48" s="838" t="s">
        <v>141</v>
      </c>
      <c r="I48" s="662">
        <f t="shared" ref="I48" si="13">AVERAGE(I49:I61)</f>
        <v>1271.3333333333333</v>
      </c>
      <c r="J48" s="838" t="s">
        <v>141</v>
      </c>
    </row>
    <row r="49" spans="1:10" ht="12" customHeight="1" x14ac:dyDescent="0.2">
      <c r="A49" s="136" t="s">
        <v>50</v>
      </c>
      <c r="B49" s="661" t="s">
        <v>142</v>
      </c>
      <c r="C49" s="661">
        <v>3660</v>
      </c>
      <c r="D49" s="839" t="s">
        <v>28</v>
      </c>
      <c r="E49" s="661" t="s">
        <v>142</v>
      </c>
      <c r="F49" s="661" t="s">
        <v>142</v>
      </c>
      <c r="G49" s="839" t="s">
        <v>28</v>
      </c>
      <c r="H49" s="661" t="s">
        <v>142</v>
      </c>
      <c r="I49" s="661">
        <v>1293.4000000000001</v>
      </c>
      <c r="J49" s="839" t="s">
        <v>141</v>
      </c>
    </row>
    <row r="50" spans="1:10" ht="12" customHeight="1" x14ac:dyDescent="0.2">
      <c r="A50" s="136" t="s">
        <v>51</v>
      </c>
      <c r="B50" s="661" t="s">
        <v>142</v>
      </c>
      <c r="C50" s="661">
        <v>3587</v>
      </c>
      <c r="D50" s="839" t="s">
        <v>28</v>
      </c>
      <c r="E50" s="661" t="s">
        <v>142</v>
      </c>
      <c r="F50" s="661" t="s">
        <v>142</v>
      </c>
      <c r="G50" s="839" t="s">
        <v>28</v>
      </c>
      <c r="H50" s="661" t="s">
        <v>142</v>
      </c>
      <c r="I50" s="661" t="s">
        <v>142</v>
      </c>
      <c r="J50" s="839" t="s">
        <v>141</v>
      </c>
    </row>
    <row r="51" spans="1:10" ht="12" customHeight="1" x14ac:dyDescent="0.2">
      <c r="A51" s="136" t="s">
        <v>52</v>
      </c>
      <c r="B51" s="661" t="s">
        <v>142</v>
      </c>
      <c r="C51" s="661">
        <v>3590</v>
      </c>
      <c r="D51" s="839" t="s">
        <v>28</v>
      </c>
      <c r="E51" s="661" t="s">
        <v>142</v>
      </c>
      <c r="F51" s="661" t="s">
        <v>142</v>
      </c>
      <c r="G51" s="839" t="s">
        <v>28</v>
      </c>
      <c r="H51" s="661" t="s">
        <v>142</v>
      </c>
      <c r="I51" s="661" t="s">
        <v>142</v>
      </c>
      <c r="J51" s="839" t="s">
        <v>141</v>
      </c>
    </row>
    <row r="52" spans="1:10" ht="12" customHeight="1" x14ac:dyDescent="0.2">
      <c r="A52" s="136" t="s">
        <v>53</v>
      </c>
      <c r="B52" s="661" t="s">
        <v>142</v>
      </c>
      <c r="C52" s="661">
        <v>3635</v>
      </c>
      <c r="D52" s="839" t="s">
        <v>28</v>
      </c>
      <c r="E52" s="661" t="s">
        <v>142</v>
      </c>
      <c r="F52" s="661" t="s">
        <v>142</v>
      </c>
      <c r="G52" s="839" t="s">
        <v>28</v>
      </c>
      <c r="H52" s="661" t="s">
        <v>142</v>
      </c>
      <c r="I52" s="661">
        <v>1286.5999999999999</v>
      </c>
      <c r="J52" s="839" t="s">
        <v>141</v>
      </c>
    </row>
    <row r="53" spans="1:10" ht="12" customHeight="1" x14ac:dyDescent="0.2">
      <c r="A53" s="136" t="s">
        <v>54</v>
      </c>
      <c r="B53" s="661" t="s">
        <v>142</v>
      </c>
      <c r="C53" s="661">
        <v>3555</v>
      </c>
      <c r="D53" s="839" t="s">
        <v>28</v>
      </c>
      <c r="E53" s="661" t="s">
        <v>142</v>
      </c>
      <c r="F53" s="661" t="s">
        <v>142</v>
      </c>
      <c r="G53" s="839" t="s">
        <v>28</v>
      </c>
      <c r="H53" s="661" t="s">
        <v>142</v>
      </c>
      <c r="I53" s="661">
        <v>1215</v>
      </c>
      <c r="J53" s="839" t="s">
        <v>141</v>
      </c>
    </row>
    <row r="54" spans="1:10" ht="12" customHeight="1" x14ac:dyDescent="0.2">
      <c r="A54" s="136" t="s">
        <v>55</v>
      </c>
      <c r="B54" s="661" t="s">
        <v>142</v>
      </c>
      <c r="C54" s="661">
        <v>3475</v>
      </c>
      <c r="D54" s="839" t="s">
        <v>28</v>
      </c>
      <c r="E54" s="661" t="s">
        <v>142</v>
      </c>
      <c r="F54" s="661" t="s">
        <v>142</v>
      </c>
      <c r="G54" s="839" t="s">
        <v>28</v>
      </c>
      <c r="H54" s="661" t="s">
        <v>142</v>
      </c>
      <c r="I54" s="661">
        <v>1227</v>
      </c>
      <c r="J54" s="839" t="s">
        <v>141</v>
      </c>
    </row>
    <row r="55" spans="1:10" ht="9.9499999999999993" customHeight="1" x14ac:dyDescent="0.2">
      <c r="A55" s="136" t="s">
        <v>56</v>
      </c>
      <c r="B55" s="661" t="s">
        <v>142</v>
      </c>
      <c r="C55" s="661">
        <v>3720</v>
      </c>
      <c r="D55" s="839" t="s">
        <v>28</v>
      </c>
      <c r="E55" s="661" t="s">
        <v>142</v>
      </c>
      <c r="F55" s="661" t="s">
        <v>142</v>
      </c>
      <c r="G55" s="839" t="s">
        <v>28</v>
      </c>
      <c r="H55" s="661" t="s">
        <v>142</v>
      </c>
      <c r="I55" s="661" t="s">
        <v>142</v>
      </c>
      <c r="J55" s="839" t="s">
        <v>141</v>
      </c>
    </row>
    <row r="56" spans="1:10" ht="12.95" customHeight="1" x14ac:dyDescent="0.2">
      <c r="A56" s="136" t="s">
        <v>144</v>
      </c>
      <c r="B56" s="661" t="s">
        <v>142</v>
      </c>
      <c r="C56" s="661">
        <v>3653</v>
      </c>
      <c r="D56" s="839" t="s">
        <v>28</v>
      </c>
      <c r="E56" s="661" t="s">
        <v>142</v>
      </c>
      <c r="F56" s="661">
        <v>2830</v>
      </c>
      <c r="G56" s="839" t="s">
        <v>28</v>
      </c>
      <c r="H56" s="661" t="s">
        <v>142</v>
      </c>
      <c r="I56" s="661">
        <v>1247</v>
      </c>
      <c r="J56" s="839" t="s">
        <v>141</v>
      </c>
    </row>
    <row r="57" spans="1:10" ht="9" customHeight="1" x14ac:dyDescent="0.2">
      <c r="A57" s="136" t="s">
        <v>57</v>
      </c>
      <c r="B57" s="661" t="s">
        <v>142</v>
      </c>
      <c r="C57" s="661">
        <v>3633</v>
      </c>
      <c r="D57" s="839" t="s">
        <v>28</v>
      </c>
      <c r="E57" s="661" t="s">
        <v>142</v>
      </c>
      <c r="F57" s="661">
        <v>2750</v>
      </c>
      <c r="G57" s="839" t="s">
        <v>28</v>
      </c>
      <c r="H57" s="661" t="s">
        <v>142</v>
      </c>
      <c r="I57" s="661">
        <v>1280</v>
      </c>
      <c r="J57" s="839" t="s">
        <v>141</v>
      </c>
    </row>
    <row r="58" spans="1:10" ht="14.1" customHeight="1" x14ac:dyDescent="0.2">
      <c r="A58" s="136" t="s">
        <v>58</v>
      </c>
      <c r="B58" s="661" t="s">
        <v>142</v>
      </c>
      <c r="C58" s="661">
        <v>3660</v>
      </c>
      <c r="D58" s="839" t="s">
        <v>28</v>
      </c>
      <c r="E58" s="661" t="s">
        <v>142</v>
      </c>
      <c r="F58" s="661">
        <v>2600</v>
      </c>
      <c r="G58" s="839" t="s">
        <v>28</v>
      </c>
      <c r="H58" s="661" t="s">
        <v>142</v>
      </c>
      <c r="I58" s="661" t="s">
        <v>142</v>
      </c>
      <c r="J58" s="839" t="s">
        <v>141</v>
      </c>
    </row>
    <row r="59" spans="1:10" ht="9" customHeight="1" x14ac:dyDescent="0.2">
      <c r="A59" s="136" t="s">
        <v>59</v>
      </c>
      <c r="B59" s="661" t="s">
        <v>142</v>
      </c>
      <c r="C59" s="661">
        <v>3740</v>
      </c>
      <c r="D59" s="839" t="s">
        <v>28</v>
      </c>
      <c r="E59" s="661" t="s">
        <v>142</v>
      </c>
      <c r="F59" s="661">
        <v>2800</v>
      </c>
      <c r="G59" s="839" t="s">
        <v>28</v>
      </c>
      <c r="H59" s="661" t="s">
        <v>142</v>
      </c>
      <c r="I59" s="661">
        <v>1340</v>
      </c>
      <c r="J59" s="839" t="s">
        <v>141</v>
      </c>
    </row>
    <row r="60" spans="1:10" ht="12" customHeight="1" x14ac:dyDescent="0.2">
      <c r="A60" s="136" t="s">
        <v>60</v>
      </c>
      <c r="B60" s="661" t="s">
        <v>142</v>
      </c>
      <c r="C60" s="661">
        <v>3593</v>
      </c>
      <c r="D60" s="839" t="s">
        <v>28</v>
      </c>
      <c r="E60" s="661" t="s">
        <v>142</v>
      </c>
      <c r="F60" s="661">
        <v>2667</v>
      </c>
      <c r="G60" s="839" t="s">
        <v>28</v>
      </c>
      <c r="H60" s="661" t="s">
        <v>142</v>
      </c>
      <c r="I60" s="661">
        <v>1300</v>
      </c>
      <c r="J60" s="839" t="s">
        <v>141</v>
      </c>
    </row>
    <row r="61" spans="1:10" ht="12" customHeight="1" x14ac:dyDescent="0.2">
      <c r="A61" s="136" t="s">
        <v>61</v>
      </c>
      <c r="B61" s="661" t="s">
        <v>142</v>
      </c>
      <c r="C61" s="661">
        <v>3630</v>
      </c>
      <c r="D61" s="839" t="s">
        <v>28</v>
      </c>
      <c r="E61" s="661" t="s">
        <v>142</v>
      </c>
      <c r="F61" s="661" t="s">
        <v>31</v>
      </c>
      <c r="G61" s="839" t="s">
        <v>28</v>
      </c>
      <c r="H61" s="661" t="s">
        <v>142</v>
      </c>
      <c r="I61" s="661">
        <v>1253</v>
      </c>
      <c r="J61" s="839" t="s">
        <v>141</v>
      </c>
    </row>
    <row r="62" spans="1:10" ht="12" customHeight="1" x14ac:dyDescent="0.2">
      <c r="A62" s="829" t="s">
        <v>62</v>
      </c>
      <c r="B62" s="662">
        <f>AVERAGE(B63:B67)</f>
        <v>4313.33</v>
      </c>
      <c r="C62" s="662">
        <f>AVERAGE(C63:C67)</f>
        <v>3337.6400000000003</v>
      </c>
      <c r="D62" s="838">
        <f t="shared" si="0"/>
        <v>-22.620342055905752</v>
      </c>
      <c r="E62" s="662" t="s">
        <v>141</v>
      </c>
      <c r="F62" s="661" t="s">
        <v>141</v>
      </c>
      <c r="G62" s="838" t="s">
        <v>141</v>
      </c>
      <c r="H62" s="662" t="s">
        <v>143</v>
      </c>
      <c r="I62" s="662" t="s">
        <v>143</v>
      </c>
      <c r="J62" s="838" t="s">
        <v>141</v>
      </c>
    </row>
    <row r="63" spans="1:10" ht="12" customHeight="1" x14ac:dyDescent="0.2">
      <c r="A63" s="827" t="s">
        <v>63</v>
      </c>
      <c r="B63" s="661">
        <v>4466.66</v>
      </c>
      <c r="C63" s="661">
        <v>3266.6</v>
      </c>
      <c r="D63" s="839">
        <f t="shared" si="0"/>
        <v>-26.867055025455265</v>
      </c>
      <c r="E63" s="661" t="s">
        <v>142</v>
      </c>
      <c r="F63" s="661" t="s">
        <v>31</v>
      </c>
      <c r="G63" s="839" t="s">
        <v>141</v>
      </c>
      <c r="H63" s="661" t="s">
        <v>142</v>
      </c>
      <c r="I63" s="661" t="s">
        <v>142</v>
      </c>
      <c r="J63" s="839" t="s">
        <v>141</v>
      </c>
    </row>
    <row r="64" spans="1:10" ht="12" customHeight="1" x14ac:dyDescent="0.2">
      <c r="A64" s="827" t="s">
        <v>64</v>
      </c>
      <c r="B64" s="661">
        <v>4233.33</v>
      </c>
      <c r="C64" s="661">
        <v>3466.6</v>
      </c>
      <c r="D64" s="839">
        <f t="shared" si="0"/>
        <v>-18.111746544682315</v>
      </c>
      <c r="E64" s="661" t="s">
        <v>142</v>
      </c>
      <c r="F64" s="661" t="s">
        <v>31</v>
      </c>
      <c r="G64" s="839" t="s">
        <v>141</v>
      </c>
      <c r="H64" s="661" t="s">
        <v>142</v>
      </c>
      <c r="I64" s="661" t="s">
        <v>142</v>
      </c>
      <c r="J64" s="839" t="s">
        <v>141</v>
      </c>
    </row>
    <row r="65" spans="1:10" ht="12" customHeight="1" x14ac:dyDescent="0.2">
      <c r="A65" s="827" t="s">
        <v>65</v>
      </c>
      <c r="B65" s="661">
        <v>4800</v>
      </c>
      <c r="C65" s="661">
        <v>3400</v>
      </c>
      <c r="D65" s="839">
        <f t="shared" si="0"/>
        <v>-29.166666666666664</v>
      </c>
      <c r="E65" s="661" t="s">
        <v>142</v>
      </c>
      <c r="F65" s="661" t="s">
        <v>31</v>
      </c>
      <c r="G65" s="839" t="s">
        <v>141</v>
      </c>
      <c r="H65" s="661" t="s">
        <v>142</v>
      </c>
      <c r="I65" s="661" t="s">
        <v>142</v>
      </c>
      <c r="J65" s="839" t="s">
        <v>141</v>
      </c>
    </row>
    <row r="66" spans="1:10" ht="12" customHeight="1" x14ac:dyDescent="0.2">
      <c r="A66" s="827" t="s">
        <v>66</v>
      </c>
      <c r="B66" s="661">
        <v>4466.66</v>
      </c>
      <c r="C66" s="661">
        <v>3365</v>
      </c>
      <c r="D66" s="839">
        <f t="shared" si="0"/>
        <v>-24.664066662786066</v>
      </c>
      <c r="E66" s="661" t="s">
        <v>142</v>
      </c>
      <c r="F66" s="661" t="s">
        <v>31</v>
      </c>
      <c r="G66" s="839" t="s">
        <v>141</v>
      </c>
      <c r="H66" s="661" t="s">
        <v>142</v>
      </c>
      <c r="I66" s="661" t="s">
        <v>142</v>
      </c>
      <c r="J66" s="839" t="s">
        <v>141</v>
      </c>
    </row>
    <row r="67" spans="1:10" ht="12" customHeight="1" x14ac:dyDescent="0.2">
      <c r="A67" s="827" t="s">
        <v>67</v>
      </c>
      <c r="B67" s="661">
        <v>3600</v>
      </c>
      <c r="C67" s="661">
        <v>3190</v>
      </c>
      <c r="D67" s="839">
        <f t="shared" si="0"/>
        <v>-11.388888888888893</v>
      </c>
      <c r="E67" s="661" t="s">
        <v>142</v>
      </c>
      <c r="F67" s="661" t="s">
        <v>31</v>
      </c>
      <c r="G67" s="839" t="s">
        <v>141</v>
      </c>
      <c r="H67" s="661" t="s">
        <v>142</v>
      </c>
      <c r="I67" s="661" t="s">
        <v>142</v>
      </c>
      <c r="J67" s="839" t="s">
        <v>141</v>
      </c>
    </row>
    <row r="68" spans="1:10" ht="12" customHeight="1" x14ac:dyDescent="0.2">
      <c r="A68" s="829" t="s">
        <v>68</v>
      </c>
      <c r="B68" s="662">
        <f t="shared" ref="B68:C68" si="14">AVERAGE(B69:B77)</f>
        <v>3805.5333333333333</v>
      </c>
      <c r="C68" s="662">
        <f t="shared" si="14"/>
        <v>3087.7</v>
      </c>
      <c r="D68" s="838">
        <f t="shared" si="0"/>
        <v>-18.862883870854731</v>
      </c>
      <c r="E68" s="662">
        <f t="shared" ref="E68:F68" si="15">AVERAGE(E69:E77)</f>
        <v>3635</v>
      </c>
      <c r="F68" s="662">
        <f t="shared" si="15"/>
        <v>3040.6400000000003</v>
      </c>
      <c r="G68" s="838">
        <f>((F68/E68) -      1)*100</f>
        <v>-16.351031636863812</v>
      </c>
      <c r="H68" s="662">
        <f>AVERAGE(H69:H75)</f>
        <v>700</v>
      </c>
      <c r="I68" s="662">
        <f>AVERAGE(I69:I77)</f>
        <v>1018.8666666666667</v>
      </c>
      <c r="J68" s="838">
        <f>((I68/H68) -      1)*100</f>
        <v>45.552380952380943</v>
      </c>
    </row>
    <row r="69" spans="1:10" ht="12" customHeight="1" x14ac:dyDescent="0.2">
      <c r="A69" s="827" t="s">
        <v>69</v>
      </c>
      <c r="B69" s="661">
        <v>3775</v>
      </c>
      <c r="C69" s="661">
        <v>2995</v>
      </c>
      <c r="D69" s="839">
        <f t="shared" si="0"/>
        <v>-20.662251655629138</v>
      </c>
      <c r="E69" s="661">
        <v>3825</v>
      </c>
      <c r="F69" s="661">
        <v>3300</v>
      </c>
      <c r="G69" s="839">
        <f>((F69/E69) -      1)*100</f>
        <v>-13.725490196078427</v>
      </c>
      <c r="H69" s="661" t="s">
        <v>142</v>
      </c>
      <c r="I69" s="661" t="s">
        <v>142</v>
      </c>
      <c r="J69" s="839" t="s">
        <v>141</v>
      </c>
    </row>
    <row r="70" spans="1:10" ht="12" customHeight="1" x14ac:dyDescent="0.2">
      <c r="A70" s="827" t="s">
        <v>439</v>
      </c>
      <c r="B70" s="661" t="s">
        <v>142</v>
      </c>
      <c r="C70" s="661">
        <v>3400</v>
      </c>
      <c r="D70" s="839" t="s">
        <v>141</v>
      </c>
      <c r="E70" s="661" t="s">
        <v>142</v>
      </c>
      <c r="F70" s="661">
        <v>3200</v>
      </c>
      <c r="G70" s="839" t="s">
        <v>141</v>
      </c>
      <c r="H70" s="661" t="s">
        <v>142</v>
      </c>
      <c r="I70" s="661" t="s">
        <v>142</v>
      </c>
      <c r="J70" s="839" t="s">
        <v>141</v>
      </c>
    </row>
    <row r="71" spans="1:10" ht="12" customHeight="1" x14ac:dyDescent="0.2">
      <c r="A71" s="827" t="s">
        <v>71</v>
      </c>
      <c r="B71" s="661">
        <v>3366.6</v>
      </c>
      <c r="C71" s="661">
        <v>2820</v>
      </c>
      <c r="D71" s="839">
        <f t="shared" si="0"/>
        <v>-16.235965068615222</v>
      </c>
      <c r="E71" s="661" t="s">
        <v>142</v>
      </c>
      <c r="F71" s="661">
        <v>3366.6</v>
      </c>
      <c r="G71" s="839" t="s">
        <v>141</v>
      </c>
      <c r="H71" s="661" t="s">
        <v>142</v>
      </c>
      <c r="I71" s="661">
        <v>1200</v>
      </c>
      <c r="J71" s="839" t="s">
        <v>141</v>
      </c>
    </row>
    <row r="72" spans="1:10" ht="12" customHeight="1" x14ac:dyDescent="0.2">
      <c r="A72" s="827" t="s">
        <v>73</v>
      </c>
      <c r="B72" s="661">
        <v>3766.6</v>
      </c>
      <c r="C72" s="661">
        <v>3400</v>
      </c>
      <c r="D72" s="839">
        <f t="shared" ref="D72:D75" si="16">((C72/B72) -      1)*100</f>
        <v>-9.7329156268252568</v>
      </c>
      <c r="E72" s="661">
        <v>3780</v>
      </c>
      <c r="F72" s="661" t="s">
        <v>142</v>
      </c>
      <c r="G72" s="839" t="s">
        <v>141</v>
      </c>
      <c r="H72" s="661" t="s">
        <v>142</v>
      </c>
      <c r="I72" s="661" t="s">
        <v>142</v>
      </c>
      <c r="J72" s="839" t="s">
        <v>141</v>
      </c>
    </row>
    <row r="73" spans="1:10" ht="12" customHeight="1" x14ac:dyDescent="0.2">
      <c r="A73" s="827" t="s">
        <v>74</v>
      </c>
      <c r="B73" s="661">
        <v>4166.6000000000004</v>
      </c>
      <c r="C73" s="661">
        <v>2426.6</v>
      </c>
      <c r="D73" s="839">
        <f t="shared" si="16"/>
        <v>-41.760668170690742</v>
      </c>
      <c r="E73" s="661">
        <v>4000</v>
      </c>
      <c r="F73" s="661">
        <v>2506.6</v>
      </c>
      <c r="G73" s="839">
        <f>((F73/E73) -      1)*100</f>
        <v>-37.335000000000008</v>
      </c>
      <c r="H73" s="661">
        <v>700</v>
      </c>
      <c r="I73" s="661">
        <v>836.6</v>
      </c>
      <c r="J73" s="839">
        <f t="shared" ref="J73" si="17">((I73/H73) -      1)*100</f>
        <v>19.514285714285727</v>
      </c>
    </row>
    <row r="74" spans="1:10" ht="12" customHeight="1" x14ac:dyDescent="0.2">
      <c r="A74" s="827" t="s">
        <v>75</v>
      </c>
      <c r="B74" s="661">
        <v>4333.3999999999996</v>
      </c>
      <c r="C74" s="661">
        <v>3600</v>
      </c>
      <c r="D74" s="839">
        <f t="shared" si="16"/>
        <v>-16.92435500992292</v>
      </c>
      <c r="E74" s="661" t="s">
        <v>142</v>
      </c>
      <c r="F74" s="661" t="s">
        <v>142</v>
      </c>
      <c r="G74" s="839" t="s">
        <v>141</v>
      </c>
      <c r="H74" s="661" t="s">
        <v>142</v>
      </c>
      <c r="I74" s="661" t="s">
        <v>142</v>
      </c>
      <c r="J74" s="839" t="s">
        <v>141</v>
      </c>
    </row>
    <row r="75" spans="1:10" ht="12" customHeight="1" x14ac:dyDescent="0.2">
      <c r="A75" s="827" t="s">
        <v>76</v>
      </c>
      <c r="B75" s="661">
        <v>3425</v>
      </c>
      <c r="C75" s="661">
        <v>2960</v>
      </c>
      <c r="D75" s="839">
        <f t="shared" si="16"/>
        <v>-13.576642335766421</v>
      </c>
      <c r="E75" s="661">
        <v>2935</v>
      </c>
      <c r="F75" s="661">
        <v>2830</v>
      </c>
      <c r="G75" s="839">
        <f>((F75/E75) -      1)*100</f>
        <v>-3.5775127768313486</v>
      </c>
      <c r="H75" s="661" t="s">
        <v>142</v>
      </c>
      <c r="I75" s="661" t="s">
        <v>142</v>
      </c>
      <c r="J75" s="839" t="s">
        <v>141</v>
      </c>
    </row>
    <row r="76" spans="1:10" ht="12" customHeight="1" x14ac:dyDescent="0.2">
      <c r="A76" s="827" t="s">
        <v>190</v>
      </c>
      <c r="B76" s="661" t="s">
        <v>142</v>
      </c>
      <c r="C76" s="661" t="s">
        <v>142</v>
      </c>
      <c r="D76" s="839" t="s">
        <v>141</v>
      </c>
      <c r="E76" s="661" t="s">
        <v>142</v>
      </c>
      <c r="F76" s="661" t="s">
        <v>142</v>
      </c>
      <c r="G76" s="839" t="s">
        <v>141</v>
      </c>
      <c r="H76" s="661" t="s">
        <v>142</v>
      </c>
      <c r="I76" s="661">
        <v>1020</v>
      </c>
      <c r="J76" s="839" t="s">
        <v>141</v>
      </c>
    </row>
    <row r="77" spans="1:10" ht="12" customHeight="1" x14ac:dyDescent="0.2">
      <c r="A77" s="827" t="s">
        <v>683</v>
      </c>
      <c r="B77" s="661" t="s">
        <v>142</v>
      </c>
      <c r="C77" s="661">
        <v>3100</v>
      </c>
      <c r="D77" s="839" t="s">
        <v>141</v>
      </c>
      <c r="E77" s="661" t="s">
        <v>142</v>
      </c>
      <c r="F77" s="661" t="s">
        <v>142</v>
      </c>
      <c r="G77" s="839" t="s">
        <v>141</v>
      </c>
      <c r="H77" s="661" t="s">
        <v>142</v>
      </c>
      <c r="I77" s="661" t="s">
        <v>142</v>
      </c>
      <c r="J77" s="839" t="s">
        <v>141</v>
      </c>
    </row>
    <row r="78" spans="1:10" ht="12" customHeight="1" x14ac:dyDescent="0.2">
      <c r="A78" s="829" t="s">
        <v>77</v>
      </c>
      <c r="B78" s="662">
        <f>AVERAGE(B79:B79)</f>
        <v>3593.4</v>
      </c>
      <c r="C78" s="662">
        <f>AVERAGE(C79:C83)</f>
        <v>3219</v>
      </c>
      <c r="D78" s="838">
        <f>((C78/B78) -      1)*100</f>
        <v>-10.419101686425114</v>
      </c>
      <c r="E78" s="662" t="s">
        <v>141</v>
      </c>
      <c r="F78" s="662">
        <f>AVERAGE(F79:F83)</f>
        <v>3250</v>
      </c>
      <c r="G78" s="838" t="s">
        <v>141</v>
      </c>
      <c r="H78" s="662" t="s">
        <v>143</v>
      </c>
      <c r="I78" s="662" t="s">
        <v>143</v>
      </c>
      <c r="J78" s="838" t="s">
        <v>141</v>
      </c>
    </row>
    <row r="79" spans="1:10" ht="12" customHeight="1" x14ac:dyDescent="0.2">
      <c r="A79" s="827" t="s">
        <v>78</v>
      </c>
      <c r="B79" s="661">
        <v>3593.4</v>
      </c>
      <c r="C79" s="661">
        <v>3113.4</v>
      </c>
      <c r="D79" s="839">
        <f>((C79/B79) -      1)*100</f>
        <v>-13.357822674903986</v>
      </c>
      <c r="E79" s="661" t="s">
        <v>142</v>
      </c>
      <c r="F79" s="661">
        <v>3200</v>
      </c>
      <c r="G79" s="839" t="s">
        <v>141</v>
      </c>
      <c r="H79" s="661" t="s">
        <v>142</v>
      </c>
      <c r="I79" s="661" t="s">
        <v>142</v>
      </c>
      <c r="J79" s="839" t="s">
        <v>141</v>
      </c>
    </row>
    <row r="80" spans="1:10" ht="12" customHeight="1" x14ac:dyDescent="0.2">
      <c r="A80" s="89" t="s">
        <v>189</v>
      </c>
      <c r="B80" s="661" t="s">
        <v>142</v>
      </c>
      <c r="C80" s="661">
        <v>3530</v>
      </c>
      <c r="D80" s="839" t="s">
        <v>313</v>
      </c>
      <c r="E80" s="661" t="s">
        <v>142</v>
      </c>
      <c r="F80" s="661" t="s">
        <v>142</v>
      </c>
      <c r="G80" s="839" t="s">
        <v>28</v>
      </c>
      <c r="H80" s="661" t="s">
        <v>142</v>
      </c>
      <c r="I80" s="661" t="s">
        <v>142</v>
      </c>
      <c r="J80" s="839" t="s">
        <v>141</v>
      </c>
    </row>
    <row r="81" spans="1:11" ht="12" customHeight="1" x14ac:dyDescent="0.2">
      <c r="A81" s="89" t="s">
        <v>485</v>
      </c>
      <c r="B81" s="661" t="s">
        <v>142</v>
      </c>
      <c r="C81" s="661">
        <v>3125</v>
      </c>
      <c r="D81" s="839" t="s">
        <v>313</v>
      </c>
      <c r="E81" s="661" t="s">
        <v>142</v>
      </c>
      <c r="F81" s="661" t="s">
        <v>142</v>
      </c>
      <c r="G81" s="839" t="s">
        <v>28</v>
      </c>
      <c r="H81" s="661" t="s">
        <v>142</v>
      </c>
      <c r="I81" s="661" t="s">
        <v>142</v>
      </c>
      <c r="J81" s="839" t="s">
        <v>141</v>
      </c>
    </row>
    <row r="82" spans="1:11" ht="12" customHeight="1" x14ac:dyDescent="0.2">
      <c r="A82" s="89" t="s">
        <v>316</v>
      </c>
      <c r="B82" s="661" t="s">
        <v>142</v>
      </c>
      <c r="C82" s="661">
        <v>3486.6</v>
      </c>
      <c r="D82" s="839" t="s">
        <v>313</v>
      </c>
      <c r="E82" s="661" t="s">
        <v>142</v>
      </c>
      <c r="F82" s="661">
        <v>3300</v>
      </c>
      <c r="G82" s="839" t="s">
        <v>28</v>
      </c>
      <c r="H82" s="661" t="s">
        <v>142</v>
      </c>
      <c r="I82" s="661" t="s">
        <v>142</v>
      </c>
      <c r="J82" s="839" t="s">
        <v>141</v>
      </c>
    </row>
    <row r="83" spans="1:11" ht="12" customHeight="1" x14ac:dyDescent="0.2">
      <c r="A83" s="89" t="s">
        <v>317</v>
      </c>
      <c r="B83" s="661" t="s">
        <v>142</v>
      </c>
      <c r="C83" s="661">
        <v>2840</v>
      </c>
      <c r="D83" s="839" t="s">
        <v>313</v>
      </c>
      <c r="E83" s="661" t="s">
        <v>142</v>
      </c>
      <c r="F83" s="661" t="s">
        <v>142</v>
      </c>
      <c r="G83" s="839" t="s">
        <v>28</v>
      </c>
      <c r="H83" s="661" t="s">
        <v>142</v>
      </c>
      <c r="I83" s="661" t="s">
        <v>142</v>
      </c>
      <c r="J83" s="839" t="s">
        <v>141</v>
      </c>
    </row>
    <row r="84" spans="1:11" ht="6" customHeight="1" x14ac:dyDescent="0.2">
      <c r="A84" s="829" t="s">
        <v>80</v>
      </c>
      <c r="B84" s="662">
        <f>AVERAGE(B85:B91)</f>
        <v>3680</v>
      </c>
      <c r="C84" s="662">
        <f>AVERAGE(C85:C91)</f>
        <v>3140.7142857142858</v>
      </c>
      <c r="D84" s="838">
        <f>((C84/B84) -      1)*100</f>
        <v>-14.654503105590056</v>
      </c>
      <c r="E84" s="662">
        <f t="shared" ref="E84:F84" si="18">AVERAGE(E85:E91)</f>
        <v>4150</v>
      </c>
      <c r="F84" s="662">
        <f t="shared" si="18"/>
        <v>3100</v>
      </c>
      <c r="G84" s="838">
        <f>((F84/E84) -      1)*100</f>
        <v>-25.30120481927711</v>
      </c>
      <c r="H84" s="662">
        <f t="shared" ref="H84:I84" si="19">AVERAGE(H85:H91)</f>
        <v>829.5</v>
      </c>
      <c r="I84" s="663">
        <f t="shared" si="19"/>
        <v>860</v>
      </c>
      <c r="J84" s="838">
        <f t="shared" ref="J84:J85" si="20">((I84/H84) -      1)*100</f>
        <v>3.6769138034960847</v>
      </c>
    </row>
    <row r="85" spans="1:11" ht="12" customHeight="1" x14ac:dyDescent="0.2">
      <c r="A85" s="827" t="s">
        <v>81</v>
      </c>
      <c r="B85" s="661">
        <v>3900</v>
      </c>
      <c r="C85" s="661">
        <v>3200</v>
      </c>
      <c r="D85" s="839">
        <f>((C85/B85) -      1)*100</f>
        <v>-17.948717948717952</v>
      </c>
      <c r="E85" s="661">
        <v>4150</v>
      </c>
      <c r="F85" s="661">
        <v>3200</v>
      </c>
      <c r="G85" s="839">
        <f>((F85/E85) -      1)*100</f>
        <v>-22.891566265060238</v>
      </c>
      <c r="H85" s="661">
        <v>825</v>
      </c>
      <c r="I85" s="661">
        <v>800</v>
      </c>
      <c r="J85" s="839">
        <f t="shared" si="20"/>
        <v>-3.0303030303030276</v>
      </c>
    </row>
    <row r="86" spans="1:11" ht="12" customHeight="1" x14ac:dyDescent="0.2">
      <c r="A86" s="827" t="s">
        <v>82</v>
      </c>
      <c r="B86" s="661">
        <v>3700</v>
      </c>
      <c r="C86" s="661">
        <v>3085</v>
      </c>
      <c r="D86" s="839">
        <f>((C86/B86) -      1)*100</f>
        <v>-16.621621621621617</v>
      </c>
      <c r="E86" s="661" t="s">
        <v>142</v>
      </c>
      <c r="F86" s="661">
        <v>3000</v>
      </c>
      <c r="G86" s="839" t="s">
        <v>141</v>
      </c>
      <c r="H86" s="661" t="s">
        <v>142</v>
      </c>
      <c r="I86" s="661">
        <v>900</v>
      </c>
      <c r="J86" s="839" t="s">
        <v>141</v>
      </c>
    </row>
    <row r="87" spans="1:11" ht="12" customHeight="1" x14ac:dyDescent="0.2">
      <c r="A87" s="827" t="s">
        <v>83</v>
      </c>
      <c r="B87" s="661">
        <v>3800</v>
      </c>
      <c r="C87" s="661">
        <v>3200</v>
      </c>
      <c r="D87" s="839">
        <f t="shared" ref="D87:D91" si="21">((C87/B87) -      1)*100</f>
        <v>-15.789473684210531</v>
      </c>
      <c r="E87" s="661" t="s">
        <v>142</v>
      </c>
      <c r="F87" s="661" t="s">
        <v>142</v>
      </c>
      <c r="G87" s="839" t="s">
        <v>141</v>
      </c>
      <c r="H87" s="661" t="s">
        <v>142</v>
      </c>
      <c r="I87" s="661" t="s">
        <v>142</v>
      </c>
      <c r="J87" s="839" t="s">
        <v>141</v>
      </c>
      <c r="K87"/>
    </row>
    <row r="88" spans="1:11" ht="12" customHeight="1" x14ac:dyDescent="0.2">
      <c r="A88" s="827" t="s">
        <v>84</v>
      </c>
      <c r="B88" s="661">
        <v>3360</v>
      </c>
      <c r="C88" s="661">
        <v>3020</v>
      </c>
      <c r="D88" s="839">
        <f t="shared" si="21"/>
        <v>-10.119047619047617</v>
      </c>
      <c r="E88" s="661" t="s">
        <v>142</v>
      </c>
      <c r="F88" s="661" t="s">
        <v>142</v>
      </c>
      <c r="G88" s="839" t="s">
        <v>141</v>
      </c>
      <c r="H88" s="661" t="s">
        <v>142</v>
      </c>
      <c r="I88" s="661" t="s">
        <v>142</v>
      </c>
      <c r="J88" s="839" t="s">
        <v>141</v>
      </c>
      <c r="K88"/>
    </row>
    <row r="89" spans="1:11" ht="12" customHeight="1" x14ac:dyDescent="0.2">
      <c r="A89" s="827" t="s">
        <v>85</v>
      </c>
      <c r="B89" s="661">
        <v>3700</v>
      </c>
      <c r="C89" s="661">
        <v>2880</v>
      </c>
      <c r="D89" s="839">
        <f t="shared" si="21"/>
        <v>-22.162162162162158</v>
      </c>
      <c r="E89" s="661" t="s">
        <v>142</v>
      </c>
      <c r="F89" s="661" t="s">
        <v>142</v>
      </c>
      <c r="G89" s="839" t="s">
        <v>141</v>
      </c>
      <c r="H89" s="661" t="s">
        <v>142</v>
      </c>
      <c r="I89" s="661" t="s">
        <v>142</v>
      </c>
      <c r="J89" s="839" t="s">
        <v>141</v>
      </c>
      <c r="K89"/>
    </row>
    <row r="90" spans="1:11" ht="12" customHeight="1" x14ac:dyDescent="0.2">
      <c r="A90" s="827" t="s">
        <v>86</v>
      </c>
      <c r="B90" s="661">
        <v>3800</v>
      </c>
      <c r="C90" s="661">
        <v>3300</v>
      </c>
      <c r="D90" s="839">
        <f t="shared" si="21"/>
        <v>-13.157894736842103</v>
      </c>
      <c r="E90" s="661" t="s">
        <v>142</v>
      </c>
      <c r="F90" s="661" t="s">
        <v>142</v>
      </c>
      <c r="G90" s="839" t="s">
        <v>141</v>
      </c>
      <c r="H90" s="661">
        <v>834</v>
      </c>
      <c r="I90" s="661">
        <v>880</v>
      </c>
      <c r="J90" s="839">
        <f t="shared" ref="J90" si="22">((I90/H90) -      1)*100</f>
        <v>5.5155875299760293</v>
      </c>
      <c r="K90"/>
    </row>
    <row r="91" spans="1:11" ht="12" customHeight="1" x14ac:dyDescent="0.2">
      <c r="A91" s="827" t="s">
        <v>87</v>
      </c>
      <c r="B91" s="661">
        <v>3500</v>
      </c>
      <c r="C91" s="661">
        <v>3300</v>
      </c>
      <c r="D91" s="839">
        <f t="shared" si="21"/>
        <v>-5.7142857142857162</v>
      </c>
      <c r="E91" s="661" t="s">
        <v>142</v>
      </c>
      <c r="F91" s="661" t="s">
        <v>142</v>
      </c>
      <c r="G91" s="839" t="s">
        <v>141</v>
      </c>
      <c r="H91" s="661" t="s">
        <v>142</v>
      </c>
      <c r="I91" s="661" t="s">
        <v>142</v>
      </c>
      <c r="J91" s="839" t="s">
        <v>141</v>
      </c>
      <c r="K91"/>
    </row>
    <row r="92" spans="1:11" ht="12" customHeight="1" x14ac:dyDescent="0.2">
      <c r="A92" s="8"/>
      <c r="B92" s="9"/>
      <c r="C92" s="10"/>
      <c r="D92" s="10"/>
      <c r="E92" s="10"/>
      <c r="F92" s="10"/>
      <c r="G92" s="10"/>
      <c r="H92" s="10"/>
      <c r="I92" s="10"/>
      <c r="J92" s="72" t="s">
        <v>79</v>
      </c>
    </row>
    <row r="93" spans="1:11" ht="12" customHeight="1" x14ac:dyDescent="0.25">
      <c r="A93" s="74" t="s">
        <v>565</v>
      </c>
      <c r="B93" s="68"/>
      <c r="C93" s="68"/>
      <c r="D93" s="68"/>
      <c r="E93" s="68"/>
      <c r="F93" s="68"/>
      <c r="G93" s="73"/>
      <c r="H93" s="73"/>
      <c r="I93" s="75"/>
      <c r="J93" s="75"/>
    </row>
    <row r="94" spans="1:11" ht="8.25" customHeight="1" x14ac:dyDescent="0.2">
      <c r="A94" s="940" t="s">
        <v>19</v>
      </c>
      <c r="B94" s="942" t="s">
        <v>138</v>
      </c>
      <c r="C94" s="943"/>
      <c r="D94" s="944"/>
      <c r="E94" s="942" t="s">
        <v>139</v>
      </c>
      <c r="F94" s="943"/>
      <c r="G94" s="944"/>
      <c r="H94" s="942" t="s">
        <v>140</v>
      </c>
      <c r="I94" s="943"/>
      <c r="J94" s="944"/>
    </row>
    <row r="95" spans="1:11" ht="12" customHeight="1" x14ac:dyDescent="0.2">
      <c r="A95" s="941"/>
      <c r="B95" s="443">
        <v>2023</v>
      </c>
      <c r="C95" s="443">
        <v>2024</v>
      </c>
      <c r="D95" s="443" t="s">
        <v>23</v>
      </c>
      <c r="E95" s="443">
        <v>2023</v>
      </c>
      <c r="F95" s="443">
        <v>2024</v>
      </c>
      <c r="G95" s="443" t="s">
        <v>23</v>
      </c>
      <c r="H95" s="443">
        <v>2023</v>
      </c>
      <c r="I95" s="443">
        <v>2024</v>
      </c>
      <c r="J95" s="443" t="s">
        <v>23</v>
      </c>
    </row>
    <row r="96" spans="1:11" ht="4.5" customHeight="1" x14ac:dyDescent="0.2">
      <c r="A96" s="7"/>
      <c r="B96" s="7"/>
      <c r="C96" s="7"/>
      <c r="D96" s="7"/>
      <c r="E96" s="7"/>
      <c r="F96" s="7"/>
      <c r="G96" s="7"/>
      <c r="H96" s="7"/>
      <c r="I96" s="7"/>
      <c r="J96" s="7"/>
    </row>
    <row r="97" spans="1:10" ht="12" customHeight="1" x14ac:dyDescent="0.2">
      <c r="A97" s="829" t="s">
        <v>89</v>
      </c>
      <c r="B97" s="778">
        <f>AVERAGE(B99:B106)</f>
        <v>3463.125</v>
      </c>
      <c r="C97" s="778">
        <f>AVERAGE(C99:C106)</f>
        <v>3055.2249999999999</v>
      </c>
      <c r="D97" s="664">
        <f>((C97/B97)  -           1)*100</f>
        <v>-11.778379353907242</v>
      </c>
      <c r="E97" s="778">
        <f>AVERAGE(E99:E106)</f>
        <v>2650</v>
      </c>
      <c r="F97" s="241" t="s">
        <v>143</v>
      </c>
      <c r="G97" s="664" t="s">
        <v>143</v>
      </c>
      <c r="H97" s="923">
        <f>AVERAGE(H99:H106)</f>
        <v>2160</v>
      </c>
      <c r="I97" s="663">
        <f>AVERAGE(I99:I106)</f>
        <v>1450</v>
      </c>
      <c r="J97" s="664">
        <f>((I97/H97)  -           1)*100</f>
        <v>-32.870370370370374</v>
      </c>
    </row>
    <row r="98" spans="1:10" ht="12" customHeight="1" x14ac:dyDescent="0.2">
      <c r="A98" s="827" t="s">
        <v>90</v>
      </c>
      <c r="B98" s="241">
        <v>3350</v>
      </c>
      <c r="C98" s="241">
        <v>2950</v>
      </c>
      <c r="D98" s="660">
        <f>((C98/B98)  -           1)*100</f>
        <v>-11.940298507462687</v>
      </c>
      <c r="E98" s="241" t="s">
        <v>31</v>
      </c>
      <c r="F98" s="241" t="s">
        <v>31</v>
      </c>
      <c r="G98" s="660" t="s">
        <v>143</v>
      </c>
      <c r="H98" s="661" t="s">
        <v>142</v>
      </c>
      <c r="I98" s="661" t="s">
        <v>142</v>
      </c>
      <c r="J98" s="660" t="s">
        <v>143</v>
      </c>
    </row>
    <row r="99" spans="1:10" ht="12" customHeight="1" x14ac:dyDescent="0.2">
      <c r="A99" s="827" t="s">
        <v>91</v>
      </c>
      <c r="B99" s="241">
        <v>3330</v>
      </c>
      <c r="C99" s="241">
        <v>2915</v>
      </c>
      <c r="D99" s="660">
        <f>((C99/B99)  -           1)*100</f>
        <v>-12.462462462462465</v>
      </c>
      <c r="E99" s="241" t="s">
        <v>31</v>
      </c>
      <c r="F99" s="241" t="s">
        <v>31</v>
      </c>
      <c r="G99" s="660" t="s">
        <v>143</v>
      </c>
      <c r="H99" s="661" t="s">
        <v>142</v>
      </c>
      <c r="I99" s="661" t="s">
        <v>142</v>
      </c>
      <c r="J99" s="660" t="s">
        <v>143</v>
      </c>
    </row>
    <row r="100" spans="1:10" ht="12" customHeight="1" x14ac:dyDescent="0.2">
      <c r="A100" s="827" t="s">
        <v>92</v>
      </c>
      <c r="B100" s="241">
        <v>3755</v>
      </c>
      <c r="C100" s="241">
        <v>3325</v>
      </c>
      <c r="D100" s="660">
        <f>((C100/B100)  -           1)*100</f>
        <v>-11.451398135818913</v>
      </c>
      <c r="E100" s="241">
        <v>2650</v>
      </c>
      <c r="F100" s="241" t="s">
        <v>31</v>
      </c>
      <c r="G100" s="660" t="s">
        <v>143</v>
      </c>
      <c r="H100" s="661" t="s">
        <v>142</v>
      </c>
      <c r="I100" s="661" t="s">
        <v>142</v>
      </c>
      <c r="J100" s="660" t="s">
        <v>143</v>
      </c>
    </row>
    <row r="101" spans="1:10" ht="12" customHeight="1" x14ac:dyDescent="0.2">
      <c r="A101" s="827" t="s">
        <v>93</v>
      </c>
      <c r="B101" s="241">
        <v>3370</v>
      </c>
      <c r="C101" s="241">
        <v>2930</v>
      </c>
      <c r="D101" s="660">
        <f t="shared" ref="D101:D102" si="23">((C101/B101)  -           1)*100</f>
        <v>-13.056379821958453</v>
      </c>
      <c r="E101" s="241" t="s">
        <v>31</v>
      </c>
      <c r="F101" s="241" t="s">
        <v>31</v>
      </c>
      <c r="G101" s="660" t="s">
        <v>143</v>
      </c>
      <c r="H101" s="661" t="s">
        <v>142</v>
      </c>
      <c r="I101" s="661" t="s">
        <v>142</v>
      </c>
      <c r="J101" s="660" t="s">
        <v>143</v>
      </c>
    </row>
    <row r="102" spans="1:10" ht="12" customHeight="1" x14ac:dyDescent="0.2">
      <c r="A102" s="827" t="s">
        <v>193</v>
      </c>
      <c r="B102" s="241">
        <v>3480</v>
      </c>
      <c r="C102" s="241">
        <v>2953.4</v>
      </c>
      <c r="D102" s="660">
        <f t="shared" si="23"/>
        <v>-15.13218390804597</v>
      </c>
      <c r="E102" s="241" t="s">
        <v>31</v>
      </c>
      <c r="F102" s="241" t="s">
        <v>31</v>
      </c>
      <c r="G102" s="660" t="s">
        <v>143</v>
      </c>
      <c r="H102" s="923">
        <v>2160</v>
      </c>
      <c r="I102" s="661" t="s">
        <v>142</v>
      </c>
      <c r="J102" s="660" t="s">
        <v>143</v>
      </c>
    </row>
    <row r="103" spans="1:10" ht="12" customHeight="1" x14ac:dyDescent="0.2">
      <c r="A103" s="827" t="s">
        <v>94</v>
      </c>
      <c r="B103" s="241">
        <v>3670</v>
      </c>
      <c r="C103" s="241">
        <v>3300</v>
      </c>
      <c r="D103" s="841">
        <f>((C103/B103)  -           1)*100</f>
        <v>-10.081743869209813</v>
      </c>
      <c r="E103" s="241" t="s">
        <v>31</v>
      </c>
      <c r="F103" s="241" t="s">
        <v>31</v>
      </c>
      <c r="G103" s="660" t="s">
        <v>143</v>
      </c>
      <c r="H103" s="661" t="s">
        <v>142</v>
      </c>
      <c r="I103" s="661" t="s">
        <v>142</v>
      </c>
      <c r="J103" s="660" t="s">
        <v>143</v>
      </c>
    </row>
    <row r="104" spans="1:10" ht="12" customHeight="1" x14ac:dyDescent="0.2">
      <c r="A104" s="827" t="s">
        <v>95</v>
      </c>
      <c r="B104" s="241">
        <v>3340</v>
      </c>
      <c r="C104" s="241">
        <v>2953.4</v>
      </c>
      <c r="D104" s="841">
        <f>((C104/B104)  -           1)*100</f>
        <v>-11.574850299401195</v>
      </c>
      <c r="E104" s="241" t="s">
        <v>31</v>
      </c>
      <c r="F104" s="241" t="s">
        <v>31</v>
      </c>
      <c r="G104" s="660" t="s">
        <v>143</v>
      </c>
      <c r="H104" s="661" t="s">
        <v>142</v>
      </c>
      <c r="I104" s="661" t="s">
        <v>142</v>
      </c>
      <c r="J104" s="660" t="s">
        <v>143</v>
      </c>
    </row>
    <row r="105" spans="1:10" ht="12" customHeight="1" x14ac:dyDescent="0.2">
      <c r="A105" s="827" t="s">
        <v>96</v>
      </c>
      <c r="B105" s="241">
        <v>3600</v>
      </c>
      <c r="C105" s="241">
        <v>3100</v>
      </c>
      <c r="D105" s="841">
        <f>((C105/B105)  -           1)*100</f>
        <v>-13.888888888888884</v>
      </c>
      <c r="E105" s="241" t="s">
        <v>31</v>
      </c>
      <c r="F105" s="241" t="s">
        <v>31</v>
      </c>
      <c r="G105" s="660" t="s">
        <v>143</v>
      </c>
      <c r="H105" s="661" t="s">
        <v>142</v>
      </c>
      <c r="I105" s="661" t="s">
        <v>142</v>
      </c>
      <c r="J105" s="660" t="s">
        <v>143</v>
      </c>
    </row>
    <row r="106" spans="1:10" ht="9.9499999999999993" customHeight="1" x14ac:dyDescent="0.2">
      <c r="A106" s="827" t="s">
        <v>97</v>
      </c>
      <c r="B106" s="241">
        <v>3160</v>
      </c>
      <c r="C106" s="241">
        <v>2965</v>
      </c>
      <c r="D106" s="841">
        <f>((C106/B106)  -           1)*100</f>
        <v>-6.1708860759493671</v>
      </c>
      <c r="E106" s="241" t="s">
        <v>31</v>
      </c>
      <c r="F106" s="241" t="s">
        <v>31</v>
      </c>
      <c r="G106" s="660" t="s">
        <v>143</v>
      </c>
      <c r="H106" s="661" t="s">
        <v>142</v>
      </c>
      <c r="I106" s="667">
        <v>1450</v>
      </c>
      <c r="J106" s="659" t="s">
        <v>143</v>
      </c>
    </row>
    <row r="107" spans="1:10" ht="14.1" customHeight="1" x14ac:dyDescent="0.2">
      <c r="A107" s="833" t="s">
        <v>98</v>
      </c>
      <c r="B107" s="778">
        <f>AVERAGE(B108:B110)</f>
        <v>3402.2000000000003</v>
      </c>
      <c r="C107" s="778">
        <f>AVERAGE(C108:C110)</f>
        <v>3153.3333333333335</v>
      </c>
      <c r="D107" s="663">
        <f>((C107/B107) -     1)*100</f>
        <v>-7.3148746889267757</v>
      </c>
      <c r="E107" s="778">
        <f>AVERAGE(E108:E110)</f>
        <v>3622.5</v>
      </c>
      <c r="F107" s="778">
        <f>AVERAGE(F108:F110)</f>
        <v>3180</v>
      </c>
      <c r="G107" s="664">
        <f t="shared" ref="G107:G112" si="24">((F107/E107) -     1)*100</f>
        <v>-12.215320910973082</v>
      </c>
      <c r="H107" s="667" t="s">
        <v>143</v>
      </c>
      <c r="I107" s="667" t="s">
        <v>143</v>
      </c>
      <c r="J107" s="663" t="s">
        <v>143</v>
      </c>
    </row>
    <row r="108" spans="1:10" ht="14.1" customHeight="1" x14ac:dyDescent="0.2">
      <c r="A108" s="832" t="s">
        <v>99</v>
      </c>
      <c r="B108" s="241">
        <v>3350</v>
      </c>
      <c r="C108" s="241">
        <v>3090</v>
      </c>
      <c r="D108" s="659">
        <f>((C108/B108) -     1)*100</f>
        <v>-7.7611940298507491</v>
      </c>
      <c r="E108" s="241">
        <v>3645</v>
      </c>
      <c r="F108" s="241">
        <v>3100</v>
      </c>
      <c r="G108" s="660">
        <f t="shared" si="24"/>
        <v>-14.951989026063096</v>
      </c>
      <c r="H108" s="661" t="s">
        <v>142</v>
      </c>
      <c r="I108" s="661" t="s">
        <v>142</v>
      </c>
      <c r="J108" s="659" t="s">
        <v>143</v>
      </c>
    </row>
    <row r="109" spans="1:10" ht="12" customHeight="1" x14ac:dyDescent="0.2">
      <c r="A109" s="832" t="s">
        <v>100</v>
      </c>
      <c r="B109" s="241">
        <v>3466.6</v>
      </c>
      <c r="C109" s="241">
        <v>3230</v>
      </c>
      <c r="D109" s="659">
        <f>((C109/B109) -     1)*100</f>
        <v>-6.8251312525240859</v>
      </c>
      <c r="E109" s="241" t="s">
        <v>31</v>
      </c>
      <c r="F109" s="241">
        <v>3260</v>
      </c>
      <c r="G109" s="659" t="s">
        <v>143</v>
      </c>
      <c r="H109" s="661" t="s">
        <v>142</v>
      </c>
      <c r="I109" s="661" t="s">
        <v>142</v>
      </c>
      <c r="J109" s="659" t="s">
        <v>143</v>
      </c>
    </row>
    <row r="110" spans="1:10" ht="12" customHeight="1" x14ac:dyDescent="0.2">
      <c r="A110" s="832" t="s">
        <v>101</v>
      </c>
      <c r="B110" s="241">
        <v>3390</v>
      </c>
      <c r="C110" s="241">
        <v>3140</v>
      </c>
      <c r="D110" s="659">
        <f>((C110/B110) -     1)*100</f>
        <v>-7.3746312684365822</v>
      </c>
      <c r="E110" s="241">
        <v>3600</v>
      </c>
      <c r="F110" s="241">
        <v>3180</v>
      </c>
      <c r="G110" s="660">
        <f t="shared" si="24"/>
        <v>-11.66666666666667</v>
      </c>
      <c r="H110" s="661" t="s">
        <v>142</v>
      </c>
      <c r="I110" s="661" t="s">
        <v>142</v>
      </c>
      <c r="J110" s="659" t="s">
        <v>143</v>
      </c>
    </row>
    <row r="111" spans="1:10" ht="12" customHeight="1" x14ac:dyDescent="0.2">
      <c r="A111" s="833" t="s">
        <v>102</v>
      </c>
      <c r="B111" s="778">
        <v>3375</v>
      </c>
      <c r="C111" s="778">
        <v>3186.6</v>
      </c>
      <c r="D111" s="663">
        <f>((C111/B111) -     1)*100</f>
        <v>-5.5822222222222218</v>
      </c>
      <c r="E111" s="778">
        <v>2700</v>
      </c>
      <c r="F111" s="778">
        <v>2940</v>
      </c>
      <c r="G111" s="664">
        <f t="shared" si="24"/>
        <v>8.8888888888888786</v>
      </c>
      <c r="H111" s="666">
        <v>700</v>
      </c>
      <c r="I111" s="666">
        <v>730</v>
      </c>
      <c r="J111" s="663">
        <f>((I111/H111) -     1)*100</f>
        <v>4.2857142857142927</v>
      </c>
    </row>
    <row r="112" spans="1:10" ht="12" customHeight="1" x14ac:dyDescent="0.2">
      <c r="A112" s="833" t="s">
        <v>103</v>
      </c>
      <c r="B112" s="778">
        <f>AVERAGE(B113:B118)</f>
        <v>3467.7666666666664</v>
      </c>
      <c r="C112" s="778">
        <f>AVERAGE(C113:C118)</f>
        <v>3171.6666666666665</v>
      </c>
      <c r="D112" s="664">
        <f t="shared" ref="D112:D122" si="25">((C112/B112) -     1)*100</f>
        <v>-8.5386367787144479</v>
      </c>
      <c r="E112" s="778">
        <f>AVERAGE(E113:E118)</f>
        <v>3572.5</v>
      </c>
      <c r="F112" s="778">
        <f>AVERAGE(F113:F118)</f>
        <v>3110</v>
      </c>
      <c r="G112" s="664">
        <f t="shared" si="24"/>
        <v>-12.946116165150457</v>
      </c>
      <c r="H112" s="666">
        <f>AVERAGE(H113:H118)</f>
        <v>710</v>
      </c>
      <c r="I112" s="666">
        <f>AVERAGE(I113:I118)</f>
        <v>2410</v>
      </c>
      <c r="J112" s="663">
        <f t="shared" ref="J112" si="26">((I112/H112) -     1)*100</f>
        <v>239.43661971830986</v>
      </c>
    </row>
    <row r="113" spans="1:11" ht="12" customHeight="1" x14ac:dyDescent="0.2">
      <c r="A113" s="832" t="s">
        <v>145</v>
      </c>
      <c r="B113" s="241">
        <v>3490</v>
      </c>
      <c r="C113" s="241">
        <v>3065</v>
      </c>
      <c r="D113" s="660">
        <f t="shared" si="25"/>
        <v>-12.177650429799424</v>
      </c>
      <c r="E113" s="241" t="s">
        <v>31</v>
      </c>
      <c r="F113" s="241" t="s">
        <v>31</v>
      </c>
      <c r="G113" s="660" t="s">
        <v>143</v>
      </c>
      <c r="H113" s="661" t="s">
        <v>142</v>
      </c>
      <c r="I113" s="661" t="s">
        <v>142</v>
      </c>
      <c r="J113" s="659" t="s">
        <v>143</v>
      </c>
    </row>
    <row r="114" spans="1:11" ht="12" customHeight="1" x14ac:dyDescent="0.2">
      <c r="A114" s="832" t="s">
        <v>104</v>
      </c>
      <c r="B114" s="241">
        <v>1540</v>
      </c>
      <c r="C114" s="241">
        <v>3160</v>
      </c>
      <c r="D114" s="660">
        <f t="shared" si="25"/>
        <v>105.1948051948052</v>
      </c>
      <c r="E114" s="241">
        <v>1945</v>
      </c>
      <c r="F114" s="241">
        <v>2525</v>
      </c>
      <c r="G114" s="660">
        <f>((F114/E114) -     1)*100</f>
        <v>29.820051413881753</v>
      </c>
      <c r="H114" s="667">
        <v>710</v>
      </c>
      <c r="I114" s="667">
        <v>2410</v>
      </c>
      <c r="J114" s="659">
        <f t="shared" ref="J114" si="27">((I114/H114) -     1)*100</f>
        <v>239.43661971830986</v>
      </c>
    </row>
    <row r="115" spans="1:11" ht="12" customHeight="1" x14ac:dyDescent="0.2">
      <c r="A115" s="832" t="s">
        <v>105</v>
      </c>
      <c r="B115" s="241">
        <v>3400</v>
      </c>
      <c r="C115" s="241">
        <v>3130</v>
      </c>
      <c r="D115" s="660">
        <f t="shared" si="25"/>
        <v>-7.9411764705882408</v>
      </c>
      <c r="E115" s="241" t="s">
        <v>31</v>
      </c>
      <c r="F115" s="241">
        <v>2805</v>
      </c>
      <c r="G115" s="660" t="s">
        <v>143</v>
      </c>
      <c r="H115" s="661" t="s">
        <v>142</v>
      </c>
      <c r="I115" s="661" t="s">
        <v>142</v>
      </c>
      <c r="J115" s="659" t="s">
        <v>143</v>
      </c>
    </row>
    <row r="116" spans="1:11" ht="12" customHeight="1" x14ac:dyDescent="0.2">
      <c r="A116" s="832" t="s">
        <v>106</v>
      </c>
      <c r="B116" s="241">
        <v>2946.6</v>
      </c>
      <c r="C116" s="241">
        <v>3045</v>
      </c>
      <c r="D116" s="660">
        <f t="shared" si="25"/>
        <v>3.3394420688250825</v>
      </c>
      <c r="E116" s="241" t="s">
        <v>31</v>
      </c>
      <c r="F116" s="241" t="s">
        <v>31</v>
      </c>
      <c r="G116" s="660" t="s">
        <v>143</v>
      </c>
      <c r="H116" s="661" t="s">
        <v>142</v>
      </c>
      <c r="I116" s="661" t="s">
        <v>142</v>
      </c>
      <c r="J116" s="659" t="s">
        <v>143</v>
      </c>
    </row>
    <row r="117" spans="1:11" ht="12" customHeight="1" x14ac:dyDescent="0.2">
      <c r="A117" s="832" t="s">
        <v>107</v>
      </c>
      <c r="B117" s="241">
        <v>3830</v>
      </c>
      <c r="C117" s="241">
        <v>3130</v>
      </c>
      <c r="D117" s="660">
        <f t="shared" si="25"/>
        <v>-18.276762402088774</v>
      </c>
      <c r="E117" s="241" t="s">
        <v>31</v>
      </c>
      <c r="F117" s="241" t="s">
        <v>31</v>
      </c>
      <c r="G117" s="660" t="s">
        <v>143</v>
      </c>
      <c r="H117" s="661" t="s">
        <v>142</v>
      </c>
      <c r="I117" s="661" t="s">
        <v>142</v>
      </c>
      <c r="J117" s="659" t="s">
        <v>143</v>
      </c>
    </row>
    <row r="118" spans="1:11" ht="12" customHeight="1" x14ac:dyDescent="0.2">
      <c r="A118" s="832" t="s">
        <v>146</v>
      </c>
      <c r="B118" s="241">
        <v>5600</v>
      </c>
      <c r="C118" s="241">
        <v>3500</v>
      </c>
      <c r="D118" s="660">
        <f t="shared" si="25"/>
        <v>-37.5</v>
      </c>
      <c r="E118" s="241">
        <v>5200</v>
      </c>
      <c r="F118" s="241">
        <v>4000</v>
      </c>
      <c r="G118" s="660">
        <f t="shared" ref="G118" si="28">((F118/E118) -     1)*100</f>
        <v>-23.076923076923073</v>
      </c>
      <c r="H118" s="661" t="s">
        <v>142</v>
      </c>
      <c r="I118" s="661" t="s">
        <v>142</v>
      </c>
      <c r="J118" s="659" t="s">
        <v>143</v>
      </c>
    </row>
    <row r="119" spans="1:11" ht="12" customHeight="1" x14ac:dyDescent="0.2">
      <c r="A119" s="833" t="s">
        <v>108</v>
      </c>
      <c r="B119" s="778">
        <f>AVERAGE(B120:B122)</f>
        <v>4850</v>
      </c>
      <c r="C119" s="778">
        <f>AVERAGE(C120:C123)</f>
        <v>4562.5</v>
      </c>
      <c r="D119" s="664">
        <f t="shared" si="25"/>
        <v>-5.9278350515463929</v>
      </c>
      <c r="E119" s="778">
        <f t="shared" ref="E119:F119" si="29">AVERAGE(E120:E123)</f>
        <v>4173.333333333333</v>
      </c>
      <c r="F119" s="778">
        <f t="shared" si="29"/>
        <v>3900</v>
      </c>
      <c r="G119" s="664">
        <f>((F119/E119) -     1)*100</f>
        <v>-6.5495207667731536</v>
      </c>
      <c r="H119" s="666">
        <f t="shared" ref="H119:I119" si="30">AVERAGE(H120:H123)</f>
        <v>2033.3333333333333</v>
      </c>
      <c r="I119" s="666">
        <f t="shared" si="30"/>
        <v>1833.3333333333333</v>
      </c>
      <c r="J119" s="663">
        <f t="shared" ref="J119:J121" si="31">((I119/H119) -     1)*100</f>
        <v>-9.8360655737704921</v>
      </c>
    </row>
    <row r="120" spans="1:11" ht="12" customHeight="1" x14ac:dyDescent="0.2">
      <c r="A120" s="832" t="s">
        <v>109</v>
      </c>
      <c r="B120" s="241">
        <v>4300</v>
      </c>
      <c r="C120" s="241">
        <v>3600</v>
      </c>
      <c r="D120" s="660">
        <f t="shared" si="25"/>
        <v>-16.279069767441857</v>
      </c>
      <c r="E120" s="241">
        <v>2600</v>
      </c>
      <c r="F120" s="241">
        <v>2600</v>
      </c>
      <c r="G120" s="660">
        <f>((F120/E120) -     1)*100</f>
        <v>0</v>
      </c>
      <c r="H120" s="667">
        <v>800</v>
      </c>
      <c r="I120" s="667">
        <v>900</v>
      </c>
      <c r="J120" s="659">
        <f t="shared" si="31"/>
        <v>12.5</v>
      </c>
    </row>
    <row r="121" spans="1:11" ht="12" customHeight="1" x14ac:dyDescent="0.2">
      <c r="A121" s="832" t="s">
        <v>110</v>
      </c>
      <c r="B121" s="241">
        <v>6750</v>
      </c>
      <c r="C121" s="241">
        <v>6150</v>
      </c>
      <c r="D121" s="660">
        <f t="shared" si="25"/>
        <v>-8.8888888888888911</v>
      </c>
      <c r="E121" s="241">
        <v>6060</v>
      </c>
      <c r="F121" s="241">
        <v>5100</v>
      </c>
      <c r="G121" s="660">
        <f>((F121/E121) -     1)*100</f>
        <v>-15.841584158415845</v>
      </c>
      <c r="H121" s="667">
        <v>2000</v>
      </c>
      <c r="I121" s="667">
        <v>2050</v>
      </c>
      <c r="J121" s="659">
        <f t="shared" si="31"/>
        <v>2.4999999999999911</v>
      </c>
    </row>
    <row r="122" spans="1:11" ht="12" customHeight="1" x14ac:dyDescent="0.2">
      <c r="A122" s="832" t="s">
        <v>111</v>
      </c>
      <c r="B122" s="241">
        <v>3500</v>
      </c>
      <c r="C122" s="241">
        <v>3500</v>
      </c>
      <c r="D122" s="660">
        <f t="shared" si="25"/>
        <v>0</v>
      </c>
      <c r="E122" s="241" t="s">
        <v>31</v>
      </c>
      <c r="F122" s="241" t="s">
        <v>31</v>
      </c>
      <c r="G122" s="660" t="s">
        <v>143</v>
      </c>
      <c r="H122" s="661" t="s">
        <v>142</v>
      </c>
      <c r="I122" s="661" t="s">
        <v>142</v>
      </c>
      <c r="J122" s="659" t="s">
        <v>143</v>
      </c>
    </row>
    <row r="123" spans="1:11" ht="12" customHeight="1" x14ac:dyDescent="0.2">
      <c r="A123" s="832" t="s">
        <v>112</v>
      </c>
      <c r="B123" s="241" t="s">
        <v>31</v>
      </c>
      <c r="C123" s="241">
        <v>5000</v>
      </c>
      <c r="D123" s="664" t="s">
        <v>143</v>
      </c>
      <c r="E123" s="241">
        <v>3860</v>
      </c>
      <c r="F123" s="241">
        <v>4000</v>
      </c>
      <c r="G123" s="660">
        <f>((F123/E123) -     1)*100</f>
        <v>3.6269430051813378</v>
      </c>
      <c r="H123" s="667">
        <v>3300</v>
      </c>
      <c r="I123" s="667">
        <v>2550</v>
      </c>
      <c r="J123" s="659">
        <f>((I123/H123) -     1)*100</f>
        <v>-22.72727272727273</v>
      </c>
    </row>
    <row r="124" spans="1:11" ht="12" customHeight="1" x14ac:dyDescent="0.2">
      <c r="A124" s="833" t="s">
        <v>113</v>
      </c>
      <c r="B124" s="778">
        <f>AVERAGE(B125:B126)</f>
        <v>4121.4250000000002</v>
      </c>
      <c r="C124" s="778">
        <f>AVERAGE(C125:C126)</f>
        <v>3446.7</v>
      </c>
      <c r="D124" s="842">
        <f t="shared" ref="D124:D126" si="32">((C124/B124) -     1)*100</f>
        <v>-16.371158033932442</v>
      </c>
      <c r="E124" s="778">
        <f>AVERAGE(E125:E126)</f>
        <v>4521.4250000000002</v>
      </c>
      <c r="F124" s="778">
        <f>AVERAGE(F125:F126)</f>
        <v>3680</v>
      </c>
      <c r="G124" s="842">
        <f>((F124/E124) -     1)*100</f>
        <v>-18.609730339439444</v>
      </c>
      <c r="H124" s="666">
        <f>AVERAGE(H125:H126)</f>
        <v>1139.44</v>
      </c>
      <c r="I124" s="666">
        <f>AVERAGE(I125:I126)</f>
        <v>1168.9000000000001</v>
      </c>
      <c r="J124" s="843">
        <f>((I124/H124) -     1)*100</f>
        <v>2.5854805869550024</v>
      </c>
    </row>
    <row r="125" spans="1:11" ht="12" customHeight="1" x14ac:dyDescent="0.2">
      <c r="A125" s="832" t="s">
        <v>114</v>
      </c>
      <c r="B125" s="241">
        <v>4042.85</v>
      </c>
      <c r="C125" s="241">
        <v>3433.4</v>
      </c>
      <c r="D125" s="841">
        <f t="shared" si="32"/>
        <v>-15.074761616186594</v>
      </c>
      <c r="E125" s="241">
        <v>4442.8500000000004</v>
      </c>
      <c r="F125" s="241">
        <v>3680</v>
      </c>
      <c r="G125" s="841">
        <f>((F125/E125) -     1)*100</f>
        <v>-17.170284839686246</v>
      </c>
      <c r="H125" s="667">
        <v>1128.8800000000001</v>
      </c>
      <c r="I125" s="667">
        <v>1137.8</v>
      </c>
      <c r="J125" s="377">
        <f>((I125/H125) -     1)*100</f>
        <v>0.7901637020763852</v>
      </c>
    </row>
    <row r="126" spans="1:11" ht="12" customHeight="1" x14ac:dyDescent="0.2">
      <c r="A126" s="832" t="s">
        <v>115</v>
      </c>
      <c r="B126" s="241">
        <v>4200</v>
      </c>
      <c r="C126" s="241">
        <v>3460</v>
      </c>
      <c r="D126" s="841">
        <f t="shared" si="32"/>
        <v>-17.619047619047624</v>
      </c>
      <c r="E126" s="241">
        <v>4600</v>
      </c>
      <c r="F126" s="241" t="s">
        <v>31</v>
      </c>
      <c r="G126" s="660" t="s">
        <v>143</v>
      </c>
      <c r="H126" s="667">
        <v>1150</v>
      </c>
      <c r="I126" s="667">
        <v>1200</v>
      </c>
      <c r="J126" s="377">
        <f>((I126/H126) -     1)*100</f>
        <v>4.3478260869565188</v>
      </c>
    </row>
    <row r="127" spans="1:11" ht="12" customHeight="1" x14ac:dyDescent="0.2">
      <c r="A127" s="544" t="s">
        <v>116</v>
      </c>
      <c r="B127" s="557" t="s">
        <v>143</v>
      </c>
      <c r="C127" s="90">
        <f>AVERAGE(C128:C129)</f>
        <v>3320</v>
      </c>
      <c r="D127" s="147" t="s">
        <v>143</v>
      </c>
      <c r="E127" s="557" t="s">
        <v>143</v>
      </c>
      <c r="F127" s="557" t="s">
        <v>143</v>
      </c>
      <c r="G127" s="147" t="s">
        <v>143</v>
      </c>
      <c r="H127" s="146" t="s">
        <v>143</v>
      </c>
      <c r="I127" s="146" t="s">
        <v>143</v>
      </c>
      <c r="J127" s="147" t="s">
        <v>143</v>
      </c>
    </row>
    <row r="128" spans="1:11" ht="12" customHeight="1" x14ac:dyDescent="0.2">
      <c r="A128" s="91" t="s">
        <v>117</v>
      </c>
      <c r="B128" s="86" t="s">
        <v>31</v>
      </c>
      <c r="C128" s="86">
        <v>3140</v>
      </c>
      <c r="D128" s="140" t="s">
        <v>143</v>
      </c>
      <c r="E128" s="86" t="s">
        <v>31</v>
      </c>
      <c r="F128" s="86" t="s">
        <v>31</v>
      </c>
      <c r="G128" s="140" t="s">
        <v>143</v>
      </c>
      <c r="H128" s="141" t="s">
        <v>142</v>
      </c>
      <c r="I128" s="661" t="s">
        <v>142</v>
      </c>
      <c r="J128" s="140" t="s">
        <v>143</v>
      </c>
      <c r="K128" s="66" t="s">
        <v>684</v>
      </c>
    </row>
    <row r="129" spans="1:11" ht="12" customHeight="1" x14ac:dyDescent="0.2">
      <c r="A129" s="91" t="s">
        <v>147</v>
      </c>
      <c r="B129" s="86" t="s">
        <v>31</v>
      </c>
      <c r="C129" s="86">
        <v>3500</v>
      </c>
      <c r="D129" s="140" t="s">
        <v>143</v>
      </c>
      <c r="E129" s="86" t="s">
        <v>31</v>
      </c>
      <c r="F129" s="86" t="s">
        <v>31</v>
      </c>
      <c r="G129" s="140" t="s">
        <v>143</v>
      </c>
      <c r="H129" s="141" t="s">
        <v>142</v>
      </c>
      <c r="I129" s="661" t="s">
        <v>142</v>
      </c>
      <c r="J129" s="140" t="s">
        <v>143</v>
      </c>
      <c r="K129" s="66" t="s">
        <v>684</v>
      </c>
    </row>
    <row r="130" spans="1:11" ht="12" customHeight="1" x14ac:dyDescent="0.2">
      <c r="A130" s="833" t="s">
        <v>118</v>
      </c>
      <c r="B130" s="778">
        <f>AVERAGE(B131:B133)</f>
        <v>4180</v>
      </c>
      <c r="C130" s="778">
        <f>AVERAGE(C131:C133)</f>
        <v>3316.6666666666665</v>
      </c>
      <c r="D130" s="663">
        <f t="shared" ref="D130:D155" si="33">((C130/B130)  -           1)*100</f>
        <v>-20.653907496012756</v>
      </c>
      <c r="E130" s="778">
        <f>AVERAGE(E131:E133)</f>
        <v>3813.33</v>
      </c>
      <c r="F130" s="778">
        <f>AVERAGE(F131:F133)</f>
        <v>2710</v>
      </c>
      <c r="G130" s="664">
        <f>((F130/E130)  -           1)*100</f>
        <v>-28.933504312503764</v>
      </c>
      <c r="H130" s="662">
        <f>AVERAGE(H131:H133)</f>
        <v>833</v>
      </c>
      <c r="I130" s="662">
        <f>AVERAGE(I131:I133)</f>
        <v>900</v>
      </c>
      <c r="J130" s="842">
        <f>((I130/H130)  -           1)*100</f>
        <v>8.0432172869147713</v>
      </c>
    </row>
    <row r="131" spans="1:11" ht="12" customHeight="1" x14ac:dyDescent="0.2">
      <c r="A131" s="832" t="s">
        <v>119</v>
      </c>
      <c r="B131" s="241">
        <v>4400</v>
      </c>
      <c r="C131" s="241">
        <v>3000</v>
      </c>
      <c r="D131" s="659">
        <f t="shared" si="33"/>
        <v>-31.818181818181824</v>
      </c>
      <c r="E131" s="241" t="s">
        <v>31</v>
      </c>
      <c r="F131" s="241">
        <v>2500</v>
      </c>
      <c r="G131" s="660" t="s">
        <v>143</v>
      </c>
      <c r="H131" s="661" t="s">
        <v>142</v>
      </c>
      <c r="I131" s="661" t="s">
        <v>142</v>
      </c>
      <c r="J131" s="659" t="s">
        <v>143</v>
      </c>
    </row>
    <row r="132" spans="1:11" ht="12" customHeight="1" x14ac:dyDescent="0.2">
      <c r="A132" s="832" t="s">
        <v>120</v>
      </c>
      <c r="B132" s="241">
        <v>4462</v>
      </c>
      <c r="C132" s="241">
        <v>3625</v>
      </c>
      <c r="D132" s="659">
        <f t="shared" si="33"/>
        <v>-18.75840430300314</v>
      </c>
      <c r="E132" s="241">
        <v>4066.66</v>
      </c>
      <c r="F132" s="241" t="s">
        <v>31</v>
      </c>
      <c r="G132" s="660" t="s">
        <v>143</v>
      </c>
      <c r="H132" s="667">
        <v>833</v>
      </c>
      <c r="I132" s="667">
        <v>900</v>
      </c>
      <c r="J132" s="659">
        <f>((I132/H132)  -           1)*100</f>
        <v>8.0432172869147713</v>
      </c>
    </row>
    <row r="133" spans="1:11" ht="12" customHeight="1" x14ac:dyDescent="0.2">
      <c r="A133" s="832" t="s">
        <v>121</v>
      </c>
      <c r="B133" s="241">
        <v>3678</v>
      </c>
      <c r="C133" s="241">
        <v>3325</v>
      </c>
      <c r="D133" s="659">
        <f t="shared" si="33"/>
        <v>-9.5976073953235481</v>
      </c>
      <c r="E133" s="241">
        <v>3560</v>
      </c>
      <c r="F133" s="241">
        <v>2920</v>
      </c>
      <c r="G133" s="660">
        <f>((F133/E133)  -           1)*100</f>
        <v>-17.977528089887642</v>
      </c>
      <c r="H133" s="241" t="s">
        <v>142</v>
      </c>
      <c r="I133" s="661" t="s">
        <v>142</v>
      </c>
      <c r="J133" s="659" t="s">
        <v>143</v>
      </c>
    </row>
    <row r="134" spans="1:11" ht="12" customHeight="1" x14ac:dyDescent="0.2">
      <c r="A134" s="829" t="s">
        <v>122</v>
      </c>
      <c r="B134" s="778">
        <f>AVERAGE(B135:B139)</f>
        <v>3753.5</v>
      </c>
      <c r="C134" s="778">
        <f>AVERAGE(C135:C139)</f>
        <v>3370.6800000000003</v>
      </c>
      <c r="D134" s="663">
        <f t="shared" si="33"/>
        <v>-10.199014253363515</v>
      </c>
      <c r="E134" s="778">
        <f>AVERAGE(E135:E139)</f>
        <v>3611.6666666666665</v>
      </c>
      <c r="F134" s="778">
        <f>AVERAGE(F135:F139)</f>
        <v>2722.2666666666664</v>
      </c>
      <c r="G134" s="664">
        <f>((F134/E134)  -           1)*100</f>
        <v>-24.625749884633141</v>
      </c>
      <c r="H134" s="662">
        <f>AVERAGE(H135:H139)</f>
        <v>2120</v>
      </c>
      <c r="I134" s="662">
        <f>AVERAGE(I135:I139)</f>
        <v>1640</v>
      </c>
      <c r="J134" s="663" t="s">
        <v>143</v>
      </c>
    </row>
    <row r="135" spans="1:11" ht="12" customHeight="1" x14ac:dyDescent="0.2">
      <c r="A135" s="827" t="s">
        <v>123</v>
      </c>
      <c r="B135" s="241">
        <v>3900</v>
      </c>
      <c r="C135" s="241">
        <v>3480</v>
      </c>
      <c r="D135" s="659">
        <f t="shared" si="33"/>
        <v>-10.769230769230765</v>
      </c>
      <c r="E135" s="241" t="s">
        <v>31</v>
      </c>
      <c r="F135" s="241" t="s">
        <v>31</v>
      </c>
      <c r="G135" s="660" t="s">
        <v>143</v>
      </c>
      <c r="H135" s="844" t="s">
        <v>142</v>
      </c>
      <c r="I135" s="661" t="s">
        <v>142</v>
      </c>
      <c r="J135" s="659" t="s">
        <v>143</v>
      </c>
    </row>
    <row r="136" spans="1:11" ht="12" customHeight="1" x14ac:dyDescent="0.2">
      <c r="A136" s="827" t="s">
        <v>124</v>
      </c>
      <c r="B136" s="241">
        <v>4012.5</v>
      </c>
      <c r="C136" s="241">
        <v>4233.3999999999996</v>
      </c>
      <c r="D136" s="659">
        <f t="shared" si="33"/>
        <v>5.5052959501557641</v>
      </c>
      <c r="E136" s="241" t="s">
        <v>31</v>
      </c>
      <c r="F136" s="241" t="s">
        <v>31</v>
      </c>
      <c r="G136" s="660" t="s">
        <v>143</v>
      </c>
      <c r="H136" s="844" t="s">
        <v>142</v>
      </c>
      <c r="I136" s="661" t="s">
        <v>142</v>
      </c>
      <c r="J136" s="659" t="s">
        <v>143</v>
      </c>
    </row>
    <row r="137" spans="1:11" ht="12" customHeight="1" x14ac:dyDescent="0.2">
      <c r="A137" s="827" t="s">
        <v>125</v>
      </c>
      <c r="B137" s="241">
        <v>4520</v>
      </c>
      <c r="C137" s="241">
        <v>3180</v>
      </c>
      <c r="D137" s="659">
        <f t="shared" si="33"/>
        <v>-29.646017699115045</v>
      </c>
      <c r="E137" s="241">
        <v>4120</v>
      </c>
      <c r="F137" s="241">
        <v>3020</v>
      </c>
      <c r="G137" s="660">
        <f>((F137/E137) -           1)*100</f>
        <v>-26.699029126213592</v>
      </c>
      <c r="H137" s="661">
        <v>3000</v>
      </c>
      <c r="I137" s="661">
        <v>2400</v>
      </c>
      <c r="J137" s="659">
        <f>((I137/H137) -           1)*100</f>
        <v>-19.999999999999996</v>
      </c>
    </row>
    <row r="138" spans="1:11" ht="12" customHeight="1" x14ac:dyDescent="0.2">
      <c r="A138" s="827" t="s">
        <v>126</v>
      </c>
      <c r="B138" s="241">
        <v>3275</v>
      </c>
      <c r="C138" s="241">
        <v>3026.6</v>
      </c>
      <c r="D138" s="659">
        <f t="shared" si="33"/>
        <v>-7.584732824427487</v>
      </c>
      <c r="E138" s="241">
        <v>3275</v>
      </c>
      <c r="F138" s="241">
        <v>3013.4</v>
      </c>
      <c r="G138" s="660">
        <f>((F138/E138) -           1)*100</f>
        <v>-7.9877862595419842</v>
      </c>
      <c r="H138" s="661">
        <v>1240</v>
      </c>
      <c r="I138" s="661">
        <v>880</v>
      </c>
      <c r="J138" s="659">
        <f>((I138/H138) -           1)*100</f>
        <v>-29.032258064516125</v>
      </c>
    </row>
    <row r="139" spans="1:11" ht="12" customHeight="1" x14ac:dyDescent="0.2">
      <c r="A139" s="827" t="s">
        <v>127</v>
      </c>
      <c r="B139" s="241">
        <v>3060</v>
      </c>
      <c r="C139" s="241">
        <v>2933.4</v>
      </c>
      <c r="D139" s="659">
        <f t="shared" si="33"/>
        <v>-4.1372549019607856</v>
      </c>
      <c r="E139" s="241">
        <v>3440</v>
      </c>
      <c r="F139" s="241">
        <v>2133.4</v>
      </c>
      <c r="G139" s="660">
        <f>((F139/E139) -           1)*100</f>
        <v>-37.982558139534881</v>
      </c>
      <c r="H139" s="661" t="s">
        <v>142</v>
      </c>
      <c r="I139" s="661" t="s">
        <v>142</v>
      </c>
      <c r="J139" s="659" t="s">
        <v>143</v>
      </c>
    </row>
    <row r="140" spans="1:11" ht="12" customHeight="1" x14ac:dyDescent="0.2">
      <c r="A140" s="829" t="s">
        <v>576</v>
      </c>
      <c r="B140" s="664" t="s">
        <v>143</v>
      </c>
      <c r="C140" s="778">
        <f>AVERAGE(C141:C142)</f>
        <v>3185</v>
      </c>
      <c r="D140" s="664" t="s">
        <v>143</v>
      </c>
      <c r="E140" s="664" t="s">
        <v>143</v>
      </c>
      <c r="F140" s="778">
        <f>AVERAGE(F141:F142)</f>
        <v>3535</v>
      </c>
      <c r="G140" s="664" t="s">
        <v>143</v>
      </c>
      <c r="H140" s="664" t="s">
        <v>143</v>
      </c>
      <c r="I140" s="662">
        <f>AVERAGE(I141:I142)</f>
        <v>1210</v>
      </c>
      <c r="J140" s="664" t="s">
        <v>143</v>
      </c>
    </row>
    <row r="141" spans="1:11" ht="12" customHeight="1" x14ac:dyDescent="0.2">
      <c r="A141" s="827" t="s">
        <v>532</v>
      </c>
      <c r="B141" s="241" t="s">
        <v>31</v>
      </c>
      <c r="C141" s="241">
        <v>3150</v>
      </c>
      <c r="D141" s="660" t="s">
        <v>143</v>
      </c>
      <c r="E141" s="241" t="s">
        <v>31</v>
      </c>
      <c r="F141" s="241">
        <v>3570</v>
      </c>
      <c r="G141" s="660" t="s">
        <v>143</v>
      </c>
      <c r="H141" s="241" t="s">
        <v>31</v>
      </c>
      <c r="I141" s="661">
        <v>1330</v>
      </c>
      <c r="J141" s="660" t="s">
        <v>143</v>
      </c>
    </row>
    <row r="142" spans="1:11" ht="12" customHeight="1" x14ac:dyDescent="0.2">
      <c r="A142" s="827" t="s">
        <v>578</v>
      </c>
      <c r="B142" s="241" t="s">
        <v>31</v>
      </c>
      <c r="C142" s="241">
        <v>3220</v>
      </c>
      <c r="D142" s="660" t="s">
        <v>143</v>
      </c>
      <c r="E142" s="241" t="s">
        <v>31</v>
      </c>
      <c r="F142" s="241">
        <v>3500</v>
      </c>
      <c r="G142" s="660" t="s">
        <v>143</v>
      </c>
      <c r="H142" s="241" t="s">
        <v>31</v>
      </c>
      <c r="I142" s="661">
        <v>1090</v>
      </c>
      <c r="J142" s="660" t="s">
        <v>143</v>
      </c>
    </row>
    <row r="143" spans="1:11" ht="12" customHeight="1" x14ac:dyDescent="0.25">
      <c r="A143" s="845" t="s">
        <v>319</v>
      </c>
      <c r="B143" s="778">
        <f>AVERAGE(B145:B152)</f>
        <v>3791.5749999999998</v>
      </c>
      <c r="C143" s="778">
        <f>AVERAGE(C144:C152)</f>
        <v>3309.2666666666669</v>
      </c>
      <c r="D143" s="663">
        <f t="shared" si="33"/>
        <v>-12.720527309451423</v>
      </c>
      <c r="E143" s="778">
        <f>AVERAGE(E145:E152)</f>
        <v>4100</v>
      </c>
      <c r="F143" s="778">
        <f>AVERAGE(F145:F152)</f>
        <v>3407.5</v>
      </c>
      <c r="G143" s="846">
        <f>((F143/E143)  -           1)*100</f>
        <v>-16.890243902439028</v>
      </c>
      <c r="H143" s="662">
        <f>AVERAGE(H145:H152)</f>
        <v>892.5</v>
      </c>
      <c r="I143" s="662">
        <f>AVERAGE(I145:I152)</f>
        <v>903</v>
      </c>
      <c r="J143" s="847">
        <f>((I143/H143)  -           1)*100</f>
        <v>1.1764705882352899</v>
      </c>
    </row>
    <row r="144" spans="1:11" ht="12" customHeight="1" x14ac:dyDescent="0.25">
      <c r="A144" s="823" t="s">
        <v>185</v>
      </c>
      <c r="B144" s="848" t="s">
        <v>31</v>
      </c>
      <c r="C144" s="848">
        <v>3213.4</v>
      </c>
      <c r="D144" s="849" t="s">
        <v>143</v>
      </c>
      <c r="E144" s="848" t="s">
        <v>31</v>
      </c>
      <c r="F144" s="848" t="s">
        <v>31</v>
      </c>
      <c r="G144" s="849" t="s">
        <v>143</v>
      </c>
      <c r="H144" s="848" t="s">
        <v>31</v>
      </c>
      <c r="I144" s="661" t="s">
        <v>31</v>
      </c>
      <c r="J144" s="849" t="s">
        <v>143</v>
      </c>
    </row>
    <row r="145" spans="1:10" ht="12" customHeight="1" x14ac:dyDescent="0.25">
      <c r="A145" s="823" t="s">
        <v>592</v>
      </c>
      <c r="B145" s="848">
        <v>3800</v>
      </c>
      <c r="C145" s="848">
        <v>3450</v>
      </c>
      <c r="D145" s="659">
        <f t="shared" si="33"/>
        <v>-9.210526315789469</v>
      </c>
      <c r="E145" s="848" t="s">
        <v>31</v>
      </c>
      <c r="F145" s="848">
        <v>3530</v>
      </c>
      <c r="G145" s="849" t="s">
        <v>143</v>
      </c>
      <c r="H145" s="661" t="s">
        <v>142</v>
      </c>
      <c r="I145" s="661">
        <v>1150</v>
      </c>
      <c r="J145" s="659" t="s">
        <v>143</v>
      </c>
    </row>
    <row r="146" spans="1:10" ht="12" customHeight="1" x14ac:dyDescent="0.25">
      <c r="A146" s="823" t="s">
        <v>320</v>
      </c>
      <c r="B146" s="848">
        <v>3900</v>
      </c>
      <c r="C146" s="848">
        <v>3360</v>
      </c>
      <c r="D146" s="659">
        <f t="shared" si="33"/>
        <v>-13.846153846153841</v>
      </c>
      <c r="E146" s="848" t="s">
        <v>31</v>
      </c>
      <c r="F146" s="848" t="s">
        <v>31</v>
      </c>
      <c r="G146" s="849" t="s">
        <v>143</v>
      </c>
      <c r="H146" s="661">
        <v>960</v>
      </c>
      <c r="I146" s="661">
        <v>900</v>
      </c>
      <c r="J146" s="849">
        <f>((I146/H146)  -           1)*100</f>
        <v>-6.25</v>
      </c>
    </row>
    <row r="147" spans="1:10" ht="12" customHeight="1" x14ac:dyDescent="0.25">
      <c r="A147" s="823" t="s">
        <v>567</v>
      </c>
      <c r="B147" s="848">
        <v>3500</v>
      </c>
      <c r="C147" s="848">
        <v>3200</v>
      </c>
      <c r="D147" s="659">
        <f>((C147/B147)  -           1)*100</f>
        <v>-8.5714285714285747</v>
      </c>
      <c r="E147" s="848" t="s">
        <v>31</v>
      </c>
      <c r="F147" s="848" t="s">
        <v>31</v>
      </c>
      <c r="G147" s="849" t="s">
        <v>143</v>
      </c>
      <c r="H147" s="661">
        <v>900</v>
      </c>
      <c r="I147" s="661">
        <v>850</v>
      </c>
      <c r="J147" s="849">
        <f>((I147/H147)  -           1)*100</f>
        <v>-5.555555555555558</v>
      </c>
    </row>
    <row r="148" spans="1:10" ht="12" customHeight="1" x14ac:dyDescent="0.25">
      <c r="A148" s="823" t="s">
        <v>187</v>
      </c>
      <c r="B148" s="848">
        <v>3600</v>
      </c>
      <c r="C148" s="848">
        <v>3400</v>
      </c>
      <c r="D148" s="849">
        <f t="shared" si="33"/>
        <v>-5.555555555555558</v>
      </c>
      <c r="E148" s="848" t="s">
        <v>31</v>
      </c>
      <c r="F148" s="848" t="s">
        <v>31</v>
      </c>
      <c r="G148" s="849" t="s">
        <v>143</v>
      </c>
      <c r="H148" s="661" t="s">
        <v>142</v>
      </c>
      <c r="I148" s="661" t="s">
        <v>142</v>
      </c>
      <c r="J148" s="659" t="s">
        <v>143</v>
      </c>
    </row>
    <row r="149" spans="1:10" ht="12" customHeight="1" x14ac:dyDescent="0.25">
      <c r="A149" s="823" t="s">
        <v>321</v>
      </c>
      <c r="B149" s="848">
        <v>3907.6</v>
      </c>
      <c r="C149" s="848">
        <v>3170</v>
      </c>
      <c r="D149" s="849">
        <f t="shared" si="33"/>
        <v>-18.876036441805709</v>
      </c>
      <c r="E149" s="848" t="s">
        <v>31</v>
      </c>
      <c r="F149" s="848" t="s">
        <v>31</v>
      </c>
      <c r="G149" s="849" t="s">
        <v>143</v>
      </c>
      <c r="H149" s="661" t="s">
        <v>142</v>
      </c>
      <c r="I149" s="661" t="s">
        <v>142</v>
      </c>
      <c r="J149" s="659" t="s">
        <v>143</v>
      </c>
    </row>
    <row r="150" spans="1:10" ht="12" customHeight="1" x14ac:dyDescent="0.25">
      <c r="A150" s="823" t="s">
        <v>186</v>
      </c>
      <c r="B150" s="848">
        <v>3475</v>
      </c>
      <c r="C150" s="848">
        <v>3125</v>
      </c>
      <c r="D150" s="659">
        <f t="shared" si="33"/>
        <v>-10.07194244604317</v>
      </c>
      <c r="E150" s="848" t="s">
        <v>31</v>
      </c>
      <c r="F150" s="848">
        <v>2900</v>
      </c>
      <c r="G150" s="849" t="s">
        <v>143</v>
      </c>
      <c r="H150" s="667">
        <v>950</v>
      </c>
      <c r="I150" s="667">
        <v>800</v>
      </c>
      <c r="J150" s="849">
        <f>((I150/H150)  -           1)*100</f>
        <v>-15.789473684210531</v>
      </c>
    </row>
    <row r="151" spans="1:10" ht="12" customHeight="1" x14ac:dyDescent="0.25">
      <c r="A151" s="823" t="s">
        <v>575</v>
      </c>
      <c r="B151" s="848">
        <v>4400</v>
      </c>
      <c r="C151" s="848">
        <v>3115</v>
      </c>
      <c r="D151" s="659">
        <f t="shared" si="33"/>
        <v>-29.20454545454545</v>
      </c>
      <c r="E151" s="848" t="s">
        <v>31</v>
      </c>
      <c r="F151" s="848">
        <v>3100</v>
      </c>
      <c r="G151" s="849" t="s">
        <v>143</v>
      </c>
      <c r="H151" s="667">
        <v>760</v>
      </c>
      <c r="I151" s="667">
        <v>815</v>
      </c>
      <c r="J151" s="849">
        <f>((I151/H151)  -           1)*100</f>
        <v>7.2368421052631637</v>
      </c>
    </row>
    <row r="152" spans="1:10" ht="12" customHeight="1" x14ac:dyDescent="0.25">
      <c r="A152" s="823" t="s">
        <v>194</v>
      </c>
      <c r="B152" s="848">
        <v>3750</v>
      </c>
      <c r="C152" s="848">
        <v>3750</v>
      </c>
      <c r="D152" s="849">
        <f t="shared" si="33"/>
        <v>0</v>
      </c>
      <c r="E152" s="848">
        <v>4100</v>
      </c>
      <c r="F152" s="848">
        <v>4100</v>
      </c>
      <c r="G152" s="371">
        <f>((F152/E152)  -           1)*100</f>
        <v>0</v>
      </c>
      <c r="H152" s="661" t="s">
        <v>142</v>
      </c>
      <c r="I152" s="661" t="s">
        <v>142</v>
      </c>
      <c r="J152" s="659" t="s">
        <v>143</v>
      </c>
    </row>
    <row r="153" spans="1:10" ht="12" customHeight="1" x14ac:dyDescent="0.25">
      <c r="A153" s="821" t="s">
        <v>170</v>
      </c>
      <c r="B153" s="850">
        <f>AVERAGE(B154:B154)</f>
        <v>3450</v>
      </c>
      <c r="C153" s="850">
        <f>AVERAGE(C154:C154)</f>
        <v>3200</v>
      </c>
      <c r="D153" s="847">
        <f t="shared" si="33"/>
        <v>-7.2463768115942013</v>
      </c>
      <c r="E153" s="850">
        <f>AVERAGE(E154:E154)</f>
        <v>2300</v>
      </c>
      <c r="F153" s="848" t="s">
        <v>143</v>
      </c>
      <c r="G153" s="663" t="s">
        <v>143</v>
      </c>
      <c r="H153" s="666">
        <f>AVERAGE(H154:H154)</f>
        <v>2200</v>
      </c>
      <c r="I153" s="663" t="s">
        <v>143</v>
      </c>
      <c r="J153" s="663" t="s">
        <v>143</v>
      </c>
    </row>
    <row r="154" spans="1:10" ht="12" customHeight="1" x14ac:dyDescent="0.25">
      <c r="A154" s="823" t="s">
        <v>171</v>
      </c>
      <c r="B154" s="848">
        <v>3450</v>
      </c>
      <c r="C154" s="848">
        <v>3200</v>
      </c>
      <c r="D154" s="849">
        <f t="shared" si="33"/>
        <v>-7.2463768115942013</v>
      </c>
      <c r="E154" s="848">
        <v>2300</v>
      </c>
      <c r="F154" s="848" t="s">
        <v>142</v>
      </c>
      <c r="G154" s="849" t="s">
        <v>143</v>
      </c>
      <c r="H154" s="667">
        <v>2200</v>
      </c>
      <c r="I154" s="851" t="s">
        <v>142</v>
      </c>
      <c r="J154" s="659" t="s">
        <v>143</v>
      </c>
    </row>
    <row r="155" spans="1:10" ht="12" customHeight="1" x14ac:dyDescent="0.25">
      <c r="A155" s="821" t="s">
        <v>128</v>
      </c>
      <c r="B155" s="778">
        <f>AVERAGE(B156:B158)</f>
        <v>3800</v>
      </c>
      <c r="C155" s="778">
        <f>AVERAGE(C156:C158)</f>
        <v>3233.3333333333335</v>
      </c>
      <c r="D155" s="663">
        <f t="shared" si="33"/>
        <v>-14.912280701754376</v>
      </c>
      <c r="E155" s="778">
        <f>AVERAGE(E157:E158)</f>
        <v>3850</v>
      </c>
      <c r="F155" s="848" t="s">
        <v>143</v>
      </c>
      <c r="G155" s="852" t="s">
        <v>143</v>
      </c>
      <c r="H155" s="852" t="s">
        <v>143</v>
      </c>
      <c r="I155" s="852" t="s">
        <v>143</v>
      </c>
      <c r="J155" s="663" t="s">
        <v>143</v>
      </c>
    </row>
    <row r="156" spans="1:10" ht="12" customHeight="1" x14ac:dyDescent="0.25">
      <c r="A156" s="823" t="s">
        <v>129</v>
      </c>
      <c r="B156" s="241">
        <v>3800</v>
      </c>
      <c r="C156" s="241">
        <v>3500</v>
      </c>
      <c r="D156" s="660">
        <f>((C156/B156)  -           1)*100</f>
        <v>-7.8947368421052655</v>
      </c>
      <c r="E156" s="848" t="s">
        <v>31</v>
      </c>
      <c r="F156" s="848" t="s">
        <v>142</v>
      </c>
      <c r="G156" s="659" t="s">
        <v>143</v>
      </c>
      <c r="H156" s="853" t="s">
        <v>142</v>
      </c>
      <c r="I156" s="853" t="s">
        <v>142</v>
      </c>
      <c r="J156" s="659" t="s">
        <v>143</v>
      </c>
    </row>
    <row r="157" spans="1:10" ht="12" customHeight="1" x14ac:dyDescent="0.25">
      <c r="A157" s="823" t="s">
        <v>130</v>
      </c>
      <c r="B157" s="241">
        <v>3500</v>
      </c>
      <c r="C157" s="241">
        <v>3200</v>
      </c>
      <c r="D157" s="660">
        <f>((C157/B157)  -           1)*100</f>
        <v>-8.5714285714285747</v>
      </c>
      <c r="E157" s="241">
        <v>3700</v>
      </c>
      <c r="F157" s="848" t="s">
        <v>142</v>
      </c>
      <c r="G157" s="659" t="s">
        <v>143</v>
      </c>
      <c r="H157" s="853" t="s">
        <v>142</v>
      </c>
      <c r="I157" s="853" t="s">
        <v>142</v>
      </c>
      <c r="J157" s="659" t="s">
        <v>143</v>
      </c>
    </row>
    <row r="158" spans="1:10" ht="12" customHeight="1" x14ac:dyDescent="0.25">
      <c r="A158" s="823" t="s">
        <v>131</v>
      </c>
      <c r="B158" s="241">
        <v>4100</v>
      </c>
      <c r="C158" s="241">
        <v>3000</v>
      </c>
      <c r="D158" s="660">
        <f>((C158/B158)  -           1)*100</f>
        <v>-26.829268292682929</v>
      </c>
      <c r="E158" s="241">
        <v>4000</v>
      </c>
      <c r="F158" s="848" t="s">
        <v>142</v>
      </c>
      <c r="G158" s="659" t="s">
        <v>143</v>
      </c>
      <c r="H158" s="853" t="s">
        <v>142</v>
      </c>
      <c r="I158" s="853" t="s">
        <v>142</v>
      </c>
      <c r="J158" s="659" t="s">
        <v>143</v>
      </c>
    </row>
    <row r="159" spans="1:10" ht="12" customHeight="1" x14ac:dyDescent="0.2">
      <c r="A159" s="821" t="s">
        <v>132</v>
      </c>
      <c r="B159" s="778">
        <f>AVERAGE(B160:B162)</f>
        <v>3866.6666666666665</v>
      </c>
      <c r="C159" s="778">
        <f>AVERAGE(C160:C162)</f>
        <v>3343.3333333333335</v>
      </c>
      <c r="D159" s="664">
        <f t="shared" ref="D159:D162" si="34">((C159/B159)  -           1)*100</f>
        <v>-13.53448275862068</v>
      </c>
      <c r="E159" s="778">
        <f>AVERAGE(E160:E162)</f>
        <v>4071.6666666666665</v>
      </c>
      <c r="F159" s="778">
        <f>AVERAGE(F160:F162)</f>
        <v>3503.3333333333335</v>
      </c>
      <c r="G159" s="664">
        <f t="shared" ref="G159:G162" si="35">((F159/E159)  -           1)*100</f>
        <v>-13.958248055669253</v>
      </c>
      <c r="H159" s="666">
        <f>AVERAGE(H160:H162)</f>
        <v>890.66666666666663</v>
      </c>
      <c r="I159" s="666">
        <f>AVERAGE(I160:I162)</f>
        <v>825</v>
      </c>
      <c r="J159" s="663">
        <f t="shared" ref="J159:J162" si="36">((I159/H159)  -           1)*100</f>
        <v>-7.3727544910179628</v>
      </c>
    </row>
    <row r="160" spans="1:10" ht="12" customHeight="1" x14ac:dyDescent="0.2">
      <c r="A160" s="823" t="s">
        <v>148</v>
      </c>
      <c r="B160" s="241">
        <v>3950</v>
      </c>
      <c r="C160" s="241">
        <v>3650</v>
      </c>
      <c r="D160" s="660">
        <f t="shared" si="34"/>
        <v>-7.5949367088607556</v>
      </c>
      <c r="E160" s="241">
        <v>3975</v>
      </c>
      <c r="F160" s="241">
        <v>4010</v>
      </c>
      <c r="G160" s="660">
        <f t="shared" si="35"/>
        <v>0.88050314465408785</v>
      </c>
      <c r="H160" s="667">
        <v>1025</v>
      </c>
      <c r="I160" s="667">
        <v>1025</v>
      </c>
      <c r="J160" s="659">
        <f t="shared" si="36"/>
        <v>0</v>
      </c>
    </row>
    <row r="161" spans="1:10" ht="12" customHeight="1" x14ac:dyDescent="0.2">
      <c r="A161" s="823" t="s">
        <v>134</v>
      </c>
      <c r="B161" s="241">
        <v>3690</v>
      </c>
      <c r="C161" s="241">
        <v>3180</v>
      </c>
      <c r="D161" s="660">
        <f t="shared" si="34"/>
        <v>-13.821138211382111</v>
      </c>
      <c r="E161" s="241">
        <v>4440</v>
      </c>
      <c r="F161" s="241">
        <v>3300</v>
      </c>
      <c r="G161" s="660">
        <f t="shared" si="35"/>
        <v>-25.675675675675681</v>
      </c>
      <c r="H161" s="667">
        <v>780</v>
      </c>
      <c r="I161" s="667">
        <v>750</v>
      </c>
      <c r="J161" s="659">
        <f t="shared" si="36"/>
        <v>-3.8461538461538436</v>
      </c>
    </row>
    <row r="162" spans="1:10" ht="11.1" customHeight="1" x14ac:dyDescent="0.2">
      <c r="A162" s="854" t="s">
        <v>135</v>
      </c>
      <c r="B162" s="855">
        <v>3960</v>
      </c>
      <c r="C162" s="855">
        <v>3200</v>
      </c>
      <c r="D162" s="660">
        <f t="shared" si="34"/>
        <v>-19.191919191919194</v>
      </c>
      <c r="E162" s="855">
        <v>3800</v>
      </c>
      <c r="F162" s="855">
        <v>3200</v>
      </c>
      <c r="G162" s="856">
        <f t="shared" si="35"/>
        <v>-15.789473684210531</v>
      </c>
      <c r="H162" s="857">
        <v>867</v>
      </c>
      <c r="I162" s="857">
        <v>700</v>
      </c>
      <c r="J162" s="858">
        <f t="shared" si="36"/>
        <v>-19.261822376009231</v>
      </c>
    </row>
    <row r="163" spans="1:10" ht="9" customHeight="1" x14ac:dyDescent="0.25">
      <c r="A163" s="550" t="s">
        <v>136</v>
      </c>
      <c r="B163" s="558"/>
      <c r="C163" s="559"/>
      <c r="D163" s="859"/>
      <c r="E163" s="559"/>
      <c r="F163" s="559"/>
      <c r="G163" s="560"/>
      <c r="H163" s="559"/>
      <c r="I163" s="559"/>
      <c r="J163" s="560"/>
    </row>
    <row r="164" spans="1:10" ht="12.75" customHeight="1" x14ac:dyDescent="0.25">
      <c r="A164" s="550" t="s">
        <v>137</v>
      </c>
      <c r="B164" s="550"/>
      <c r="C164" s="537"/>
      <c r="D164" s="560"/>
      <c r="E164" s="559"/>
      <c r="F164" s="559"/>
      <c r="G164" s="560"/>
      <c r="H164" s="559"/>
      <c r="I164" s="559"/>
      <c r="J164" s="560"/>
    </row>
    <row r="165" spans="1:10" ht="12.75" customHeight="1" x14ac:dyDescent="0.2"/>
    <row r="166" spans="1:10" ht="12.75" customHeight="1" x14ac:dyDescent="0.2"/>
    <row r="167" spans="1:10" ht="12.75" customHeight="1" x14ac:dyDescent="0.2"/>
    <row r="168" spans="1:10" ht="12.75" customHeight="1" x14ac:dyDescent="0.2"/>
    <row r="169" spans="1:10" ht="12.75" customHeight="1" x14ac:dyDescent="0.2"/>
    <row r="170" spans="1:10" ht="12.75" customHeight="1" x14ac:dyDescent="0.2"/>
    <row r="171" spans="1:10" ht="12.75" customHeight="1" x14ac:dyDescent="0.2"/>
    <row r="172" spans="1:10" ht="12.75" customHeight="1" x14ac:dyDescent="0.2"/>
    <row r="173" spans="1:10" ht="12.75" customHeight="1" x14ac:dyDescent="0.2"/>
    <row r="174" spans="1:10" ht="12.75" customHeight="1" x14ac:dyDescent="0.2"/>
    <row r="175" spans="1:10" ht="12.75" customHeight="1" x14ac:dyDescent="0.2"/>
    <row r="176" spans="1:10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  <row r="1025" ht="12.75" customHeight="1" x14ac:dyDescent="0.2"/>
    <row r="1026" ht="12.75" customHeight="1" x14ac:dyDescent="0.2"/>
    <row r="1027" ht="12.75" customHeight="1" x14ac:dyDescent="0.2"/>
    <row r="1028" ht="12.75" customHeight="1" x14ac:dyDescent="0.2"/>
    <row r="1029" ht="12.75" customHeight="1" x14ac:dyDescent="0.2"/>
    <row r="1030" ht="12.75" customHeight="1" x14ac:dyDescent="0.2"/>
    <row r="1031" ht="12.75" customHeight="1" x14ac:dyDescent="0.2"/>
    <row r="1032" ht="12.75" customHeight="1" x14ac:dyDescent="0.2"/>
    <row r="1033" ht="12.75" customHeight="1" x14ac:dyDescent="0.2"/>
    <row r="1034" ht="12.75" customHeight="1" x14ac:dyDescent="0.2"/>
    <row r="1035" ht="12.75" customHeight="1" x14ac:dyDescent="0.2"/>
  </sheetData>
  <mergeCells count="8">
    <mergeCell ref="A5:A6"/>
    <mergeCell ref="B5:D5"/>
    <mergeCell ref="E5:G5"/>
    <mergeCell ref="H5:J5"/>
    <mergeCell ref="A94:A95"/>
    <mergeCell ref="B94:D94"/>
    <mergeCell ref="E94:G94"/>
    <mergeCell ref="H94:J94"/>
  </mergeCells>
  <pageMargins left="0" right="0" top="0" bottom="0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43"/>
  <sheetViews>
    <sheetView showGridLines="0" zoomScale="200" zoomScaleNormal="200" workbookViewId="0">
      <selection activeCell="I139" sqref="I139"/>
    </sheetView>
  </sheetViews>
  <sheetFormatPr baseColWidth="10" defaultColWidth="12.7109375" defaultRowHeight="15" customHeight="1" x14ac:dyDescent="0.2"/>
  <cols>
    <col min="1" max="1" width="13.28515625" style="66" customWidth="1"/>
    <col min="2" max="10" width="7.7109375" style="66" customWidth="1"/>
    <col min="11" max="16384" width="12.7109375" style="66"/>
  </cols>
  <sheetData>
    <row r="1" spans="1:10" ht="21.75" customHeight="1" x14ac:dyDescent="0.25">
      <c r="A1" s="657" t="s">
        <v>555</v>
      </c>
      <c r="B1" s="534"/>
      <c r="C1" s="534"/>
      <c r="D1" s="537"/>
      <c r="E1" s="539"/>
      <c r="F1" s="537"/>
      <c r="G1" s="537"/>
      <c r="H1" s="537"/>
      <c r="I1" s="537"/>
      <c r="J1" s="537"/>
    </row>
    <row r="2" spans="1:10" ht="10.5" customHeight="1" x14ac:dyDescent="0.25">
      <c r="A2" s="665" t="s">
        <v>685</v>
      </c>
      <c r="B2" s="534"/>
      <c r="C2" s="534"/>
      <c r="D2" s="537"/>
      <c r="E2" s="539"/>
      <c r="F2" s="537"/>
      <c r="G2" s="537"/>
      <c r="H2" s="537"/>
      <c r="I2" s="537"/>
      <c r="J2" s="537"/>
    </row>
    <row r="3" spans="1:10" ht="10.5" customHeight="1" x14ac:dyDescent="0.25">
      <c r="A3" s="665" t="s">
        <v>581</v>
      </c>
      <c r="B3" s="534"/>
      <c r="C3" s="534"/>
      <c r="D3" s="537"/>
      <c r="E3" s="539"/>
      <c r="F3" s="537"/>
      <c r="G3" s="537"/>
      <c r="H3" s="537"/>
      <c r="I3" s="537"/>
      <c r="J3" s="537"/>
    </row>
    <row r="4" spans="1:10" ht="3.95" customHeight="1" x14ac:dyDescent="0.2">
      <c r="A4" s="537"/>
      <c r="B4" s="537"/>
      <c r="C4" s="537"/>
      <c r="D4" s="537"/>
      <c r="E4" s="539"/>
      <c r="F4" s="537"/>
      <c r="G4" s="537"/>
      <c r="H4" s="537"/>
      <c r="I4" s="537"/>
      <c r="J4" s="537"/>
    </row>
    <row r="5" spans="1:10" ht="15.95" customHeight="1" x14ac:dyDescent="0.2">
      <c r="A5" s="940" t="s">
        <v>19</v>
      </c>
      <c r="B5" s="942" t="s">
        <v>149</v>
      </c>
      <c r="C5" s="943"/>
      <c r="D5" s="944"/>
      <c r="E5" s="942" t="s">
        <v>150</v>
      </c>
      <c r="F5" s="943"/>
      <c r="G5" s="944"/>
      <c r="H5" s="942" t="s">
        <v>151</v>
      </c>
      <c r="I5" s="943"/>
      <c r="J5" s="944"/>
    </row>
    <row r="6" spans="1:10" ht="15.95" customHeight="1" x14ac:dyDescent="0.2">
      <c r="A6" s="941"/>
      <c r="B6" s="443">
        <v>2023</v>
      </c>
      <c r="C6" s="443">
        <v>2024</v>
      </c>
      <c r="D6" s="443" t="s">
        <v>23</v>
      </c>
      <c r="E6" s="443">
        <v>2023</v>
      </c>
      <c r="F6" s="443">
        <v>2024</v>
      </c>
      <c r="G6" s="443" t="s">
        <v>23</v>
      </c>
      <c r="H6" s="443">
        <v>2023</v>
      </c>
      <c r="I6" s="443">
        <v>2024</v>
      </c>
      <c r="J6" s="443" t="s">
        <v>23</v>
      </c>
    </row>
    <row r="7" spans="1:10" ht="3.7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60" t="s">
        <v>141</v>
      </c>
    </row>
    <row r="8" spans="1:10" s="134" customFormat="1" ht="12" customHeight="1" x14ac:dyDescent="0.25">
      <c r="A8" s="861" t="s">
        <v>660</v>
      </c>
      <c r="B8" s="862">
        <f t="shared" ref="B8:C8" si="0">AVERAGE(B9:B14)</f>
        <v>4359.5</v>
      </c>
      <c r="C8" s="862">
        <f t="shared" si="0"/>
        <v>2746.25</v>
      </c>
      <c r="D8" s="863">
        <f t="shared" ref="D8:D11" si="1">((C8/B8) -      1)*100</f>
        <v>-37.005390526436521</v>
      </c>
      <c r="E8" s="864">
        <f>AVERAGE(E9:E14)</f>
        <v>3910</v>
      </c>
      <c r="F8" s="864">
        <f>AVERAGE(F9:F14)</f>
        <v>2600</v>
      </c>
      <c r="G8" s="847">
        <f t="shared" ref="G8" si="2">((F8/E8) -      1)*100</f>
        <v>-33.503836317135551</v>
      </c>
      <c r="H8" s="864">
        <f t="shared" ref="H8:I8" si="3">AVERAGE(H9:H14)</f>
        <v>3249</v>
      </c>
      <c r="I8" s="864">
        <f t="shared" si="3"/>
        <v>1850</v>
      </c>
      <c r="J8" s="863">
        <f t="shared" ref="J8" si="4">((I8/H8) -      1)*100</f>
        <v>-43.059402893197905</v>
      </c>
    </row>
    <row r="9" spans="1:10" s="134" customFormat="1" ht="12" customHeight="1" x14ac:dyDescent="0.25">
      <c r="A9" s="865" t="s">
        <v>663</v>
      </c>
      <c r="B9" s="860">
        <v>3950</v>
      </c>
      <c r="C9" s="860">
        <v>2560</v>
      </c>
      <c r="D9" s="866">
        <f t="shared" si="1"/>
        <v>-35.189873417721515</v>
      </c>
      <c r="E9" s="141" t="s">
        <v>31</v>
      </c>
      <c r="F9" s="860">
        <v>2650</v>
      </c>
      <c r="G9" s="849" t="s">
        <v>141</v>
      </c>
      <c r="H9" s="141" t="s">
        <v>31</v>
      </c>
      <c r="I9" s="141" t="s">
        <v>31</v>
      </c>
      <c r="J9" s="460" t="s">
        <v>28</v>
      </c>
    </row>
    <row r="10" spans="1:10" s="134" customFormat="1" ht="12" customHeight="1" x14ac:dyDescent="0.25">
      <c r="A10" s="823" t="s">
        <v>661</v>
      </c>
      <c r="B10" s="860">
        <v>3960</v>
      </c>
      <c r="C10" s="860">
        <v>2350</v>
      </c>
      <c r="D10" s="866">
        <f t="shared" si="1"/>
        <v>-40.656565656565661</v>
      </c>
      <c r="E10" s="860">
        <v>4430</v>
      </c>
      <c r="F10" s="141" t="s">
        <v>31</v>
      </c>
      <c r="G10" s="849" t="s">
        <v>141</v>
      </c>
      <c r="H10" s="860">
        <v>3300</v>
      </c>
      <c r="I10" s="141" t="s">
        <v>31</v>
      </c>
      <c r="J10" s="460" t="s">
        <v>28</v>
      </c>
    </row>
    <row r="11" spans="1:10" s="134" customFormat="1" ht="12" customHeight="1" x14ac:dyDescent="0.25">
      <c r="A11" s="825" t="s">
        <v>678</v>
      </c>
      <c r="B11" s="860">
        <v>3767</v>
      </c>
      <c r="C11" s="860">
        <v>3775</v>
      </c>
      <c r="D11" s="866">
        <f t="shared" si="1"/>
        <v>0.21237058667373798</v>
      </c>
      <c r="E11" s="860">
        <v>2400</v>
      </c>
      <c r="F11" s="860">
        <v>2550</v>
      </c>
      <c r="G11" s="849">
        <f t="shared" ref="G11" si="5">((F11/E11) -      1)*100</f>
        <v>6.25</v>
      </c>
      <c r="H11" s="860">
        <v>2447</v>
      </c>
      <c r="I11" s="860">
        <v>2450</v>
      </c>
      <c r="J11" s="866">
        <f t="shared" ref="J11" si="6">((I11/H11) -      1)*100</f>
        <v>0.1225991009399241</v>
      </c>
    </row>
    <row r="12" spans="1:10" s="134" customFormat="1" ht="12" customHeight="1" x14ac:dyDescent="0.25">
      <c r="A12" s="136" t="s">
        <v>665</v>
      </c>
      <c r="B12" s="860">
        <v>4780</v>
      </c>
      <c r="C12" s="860" t="s">
        <v>31</v>
      </c>
      <c r="D12" s="866" t="s">
        <v>141</v>
      </c>
      <c r="E12" s="141" t="s">
        <v>31</v>
      </c>
      <c r="F12" s="141" t="s">
        <v>31</v>
      </c>
      <c r="G12" s="849" t="s">
        <v>141</v>
      </c>
      <c r="H12" s="141" t="s">
        <v>31</v>
      </c>
      <c r="I12" s="141" t="s">
        <v>31</v>
      </c>
      <c r="J12" s="460" t="s">
        <v>28</v>
      </c>
    </row>
    <row r="13" spans="1:10" ht="12" customHeight="1" x14ac:dyDescent="0.25">
      <c r="A13" s="136" t="s">
        <v>679</v>
      </c>
      <c r="B13" s="860">
        <v>5000</v>
      </c>
      <c r="C13" s="860" t="s">
        <v>31</v>
      </c>
      <c r="D13" s="866" t="s">
        <v>141</v>
      </c>
      <c r="E13" s="860">
        <v>5300</v>
      </c>
      <c r="F13" s="141" t="s">
        <v>31</v>
      </c>
      <c r="G13" s="849" t="s">
        <v>141</v>
      </c>
      <c r="H13" s="860">
        <v>4000</v>
      </c>
      <c r="I13" s="141" t="s">
        <v>31</v>
      </c>
      <c r="J13" s="460" t="s">
        <v>28</v>
      </c>
    </row>
    <row r="14" spans="1:10" ht="12" customHeight="1" x14ac:dyDescent="0.25">
      <c r="A14" s="136" t="s">
        <v>667</v>
      </c>
      <c r="B14" s="860">
        <v>4700</v>
      </c>
      <c r="C14" s="860">
        <v>2300</v>
      </c>
      <c r="D14" s="866">
        <f t="shared" ref="D14:D70" si="7">((C14/B14) -      1)*100</f>
        <v>-51.063829787234049</v>
      </c>
      <c r="E14" s="860">
        <v>3510</v>
      </c>
      <c r="F14" s="860">
        <v>2600</v>
      </c>
      <c r="G14" s="849">
        <f t="shared" ref="G14:G17" si="8">((F14/E14) -      1)*100</f>
        <v>-25.925925925925931</v>
      </c>
      <c r="H14" s="141" t="s">
        <v>31</v>
      </c>
      <c r="I14" s="860">
        <v>1250</v>
      </c>
      <c r="J14" s="460" t="s">
        <v>28</v>
      </c>
    </row>
    <row r="15" spans="1:10" ht="12" customHeight="1" x14ac:dyDescent="0.25">
      <c r="A15" s="867" t="s">
        <v>24</v>
      </c>
      <c r="B15" s="862">
        <f>AVERAGE(B16:B18)</f>
        <v>3516.6666666666665</v>
      </c>
      <c r="C15" s="862">
        <f>AVERAGE(C16:C18)</f>
        <v>2938.4666666666667</v>
      </c>
      <c r="D15" s="863">
        <f t="shared" si="7"/>
        <v>-16.441706161137436</v>
      </c>
      <c r="E15" s="862">
        <f>AVERAGE(E16:E18)</f>
        <v>4541</v>
      </c>
      <c r="F15" s="862">
        <f>AVERAGE(F16:F18)</f>
        <v>4385</v>
      </c>
      <c r="G15" s="847">
        <f t="shared" si="8"/>
        <v>-3.4353666593261445</v>
      </c>
      <c r="H15" s="862">
        <f>AVERAGE(H16:H18)</f>
        <v>4137.5</v>
      </c>
      <c r="I15" s="862">
        <f>AVERAGE(I16:I18)</f>
        <v>3781.3</v>
      </c>
      <c r="J15" s="863">
        <f t="shared" ref="J15:J17" si="9">((I15/H15) -      1)*100</f>
        <v>-8.6090634441087559</v>
      </c>
    </row>
    <row r="16" spans="1:10" ht="12" customHeight="1" x14ac:dyDescent="0.25">
      <c r="A16" s="868" t="s">
        <v>25</v>
      </c>
      <c r="B16" s="860">
        <v>3853</v>
      </c>
      <c r="C16" s="860">
        <v>2741.8</v>
      </c>
      <c r="D16" s="866">
        <f t="shared" si="7"/>
        <v>-28.839865040228386</v>
      </c>
      <c r="E16" s="860">
        <v>4500</v>
      </c>
      <c r="F16" s="860">
        <v>4353.3999999999996</v>
      </c>
      <c r="G16" s="849">
        <f t="shared" si="8"/>
        <v>-3.2577777777777817</v>
      </c>
      <c r="H16" s="860">
        <v>4400</v>
      </c>
      <c r="I16" s="860">
        <v>3933.4</v>
      </c>
      <c r="J16" s="866">
        <f t="shared" si="9"/>
        <v>-10.604545454545455</v>
      </c>
    </row>
    <row r="17" spans="1:10" ht="12" customHeight="1" x14ac:dyDescent="0.25">
      <c r="A17" s="868" t="s">
        <v>315</v>
      </c>
      <c r="B17" s="860">
        <v>3347</v>
      </c>
      <c r="C17" s="860">
        <v>2723.6</v>
      </c>
      <c r="D17" s="866">
        <f t="shared" si="7"/>
        <v>-18.625634896922616</v>
      </c>
      <c r="E17" s="860">
        <v>4582</v>
      </c>
      <c r="F17" s="860">
        <v>4416.6000000000004</v>
      </c>
      <c r="G17" s="849">
        <f t="shared" si="8"/>
        <v>-3.6097773897861063</v>
      </c>
      <c r="H17" s="860">
        <v>3875</v>
      </c>
      <c r="I17" s="860">
        <v>3629.2</v>
      </c>
      <c r="J17" s="866">
        <f t="shared" si="9"/>
        <v>-6.3432258064516134</v>
      </c>
    </row>
    <row r="18" spans="1:10" ht="12" customHeight="1" x14ac:dyDescent="0.25">
      <c r="A18" s="868" t="s">
        <v>572</v>
      </c>
      <c r="B18" s="860">
        <v>3350</v>
      </c>
      <c r="C18" s="860">
        <v>3350</v>
      </c>
      <c r="D18" s="866">
        <f t="shared" si="7"/>
        <v>0</v>
      </c>
      <c r="E18" s="141" t="s">
        <v>31</v>
      </c>
      <c r="F18" s="141" t="s">
        <v>31</v>
      </c>
      <c r="G18" s="849" t="s">
        <v>141</v>
      </c>
      <c r="H18" s="141" t="s">
        <v>31</v>
      </c>
      <c r="I18" s="141" t="s">
        <v>31</v>
      </c>
      <c r="J18" s="460" t="s">
        <v>28</v>
      </c>
    </row>
    <row r="19" spans="1:10" ht="12" customHeight="1" x14ac:dyDescent="0.25">
      <c r="A19" s="541" t="s">
        <v>27</v>
      </c>
      <c r="B19" s="540" t="s">
        <v>28</v>
      </c>
      <c r="C19" s="862">
        <f>AVERAGE(C20:C26)</f>
        <v>2429.5714285714284</v>
      </c>
      <c r="D19" s="540" t="s">
        <v>28</v>
      </c>
      <c r="E19" s="540" t="s">
        <v>28</v>
      </c>
      <c r="F19" s="862">
        <f>AVERAGE(F20:F26)</f>
        <v>3757.2</v>
      </c>
      <c r="G19" s="540" t="s">
        <v>28</v>
      </c>
      <c r="H19" s="540" t="s">
        <v>28</v>
      </c>
      <c r="I19" s="862">
        <f>AVERAGE(I20:I26)</f>
        <v>3479.5</v>
      </c>
      <c r="J19" s="540" t="s">
        <v>28</v>
      </c>
    </row>
    <row r="20" spans="1:10" ht="12" customHeight="1" x14ac:dyDescent="0.25">
      <c r="A20" s="53" t="s">
        <v>30</v>
      </c>
      <c r="B20" s="141" t="s">
        <v>31</v>
      </c>
      <c r="C20" s="860">
        <v>2120</v>
      </c>
      <c r="D20" s="460" t="s">
        <v>28</v>
      </c>
      <c r="E20" s="141" t="s">
        <v>31</v>
      </c>
      <c r="F20" s="141" t="s">
        <v>31</v>
      </c>
      <c r="G20" s="460" t="s">
        <v>28</v>
      </c>
      <c r="H20" s="141" t="s">
        <v>31</v>
      </c>
      <c r="I20" s="141" t="s">
        <v>31</v>
      </c>
      <c r="J20" s="140" t="s">
        <v>141</v>
      </c>
    </row>
    <row r="21" spans="1:10" ht="12" customHeight="1" x14ac:dyDescent="0.25">
      <c r="A21" s="53" t="s">
        <v>573</v>
      </c>
      <c r="B21" s="141" t="s">
        <v>31</v>
      </c>
      <c r="C21" s="860">
        <v>2280</v>
      </c>
      <c r="D21" s="460" t="s">
        <v>28</v>
      </c>
      <c r="E21" s="141" t="s">
        <v>31</v>
      </c>
      <c r="F21" s="860">
        <v>3605</v>
      </c>
      <c r="G21" s="460" t="s">
        <v>28</v>
      </c>
      <c r="H21" s="141" t="s">
        <v>31</v>
      </c>
      <c r="I21" s="860">
        <v>2590</v>
      </c>
      <c r="J21" s="140" t="s">
        <v>141</v>
      </c>
    </row>
    <row r="22" spans="1:10" ht="12" customHeight="1" x14ac:dyDescent="0.25">
      <c r="A22" s="53" t="s">
        <v>323</v>
      </c>
      <c r="B22" s="141" t="s">
        <v>31</v>
      </c>
      <c r="C22" s="860">
        <v>2367</v>
      </c>
      <c r="D22" s="460" t="s">
        <v>28</v>
      </c>
      <c r="E22" s="141" t="s">
        <v>31</v>
      </c>
      <c r="F22" s="860">
        <v>3233</v>
      </c>
      <c r="G22" s="460" t="s">
        <v>28</v>
      </c>
      <c r="H22" s="141" t="s">
        <v>31</v>
      </c>
      <c r="I22" s="860">
        <v>2433</v>
      </c>
      <c r="J22" s="140" t="s">
        <v>141</v>
      </c>
    </row>
    <row r="23" spans="1:10" ht="12" customHeight="1" x14ac:dyDescent="0.25">
      <c r="A23" s="53" t="s">
        <v>595</v>
      </c>
      <c r="B23" s="141" t="s">
        <v>31</v>
      </c>
      <c r="C23" s="860">
        <v>3065</v>
      </c>
      <c r="D23" s="460" t="s">
        <v>28</v>
      </c>
      <c r="E23" s="141" t="s">
        <v>31</v>
      </c>
      <c r="F23" s="860">
        <v>4670</v>
      </c>
      <c r="G23" s="460" t="s">
        <v>28</v>
      </c>
      <c r="H23" s="141" t="s">
        <v>31</v>
      </c>
      <c r="I23" s="860">
        <v>5505</v>
      </c>
      <c r="J23" s="140" t="s">
        <v>141</v>
      </c>
    </row>
    <row r="24" spans="1:10" ht="12" customHeight="1" x14ac:dyDescent="0.25">
      <c r="A24" s="53" t="s">
        <v>325</v>
      </c>
      <c r="B24" s="141" t="s">
        <v>31</v>
      </c>
      <c r="C24" s="860">
        <v>2475</v>
      </c>
      <c r="D24" s="460" t="s">
        <v>28</v>
      </c>
      <c r="E24" s="141" t="s">
        <v>31</v>
      </c>
      <c r="F24" s="860">
        <v>3885</v>
      </c>
      <c r="G24" s="460" t="s">
        <v>28</v>
      </c>
      <c r="H24" s="141" t="s">
        <v>31</v>
      </c>
      <c r="I24" s="860">
        <v>3390</v>
      </c>
      <c r="J24" s="140" t="s">
        <v>141</v>
      </c>
    </row>
    <row r="25" spans="1:10" ht="12" customHeight="1" x14ac:dyDescent="0.25">
      <c r="A25" s="53" t="s">
        <v>326</v>
      </c>
      <c r="B25" s="141" t="s">
        <v>31</v>
      </c>
      <c r="C25" s="860">
        <v>2600</v>
      </c>
      <c r="D25" s="460" t="s">
        <v>28</v>
      </c>
      <c r="E25" s="141" t="s">
        <v>31</v>
      </c>
      <c r="F25" s="141" t="s">
        <v>31</v>
      </c>
      <c r="G25" s="460" t="s">
        <v>28</v>
      </c>
      <c r="H25" s="141" t="s">
        <v>31</v>
      </c>
      <c r="I25" s="141" t="s">
        <v>31</v>
      </c>
      <c r="J25" s="140" t="s">
        <v>141</v>
      </c>
    </row>
    <row r="26" spans="1:10" ht="12" customHeight="1" x14ac:dyDescent="0.25">
      <c r="A26" s="53" t="s">
        <v>327</v>
      </c>
      <c r="B26" s="141" t="s">
        <v>31</v>
      </c>
      <c r="C26" s="860">
        <v>2100</v>
      </c>
      <c r="D26" s="460" t="s">
        <v>28</v>
      </c>
      <c r="E26" s="141" t="s">
        <v>31</v>
      </c>
      <c r="F26" s="860">
        <v>3393</v>
      </c>
      <c r="G26" s="460" t="s">
        <v>28</v>
      </c>
      <c r="H26" s="141" t="s">
        <v>31</v>
      </c>
      <c r="I26" s="141" t="s">
        <v>31</v>
      </c>
      <c r="J26" s="140" t="s">
        <v>141</v>
      </c>
    </row>
    <row r="27" spans="1:10" ht="12" customHeight="1" x14ac:dyDescent="0.25">
      <c r="A27" s="867" t="s">
        <v>32</v>
      </c>
      <c r="B27" s="869">
        <f>AVERAGE(B28:B34)</f>
        <v>3966</v>
      </c>
      <c r="C27" s="862">
        <f>AVERAGE(C28:C34)</f>
        <v>3310.485714285714</v>
      </c>
      <c r="D27" s="863">
        <f t="shared" si="7"/>
        <v>-16.528348101721779</v>
      </c>
      <c r="E27" s="869">
        <f>AVERAGE(E29:E34)</f>
        <v>4683.333333333333</v>
      </c>
      <c r="F27" s="869">
        <f>AVERAGE(F29:F34)</f>
        <v>4161.84</v>
      </c>
      <c r="G27" s="870">
        <f t="shared" ref="G27" si="10">((F27/E27) -      1)*100</f>
        <v>-11.135088967971518</v>
      </c>
      <c r="H27" s="869" t="s">
        <v>141</v>
      </c>
      <c r="I27" s="869">
        <f>AVERAGE(I29:I34)</f>
        <v>3702.5</v>
      </c>
      <c r="J27" s="147" t="s">
        <v>141</v>
      </c>
    </row>
    <row r="28" spans="1:10" ht="12" customHeight="1" x14ac:dyDescent="0.25">
      <c r="A28" s="868" t="s">
        <v>33</v>
      </c>
      <c r="B28" s="871">
        <v>3600</v>
      </c>
      <c r="C28" s="860">
        <v>2595</v>
      </c>
      <c r="D28" s="866">
        <f t="shared" si="7"/>
        <v>-27.916666666666668</v>
      </c>
      <c r="E28" s="141" t="s">
        <v>31</v>
      </c>
      <c r="F28" s="141" t="s">
        <v>31</v>
      </c>
      <c r="G28" s="872" t="s">
        <v>141</v>
      </c>
      <c r="H28" s="873" t="s">
        <v>31</v>
      </c>
      <c r="I28" s="141" t="s">
        <v>31</v>
      </c>
      <c r="J28" s="140" t="s">
        <v>141</v>
      </c>
    </row>
    <row r="29" spans="1:10" ht="12" customHeight="1" x14ac:dyDescent="0.25">
      <c r="A29" s="868" t="s">
        <v>34</v>
      </c>
      <c r="B29" s="871">
        <v>3533</v>
      </c>
      <c r="C29" s="860">
        <v>2253.4</v>
      </c>
      <c r="D29" s="866">
        <f t="shared" si="7"/>
        <v>-36.218511180300027</v>
      </c>
      <c r="E29" s="871">
        <v>4350</v>
      </c>
      <c r="F29" s="871">
        <v>3740</v>
      </c>
      <c r="G29" s="872">
        <f t="shared" ref="G29" si="11">((F29/E29) -      1)*100</f>
        <v>-14.022988505747126</v>
      </c>
      <c r="H29" s="873" t="s">
        <v>31</v>
      </c>
      <c r="I29" s="871">
        <v>3400</v>
      </c>
      <c r="J29" s="140" t="s">
        <v>141</v>
      </c>
    </row>
    <row r="30" spans="1:10" ht="12" customHeight="1" x14ac:dyDescent="0.25">
      <c r="A30" s="868" t="s">
        <v>35</v>
      </c>
      <c r="B30" s="871">
        <v>3013</v>
      </c>
      <c r="C30" s="860">
        <v>2680</v>
      </c>
      <c r="D30" s="866">
        <f t="shared" si="7"/>
        <v>-11.052107534019251</v>
      </c>
      <c r="E30" s="141" t="s">
        <v>31</v>
      </c>
      <c r="F30" s="871">
        <v>4286.6000000000004</v>
      </c>
      <c r="G30" s="872" t="s">
        <v>141</v>
      </c>
      <c r="H30" s="873" t="s">
        <v>31</v>
      </c>
      <c r="I30" s="871">
        <v>3420</v>
      </c>
      <c r="J30" s="140" t="s">
        <v>141</v>
      </c>
    </row>
    <row r="31" spans="1:10" ht="12" customHeight="1" x14ac:dyDescent="0.25">
      <c r="A31" s="868" t="s">
        <v>36</v>
      </c>
      <c r="B31" s="873" t="s">
        <v>31</v>
      </c>
      <c r="C31" s="860">
        <v>3118.4</v>
      </c>
      <c r="D31" s="866" t="s">
        <v>141</v>
      </c>
      <c r="E31" s="871">
        <v>4500</v>
      </c>
      <c r="F31" s="871">
        <v>3662.6</v>
      </c>
      <c r="G31" s="872">
        <f t="shared" ref="G31:G33" si="12">((F31/E31) -      1)*100</f>
        <v>-18.608888888888885</v>
      </c>
      <c r="H31" s="873" t="s">
        <v>31</v>
      </c>
      <c r="I31" s="873">
        <v>3290</v>
      </c>
      <c r="J31" s="140" t="s">
        <v>141</v>
      </c>
    </row>
    <row r="32" spans="1:10" ht="12" customHeight="1" x14ac:dyDescent="0.25">
      <c r="A32" s="868" t="s">
        <v>37</v>
      </c>
      <c r="B32" s="871">
        <v>4550</v>
      </c>
      <c r="C32" s="860">
        <v>3340</v>
      </c>
      <c r="D32" s="866">
        <f t="shared" si="7"/>
        <v>-26.593406593406598</v>
      </c>
      <c r="E32" s="141" t="s">
        <v>31</v>
      </c>
      <c r="F32" s="871">
        <v>4520</v>
      </c>
      <c r="G32" s="872" t="s">
        <v>141</v>
      </c>
      <c r="H32" s="873" t="s">
        <v>31</v>
      </c>
      <c r="I32" s="141" t="s">
        <v>31</v>
      </c>
      <c r="J32" s="140" t="s">
        <v>141</v>
      </c>
    </row>
    <row r="33" spans="1:10" ht="12" customHeight="1" x14ac:dyDescent="0.25">
      <c r="A33" s="868" t="s">
        <v>39</v>
      </c>
      <c r="B33" s="871">
        <v>5200</v>
      </c>
      <c r="C33" s="860">
        <v>6600</v>
      </c>
      <c r="D33" s="866">
        <f t="shared" si="7"/>
        <v>26.923076923076916</v>
      </c>
      <c r="E33" s="871">
        <v>5200</v>
      </c>
      <c r="F33" s="871">
        <v>4600</v>
      </c>
      <c r="G33" s="872">
        <f t="shared" si="12"/>
        <v>-11.538461538461542</v>
      </c>
      <c r="H33" s="873" t="s">
        <v>31</v>
      </c>
      <c r="I33" s="871">
        <v>4700</v>
      </c>
      <c r="J33" s="140" t="s">
        <v>141</v>
      </c>
    </row>
    <row r="34" spans="1:10" ht="12" customHeight="1" x14ac:dyDescent="0.25">
      <c r="A34" s="868" t="s">
        <v>40</v>
      </c>
      <c r="B34" s="871">
        <v>3900</v>
      </c>
      <c r="C34" s="860">
        <v>2586.6</v>
      </c>
      <c r="D34" s="866">
        <f t="shared" si="7"/>
        <v>-33.676923076923082</v>
      </c>
      <c r="E34" s="141" t="s">
        <v>31</v>
      </c>
      <c r="F34" s="141" t="s">
        <v>31</v>
      </c>
      <c r="G34" s="872" t="s">
        <v>141</v>
      </c>
      <c r="H34" s="873" t="s">
        <v>31</v>
      </c>
      <c r="I34" s="141" t="s">
        <v>31</v>
      </c>
      <c r="J34" s="140" t="s">
        <v>141</v>
      </c>
    </row>
    <row r="35" spans="1:10" ht="12" customHeight="1" x14ac:dyDescent="0.25">
      <c r="A35" s="874" t="s">
        <v>43</v>
      </c>
      <c r="B35" s="869">
        <f>AVERAGE(B36:B43)</f>
        <v>4333</v>
      </c>
      <c r="C35" s="862">
        <f>AVERAGE(C36:C43)</f>
        <v>2692.5333333333333</v>
      </c>
      <c r="D35" s="863">
        <f t="shared" si="7"/>
        <v>-37.859835371951689</v>
      </c>
      <c r="E35" s="869">
        <f t="shared" ref="E35:F35" si="13">AVERAGE(E36:E43)</f>
        <v>4350</v>
      </c>
      <c r="F35" s="869">
        <f t="shared" si="13"/>
        <v>3361.3599999999997</v>
      </c>
      <c r="G35" s="875">
        <f t="shared" ref="G35:G40" si="14">((F35/E35) -      1)*100</f>
        <v>-22.727356321839089</v>
      </c>
      <c r="H35" s="869">
        <f t="shared" ref="H35:I35" si="15">AVERAGE(H36:H43)</f>
        <v>5000</v>
      </c>
      <c r="I35" s="869">
        <f t="shared" si="15"/>
        <v>3956.2333333333331</v>
      </c>
      <c r="J35" s="863">
        <f t="shared" ref="J35:J40" si="16">((I35/H35) -      1)*100</f>
        <v>-20.875333333333334</v>
      </c>
    </row>
    <row r="36" spans="1:10" ht="12" customHeight="1" x14ac:dyDescent="0.25">
      <c r="A36" s="654" t="s">
        <v>160</v>
      </c>
      <c r="B36" s="141" t="s">
        <v>31</v>
      </c>
      <c r="C36" s="860">
        <v>2650</v>
      </c>
      <c r="D36" s="460" t="s">
        <v>28</v>
      </c>
      <c r="E36" s="141" t="s">
        <v>31</v>
      </c>
      <c r="F36" s="661">
        <v>3800</v>
      </c>
      <c r="G36" s="460" t="s">
        <v>28</v>
      </c>
      <c r="H36" s="141" t="s">
        <v>31</v>
      </c>
      <c r="I36" s="141">
        <v>4800</v>
      </c>
      <c r="J36" s="140" t="s">
        <v>141</v>
      </c>
    </row>
    <row r="37" spans="1:10" ht="12" customHeight="1" x14ac:dyDescent="0.25">
      <c r="A37" s="654" t="s">
        <v>44</v>
      </c>
      <c r="B37" s="141" t="s">
        <v>31</v>
      </c>
      <c r="C37" s="860">
        <v>3000</v>
      </c>
      <c r="D37" s="460" t="s">
        <v>28</v>
      </c>
      <c r="E37" s="141" t="s">
        <v>31</v>
      </c>
      <c r="F37" s="135" t="s">
        <v>31</v>
      </c>
      <c r="G37" s="460" t="s">
        <v>28</v>
      </c>
      <c r="H37" s="141" t="s">
        <v>31</v>
      </c>
      <c r="I37" s="141" t="s">
        <v>31</v>
      </c>
      <c r="J37" s="140" t="s">
        <v>141</v>
      </c>
    </row>
    <row r="38" spans="1:10" ht="12" customHeight="1" x14ac:dyDescent="0.25">
      <c r="A38" s="654" t="s">
        <v>328</v>
      </c>
      <c r="B38" s="141" t="s">
        <v>31</v>
      </c>
      <c r="C38" s="860">
        <v>2600</v>
      </c>
      <c r="D38" s="460" t="s">
        <v>28</v>
      </c>
      <c r="E38" s="141" t="s">
        <v>31</v>
      </c>
      <c r="F38" s="135" t="s">
        <v>31</v>
      </c>
      <c r="G38" s="460" t="s">
        <v>28</v>
      </c>
      <c r="H38" s="141" t="s">
        <v>31</v>
      </c>
      <c r="I38" s="141">
        <v>3200</v>
      </c>
      <c r="J38" s="140" t="s">
        <v>141</v>
      </c>
    </row>
    <row r="39" spans="1:10" ht="12" customHeight="1" x14ac:dyDescent="0.25">
      <c r="A39" s="654" t="s">
        <v>173</v>
      </c>
      <c r="B39" s="141" t="s">
        <v>31</v>
      </c>
      <c r="C39" s="860">
        <v>1600</v>
      </c>
      <c r="D39" s="460" t="s">
        <v>28</v>
      </c>
      <c r="E39" s="141" t="s">
        <v>31</v>
      </c>
      <c r="F39" s="661">
        <v>1500</v>
      </c>
      <c r="G39" s="460" t="s">
        <v>28</v>
      </c>
      <c r="H39" s="141" t="s">
        <v>31</v>
      </c>
      <c r="I39" s="141" t="s">
        <v>31</v>
      </c>
      <c r="J39" s="140" t="s">
        <v>141</v>
      </c>
    </row>
    <row r="40" spans="1:10" ht="12" customHeight="1" x14ac:dyDescent="0.25">
      <c r="A40" s="868" t="s">
        <v>45</v>
      </c>
      <c r="B40" s="871">
        <v>4333</v>
      </c>
      <c r="C40" s="860">
        <v>3292.6</v>
      </c>
      <c r="D40" s="866">
        <f t="shared" si="7"/>
        <v>-24.011077775213487</v>
      </c>
      <c r="E40" s="871">
        <v>4350</v>
      </c>
      <c r="F40" s="871">
        <v>3706.8</v>
      </c>
      <c r="G40" s="876">
        <f t="shared" si="14"/>
        <v>-14.786206896551723</v>
      </c>
      <c r="H40" s="871">
        <v>5000</v>
      </c>
      <c r="I40" s="871">
        <v>5000</v>
      </c>
      <c r="J40" s="866">
        <f t="shared" si="16"/>
        <v>0</v>
      </c>
    </row>
    <row r="41" spans="1:10" ht="12" customHeight="1" x14ac:dyDescent="0.25">
      <c r="A41" s="53" t="s">
        <v>46</v>
      </c>
      <c r="B41" s="141" t="s">
        <v>31</v>
      </c>
      <c r="C41" s="860">
        <v>3012.6</v>
      </c>
      <c r="D41" s="460" t="s">
        <v>28</v>
      </c>
      <c r="E41" s="141" t="s">
        <v>31</v>
      </c>
      <c r="F41" s="661">
        <v>3500</v>
      </c>
      <c r="G41" s="460" t="s">
        <v>28</v>
      </c>
      <c r="H41" s="141" t="s">
        <v>31</v>
      </c>
      <c r="I41" s="141">
        <v>3070.8</v>
      </c>
      <c r="J41" s="140" t="s">
        <v>141</v>
      </c>
    </row>
    <row r="42" spans="1:10" ht="12" customHeight="1" x14ac:dyDescent="0.25">
      <c r="A42" s="89" t="s">
        <v>596</v>
      </c>
      <c r="B42" s="141" t="s">
        <v>31</v>
      </c>
      <c r="C42" s="860" t="s">
        <v>31</v>
      </c>
      <c r="D42" s="460" t="s">
        <v>28</v>
      </c>
      <c r="E42" s="141" t="s">
        <v>31</v>
      </c>
      <c r="F42" s="135" t="s">
        <v>31</v>
      </c>
      <c r="G42" s="460" t="s">
        <v>28</v>
      </c>
      <c r="H42" s="141" t="s">
        <v>31</v>
      </c>
      <c r="I42" s="141">
        <v>3266.6</v>
      </c>
      <c r="J42" s="140" t="s">
        <v>141</v>
      </c>
    </row>
    <row r="43" spans="1:10" ht="12" customHeight="1" x14ac:dyDescent="0.25">
      <c r="A43" s="89" t="s">
        <v>48</v>
      </c>
      <c r="B43" s="141" t="s">
        <v>31</v>
      </c>
      <c r="C43" s="860" t="s">
        <v>31</v>
      </c>
      <c r="D43" s="460" t="s">
        <v>28</v>
      </c>
      <c r="E43" s="141" t="s">
        <v>31</v>
      </c>
      <c r="F43" s="661">
        <v>4300</v>
      </c>
      <c r="G43" s="460" t="s">
        <v>28</v>
      </c>
      <c r="H43" s="141" t="s">
        <v>31</v>
      </c>
      <c r="I43" s="141">
        <v>4400</v>
      </c>
      <c r="J43" s="140" t="s">
        <v>141</v>
      </c>
    </row>
    <row r="44" spans="1:10" ht="12" customHeight="1" x14ac:dyDescent="0.2">
      <c r="A44" s="655" t="s">
        <v>49</v>
      </c>
      <c r="B44" s="147" t="s">
        <v>141</v>
      </c>
      <c r="C44" s="90">
        <f>AVERAGE(C45:C57)</f>
        <v>2979.1230769230774</v>
      </c>
      <c r="D44" s="540" t="s">
        <v>28</v>
      </c>
      <c r="E44" s="147" t="s">
        <v>141</v>
      </c>
      <c r="F44" s="662">
        <f>AVERAGE(F45:F57)</f>
        <v>4629.2857142857147</v>
      </c>
      <c r="G44" s="540" t="s">
        <v>28</v>
      </c>
      <c r="H44" s="147" t="s">
        <v>141</v>
      </c>
      <c r="I44" s="133">
        <f>AVERAGE(I45:I57)</f>
        <v>2475.0307692307692</v>
      </c>
      <c r="J44" s="147" t="s">
        <v>141</v>
      </c>
    </row>
    <row r="45" spans="1:10" ht="12" customHeight="1" x14ac:dyDescent="0.2">
      <c r="A45" s="136" t="s">
        <v>50</v>
      </c>
      <c r="B45" s="141" t="s">
        <v>31</v>
      </c>
      <c r="C45" s="86">
        <v>3087</v>
      </c>
      <c r="D45" s="460" t="s">
        <v>28</v>
      </c>
      <c r="E45" s="141" t="s">
        <v>31</v>
      </c>
      <c r="F45" s="661">
        <v>4580</v>
      </c>
      <c r="G45" s="460" t="s">
        <v>28</v>
      </c>
      <c r="H45" s="141" t="s">
        <v>31</v>
      </c>
      <c r="I45" s="204">
        <v>2400</v>
      </c>
      <c r="J45" s="140" t="s">
        <v>141</v>
      </c>
    </row>
    <row r="46" spans="1:10" ht="12" customHeight="1" x14ac:dyDescent="0.2">
      <c r="A46" s="136" t="s">
        <v>51</v>
      </c>
      <c r="B46" s="141" t="s">
        <v>31</v>
      </c>
      <c r="C46" s="135">
        <v>3033.4</v>
      </c>
      <c r="D46" s="460" t="s">
        <v>28</v>
      </c>
      <c r="E46" s="141" t="s">
        <v>31</v>
      </c>
      <c r="F46" s="135">
        <v>4550</v>
      </c>
      <c r="G46" s="460" t="s">
        <v>28</v>
      </c>
      <c r="H46" s="141" t="s">
        <v>31</v>
      </c>
      <c r="I46" s="204">
        <v>2433.4</v>
      </c>
      <c r="J46" s="140" t="s">
        <v>141</v>
      </c>
    </row>
    <row r="47" spans="1:10" ht="12" customHeight="1" x14ac:dyDescent="0.2">
      <c r="A47" s="136" t="s">
        <v>52</v>
      </c>
      <c r="B47" s="141" t="s">
        <v>31</v>
      </c>
      <c r="C47" s="86">
        <v>3050</v>
      </c>
      <c r="D47" s="460" t="s">
        <v>28</v>
      </c>
      <c r="E47" s="141" t="s">
        <v>31</v>
      </c>
      <c r="F47" s="661">
        <v>4600</v>
      </c>
      <c r="G47" s="460" t="s">
        <v>28</v>
      </c>
      <c r="H47" s="141" t="s">
        <v>31</v>
      </c>
      <c r="I47" s="204">
        <v>2445</v>
      </c>
      <c r="J47" s="140" t="s">
        <v>141</v>
      </c>
    </row>
    <row r="48" spans="1:10" ht="12" customHeight="1" x14ac:dyDescent="0.2">
      <c r="A48" s="136" t="s">
        <v>53</v>
      </c>
      <c r="B48" s="141" t="s">
        <v>31</v>
      </c>
      <c r="C48" s="135">
        <v>3065</v>
      </c>
      <c r="D48" s="460" t="s">
        <v>28</v>
      </c>
      <c r="E48" s="141" t="s">
        <v>31</v>
      </c>
      <c r="F48" s="661">
        <v>4650</v>
      </c>
      <c r="G48" s="460" t="s">
        <v>28</v>
      </c>
      <c r="H48" s="141" t="s">
        <v>31</v>
      </c>
      <c r="I48" s="204">
        <v>2500</v>
      </c>
      <c r="J48" s="140" t="s">
        <v>141</v>
      </c>
    </row>
    <row r="49" spans="1:10" ht="12" customHeight="1" x14ac:dyDescent="0.2">
      <c r="A49" s="136" t="s">
        <v>54</v>
      </c>
      <c r="B49" s="141" t="s">
        <v>31</v>
      </c>
      <c r="C49" s="135">
        <v>3200</v>
      </c>
      <c r="D49" s="460" t="s">
        <v>28</v>
      </c>
      <c r="E49" s="141" t="s">
        <v>31</v>
      </c>
      <c r="F49" s="135" t="s">
        <v>142</v>
      </c>
      <c r="G49" s="460" t="s">
        <v>28</v>
      </c>
      <c r="H49" s="141" t="s">
        <v>31</v>
      </c>
      <c r="I49" s="204">
        <v>2600</v>
      </c>
      <c r="J49" s="140" t="s">
        <v>141</v>
      </c>
    </row>
    <row r="50" spans="1:10" ht="12" customHeight="1" x14ac:dyDescent="0.2">
      <c r="A50" s="136" t="s">
        <v>55</v>
      </c>
      <c r="B50" s="141" t="s">
        <v>31</v>
      </c>
      <c r="C50" s="86">
        <v>2940</v>
      </c>
      <c r="D50" s="460" t="s">
        <v>28</v>
      </c>
      <c r="E50" s="141" t="s">
        <v>31</v>
      </c>
      <c r="F50" s="135" t="s">
        <v>142</v>
      </c>
      <c r="G50" s="460" t="s">
        <v>28</v>
      </c>
      <c r="H50" s="141" t="s">
        <v>31</v>
      </c>
      <c r="I50" s="204">
        <v>2350</v>
      </c>
      <c r="J50" s="140" t="s">
        <v>141</v>
      </c>
    </row>
    <row r="51" spans="1:10" ht="12" customHeight="1" x14ac:dyDescent="0.2">
      <c r="A51" s="136" t="s">
        <v>56</v>
      </c>
      <c r="B51" s="141" t="s">
        <v>31</v>
      </c>
      <c r="C51" s="135">
        <v>2953.4</v>
      </c>
      <c r="D51" s="460" t="s">
        <v>28</v>
      </c>
      <c r="E51" s="141" t="s">
        <v>31</v>
      </c>
      <c r="F51" s="135" t="s">
        <v>142</v>
      </c>
      <c r="G51" s="460" t="s">
        <v>28</v>
      </c>
      <c r="H51" s="141" t="s">
        <v>31</v>
      </c>
      <c r="I51" s="204">
        <v>2467</v>
      </c>
      <c r="J51" s="140" t="s">
        <v>141</v>
      </c>
    </row>
    <row r="52" spans="1:10" ht="12" customHeight="1" x14ac:dyDescent="0.2">
      <c r="A52" s="136" t="s">
        <v>144</v>
      </c>
      <c r="B52" s="141" t="s">
        <v>31</v>
      </c>
      <c r="C52" s="86">
        <v>2930</v>
      </c>
      <c r="D52" s="460" t="s">
        <v>28</v>
      </c>
      <c r="E52" s="141" t="s">
        <v>31</v>
      </c>
      <c r="F52" s="661">
        <v>4733</v>
      </c>
      <c r="G52" s="460" t="s">
        <v>28</v>
      </c>
      <c r="H52" s="141" t="s">
        <v>31</v>
      </c>
      <c r="I52" s="204">
        <v>2550</v>
      </c>
      <c r="J52" s="140" t="s">
        <v>141</v>
      </c>
    </row>
    <row r="53" spans="1:10" ht="12" customHeight="1" x14ac:dyDescent="0.2">
      <c r="A53" s="136" t="s">
        <v>57</v>
      </c>
      <c r="B53" s="141" t="s">
        <v>31</v>
      </c>
      <c r="C53" s="135">
        <v>2933.4</v>
      </c>
      <c r="D53" s="460" t="s">
        <v>28</v>
      </c>
      <c r="E53" s="141" t="s">
        <v>31</v>
      </c>
      <c r="F53" s="135" t="s">
        <v>31</v>
      </c>
      <c r="G53" s="460" t="s">
        <v>28</v>
      </c>
      <c r="H53" s="141" t="s">
        <v>31</v>
      </c>
      <c r="I53" s="204">
        <v>2400</v>
      </c>
      <c r="J53" s="140" t="s">
        <v>141</v>
      </c>
    </row>
    <row r="54" spans="1:10" ht="12" customHeight="1" x14ac:dyDescent="0.2">
      <c r="A54" s="136" t="s">
        <v>58</v>
      </c>
      <c r="B54" s="141" t="s">
        <v>31</v>
      </c>
      <c r="C54" s="86">
        <v>2920</v>
      </c>
      <c r="D54" s="460" t="s">
        <v>28</v>
      </c>
      <c r="E54" s="141" t="s">
        <v>31</v>
      </c>
      <c r="F54" s="135" t="s">
        <v>31</v>
      </c>
      <c r="G54" s="460" t="s">
        <v>28</v>
      </c>
      <c r="H54" s="141" t="s">
        <v>31</v>
      </c>
      <c r="I54" s="204">
        <v>2400</v>
      </c>
      <c r="J54" s="140" t="s">
        <v>141</v>
      </c>
    </row>
    <row r="55" spans="1:10" ht="12" customHeight="1" x14ac:dyDescent="0.2">
      <c r="A55" s="136" t="s">
        <v>59</v>
      </c>
      <c r="B55" s="141" t="s">
        <v>31</v>
      </c>
      <c r="C55" s="86">
        <v>2933</v>
      </c>
      <c r="D55" s="460" t="s">
        <v>28</v>
      </c>
      <c r="E55" s="141" t="s">
        <v>31</v>
      </c>
      <c r="F55" s="661">
        <v>4667</v>
      </c>
      <c r="G55" s="460" t="s">
        <v>28</v>
      </c>
      <c r="H55" s="141" t="s">
        <v>31</v>
      </c>
      <c r="I55" s="204">
        <v>2430</v>
      </c>
      <c r="J55" s="140" t="s">
        <v>141</v>
      </c>
    </row>
    <row r="56" spans="1:10" ht="12" customHeight="1" x14ac:dyDescent="0.2">
      <c r="A56" s="136" t="s">
        <v>60</v>
      </c>
      <c r="B56" s="141" t="s">
        <v>31</v>
      </c>
      <c r="C56" s="135">
        <v>2833.4</v>
      </c>
      <c r="D56" s="460" t="s">
        <v>28</v>
      </c>
      <c r="E56" s="141" t="s">
        <v>31</v>
      </c>
      <c r="F56" s="135" t="s">
        <v>31</v>
      </c>
      <c r="G56" s="460" t="s">
        <v>28</v>
      </c>
      <c r="H56" s="141" t="s">
        <v>31</v>
      </c>
      <c r="I56" s="204">
        <v>2400</v>
      </c>
      <c r="J56" s="140" t="s">
        <v>141</v>
      </c>
    </row>
    <row r="57" spans="1:10" ht="12" customHeight="1" x14ac:dyDescent="0.2">
      <c r="A57" s="136" t="s">
        <v>61</v>
      </c>
      <c r="B57" s="141" t="s">
        <v>31</v>
      </c>
      <c r="C57" s="86">
        <v>2850</v>
      </c>
      <c r="D57" s="460" t="s">
        <v>28</v>
      </c>
      <c r="E57" s="141" t="s">
        <v>31</v>
      </c>
      <c r="F57" s="135">
        <v>4625</v>
      </c>
      <c r="G57" s="460" t="s">
        <v>28</v>
      </c>
      <c r="H57" s="141" t="s">
        <v>31</v>
      </c>
      <c r="I57" s="204">
        <v>2800</v>
      </c>
      <c r="J57" s="140" t="s">
        <v>141</v>
      </c>
    </row>
    <row r="58" spans="1:10" ht="12" customHeight="1" x14ac:dyDescent="0.25">
      <c r="A58" s="867" t="s">
        <v>62</v>
      </c>
      <c r="B58" s="862">
        <f>AVERAGE(B59:B63)</f>
        <v>3728.4</v>
      </c>
      <c r="C58" s="862">
        <f>AVERAGE(C59:C63)</f>
        <v>2761.68</v>
      </c>
      <c r="D58" s="863">
        <f t="shared" si="7"/>
        <v>-25.928548439008694</v>
      </c>
      <c r="E58" s="147" t="s">
        <v>141</v>
      </c>
      <c r="F58" s="147" t="s">
        <v>141</v>
      </c>
      <c r="G58" s="147" t="s">
        <v>141</v>
      </c>
      <c r="H58" s="147" t="s">
        <v>141</v>
      </c>
      <c r="I58" s="147" t="s">
        <v>141</v>
      </c>
      <c r="J58" s="147" t="s">
        <v>141</v>
      </c>
    </row>
    <row r="59" spans="1:10" ht="12" customHeight="1" x14ac:dyDescent="0.25">
      <c r="A59" s="868" t="s">
        <v>63</v>
      </c>
      <c r="B59" s="860">
        <v>3967</v>
      </c>
      <c r="C59" s="860">
        <v>2613.4</v>
      </c>
      <c r="D59" s="866">
        <f t="shared" si="7"/>
        <v>-34.121502394756739</v>
      </c>
      <c r="E59" s="141" t="s">
        <v>31</v>
      </c>
      <c r="F59" s="135" t="s">
        <v>142</v>
      </c>
      <c r="G59" s="460" t="s">
        <v>28</v>
      </c>
      <c r="H59" s="141" t="s">
        <v>31</v>
      </c>
      <c r="I59" s="204" t="s">
        <v>152</v>
      </c>
      <c r="J59" s="140" t="s">
        <v>141</v>
      </c>
    </row>
    <row r="60" spans="1:10" ht="12" customHeight="1" x14ac:dyDescent="0.25">
      <c r="A60" s="868" t="s">
        <v>64</v>
      </c>
      <c r="B60" s="860">
        <v>3800</v>
      </c>
      <c r="C60" s="860">
        <v>2953.4</v>
      </c>
      <c r="D60" s="866">
        <f t="shared" si="7"/>
        <v>-22.278947368421054</v>
      </c>
      <c r="E60" s="141" t="s">
        <v>31</v>
      </c>
      <c r="F60" s="135" t="s">
        <v>142</v>
      </c>
      <c r="G60" s="460" t="s">
        <v>28</v>
      </c>
      <c r="H60" s="141" t="s">
        <v>31</v>
      </c>
      <c r="I60" s="204" t="s">
        <v>152</v>
      </c>
      <c r="J60" s="140" t="s">
        <v>141</v>
      </c>
    </row>
    <row r="61" spans="1:10" ht="12" customHeight="1" x14ac:dyDescent="0.25">
      <c r="A61" s="868" t="s">
        <v>65</v>
      </c>
      <c r="B61" s="860">
        <v>3450</v>
      </c>
      <c r="C61" s="860">
        <v>2820</v>
      </c>
      <c r="D61" s="866">
        <f t="shared" si="7"/>
        <v>-18.260869565217387</v>
      </c>
      <c r="E61" s="141" t="s">
        <v>31</v>
      </c>
      <c r="F61" s="135" t="s">
        <v>142</v>
      </c>
      <c r="G61" s="460" t="s">
        <v>28</v>
      </c>
      <c r="H61" s="141" t="s">
        <v>31</v>
      </c>
      <c r="I61" s="204" t="s">
        <v>152</v>
      </c>
      <c r="J61" s="140" t="s">
        <v>141</v>
      </c>
    </row>
    <row r="62" spans="1:10" ht="12" customHeight="1" x14ac:dyDescent="0.25">
      <c r="A62" s="868" t="s">
        <v>66</v>
      </c>
      <c r="B62" s="860">
        <v>4050</v>
      </c>
      <c r="C62" s="860">
        <v>2866.6</v>
      </c>
      <c r="D62" s="866">
        <f t="shared" si="7"/>
        <v>-29.219753086419754</v>
      </c>
      <c r="E62" s="141" t="s">
        <v>31</v>
      </c>
      <c r="F62" s="135" t="s">
        <v>142</v>
      </c>
      <c r="G62" s="460" t="s">
        <v>28</v>
      </c>
      <c r="H62" s="141" t="s">
        <v>31</v>
      </c>
      <c r="I62" s="204" t="s">
        <v>152</v>
      </c>
      <c r="J62" s="140" t="s">
        <v>141</v>
      </c>
    </row>
    <row r="63" spans="1:10" ht="12" customHeight="1" x14ac:dyDescent="0.25">
      <c r="A63" s="868" t="s">
        <v>67</v>
      </c>
      <c r="B63" s="860">
        <v>3375</v>
      </c>
      <c r="C63" s="860">
        <v>2555</v>
      </c>
      <c r="D63" s="866">
        <f t="shared" si="7"/>
        <v>-24.296296296296294</v>
      </c>
      <c r="E63" s="141" t="s">
        <v>31</v>
      </c>
      <c r="F63" s="135" t="s">
        <v>142</v>
      </c>
      <c r="G63" s="460" t="s">
        <v>28</v>
      </c>
      <c r="H63" s="141" t="s">
        <v>31</v>
      </c>
      <c r="I63" s="204" t="s">
        <v>152</v>
      </c>
      <c r="J63" s="140" t="s">
        <v>141</v>
      </c>
    </row>
    <row r="64" spans="1:10" ht="12" customHeight="1" x14ac:dyDescent="0.25">
      <c r="A64" s="877" t="s">
        <v>68</v>
      </c>
      <c r="B64" s="862">
        <f>AVERAGE(B65:B70)</f>
        <v>3542.6666666666665</v>
      </c>
      <c r="C64" s="862">
        <f>AVERAGE(C65:C72)</f>
        <v>2711.1714285714288</v>
      </c>
      <c r="D64" s="863">
        <f t="shared" si="7"/>
        <v>-23.470885531480178</v>
      </c>
      <c r="E64" s="862">
        <f>AVERAGE(E65:E70)</f>
        <v>3876</v>
      </c>
      <c r="F64" s="862">
        <f>AVERAGE(F65:F72)</f>
        <v>3162.1428571428573</v>
      </c>
      <c r="G64" s="870">
        <f>((F64/E64) -      1)*100</f>
        <v>-18.417366946778703</v>
      </c>
      <c r="H64" s="862">
        <f>AVERAGE(H65:H70)</f>
        <v>3416.6666666666665</v>
      </c>
      <c r="I64" s="862">
        <f>AVERAGE(I65:I72)</f>
        <v>2995.5666666666671</v>
      </c>
      <c r="J64" s="863">
        <f>((I64/H64) -      1)*100</f>
        <v>-12.324878048780475</v>
      </c>
    </row>
    <row r="65" spans="1:10" ht="12" customHeight="1" x14ac:dyDescent="0.25">
      <c r="A65" s="868" t="s">
        <v>69</v>
      </c>
      <c r="B65" s="860">
        <v>3625</v>
      </c>
      <c r="C65" s="860">
        <v>2335</v>
      </c>
      <c r="D65" s="866">
        <f t="shared" si="7"/>
        <v>-35.586206896551722</v>
      </c>
      <c r="E65" s="860">
        <v>4525</v>
      </c>
      <c r="F65" s="860">
        <v>3525</v>
      </c>
      <c r="G65" s="872">
        <f>((F65/E65) -      1)*100</f>
        <v>-22.099447513812155</v>
      </c>
      <c r="H65" s="860">
        <v>3600</v>
      </c>
      <c r="I65" s="860">
        <v>3090</v>
      </c>
      <c r="J65" s="866">
        <f>((I65/H65) -      1)*100</f>
        <v>-14.166666666666671</v>
      </c>
    </row>
    <row r="66" spans="1:10" ht="12" customHeight="1" x14ac:dyDescent="0.25">
      <c r="A66" s="868" t="s">
        <v>73</v>
      </c>
      <c r="B66" s="860">
        <v>3800</v>
      </c>
      <c r="C66" s="860">
        <v>2766.6</v>
      </c>
      <c r="D66" s="866">
        <f t="shared" si="7"/>
        <v>-27.194736842105261</v>
      </c>
      <c r="E66" s="141" t="s">
        <v>31</v>
      </c>
      <c r="F66" s="135" t="s">
        <v>142</v>
      </c>
      <c r="G66" s="872" t="s">
        <v>141</v>
      </c>
      <c r="H66" s="141" t="s">
        <v>31</v>
      </c>
      <c r="I66" s="860">
        <v>3190</v>
      </c>
      <c r="J66" s="140" t="s">
        <v>141</v>
      </c>
    </row>
    <row r="67" spans="1:10" ht="12" customHeight="1" x14ac:dyDescent="0.25">
      <c r="A67" s="868" t="s">
        <v>71</v>
      </c>
      <c r="B67" s="860">
        <v>3367</v>
      </c>
      <c r="C67" s="860">
        <v>2186.6</v>
      </c>
      <c r="D67" s="866">
        <f t="shared" si="7"/>
        <v>-35.057915057915054</v>
      </c>
      <c r="E67" s="860">
        <v>4633</v>
      </c>
      <c r="F67" s="860">
        <v>3313.4</v>
      </c>
      <c r="G67" s="872">
        <f>((F67/E67) -      1)*100</f>
        <v>-28.482624649255339</v>
      </c>
      <c r="H67" s="141" t="s">
        <v>31</v>
      </c>
      <c r="I67" s="860">
        <v>3130</v>
      </c>
      <c r="J67" s="140" t="s">
        <v>141</v>
      </c>
    </row>
    <row r="68" spans="1:10" ht="12" customHeight="1" x14ac:dyDescent="0.25">
      <c r="A68" s="868" t="s">
        <v>74</v>
      </c>
      <c r="B68" s="860">
        <v>3867</v>
      </c>
      <c r="C68" s="860">
        <v>2710</v>
      </c>
      <c r="D68" s="866">
        <f t="shared" si="7"/>
        <v>-29.91983449702612</v>
      </c>
      <c r="E68" s="860">
        <v>4067</v>
      </c>
      <c r="F68" s="860">
        <v>3746.6</v>
      </c>
      <c r="G68" s="872">
        <f>((F68/E68) -      1)*100</f>
        <v>-7.8780427833784135</v>
      </c>
      <c r="H68" s="871">
        <v>3650</v>
      </c>
      <c r="I68" s="860">
        <v>2703.4</v>
      </c>
      <c r="J68" s="866">
        <f>((I68/H68) -      1)*100</f>
        <v>-25.934246575342467</v>
      </c>
    </row>
    <row r="69" spans="1:10" ht="12" customHeight="1" x14ac:dyDescent="0.25">
      <c r="A69" s="868" t="s">
        <v>75</v>
      </c>
      <c r="B69" s="860">
        <v>3667</v>
      </c>
      <c r="C69" s="860" t="s">
        <v>31</v>
      </c>
      <c r="D69" s="872" t="s">
        <v>141</v>
      </c>
      <c r="E69" s="860">
        <v>3100</v>
      </c>
      <c r="F69" s="860">
        <v>3100</v>
      </c>
      <c r="G69" s="872">
        <f>((F69/E69) -      1)*100</f>
        <v>0</v>
      </c>
      <c r="H69" s="871">
        <v>3000</v>
      </c>
      <c r="I69" s="860">
        <v>2800</v>
      </c>
      <c r="J69" s="866">
        <f>((I69/H69) -      1)*100</f>
        <v>-6.6666666666666652</v>
      </c>
    </row>
    <row r="70" spans="1:10" ht="12" customHeight="1" x14ac:dyDescent="0.25">
      <c r="A70" s="868" t="s">
        <v>76</v>
      </c>
      <c r="B70" s="860">
        <v>2930</v>
      </c>
      <c r="C70" s="860">
        <v>2830</v>
      </c>
      <c r="D70" s="866">
        <f t="shared" si="7"/>
        <v>-3.4129692832764458</v>
      </c>
      <c r="E70" s="860">
        <v>3055</v>
      </c>
      <c r="F70" s="860">
        <v>2850</v>
      </c>
      <c r="G70" s="872">
        <f>((F70/E70) -      1)*100</f>
        <v>-6.7103109656301179</v>
      </c>
      <c r="H70" s="141" t="s">
        <v>31</v>
      </c>
      <c r="I70" s="141" t="s">
        <v>31</v>
      </c>
      <c r="J70" s="872" t="s">
        <v>141</v>
      </c>
    </row>
    <row r="71" spans="1:10" ht="12" customHeight="1" x14ac:dyDescent="0.25">
      <c r="A71" s="868" t="s">
        <v>190</v>
      </c>
      <c r="B71" s="141" t="s">
        <v>31</v>
      </c>
      <c r="C71" s="860">
        <v>3650</v>
      </c>
      <c r="D71" s="872" t="s">
        <v>141</v>
      </c>
      <c r="E71" s="141" t="s">
        <v>31</v>
      </c>
      <c r="F71" s="860">
        <v>3200</v>
      </c>
      <c r="G71" s="872" t="s">
        <v>141</v>
      </c>
      <c r="H71" s="141" t="s">
        <v>31</v>
      </c>
      <c r="I71" s="860">
        <v>3060</v>
      </c>
      <c r="J71" s="872" t="s">
        <v>141</v>
      </c>
    </row>
    <row r="72" spans="1:10" ht="12" customHeight="1" x14ac:dyDescent="0.25">
      <c r="A72" s="868" t="s">
        <v>481</v>
      </c>
      <c r="B72" s="141" t="s">
        <v>31</v>
      </c>
      <c r="C72" s="860">
        <v>2500</v>
      </c>
      <c r="D72" s="872" t="s">
        <v>141</v>
      </c>
      <c r="E72" s="141" t="s">
        <v>31</v>
      </c>
      <c r="F72" s="860">
        <v>2400</v>
      </c>
      <c r="G72" s="872" t="s">
        <v>141</v>
      </c>
      <c r="H72" s="141" t="s">
        <v>31</v>
      </c>
      <c r="I72" s="141" t="s">
        <v>31</v>
      </c>
      <c r="J72" s="872" t="s">
        <v>141</v>
      </c>
    </row>
    <row r="73" spans="1:10" ht="12" customHeight="1" x14ac:dyDescent="0.25">
      <c r="A73" s="867" t="s">
        <v>77</v>
      </c>
      <c r="B73" s="862">
        <f>AVERAGE(B74:B78)</f>
        <v>3866.6</v>
      </c>
      <c r="C73" s="862">
        <f>AVERAGE(C74:C78)</f>
        <v>2690.6</v>
      </c>
      <c r="D73" s="863">
        <f t="shared" ref="D73:D74" si="17">((C73/B73) -      1)*100</f>
        <v>-30.414317488232555</v>
      </c>
      <c r="E73" s="869">
        <f t="shared" ref="E73:F73" si="18">AVERAGE(E74:E78)</f>
        <v>4490</v>
      </c>
      <c r="F73" s="862">
        <f t="shared" si="18"/>
        <v>3915.96</v>
      </c>
      <c r="G73" s="878">
        <f t="shared" ref="G73:G74" si="19">((F73/E73) -      1)*100</f>
        <v>-12.78485523385301</v>
      </c>
      <c r="H73" s="869">
        <f t="shared" ref="H73:I73" si="20">AVERAGE(H74:H78)</f>
        <v>2946.6</v>
      </c>
      <c r="I73" s="869">
        <f t="shared" si="20"/>
        <v>3112</v>
      </c>
      <c r="J73" s="863">
        <f t="shared" ref="J73:J74" si="21">((I73/H73) -      1)*100</f>
        <v>5.6132491685332297</v>
      </c>
    </row>
    <row r="74" spans="1:10" ht="12" customHeight="1" x14ac:dyDescent="0.25">
      <c r="A74" s="879" t="s">
        <v>78</v>
      </c>
      <c r="B74" s="860">
        <v>3866.6</v>
      </c>
      <c r="C74" s="860">
        <v>2480</v>
      </c>
      <c r="D74" s="866">
        <f t="shared" si="17"/>
        <v>-35.860963120053789</v>
      </c>
      <c r="E74" s="871">
        <v>4490</v>
      </c>
      <c r="F74" s="860">
        <v>3633.4</v>
      </c>
      <c r="G74" s="880">
        <f t="shared" si="19"/>
        <v>-19.077951002227167</v>
      </c>
      <c r="H74" s="871">
        <v>2946.6</v>
      </c>
      <c r="I74" s="871">
        <v>2900</v>
      </c>
      <c r="J74" s="866">
        <f t="shared" si="21"/>
        <v>-1.5814837439761087</v>
      </c>
    </row>
    <row r="75" spans="1:10" ht="12" customHeight="1" x14ac:dyDescent="0.25">
      <c r="A75" s="89" t="s">
        <v>189</v>
      </c>
      <c r="B75" s="141" t="s">
        <v>31</v>
      </c>
      <c r="C75" s="860">
        <v>3040</v>
      </c>
      <c r="D75" s="140" t="s">
        <v>313</v>
      </c>
      <c r="E75" s="86" t="s">
        <v>31</v>
      </c>
      <c r="F75" s="860">
        <v>4340</v>
      </c>
      <c r="G75" s="460" t="s">
        <v>28</v>
      </c>
      <c r="H75" s="88" t="s">
        <v>31</v>
      </c>
      <c r="I75" s="86">
        <v>3120</v>
      </c>
      <c r="J75" s="140" t="s">
        <v>141</v>
      </c>
    </row>
    <row r="76" spans="1:10" ht="12" customHeight="1" x14ac:dyDescent="0.25">
      <c r="A76" s="89" t="s">
        <v>485</v>
      </c>
      <c r="B76" s="86" t="s">
        <v>31</v>
      </c>
      <c r="C76" s="860">
        <v>2360</v>
      </c>
      <c r="D76" s="140" t="s">
        <v>313</v>
      </c>
      <c r="E76" s="86" t="s">
        <v>31</v>
      </c>
      <c r="F76" s="860">
        <v>3560</v>
      </c>
      <c r="G76" s="460" t="s">
        <v>28</v>
      </c>
      <c r="H76" s="88" t="s">
        <v>31</v>
      </c>
      <c r="I76" s="86">
        <v>2715</v>
      </c>
      <c r="J76" s="140" t="s">
        <v>141</v>
      </c>
    </row>
    <row r="77" spans="1:10" ht="12" customHeight="1" x14ac:dyDescent="0.25">
      <c r="A77" s="89" t="s">
        <v>316</v>
      </c>
      <c r="B77" s="86" t="s">
        <v>31</v>
      </c>
      <c r="C77" s="860">
        <v>3013</v>
      </c>
      <c r="D77" s="140" t="s">
        <v>313</v>
      </c>
      <c r="E77" s="86" t="s">
        <v>31</v>
      </c>
      <c r="F77" s="860">
        <v>4433</v>
      </c>
      <c r="G77" s="460" t="s">
        <v>28</v>
      </c>
      <c r="H77" s="88" t="s">
        <v>31</v>
      </c>
      <c r="I77" s="86">
        <v>3713</v>
      </c>
      <c r="J77" s="140" t="s">
        <v>141</v>
      </c>
    </row>
    <row r="78" spans="1:10" ht="12" customHeight="1" x14ac:dyDescent="0.25">
      <c r="A78" s="89" t="s">
        <v>317</v>
      </c>
      <c r="B78" s="86" t="s">
        <v>31</v>
      </c>
      <c r="C78" s="860">
        <v>2560</v>
      </c>
      <c r="D78" s="140" t="s">
        <v>313</v>
      </c>
      <c r="E78" s="86" t="s">
        <v>31</v>
      </c>
      <c r="F78" s="860">
        <v>3613.4</v>
      </c>
      <c r="G78" s="460" t="s">
        <v>28</v>
      </c>
      <c r="H78" s="88" t="s">
        <v>31</v>
      </c>
      <c r="I78" s="86" t="s">
        <v>142</v>
      </c>
      <c r="J78" s="140" t="s">
        <v>141</v>
      </c>
    </row>
    <row r="79" spans="1:10" ht="12" customHeight="1" x14ac:dyDescent="0.25">
      <c r="A79" s="877" t="s">
        <v>80</v>
      </c>
      <c r="B79" s="869">
        <f>AVERAGE(B80:B86)</f>
        <v>3260</v>
      </c>
      <c r="C79" s="862">
        <f>AVERAGE(C80:C86)</f>
        <v>2314.5714285714284</v>
      </c>
      <c r="D79" s="863">
        <f t="shared" ref="D79:D86" si="22">((C79/B79) -      1)*100</f>
        <v>-29.000876424189315</v>
      </c>
      <c r="E79" s="869">
        <f>AVERAGE(E80:E86)</f>
        <v>4630</v>
      </c>
      <c r="F79" s="869">
        <f>AVERAGE(F80:F86)</f>
        <v>3868.35</v>
      </c>
      <c r="G79" s="870">
        <f>((F79/E79) -      1)*100</f>
        <v>-16.450323974082071</v>
      </c>
      <c r="H79" s="869">
        <f>AVERAGE(H80:H86)</f>
        <v>3566.6666666666665</v>
      </c>
      <c r="I79" s="869">
        <f>AVERAGE(I80:I86)</f>
        <v>3185</v>
      </c>
      <c r="J79" s="863">
        <f>((I79/H79) -      1)*100</f>
        <v>-10.700934579439247</v>
      </c>
    </row>
    <row r="80" spans="1:10" ht="12" customHeight="1" x14ac:dyDescent="0.25">
      <c r="A80" s="868" t="s">
        <v>81</v>
      </c>
      <c r="B80" s="871">
        <v>3600</v>
      </c>
      <c r="C80" s="860">
        <v>2432</v>
      </c>
      <c r="D80" s="866">
        <f t="shared" si="22"/>
        <v>-32.444444444444443</v>
      </c>
      <c r="E80" s="871">
        <v>4600</v>
      </c>
      <c r="F80" s="860">
        <v>3600</v>
      </c>
      <c r="G80" s="872">
        <f>((F80/E80) -      1)*100</f>
        <v>-21.739130434782606</v>
      </c>
      <c r="H80" s="871">
        <v>3600</v>
      </c>
      <c r="I80" s="871">
        <v>3000</v>
      </c>
      <c r="J80" s="866">
        <f>((I80/H80) -      1)*100</f>
        <v>-16.666666666666664</v>
      </c>
    </row>
    <row r="81" spans="1:10" ht="12" customHeight="1" x14ac:dyDescent="0.25">
      <c r="A81" s="868" t="s">
        <v>82</v>
      </c>
      <c r="B81" s="871">
        <v>3200</v>
      </c>
      <c r="C81" s="860">
        <v>2350</v>
      </c>
      <c r="D81" s="866">
        <f t="shared" si="22"/>
        <v>-26.5625</v>
      </c>
      <c r="E81" s="86" t="s">
        <v>31</v>
      </c>
      <c r="F81" s="860">
        <v>4300</v>
      </c>
      <c r="G81" s="872" t="s">
        <v>141</v>
      </c>
      <c r="H81" s="88" t="s">
        <v>31</v>
      </c>
      <c r="I81" s="871">
        <v>3500</v>
      </c>
      <c r="J81" s="872" t="s">
        <v>141</v>
      </c>
    </row>
    <row r="82" spans="1:10" ht="12" customHeight="1" x14ac:dyDescent="0.25">
      <c r="A82" s="868" t="s">
        <v>83</v>
      </c>
      <c r="B82" s="871">
        <v>3600</v>
      </c>
      <c r="C82" s="860">
        <v>2400</v>
      </c>
      <c r="D82" s="866">
        <f t="shared" si="22"/>
        <v>-33.333333333333336</v>
      </c>
      <c r="E82" s="86" t="s">
        <v>31</v>
      </c>
      <c r="F82" s="860" t="s">
        <v>31</v>
      </c>
      <c r="G82" s="872" t="s">
        <v>141</v>
      </c>
      <c r="H82" s="88" t="s">
        <v>31</v>
      </c>
      <c r="I82" s="86" t="s">
        <v>142</v>
      </c>
      <c r="J82" s="872" t="s">
        <v>141</v>
      </c>
    </row>
    <row r="83" spans="1:10" ht="12" customHeight="1" x14ac:dyDescent="0.25">
      <c r="A83" s="868" t="s">
        <v>84</v>
      </c>
      <c r="B83" s="871">
        <v>2920</v>
      </c>
      <c r="C83" s="860">
        <v>2220</v>
      </c>
      <c r="D83" s="866">
        <f t="shared" si="22"/>
        <v>-23.972602739726025</v>
      </c>
      <c r="E83" s="86" t="s">
        <v>31</v>
      </c>
      <c r="F83" s="860">
        <v>4100</v>
      </c>
      <c r="G83" s="872" t="s">
        <v>141</v>
      </c>
      <c r="H83" s="871">
        <v>3900</v>
      </c>
      <c r="I83" s="871">
        <v>3240</v>
      </c>
      <c r="J83" s="866">
        <f>((I83/H83) -      1)*100</f>
        <v>-16.92307692307692</v>
      </c>
    </row>
    <row r="84" spans="1:10" ht="10.5" customHeight="1" x14ac:dyDescent="0.25">
      <c r="A84" s="868" t="s">
        <v>85</v>
      </c>
      <c r="B84" s="871">
        <v>3400</v>
      </c>
      <c r="C84" s="860">
        <v>2200</v>
      </c>
      <c r="D84" s="866">
        <f t="shared" si="22"/>
        <v>-35.294117647058819</v>
      </c>
      <c r="E84" s="86" t="s">
        <v>31</v>
      </c>
      <c r="F84" s="860" t="s">
        <v>31</v>
      </c>
      <c r="G84" s="872" t="s">
        <v>141</v>
      </c>
      <c r="H84" s="88" t="s">
        <v>31</v>
      </c>
      <c r="I84" s="86" t="s">
        <v>142</v>
      </c>
      <c r="J84" s="872" t="s">
        <v>141</v>
      </c>
    </row>
    <row r="85" spans="1:10" ht="12" customHeight="1" x14ac:dyDescent="0.25">
      <c r="A85" s="868" t="s">
        <v>86</v>
      </c>
      <c r="B85" s="871">
        <v>3400</v>
      </c>
      <c r="C85" s="860">
        <v>2400</v>
      </c>
      <c r="D85" s="866">
        <f t="shared" si="22"/>
        <v>-29.411764705882348</v>
      </c>
      <c r="E85" s="860">
        <v>4660</v>
      </c>
      <c r="F85" s="860">
        <v>3473.4</v>
      </c>
      <c r="G85" s="872">
        <f>((F85/E85) -      1)*100</f>
        <v>-25.463519313304715</v>
      </c>
      <c r="H85" s="871">
        <v>3200</v>
      </c>
      <c r="I85" s="871">
        <v>3000</v>
      </c>
      <c r="J85" s="866">
        <f>((I85/H85) -      1)*100</f>
        <v>-6.25</v>
      </c>
    </row>
    <row r="86" spans="1:10" ht="12" customHeight="1" x14ac:dyDescent="0.25">
      <c r="A86" s="868" t="s">
        <v>87</v>
      </c>
      <c r="B86" s="871">
        <v>2700</v>
      </c>
      <c r="C86" s="860">
        <v>2200</v>
      </c>
      <c r="D86" s="866">
        <f t="shared" si="22"/>
        <v>-18.518518518518523</v>
      </c>
      <c r="E86" s="86" t="s">
        <v>31</v>
      </c>
      <c r="F86" s="86" t="s">
        <v>31</v>
      </c>
      <c r="G86" s="872" t="s">
        <v>141</v>
      </c>
      <c r="H86" s="86" t="s">
        <v>31</v>
      </c>
      <c r="I86" s="86" t="s">
        <v>31</v>
      </c>
      <c r="J86" s="872" t="s">
        <v>141</v>
      </c>
    </row>
    <row r="87" spans="1:10" ht="12" customHeight="1" x14ac:dyDescent="0.2">
      <c r="A87" s="8"/>
      <c r="B87" s="9"/>
      <c r="C87" s="10"/>
      <c r="D87" s="10"/>
      <c r="E87" s="561"/>
      <c r="F87" s="10"/>
      <c r="G87" s="10"/>
      <c r="H87" s="10"/>
      <c r="I87" s="10"/>
      <c r="J87" s="562" t="s">
        <v>79</v>
      </c>
    </row>
    <row r="88" spans="1:10" ht="12" customHeight="1" x14ac:dyDescent="0.25">
      <c r="A88" s="14" t="s">
        <v>566</v>
      </c>
      <c r="G88" s="11"/>
      <c r="H88" s="11"/>
      <c r="I88" s="12"/>
      <c r="J88" s="12"/>
    </row>
    <row r="89" spans="1:10" ht="12" customHeight="1" x14ac:dyDescent="0.2">
      <c r="A89" s="940" t="s">
        <v>19</v>
      </c>
      <c r="B89" s="942" t="s">
        <v>149</v>
      </c>
      <c r="C89" s="943"/>
      <c r="D89" s="944"/>
      <c r="E89" s="942" t="s">
        <v>150</v>
      </c>
      <c r="F89" s="943"/>
      <c r="G89" s="944"/>
      <c r="H89" s="942" t="s">
        <v>151</v>
      </c>
      <c r="I89" s="943"/>
      <c r="J89" s="944"/>
    </row>
    <row r="90" spans="1:10" ht="12" customHeight="1" x14ac:dyDescent="0.2">
      <c r="A90" s="941"/>
      <c r="B90" s="443">
        <v>2023</v>
      </c>
      <c r="C90" s="443">
        <v>2024</v>
      </c>
      <c r="D90" s="443" t="s">
        <v>23</v>
      </c>
      <c r="E90" s="443">
        <v>2023</v>
      </c>
      <c r="F90" s="443">
        <v>2024</v>
      </c>
      <c r="G90" s="443" t="s">
        <v>23</v>
      </c>
      <c r="H90" s="443">
        <v>2023</v>
      </c>
      <c r="I90" s="443">
        <v>2024</v>
      </c>
      <c r="J90" s="443" t="s">
        <v>23</v>
      </c>
    </row>
    <row r="91" spans="1:10" ht="12" customHeight="1" x14ac:dyDescent="0.2">
      <c r="A91" s="7"/>
      <c r="B91" s="7"/>
      <c r="C91" s="7"/>
      <c r="D91" s="7"/>
      <c r="E91" s="7"/>
      <c r="F91" s="7"/>
      <c r="G91" s="7"/>
      <c r="H91" s="7"/>
      <c r="I91" s="7"/>
      <c r="J91" s="7"/>
    </row>
    <row r="92" spans="1:10" ht="6.75" customHeight="1" x14ac:dyDescent="0.2">
      <c r="A92" s="881" t="s">
        <v>89</v>
      </c>
      <c r="B92" s="882">
        <f>AVERAGE(B93:B101)</f>
        <v>3041.8444444444444</v>
      </c>
      <c r="C92" s="882">
        <f>AVERAGE(C93:C101)</f>
        <v>2416.088888888889</v>
      </c>
      <c r="D92" s="863">
        <f t="shared" ref="D92:D101" si="23">((C92/B92) -      1)*100</f>
        <v>-20.571583030763495</v>
      </c>
      <c r="E92" s="882">
        <f t="shared" ref="E92:F92" si="24">AVERAGE(E93:E101)</f>
        <v>4432.5</v>
      </c>
      <c r="F92" s="882">
        <f t="shared" si="24"/>
        <v>3452.6400000000003</v>
      </c>
      <c r="G92" s="863">
        <f t="shared" ref="G92:G101" si="25">((F92/E92) -      1)*100</f>
        <v>-22.106260575296098</v>
      </c>
      <c r="H92" s="883">
        <f t="shared" ref="H92:I92" si="26">AVERAGE(H93:H101)</f>
        <v>3138</v>
      </c>
      <c r="I92" s="883">
        <f t="shared" si="26"/>
        <v>2523.3333333333335</v>
      </c>
      <c r="J92" s="863">
        <f t="shared" ref="J92:J101" si="27">((I92/H92) -      1)*100</f>
        <v>-19.58784788612704</v>
      </c>
    </row>
    <row r="93" spans="1:10" ht="12" customHeight="1" x14ac:dyDescent="0.2">
      <c r="A93" s="254" t="s">
        <v>90</v>
      </c>
      <c r="B93" s="884">
        <v>3080</v>
      </c>
      <c r="C93" s="884">
        <v>2350</v>
      </c>
      <c r="D93" s="866">
        <f t="shared" si="23"/>
        <v>-23.7012987012987</v>
      </c>
      <c r="E93" s="884">
        <v>4330</v>
      </c>
      <c r="F93" s="884">
        <v>3670</v>
      </c>
      <c r="G93" s="866">
        <f t="shared" si="25"/>
        <v>-15.24249422632794</v>
      </c>
      <c r="H93" s="885">
        <v>3330</v>
      </c>
      <c r="I93" s="885">
        <v>2440</v>
      </c>
      <c r="J93" s="866">
        <f t="shared" si="27"/>
        <v>-26.726726726726724</v>
      </c>
    </row>
    <row r="94" spans="1:10" ht="12" customHeight="1" x14ac:dyDescent="0.2">
      <c r="A94" s="254" t="s">
        <v>91</v>
      </c>
      <c r="B94" s="884">
        <v>2715</v>
      </c>
      <c r="C94" s="884">
        <v>2165</v>
      </c>
      <c r="D94" s="866">
        <f t="shared" si="23"/>
        <v>-20.257826887661146</v>
      </c>
      <c r="E94" s="884">
        <v>4390</v>
      </c>
      <c r="F94" s="884">
        <v>3210</v>
      </c>
      <c r="G94" s="866">
        <f t="shared" si="25"/>
        <v>-26.87927107061503</v>
      </c>
      <c r="H94" s="885">
        <v>3235</v>
      </c>
      <c r="I94" s="885">
        <v>2460</v>
      </c>
      <c r="J94" s="866">
        <f t="shared" si="27"/>
        <v>-23.956723338485318</v>
      </c>
    </row>
    <row r="95" spans="1:10" ht="12" customHeight="1" x14ac:dyDescent="0.2">
      <c r="A95" s="254" t="s">
        <v>92</v>
      </c>
      <c r="B95" s="884">
        <v>3375</v>
      </c>
      <c r="C95" s="884">
        <v>2566.6</v>
      </c>
      <c r="D95" s="866">
        <f t="shared" si="23"/>
        <v>-23.952592592592591</v>
      </c>
      <c r="E95" s="884">
        <v>4650</v>
      </c>
      <c r="F95" s="884">
        <v>3750</v>
      </c>
      <c r="G95" s="866">
        <f t="shared" si="25"/>
        <v>-19.354838709677423</v>
      </c>
      <c r="H95" s="885">
        <v>3665</v>
      </c>
      <c r="I95" s="885">
        <v>2966.6</v>
      </c>
      <c r="J95" s="866">
        <f t="shared" si="27"/>
        <v>-19.055934515688953</v>
      </c>
    </row>
    <row r="96" spans="1:10" ht="12" customHeight="1" x14ac:dyDescent="0.2">
      <c r="A96" s="254" t="s">
        <v>93</v>
      </c>
      <c r="B96" s="884">
        <v>2900</v>
      </c>
      <c r="C96" s="884">
        <v>2200</v>
      </c>
      <c r="D96" s="866">
        <f t="shared" si="23"/>
        <v>-24.137931034482762</v>
      </c>
      <c r="E96" s="884" t="s">
        <v>31</v>
      </c>
      <c r="F96" s="884" t="s">
        <v>31</v>
      </c>
      <c r="G96" s="866" t="s">
        <v>141</v>
      </c>
      <c r="H96" s="884" t="s">
        <v>31</v>
      </c>
      <c r="I96" s="884" t="s">
        <v>31</v>
      </c>
      <c r="J96" s="866" t="s">
        <v>141</v>
      </c>
    </row>
    <row r="97" spans="1:10" ht="12" customHeight="1" x14ac:dyDescent="0.2">
      <c r="A97" s="254" t="s">
        <v>193</v>
      </c>
      <c r="B97" s="884">
        <v>3500</v>
      </c>
      <c r="C97" s="884">
        <v>2206.6</v>
      </c>
      <c r="D97" s="866">
        <f t="shared" si="23"/>
        <v>-36.954285714285717</v>
      </c>
      <c r="E97" s="884" t="s">
        <v>31</v>
      </c>
      <c r="F97" s="884">
        <v>3206.6</v>
      </c>
      <c r="G97" s="866" t="s">
        <v>141</v>
      </c>
      <c r="H97" s="884">
        <v>2553.4</v>
      </c>
      <c r="I97" s="884">
        <v>2420</v>
      </c>
      <c r="J97" s="866">
        <f t="shared" si="27"/>
        <v>-5.2244066734550065</v>
      </c>
    </row>
    <row r="98" spans="1:10" ht="12" customHeight="1" x14ac:dyDescent="0.2">
      <c r="A98" s="254" t="s">
        <v>94</v>
      </c>
      <c r="B98" s="884">
        <v>3290</v>
      </c>
      <c r="C98" s="884">
        <v>3000</v>
      </c>
      <c r="D98" s="866">
        <f t="shared" si="23"/>
        <v>-8.814589665653493</v>
      </c>
      <c r="E98" s="884" t="s">
        <v>31</v>
      </c>
      <c r="F98" s="884" t="s">
        <v>31</v>
      </c>
      <c r="G98" s="866" t="s">
        <v>141</v>
      </c>
      <c r="H98" s="884" t="s">
        <v>31</v>
      </c>
      <c r="I98" s="884">
        <v>2400</v>
      </c>
      <c r="J98" s="866" t="s">
        <v>141</v>
      </c>
    </row>
    <row r="99" spans="1:10" ht="12" customHeight="1" x14ac:dyDescent="0.2">
      <c r="A99" s="254" t="s">
        <v>95</v>
      </c>
      <c r="B99" s="884">
        <v>2910</v>
      </c>
      <c r="C99" s="884">
        <v>2310</v>
      </c>
      <c r="D99" s="866">
        <f t="shared" si="23"/>
        <v>-20.618556701030933</v>
      </c>
      <c r="E99" s="884" t="s">
        <v>31</v>
      </c>
      <c r="F99" s="884" t="s">
        <v>31</v>
      </c>
      <c r="G99" s="866" t="s">
        <v>141</v>
      </c>
      <c r="H99" s="884" t="s">
        <v>31</v>
      </c>
      <c r="I99" s="884" t="s">
        <v>31</v>
      </c>
      <c r="J99" s="866" t="s">
        <v>141</v>
      </c>
    </row>
    <row r="100" spans="1:10" ht="12" customHeight="1" x14ac:dyDescent="0.2">
      <c r="A100" s="254" t="s">
        <v>96</v>
      </c>
      <c r="B100" s="884">
        <v>2800</v>
      </c>
      <c r="C100" s="884">
        <v>2800</v>
      </c>
      <c r="D100" s="866">
        <f t="shared" si="23"/>
        <v>0</v>
      </c>
      <c r="E100" s="884" t="s">
        <v>31</v>
      </c>
      <c r="F100" s="884" t="s">
        <v>31</v>
      </c>
      <c r="G100" s="866" t="s">
        <v>141</v>
      </c>
      <c r="H100" s="884" t="s">
        <v>31</v>
      </c>
      <c r="I100" s="884" t="s">
        <v>31</v>
      </c>
      <c r="J100" s="866" t="s">
        <v>141</v>
      </c>
    </row>
    <row r="101" spans="1:10" ht="12" customHeight="1" x14ac:dyDescent="0.2">
      <c r="A101" s="254" t="s">
        <v>97</v>
      </c>
      <c r="B101" s="884">
        <v>2806.6</v>
      </c>
      <c r="C101" s="884">
        <v>2146.6</v>
      </c>
      <c r="D101" s="866">
        <f t="shared" si="23"/>
        <v>-23.515998004703199</v>
      </c>
      <c r="E101" s="884">
        <v>4360</v>
      </c>
      <c r="F101" s="884">
        <v>3426.6</v>
      </c>
      <c r="G101" s="866">
        <f t="shared" si="25"/>
        <v>-21.408256880733944</v>
      </c>
      <c r="H101" s="885">
        <v>2906.6</v>
      </c>
      <c r="I101" s="885">
        <v>2453.4</v>
      </c>
      <c r="J101" s="866">
        <f t="shared" si="27"/>
        <v>-15.592100736255411</v>
      </c>
    </row>
    <row r="102" spans="1:10" ht="12" customHeight="1" x14ac:dyDescent="0.2">
      <c r="A102" s="881" t="s">
        <v>98</v>
      </c>
      <c r="B102" s="882">
        <f>AVERAGE(B103:B105)</f>
        <v>2235.5333333333333</v>
      </c>
      <c r="C102" s="882">
        <f>AVERAGE(C103:C105)</f>
        <v>2221.6666666666665</v>
      </c>
      <c r="D102" s="863">
        <f>((C102/B102)-    1)*100</f>
        <v>-0.62028449586974954</v>
      </c>
      <c r="E102" s="882">
        <f>AVERAGE(E103:E105)</f>
        <v>3066.5</v>
      </c>
      <c r="F102" s="882">
        <f>AVERAGE(F103:F105)</f>
        <v>3410</v>
      </c>
      <c r="G102" s="863">
        <f>((F102/E102)-    1)*100</f>
        <v>11.201695744333939</v>
      </c>
      <c r="H102" s="883">
        <f>AVERAGE(H103:H105)</f>
        <v>3163.3333333333335</v>
      </c>
      <c r="I102" s="883">
        <f>AVERAGE(I103:I105)</f>
        <v>2531.6666666666665</v>
      </c>
      <c r="J102" s="863">
        <f>((I102/H102)-    1)*100</f>
        <v>-19.968387776606967</v>
      </c>
    </row>
    <row r="103" spans="1:10" ht="12" customHeight="1" x14ac:dyDescent="0.2">
      <c r="A103" s="254" t="s">
        <v>99</v>
      </c>
      <c r="B103" s="884">
        <v>2220</v>
      </c>
      <c r="C103" s="884">
        <v>2165</v>
      </c>
      <c r="D103" s="866">
        <f>((C103/B103)-    1)*100</f>
        <v>-2.4774774774774744</v>
      </c>
      <c r="E103" s="884">
        <v>3053</v>
      </c>
      <c r="F103" s="884">
        <v>3330</v>
      </c>
      <c r="G103" s="866">
        <f>((F103/E103)-    1)*100</f>
        <v>9.0730429086144824</v>
      </c>
      <c r="H103" s="885">
        <v>3130</v>
      </c>
      <c r="I103" s="885">
        <v>2450</v>
      </c>
      <c r="J103" s="866">
        <f>((I103/H103)-    1)*100</f>
        <v>-21.725239616613422</v>
      </c>
    </row>
    <row r="104" spans="1:10" ht="12" customHeight="1" x14ac:dyDescent="0.2">
      <c r="A104" s="254" t="s">
        <v>100</v>
      </c>
      <c r="B104" s="884">
        <v>2280</v>
      </c>
      <c r="C104" s="884">
        <v>2290</v>
      </c>
      <c r="D104" s="866">
        <f>((C104/B104)-    1)*100</f>
        <v>0.43859649122806044</v>
      </c>
      <c r="E104" s="884" t="s">
        <v>31</v>
      </c>
      <c r="F104" s="884">
        <v>3490</v>
      </c>
      <c r="G104" s="866" t="s">
        <v>141</v>
      </c>
      <c r="H104" s="885">
        <v>3220</v>
      </c>
      <c r="I104" s="885">
        <v>2615</v>
      </c>
      <c r="J104" s="866">
        <f>((I104/H104)-    1)*100</f>
        <v>-18.788819875776397</v>
      </c>
    </row>
    <row r="105" spans="1:10" ht="12" customHeight="1" x14ac:dyDescent="0.2">
      <c r="A105" s="254" t="s">
        <v>101</v>
      </c>
      <c r="B105" s="884">
        <v>2206.6</v>
      </c>
      <c r="C105" s="884">
        <v>2210</v>
      </c>
      <c r="D105" s="866">
        <f>((C105/B105)-    1)*100</f>
        <v>0.15408320493066618</v>
      </c>
      <c r="E105" s="884">
        <v>3080</v>
      </c>
      <c r="F105" s="884">
        <v>3410</v>
      </c>
      <c r="G105" s="866">
        <f>((F105/E105)-    1)*100</f>
        <v>10.714285714285721</v>
      </c>
      <c r="H105" s="885">
        <v>3140</v>
      </c>
      <c r="I105" s="885">
        <v>2530</v>
      </c>
      <c r="J105" s="866">
        <f>((I105/H105)-    1)*100</f>
        <v>-19.426751592356684</v>
      </c>
    </row>
    <row r="106" spans="1:10" ht="12" customHeight="1" x14ac:dyDescent="0.2">
      <c r="A106" s="881" t="s">
        <v>102</v>
      </c>
      <c r="B106" s="882">
        <v>3275</v>
      </c>
      <c r="C106" s="882">
        <v>2606.6</v>
      </c>
      <c r="D106" s="863">
        <f>((C106/B106)-    1)*100</f>
        <v>-20.409160305343509</v>
      </c>
      <c r="E106" s="882">
        <v>4515</v>
      </c>
      <c r="F106" s="882">
        <v>3445</v>
      </c>
      <c r="G106" s="863">
        <f t="shared" ref="G106:G107" si="28">((F106/E106)-    1)*100</f>
        <v>-23.698781838316719</v>
      </c>
      <c r="H106" s="883">
        <v>2833</v>
      </c>
      <c r="I106" s="883">
        <v>2825</v>
      </c>
      <c r="J106" s="863">
        <f>((I106/H106)-    1)*100</f>
        <v>-0.28238616307800779</v>
      </c>
    </row>
    <row r="107" spans="1:10" ht="12" customHeight="1" x14ac:dyDescent="0.2">
      <c r="A107" s="881" t="s">
        <v>103</v>
      </c>
      <c r="B107" s="882">
        <f>AVERAGE(B108:B113)</f>
        <v>3302.5</v>
      </c>
      <c r="C107" s="882">
        <f>AVERAGE(C108:C113)</f>
        <v>2420.8333333333335</v>
      </c>
      <c r="D107" s="886">
        <f t="shared" ref="D107:D118" si="29">((C107/B107)-    1)*100</f>
        <v>-26.696946757506936</v>
      </c>
      <c r="E107" s="882">
        <f>AVERAGE(E108:E113)</f>
        <v>4407.5</v>
      </c>
      <c r="F107" s="882">
        <f>AVERAGE(F108:F113)</f>
        <v>3675</v>
      </c>
      <c r="G107" s="863">
        <f t="shared" si="28"/>
        <v>-16.619398752127058</v>
      </c>
      <c r="H107" s="883">
        <f>AVERAGE(H108:H113)</f>
        <v>3594.4</v>
      </c>
      <c r="I107" s="883">
        <f>AVERAGE(I108:I113)</f>
        <v>3437.5</v>
      </c>
      <c r="J107" s="863">
        <f t="shared" ref="J107" si="30">((I107/H107)-    1)*100</f>
        <v>-4.3651235254840941</v>
      </c>
    </row>
    <row r="108" spans="1:10" ht="12" customHeight="1" x14ac:dyDescent="0.2">
      <c r="A108" s="254" t="s">
        <v>145</v>
      </c>
      <c r="B108" s="884">
        <v>3160</v>
      </c>
      <c r="C108" s="884">
        <v>2145</v>
      </c>
      <c r="D108" s="887">
        <f t="shared" si="29"/>
        <v>-32.120253164556964</v>
      </c>
      <c r="E108" s="884">
        <v>4570</v>
      </c>
      <c r="F108" s="884">
        <v>3410</v>
      </c>
      <c r="G108" s="866">
        <f t="shared" ref="G108:G116" si="31">((F108/E108)-    1)*100</f>
        <v>-25.382932166301973</v>
      </c>
      <c r="H108" s="884" t="s">
        <v>31</v>
      </c>
      <c r="I108" s="884" t="s">
        <v>31</v>
      </c>
      <c r="J108" s="866" t="s">
        <v>141</v>
      </c>
    </row>
    <row r="109" spans="1:10" ht="12" customHeight="1" x14ac:dyDescent="0.2">
      <c r="A109" s="254" t="s">
        <v>104</v>
      </c>
      <c r="B109" s="884">
        <v>3295</v>
      </c>
      <c r="C109" s="884">
        <v>2400</v>
      </c>
      <c r="D109" s="887">
        <f t="shared" si="29"/>
        <v>-27.162367223065253</v>
      </c>
      <c r="E109" s="884">
        <v>4655</v>
      </c>
      <c r="F109" s="884">
        <v>3850</v>
      </c>
      <c r="G109" s="866">
        <f t="shared" si="31"/>
        <v>-17.29323308270677</v>
      </c>
      <c r="H109" s="885">
        <v>3245</v>
      </c>
      <c r="I109" s="885">
        <v>3205</v>
      </c>
      <c r="J109" s="866">
        <f t="shared" ref="J109:J110" si="32">((I109/H109)-    1)*100</f>
        <v>-1.2326656394452962</v>
      </c>
    </row>
    <row r="110" spans="1:10" ht="12" customHeight="1" x14ac:dyDescent="0.2">
      <c r="A110" s="254" t="s">
        <v>105</v>
      </c>
      <c r="B110" s="884">
        <v>2720</v>
      </c>
      <c r="C110" s="884">
        <v>2270</v>
      </c>
      <c r="D110" s="887">
        <f t="shared" si="29"/>
        <v>-16.544117647058819</v>
      </c>
      <c r="E110" s="884">
        <v>4500</v>
      </c>
      <c r="F110" s="884">
        <v>3550</v>
      </c>
      <c r="G110" s="866">
        <f t="shared" si="31"/>
        <v>-21.111111111111114</v>
      </c>
      <c r="H110" s="885">
        <v>3260</v>
      </c>
      <c r="I110" s="885">
        <v>2907.5</v>
      </c>
      <c r="J110" s="866">
        <f t="shared" si="32"/>
        <v>-10.812883435582821</v>
      </c>
    </row>
    <row r="111" spans="1:10" ht="12" customHeight="1" x14ac:dyDescent="0.2">
      <c r="A111" s="254" t="s">
        <v>106</v>
      </c>
      <c r="B111" s="884">
        <v>3190</v>
      </c>
      <c r="C111" s="884">
        <v>2200</v>
      </c>
      <c r="D111" s="887">
        <f t="shared" si="29"/>
        <v>-31.034482758620683</v>
      </c>
      <c r="E111" s="884">
        <v>4287</v>
      </c>
      <c r="F111" s="884">
        <v>3440</v>
      </c>
      <c r="G111" s="866">
        <f t="shared" si="31"/>
        <v>-19.757406111499886</v>
      </c>
      <c r="H111" s="884">
        <v>3600</v>
      </c>
      <c r="I111" s="884" t="s">
        <v>31</v>
      </c>
      <c r="J111" s="866" t="s">
        <v>141</v>
      </c>
    </row>
    <row r="112" spans="1:10" ht="12" customHeight="1" x14ac:dyDescent="0.2">
      <c r="A112" s="254" t="s">
        <v>107</v>
      </c>
      <c r="B112" s="884">
        <v>3050</v>
      </c>
      <c r="C112" s="884">
        <v>2310</v>
      </c>
      <c r="D112" s="887">
        <f t="shared" si="29"/>
        <v>-24.26229508196721</v>
      </c>
      <c r="E112" s="884">
        <v>4633</v>
      </c>
      <c r="F112" s="884">
        <v>3600</v>
      </c>
      <c r="G112" s="866">
        <f t="shared" si="31"/>
        <v>-22.296568098424352</v>
      </c>
      <c r="H112" s="885">
        <v>3667</v>
      </c>
      <c r="I112" s="884" t="s">
        <v>31</v>
      </c>
      <c r="J112" s="866" t="s">
        <v>141</v>
      </c>
    </row>
    <row r="113" spans="1:10" ht="12" customHeight="1" x14ac:dyDescent="0.2">
      <c r="A113" s="254" t="s">
        <v>153</v>
      </c>
      <c r="B113" s="884">
        <v>4400</v>
      </c>
      <c r="C113" s="884">
        <v>3200</v>
      </c>
      <c r="D113" s="887">
        <f t="shared" si="29"/>
        <v>-27.27272727272727</v>
      </c>
      <c r="E113" s="884">
        <v>3800</v>
      </c>
      <c r="F113" s="884">
        <v>4200</v>
      </c>
      <c r="G113" s="866">
        <f t="shared" si="31"/>
        <v>10.526315789473696</v>
      </c>
      <c r="H113" s="885">
        <v>4200</v>
      </c>
      <c r="I113" s="885">
        <v>4200</v>
      </c>
      <c r="J113" s="866">
        <f t="shared" ref="J113:J117" si="33">((I113/H113)-    1)*100</f>
        <v>0</v>
      </c>
    </row>
    <row r="114" spans="1:10" ht="12" customHeight="1" x14ac:dyDescent="0.2">
      <c r="A114" s="881" t="s">
        <v>108</v>
      </c>
      <c r="B114" s="882">
        <f>AVERAGE(B115:B118)</f>
        <v>4225</v>
      </c>
      <c r="C114" s="882">
        <f>AVERAGE(C115:C118)</f>
        <v>3125</v>
      </c>
      <c r="D114" s="886">
        <f t="shared" si="29"/>
        <v>-26.035502958579883</v>
      </c>
      <c r="E114" s="882">
        <f t="shared" ref="E114:F114" si="34">AVERAGE(E115:E118)</f>
        <v>5450</v>
      </c>
      <c r="F114" s="882">
        <f t="shared" si="34"/>
        <v>5025</v>
      </c>
      <c r="G114" s="863">
        <f t="shared" si="31"/>
        <v>-7.7981651376146761</v>
      </c>
      <c r="H114" s="883">
        <f t="shared" ref="H114:I114" si="35">AVERAGE(H115:H118)</f>
        <v>3733.3333333333335</v>
      </c>
      <c r="I114" s="883">
        <f t="shared" si="35"/>
        <v>3250</v>
      </c>
      <c r="J114" s="863">
        <f t="shared" si="33"/>
        <v>-12.946428571428569</v>
      </c>
    </row>
    <row r="115" spans="1:10" ht="11.1" customHeight="1" x14ac:dyDescent="0.2">
      <c r="A115" s="254" t="s">
        <v>109</v>
      </c>
      <c r="B115" s="884">
        <v>3700</v>
      </c>
      <c r="C115" s="884">
        <v>2700</v>
      </c>
      <c r="D115" s="866">
        <f t="shared" si="29"/>
        <v>-27.027027027027028</v>
      </c>
      <c r="E115" s="884">
        <v>4600</v>
      </c>
      <c r="F115" s="884">
        <v>4000</v>
      </c>
      <c r="G115" s="866">
        <f t="shared" si="31"/>
        <v>-13.043478260869568</v>
      </c>
      <c r="H115" s="885">
        <v>3700</v>
      </c>
      <c r="I115" s="885">
        <v>3500</v>
      </c>
      <c r="J115" s="866">
        <f t="shared" si="33"/>
        <v>-5.4054054054054053</v>
      </c>
    </row>
    <row r="116" spans="1:10" ht="11.1" customHeight="1" x14ac:dyDescent="0.2">
      <c r="A116" s="254" t="s">
        <v>110</v>
      </c>
      <c r="B116" s="884">
        <v>5850</v>
      </c>
      <c r="C116" s="884">
        <v>4150</v>
      </c>
      <c r="D116" s="866">
        <f t="shared" si="29"/>
        <v>-29.059829059829056</v>
      </c>
      <c r="E116" s="884">
        <v>6300</v>
      </c>
      <c r="F116" s="884">
        <v>6050</v>
      </c>
      <c r="G116" s="866">
        <f t="shared" si="31"/>
        <v>-3.9682539682539653</v>
      </c>
      <c r="H116" s="885">
        <v>4500</v>
      </c>
      <c r="I116" s="884" t="s">
        <v>31</v>
      </c>
      <c r="J116" s="866" t="s">
        <v>141</v>
      </c>
    </row>
    <row r="117" spans="1:10" ht="11.1" customHeight="1" x14ac:dyDescent="0.2">
      <c r="A117" s="254" t="s">
        <v>111</v>
      </c>
      <c r="B117" s="884">
        <v>3150</v>
      </c>
      <c r="C117" s="884">
        <v>3150</v>
      </c>
      <c r="D117" s="866">
        <f t="shared" si="29"/>
        <v>0</v>
      </c>
      <c r="E117" s="884" t="s">
        <v>31</v>
      </c>
      <c r="F117" s="884" t="s">
        <v>31</v>
      </c>
      <c r="G117" s="866" t="s">
        <v>141</v>
      </c>
      <c r="H117" s="885">
        <v>3000</v>
      </c>
      <c r="I117" s="885">
        <v>3000</v>
      </c>
      <c r="J117" s="866">
        <f t="shared" si="33"/>
        <v>0</v>
      </c>
    </row>
    <row r="118" spans="1:10" ht="11.1" customHeight="1" x14ac:dyDescent="0.2">
      <c r="A118" s="254" t="s">
        <v>112</v>
      </c>
      <c r="B118" s="884">
        <v>4200</v>
      </c>
      <c r="C118" s="884">
        <v>2500</v>
      </c>
      <c r="D118" s="866">
        <f t="shared" si="29"/>
        <v>-40.476190476190474</v>
      </c>
      <c r="E118" s="884" t="s">
        <v>31</v>
      </c>
      <c r="F118" s="884" t="s">
        <v>31</v>
      </c>
      <c r="G118" s="866" t="s">
        <v>141</v>
      </c>
      <c r="H118" s="884" t="s">
        <v>31</v>
      </c>
      <c r="I118" s="884" t="s">
        <v>31</v>
      </c>
      <c r="J118" s="866" t="s">
        <v>141</v>
      </c>
    </row>
    <row r="119" spans="1:10" ht="11.1" customHeight="1" x14ac:dyDescent="0.2">
      <c r="A119" s="888" t="s">
        <v>113</v>
      </c>
      <c r="B119" s="882">
        <f>AVERAGE(B120:B121)</f>
        <v>3868.75</v>
      </c>
      <c r="C119" s="882">
        <f>AVERAGE(C120:C121)</f>
        <v>2782</v>
      </c>
      <c r="D119" s="863">
        <f>((C119/B119)-    1)*100</f>
        <v>-28.090468497576737</v>
      </c>
      <c r="E119" s="882">
        <f>AVERAGE(E120:E121)</f>
        <v>5085.5</v>
      </c>
      <c r="F119" s="882">
        <f>AVERAGE(F120:F121)</f>
        <v>3805.6</v>
      </c>
      <c r="G119" s="863">
        <f>((F119/E119)-    1)*100</f>
        <v>-25.167633467702288</v>
      </c>
      <c r="H119" s="883">
        <f>AVERAGE(H120:H121)</f>
        <v>3916.5</v>
      </c>
      <c r="I119" s="883">
        <f>AVERAGE(I120:I121)</f>
        <v>2988.9</v>
      </c>
      <c r="J119" s="863">
        <f>((I119/H119)-    1)*100</f>
        <v>-23.684412102642661</v>
      </c>
    </row>
    <row r="120" spans="1:10" ht="11.1" customHeight="1" x14ac:dyDescent="0.2">
      <c r="A120" s="889" t="s">
        <v>114</v>
      </c>
      <c r="B120" s="884">
        <v>3737.5</v>
      </c>
      <c r="C120" s="884">
        <v>2784</v>
      </c>
      <c r="D120" s="866">
        <f>((C120/B120)-    1)*100</f>
        <v>-25.511705685618725</v>
      </c>
      <c r="E120" s="884">
        <v>4871</v>
      </c>
      <c r="F120" s="884">
        <v>3711.2</v>
      </c>
      <c r="G120" s="866">
        <f>((F120/E120)-    1)*100</f>
        <v>-23.810305892013961</v>
      </c>
      <c r="H120" s="885">
        <v>3933</v>
      </c>
      <c r="I120" s="885">
        <v>2777.8</v>
      </c>
      <c r="J120" s="866">
        <f>((I120/H120)-    1)*100</f>
        <v>-29.371980676328501</v>
      </c>
    </row>
    <row r="121" spans="1:10" ht="14.1" customHeight="1" x14ac:dyDescent="0.2">
      <c r="A121" s="889" t="s">
        <v>115</v>
      </c>
      <c r="B121" s="884">
        <v>4000</v>
      </c>
      <c r="C121" s="884">
        <v>2780</v>
      </c>
      <c r="D121" s="866">
        <f>((C121/B121)-    1)*100</f>
        <v>-30.500000000000004</v>
      </c>
      <c r="E121" s="884">
        <v>5300</v>
      </c>
      <c r="F121" s="884">
        <v>3900</v>
      </c>
      <c r="G121" s="866">
        <f>((F121/E121)-    1)*100</f>
        <v>-26.415094339622648</v>
      </c>
      <c r="H121" s="885">
        <v>3900</v>
      </c>
      <c r="I121" s="885">
        <v>3200</v>
      </c>
      <c r="J121" s="866">
        <f>((I121/H121)-    1)*100</f>
        <v>-17.948717948717952</v>
      </c>
    </row>
    <row r="122" spans="1:10" ht="14.1" customHeight="1" x14ac:dyDescent="0.2">
      <c r="A122" s="544" t="s">
        <v>116</v>
      </c>
      <c r="B122" s="147" t="s">
        <v>141</v>
      </c>
      <c r="C122" s="90">
        <f>AVERAGE(C123:C124)</f>
        <v>3000</v>
      </c>
      <c r="D122" s="556" t="s">
        <v>141</v>
      </c>
      <c r="E122" s="147" t="s">
        <v>141</v>
      </c>
      <c r="F122" s="90">
        <f>AVERAGE(F123:F124)</f>
        <v>3676.665</v>
      </c>
      <c r="G122" s="863" t="s">
        <v>141</v>
      </c>
      <c r="H122" s="147" t="s">
        <v>141</v>
      </c>
      <c r="I122" s="90">
        <f>AVERAGE(I123:I124)</f>
        <v>3233.33</v>
      </c>
      <c r="J122" s="147" t="s">
        <v>143</v>
      </c>
    </row>
    <row r="123" spans="1:10" ht="12" customHeight="1" x14ac:dyDescent="0.2">
      <c r="A123" s="91" t="s">
        <v>117</v>
      </c>
      <c r="B123" s="141" t="s">
        <v>31</v>
      </c>
      <c r="C123" s="86">
        <v>2500</v>
      </c>
      <c r="D123" s="82" t="s">
        <v>141</v>
      </c>
      <c r="E123" s="141" t="s">
        <v>31</v>
      </c>
      <c r="F123" s="86">
        <v>3853.33</v>
      </c>
      <c r="G123" s="866" t="s">
        <v>141</v>
      </c>
      <c r="H123" s="141" t="s">
        <v>31</v>
      </c>
      <c r="I123" s="86">
        <v>3233.33</v>
      </c>
      <c r="J123" s="140" t="s">
        <v>143</v>
      </c>
    </row>
    <row r="124" spans="1:10" ht="12" customHeight="1" x14ac:dyDescent="0.2">
      <c r="A124" s="91" t="s">
        <v>147</v>
      </c>
      <c r="B124" s="141" t="s">
        <v>31</v>
      </c>
      <c r="C124" s="86">
        <v>3500</v>
      </c>
      <c r="D124" s="82" t="s">
        <v>141</v>
      </c>
      <c r="E124" s="141" t="s">
        <v>31</v>
      </c>
      <c r="F124" s="86">
        <v>3500</v>
      </c>
      <c r="G124" s="866" t="s">
        <v>141</v>
      </c>
      <c r="H124" s="141" t="s">
        <v>31</v>
      </c>
      <c r="I124" s="88" t="s">
        <v>142</v>
      </c>
      <c r="J124" s="140" t="s">
        <v>143</v>
      </c>
    </row>
    <row r="125" spans="1:10" ht="12" customHeight="1" x14ac:dyDescent="0.2">
      <c r="A125" s="881" t="s">
        <v>118</v>
      </c>
      <c r="B125" s="882">
        <f>AVERAGE(B126:B128)</f>
        <v>4079</v>
      </c>
      <c r="C125" s="882">
        <f>AVERAGE(C126:C128)</f>
        <v>2540</v>
      </c>
      <c r="D125" s="863">
        <f>((C125/B125) -      1)*100</f>
        <v>-37.729835744054917</v>
      </c>
      <c r="E125" s="882">
        <f t="shared" ref="E125:F125" si="36">AVERAGE(E126:E128)</f>
        <v>3657</v>
      </c>
      <c r="F125" s="882">
        <f t="shared" si="36"/>
        <v>3260</v>
      </c>
      <c r="G125" s="863">
        <f>((F125/E125) -      1)*100</f>
        <v>-10.855892808312827</v>
      </c>
      <c r="H125" s="883">
        <f t="shared" ref="H125:I125" si="37">AVERAGE(H126:H128)</f>
        <v>4006.5</v>
      </c>
      <c r="I125" s="883">
        <f t="shared" si="37"/>
        <v>3660</v>
      </c>
      <c r="J125" s="863">
        <f>((I125/H125) -      1)*100</f>
        <v>-8.6484462748034456</v>
      </c>
    </row>
    <row r="126" spans="1:10" ht="12" customHeight="1" x14ac:dyDescent="0.2">
      <c r="A126" s="832" t="s">
        <v>119</v>
      </c>
      <c r="B126" s="884">
        <v>4200</v>
      </c>
      <c r="C126" s="884">
        <v>2500</v>
      </c>
      <c r="D126" s="866">
        <f>((C126/B126) -      1)*100</f>
        <v>-40.476190476190474</v>
      </c>
      <c r="E126" s="884" t="s">
        <v>31</v>
      </c>
      <c r="F126" s="884" t="s">
        <v>31</v>
      </c>
      <c r="G126" s="866" t="s">
        <v>141</v>
      </c>
      <c r="H126" s="884" t="s">
        <v>31</v>
      </c>
      <c r="I126" s="884" t="s">
        <v>31</v>
      </c>
      <c r="J126" s="866" t="s">
        <v>141</v>
      </c>
    </row>
    <row r="127" spans="1:10" ht="12" customHeight="1" x14ac:dyDescent="0.2">
      <c r="A127" s="254" t="s">
        <v>120</v>
      </c>
      <c r="B127" s="884">
        <v>4604</v>
      </c>
      <c r="C127" s="884">
        <v>2600</v>
      </c>
      <c r="D127" s="866">
        <f>((C127/B127) -      1)*100</f>
        <v>-43.527367506516072</v>
      </c>
      <c r="E127" s="884">
        <v>3767</v>
      </c>
      <c r="F127" s="884" t="s">
        <v>31</v>
      </c>
      <c r="G127" s="866" t="s">
        <v>141</v>
      </c>
      <c r="H127" s="885">
        <v>3780</v>
      </c>
      <c r="I127" s="885">
        <v>3660</v>
      </c>
      <c r="J127" s="866">
        <f>((I127/H127) -      1)*100</f>
        <v>-3.1746031746031744</v>
      </c>
    </row>
    <row r="128" spans="1:10" ht="12" customHeight="1" x14ac:dyDescent="0.2">
      <c r="A128" s="254" t="s">
        <v>121</v>
      </c>
      <c r="B128" s="884">
        <v>3433</v>
      </c>
      <c r="C128" s="884">
        <v>2520</v>
      </c>
      <c r="D128" s="866">
        <f>((C128/B128) -      1)*100</f>
        <v>-26.594815030585494</v>
      </c>
      <c r="E128" s="884">
        <v>3547</v>
      </c>
      <c r="F128" s="884">
        <v>3260</v>
      </c>
      <c r="G128" s="866">
        <f>((F128/E128) -      1)*100</f>
        <v>-8.091344798421197</v>
      </c>
      <c r="H128" s="885">
        <v>4233</v>
      </c>
      <c r="I128" s="884" t="s">
        <v>31</v>
      </c>
      <c r="J128" s="839" t="s">
        <v>141</v>
      </c>
    </row>
    <row r="129" spans="1:10" ht="12" customHeight="1" x14ac:dyDescent="0.2">
      <c r="A129" s="881" t="s">
        <v>122</v>
      </c>
      <c r="B129" s="882">
        <f>AVERAGE(B130:B134)</f>
        <v>3593.2</v>
      </c>
      <c r="C129" s="882">
        <f>AVERAGE(C130:C134)</f>
        <v>2790.7200000000003</v>
      </c>
      <c r="D129" s="863">
        <f t="shared" ref="D129:D149" si="38">((C129/B129) -      1)*100</f>
        <v>-22.333296226205047</v>
      </c>
      <c r="E129" s="882">
        <f>AVERAGE(E130:E134)</f>
        <v>3445</v>
      </c>
      <c r="F129" s="882">
        <f>AVERAGE(F130:F134)</f>
        <v>3357.7999999999997</v>
      </c>
      <c r="G129" s="863">
        <f>((F129/E129) -      1)*100</f>
        <v>-2.5312046444121994</v>
      </c>
      <c r="H129" s="883">
        <f>AVERAGE(H130:H134)</f>
        <v>2973.3333333333335</v>
      </c>
      <c r="I129" s="883">
        <f>AVERAGE(I130:I134)</f>
        <v>2514.4666666666667</v>
      </c>
      <c r="J129" s="863">
        <f>((I129/H129) -      1)*100</f>
        <v>-15.43273542600897</v>
      </c>
    </row>
    <row r="130" spans="1:10" ht="12" customHeight="1" x14ac:dyDescent="0.2">
      <c r="A130" s="254" t="s">
        <v>123</v>
      </c>
      <c r="B130" s="884">
        <v>3266</v>
      </c>
      <c r="C130" s="884">
        <v>2533.4</v>
      </c>
      <c r="D130" s="866">
        <f t="shared" si="38"/>
        <v>-22.431108389467237</v>
      </c>
      <c r="E130" s="884" t="s">
        <v>31</v>
      </c>
      <c r="F130" s="884" t="s">
        <v>31</v>
      </c>
      <c r="G130" s="866" t="s">
        <v>141</v>
      </c>
      <c r="H130" s="884" t="s">
        <v>31</v>
      </c>
      <c r="I130" s="884" t="s">
        <v>31</v>
      </c>
      <c r="J130" s="866" t="s">
        <v>141</v>
      </c>
    </row>
    <row r="131" spans="1:10" ht="12" customHeight="1" x14ac:dyDescent="0.2">
      <c r="A131" s="254" t="s">
        <v>124</v>
      </c>
      <c r="B131" s="884">
        <v>4650</v>
      </c>
      <c r="C131" s="884">
        <v>3150</v>
      </c>
      <c r="D131" s="866">
        <f t="shared" si="38"/>
        <v>-32.258064516129039</v>
      </c>
      <c r="E131" s="884" t="s">
        <v>31</v>
      </c>
      <c r="F131" s="884" t="s">
        <v>31</v>
      </c>
      <c r="G131" s="866" t="s">
        <v>141</v>
      </c>
      <c r="H131" s="884" t="s">
        <v>31</v>
      </c>
      <c r="I131" s="884" t="s">
        <v>31</v>
      </c>
      <c r="J131" s="866" t="s">
        <v>141</v>
      </c>
    </row>
    <row r="132" spans="1:10" ht="12" customHeight="1" x14ac:dyDescent="0.2">
      <c r="A132" s="254" t="s">
        <v>125</v>
      </c>
      <c r="B132" s="884">
        <v>3360</v>
      </c>
      <c r="C132" s="884">
        <v>2480</v>
      </c>
      <c r="D132" s="866">
        <f t="shared" si="38"/>
        <v>-26.190476190476186</v>
      </c>
      <c r="E132" s="884">
        <v>4420</v>
      </c>
      <c r="F132" s="884">
        <v>3433.4</v>
      </c>
      <c r="G132" s="866">
        <f>((F132/E132) -      1)*100</f>
        <v>-22.321266968325794</v>
      </c>
      <c r="H132" s="885">
        <v>3380</v>
      </c>
      <c r="I132" s="885">
        <v>3110</v>
      </c>
      <c r="J132" s="866">
        <f>((I132/H132) -      1)*100</f>
        <v>-7.9881656804733687</v>
      </c>
    </row>
    <row r="133" spans="1:10" ht="12" customHeight="1" x14ac:dyDescent="0.2">
      <c r="A133" s="254" t="s">
        <v>126</v>
      </c>
      <c r="B133" s="884">
        <v>3550</v>
      </c>
      <c r="C133" s="884">
        <v>2656.8</v>
      </c>
      <c r="D133" s="866">
        <f t="shared" si="38"/>
        <v>-25.160563380281687</v>
      </c>
      <c r="E133" s="884">
        <v>3075</v>
      </c>
      <c r="F133" s="884">
        <v>3306.6</v>
      </c>
      <c r="G133" s="866">
        <f>((F133/E133) -      1)*100</f>
        <v>7.5317073170731774</v>
      </c>
      <c r="H133" s="885">
        <v>2480</v>
      </c>
      <c r="I133" s="885">
        <v>1933.4</v>
      </c>
      <c r="J133" s="866">
        <f>((I133/H133) -      1)*100</f>
        <v>-22.040322580645157</v>
      </c>
    </row>
    <row r="134" spans="1:10" ht="12" customHeight="1" x14ac:dyDescent="0.2">
      <c r="A134" s="254" t="s">
        <v>127</v>
      </c>
      <c r="B134" s="241">
        <v>3140</v>
      </c>
      <c r="C134" s="241">
        <v>3133.4</v>
      </c>
      <c r="D134" s="866">
        <f t="shared" si="38"/>
        <v>-0.21019108280254661</v>
      </c>
      <c r="E134" s="241">
        <v>2840</v>
      </c>
      <c r="F134" s="241">
        <v>3333.4</v>
      </c>
      <c r="G134" s="866">
        <f>((F134/E134) -      1)*100</f>
        <v>17.373239436619727</v>
      </c>
      <c r="H134" s="885">
        <v>3060</v>
      </c>
      <c r="I134" s="885">
        <v>2500</v>
      </c>
      <c r="J134" s="866">
        <f>((I134/H134) -      1)*100</f>
        <v>-18.300653594771244</v>
      </c>
    </row>
    <row r="135" spans="1:10" ht="12" customHeight="1" x14ac:dyDescent="0.2">
      <c r="A135" s="881" t="s">
        <v>576</v>
      </c>
      <c r="B135" s="863" t="s">
        <v>141</v>
      </c>
      <c r="C135" s="882">
        <f>AVERAGE(C136:C136)</f>
        <v>3050</v>
      </c>
      <c r="D135" s="863" t="s">
        <v>141</v>
      </c>
      <c r="E135" s="863" t="s">
        <v>141</v>
      </c>
      <c r="F135" s="863" t="s">
        <v>141</v>
      </c>
      <c r="G135" s="863" t="s">
        <v>141</v>
      </c>
      <c r="H135" s="863" t="s">
        <v>141</v>
      </c>
      <c r="I135" s="883">
        <f>AVERAGE(I136:I136)</f>
        <v>3400</v>
      </c>
      <c r="J135" s="863" t="s">
        <v>141</v>
      </c>
    </row>
    <row r="136" spans="1:10" ht="12" customHeight="1" x14ac:dyDescent="0.2">
      <c r="A136" s="254" t="s">
        <v>582</v>
      </c>
      <c r="B136" s="884" t="s">
        <v>31</v>
      </c>
      <c r="C136" s="884">
        <v>3050</v>
      </c>
      <c r="D136" s="866" t="s">
        <v>141</v>
      </c>
      <c r="E136" s="884" t="s">
        <v>31</v>
      </c>
      <c r="F136" s="884" t="s">
        <v>31</v>
      </c>
      <c r="G136" s="866" t="s">
        <v>141</v>
      </c>
      <c r="H136" s="884" t="s">
        <v>31</v>
      </c>
      <c r="I136" s="885">
        <v>3400</v>
      </c>
      <c r="J136" s="866" t="s">
        <v>141</v>
      </c>
    </row>
    <row r="137" spans="1:10" ht="12" customHeight="1" x14ac:dyDescent="0.25">
      <c r="A137" s="877" t="s">
        <v>319</v>
      </c>
      <c r="B137" s="882">
        <f>AVERAGE(B138:B146)</f>
        <v>3503.3249999999998</v>
      </c>
      <c r="C137" s="882">
        <f>AVERAGE(C138:C146)</f>
        <v>2649.4444444444443</v>
      </c>
      <c r="D137" s="870">
        <f t="shared" si="38"/>
        <v>-24.373432540673655</v>
      </c>
      <c r="E137" s="882">
        <f>AVERAGE(E138:E146)</f>
        <v>4162.666666666667</v>
      </c>
      <c r="F137" s="882">
        <f>AVERAGE(F138:F146)</f>
        <v>3724.8222222222225</v>
      </c>
      <c r="G137" s="870">
        <f t="shared" ref="G137:G156" si="39">((F137/E137) -      1)*100</f>
        <v>-10.518364296391203</v>
      </c>
      <c r="H137" s="883">
        <f>AVERAGE(H138:H146)</f>
        <v>3852.2</v>
      </c>
      <c r="I137" s="883">
        <f>AVERAGE(I138:I146)</f>
        <v>3346.6666666666665</v>
      </c>
      <c r="J137" s="870">
        <f>((I137/H137) -      1)*100</f>
        <v>-13.123236938199812</v>
      </c>
    </row>
    <row r="138" spans="1:10" ht="12" customHeight="1" x14ac:dyDescent="0.25">
      <c r="A138" s="254" t="s">
        <v>185</v>
      </c>
      <c r="B138" s="884">
        <v>3380</v>
      </c>
      <c r="C138" s="884">
        <v>2320</v>
      </c>
      <c r="D138" s="872">
        <f t="shared" si="38"/>
        <v>-31.360946745562135</v>
      </c>
      <c r="E138" s="884">
        <v>3440</v>
      </c>
      <c r="F138" s="884">
        <v>3440</v>
      </c>
      <c r="G138" s="872">
        <f t="shared" si="39"/>
        <v>0</v>
      </c>
      <c r="H138" s="885">
        <v>3500</v>
      </c>
      <c r="I138" s="890" t="s">
        <v>31</v>
      </c>
      <c r="J138" s="872" t="s">
        <v>141</v>
      </c>
    </row>
    <row r="139" spans="1:10" ht="12" customHeight="1" x14ac:dyDescent="0.25">
      <c r="A139" s="254" t="s">
        <v>592</v>
      </c>
      <c r="B139" s="890" t="s">
        <v>31</v>
      </c>
      <c r="C139" s="890">
        <v>2550</v>
      </c>
      <c r="D139" s="872" t="s">
        <v>141</v>
      </c>
      <c r="E139" s="890" t="s">
        <v>31</v>
      </c>
      <c r="F139" s="890">
        <v>3850</v>
      </c>
      <c r="G139" s="872" t="s">
        <v>141</v>
      </c>
      <c r="H139" s="890" t="s">
        <v>31</v>
      </c>
      <c r="I139" s="885">
        <v>3240</v>
      </c>
      <c r="J139" s="872" t="s">
        <v>141</v>
      </c>
    </row>
    <row r="140" spans="1:10" ht="12" customHeight="1" x14ac:dyDescent="0.25">
      <c r="A140" s="254" t="s">
        <v>320</v>
      </c>
      <c r="B140" s="884">
        <v>3500</v>
      </c>
      <c r="C140" s="884">
        <v>2440</v>
      </c>
      <c r="D140" s="872">
        <f t="shared" si="38"/>
        <v>-30.285714285714281</v>
      </c>
      <c r="E140" s="884">
        <v>4300</v>
      </c>
      <c r="F140" s="884">
        <v>3520</v>
      </c>
      <c r="G140" s="872">
        <f t="shared" si="39"/>
        <v>-18.13953488372093</v>
      </c>
      <c r="H140" s="890" t="s">
        <v>31</v>
      </c>
      <c r="I140" s="890" t="s">
        <v>31</v>
      </c>
      <c r="J140" s="872" t="s">
        <v>141</v>
      </c>
    </row>
    <row r="141" spans="1:10" ht="12" customHeight="1" x14ac:dyDescent="0.25">
      <c r="A141" s="254" t="s">
        <v>567</v>
      </c>
      <c r="B141" s="884">
        <v>3800</v>
      </c>
      <c r="C141" s="884">
        <v>3300</v>
      </c>
      <c r="D141" s="872">
        <f t="shared" si="38"/>
        <v>-13.157894736842103</v>
      </c>
      <c r="E141" s="884">
        <v>3600</v>
      </c>
      <c r="F141" s="884">
        <v>3333.4</v>
      </c>
      <c r="G141" s="872">
        <f t="shared" si="39"/>
        <v>-7.4055555555555541</v>
      </c>
      <c r="H141" s="891">
        <v>4000</v>
      </c>
      <c r="I141" s="891">
        <v>3500</v>
      </c>
      <c r="J141" s="872">
        <f t="shared" ref="J141" si="40">((I141/H141) -      1)*100</f>
        <v>-12.5</v>
      </c>
    </row>
    <row r="142" spans="1:10" ht="12" customHeight="1" x14ac:dyDescent="0.25">
      <c r="A142" s="254" t="s">
        <v>187</v>
      </c>
      <c r="B142" s="890">
        <v>3600</v>
      </c>
      <c r="C142" s="890">
        <v>2400</v>
      </c>
      <c r="D142" s="872">
        <f t="shared" si="38"/>
        <v>-33.333333333333336</v>
      </c>
      <c r="E142" s="890">
        <v>4400</v>
      </c>
      <c r="F142" s="890">
        <v>4400</v>
      </c>
      <c r="G142" s="872">
        <f t="shared" si="39"/>
        <v>0</v>
      </c>
      <c r="H142" s="890" t="s">
        <v>31</v>
      </c>
      <c r="I142" s="890" t="s">
        <v>31</v>
      </c>
      <c r="J142" s="872" t="s">
        <v>141</v>
      </c>
    </row>
    <row r="143" spans="1:10" ht="12" customHeight="1" x14ac:dyDescent="0.25">
      <c r="A143" s="254" t="s">
        <v>321</v>
      </c>
      <c r="B143" s="890">
        <v>3146.6</v>
      </c>
      <c r="C143" s="890">
        <v>2470</v>
      </c>
      <c r="D143" s="872">
        <f t="shared" si="38"/>
        <v>-21.502574207080659</v>
      </c>
      <c r="E143" s="890">
        <v>4586</v>
      </c>
      <c r="F143" s="890">
        <v>3480</v>
      </c>
      <c r="G143" s="872">
        <f t="shared" si="39"/>
        <v>-24.116877453118192</v>
      </c>
      <c r="H143" s="891">
        <v>3511</v>
      </c>
      <c r="I143" s="891">
        <v>2740</v>
      </c>
      <c r="J143" s="872">
        <f>((I143/H143) -      1)*100</f>
        <v>-21.95955568214184</v>
      </c>
    </row>
    <row r="144" spans="1:10" ht="12" customHeight="1" x14ac:dyDescent="0.25">
      <c r="A144" s="254" t="s">
        <v>186</v>
      </c>
      <c r="B144" s="848">
        <v>3150</v>
      </c>
      <c r="C144" s="848">
        <v>2340</v>
      </c>
      <c r="D144" s="872">
        <f t="shared" si="38"/>
        <v>-25.714285714285712</v>
      </c>
      <c r="E144" s="848" t="s">
        <v>31</v>
      </c>
      <c r="F144" s="848">
        <v>3600</v>
      </c>
      <c r="G144" s="892" t="s">
        <v>29</v>
      </c>
      <c r="H144" s="891">
        <v>3500</v>
      </c>
      <c r="I144" s="891">
        <v>3100</v>
      </c>
      <c r="J144" s="872">
        <f>((I144/H144) -      1)*100</f>
        <v>-11.428571428571432</v>
      </c>
    </row>
    <row r="145" spans="1:10" ht="12" customHeight="1" x14ac:dyDescent="0.25">
      <c r="A145" s="254" t="s">
        <v>575</v>
      </c>
      <c r="B145" s="848">
        <v>3900</v>
      </c>
      <c r="C145" s="848">
        <v>2475</v>
      </c>
      <c r="D145" s="872">
        <f t="shared" si="38"/>
        <v>-36.53846153846154</v>
      </c>
      <c r="E145" s="848" t="s">
        <v>31</v>
      </c>
      <c r="F145" s="848">
        <v>3250</v>
      </c>
      <c r="G145" s="892" t="s">
        <v>29</v>
      </c>
      <c r="H145" s="884" t="s">
        <v>31</v>
      </c>
      <c r="I145" s="891">
        <v>2950</v>
      </c>
      <c r="J145" s="872" t="s">
        <v>141</v>
      </c>
    </row>
    <row r="146" spans="1:10" ht="12" customHeight="1" x14ac:dyDescent="0.25">
      <c r="A146" s="254" t="s">
        <v>194</v>
      </c>
      <c r="B146" s="890">
        <v>3550</v>
      </c>
      <c r="C146" s="890">
        <v>3550</v>
      </c>
      <c r="D146" s="872">
        <f t="shared" si="38"/>
        <v>0</v>
      </c>
      <c r="E146" s="890">
        <v>4650</v>
      </c>
      <c r="F146" s="890">
        <v>4650</v>
      </c>
      <c r="G146" s="872">
        <f t="shared" si="39"/>
        <v>0</v>
      </c>
      <c r="H146" s="890">
        <v>4750</v>
      </c>
      <c r="I146" s="891">
        <v>4550</v>
      </c>
      <c r="J146" s="872">
        <f>((I146/H146) -      1)*100</f>
        <v>-4.2105263157894761</v>
      </c>
    </row>
    <row r="147" spans="1:10" ht="12" customHeight="1" x14ac:dyDescent="0.25">
      <c r="A147" s="821" t="s">
        <v>170</v>
      </c>
      <c r="B147" s="778">
        <f>AVERAGE(B148:B148)</f>
        <v>3200</v>
      </c>
      <c r="C147" s="886" t="s">
        <v>141</v>
      </c>
      <c r="D147" s="886" t="s">
        <v>141</v>
      </c>
      <c r="E147" s="778">
        <f>AVERAGE(E148:E148)</f>
        <v>4400</v>
      </c>
      <c r="F147" s="778">
        <f>AVERAGE(F148:F148)</f>
        <v>3766.6</v>
      </c>
      <c r="G147" s="870">
        <f t="shared" si="39"/>
        <v>-14.395454545454545</v>
      </c>
      <c r="H147" s="662" t="s">
        <v>686</v>
      </c>
      <c r="I147" s="662">
        <f>AVERAGE(I148:I148)</f>
        <v>3200</v>
      </c>
      <c r="J147" s="870" t="s">
        <v>141</v>
      </c>
    </row>
    <row r="148" spans="1:10" ht="12" customHeight="1" x14ac:dyDescent="0.25">
      <c r="A148" s="823" t="s">
        <v>171</v>
      </c>
      <c r="B148" s="241">
        <v>3200</v>
      </c>
      <c r="C148" s="884" t="s">
        <v>31</v>
      </c>
      <c r="D148" s="887" t="s">
        <v>141</v>
      </c>
      <c r="E148" s="241">
        <v>4400</v>
      </c>
      <c r="F148" s="241">
        <v>3766.6</v>
      </c>
      <c r="G148" s="872">
        <f t="shared" si="39"/>
        <v>-14.395454545454545</v>
      </c>
      <c r="H148" s="241" t="s">
        <v>31</v>
      </c>
      <c r="I148" s="891">
        <v>3200</v>
      </c>
      <c r="J148" s="872" t="s">
        <v>141</v>
      </c>
    </row>
    <row r="149" spans="1:10" ht="12" customHeight="1" x14ac:dyDescent="0.2">
      <c r="A149" s="881" t="s">
        <v>128</v>
      </c>
      <c r="B149" s="882">
        <f>AVERAGE(B151:B152)</f>
        <v>3200</v>
      </c>
      <c r="C149" s="882">
        <f>AVERAGE(C151:C152)</f>
        <v>2400</v>
      </c>
      <c r="D149" s="863">
        <f t="shared" si="38"/>
        <v>-25</v>
      </c>
      <c r="E149" s="882">
        <f>AVERAGE(E150:E152)</f>
        <v>4263.5</v>
      </c>
      <c r="F149" s="882">
        <f>AVERAGE(F150:F152)</f>
        <v>3629.2</v>
      </c>
      <c r="G149" s="863">
        <f t="shared" si="39"/>
        <v>-14.877448106016189</v>
      </c>
      <c r="H149" s="883">
        <f>AVERAGE(H150:H152)</f>
        <v>3300</v>
      </c>
      <c r="I149" s="883">
        <f>AVERAGE(I150:I152)</f>
        <v>3175</v>
      </c>
      <c r="J149" s="863">
        <f t="shared" ref="J149:J150" si="41">((I149/H149) -      1)*100</f>
        <v>-3.7878787878787845</v>
      </c>
    </row>
    <row r="150" spans="1:10" ht="12" customHeight="1" x14ac:dyDescent="0.2">
      <c r="A150" s="254" t="s">
        <v>129</v>
      </c>
      <c r="B150" s="884" t="s">
        <v>31</v>
      </c>
      <c r="C150" s="884" t="s">
        <v>31</v>
      </c>
      <c r="D150" s="887" t="s">
        <v>141</v>
      </c>
      <c r="E150" s="884" t="s">
        <v>31</v>
      </c>
      <c r="F150" s="884" t="s">
        <v>31</v>
      </c>
      <c r="G150" s="866" t="s">
        <v>141</v>
      </c>
      <c r="H150" s="885">
        <v>3600</v>
      </c>
      <c r="I150" s="885">
        <v>3200</v>
      </c>
      <c r="J150" s="866">
        <f t="shared" si="41"/>
        <v>-11.111111111111116</v>
      </c>
    </row>
    <row r="151" spans="1:10" ht="12" customHeight="1" x14ac:dyDescent="0.2">
      <c r="A151" s="254" t="s">
        <v>130</v>
      </c>
      <c r="B151" s="884" t="s">
        <v>31</v>
      </c>
      <c r="C151" s="884">
        <v>2400</v>
      </c>
      <c r="D151" s="887" t="s">
        <v>141</v>
      </c>
      <c r="E151" s="884">
        <v>3927</v>
      </c>
      <c r="F151" s="884">
        <v>3533.4</v>
      </c>
      <c r="G151" s="866">
        <f t="shared" si="39"/>
        <v>-10.022918258212377</v>
      </c>
      <c r="H151" s="884" t="s">
        <v>31</v>
      </c>
      <c r="I151" s="885">
        <v>2950</v>
      </c>
      <c r="J151" s="866" t="s">
        <v>141</v>
      </c>
    </row>
    <row r="152" spans="1:10" ht="12" customHeight="1" x14ac:dyDescent="0.2">
      <c r="A152" s="254" t="s">
        <v>131</v>
      </c>
      <c r="B152" s="884">
        <v>3200</v>
      </c>
      <c r="C152" s="884">
        <v>2400</v>
      </c>
      <c r="D152" s="866">
        <f>((C152/B152) -      1)*100</f>
        <v>-25</v>
      </c>
      <c r="E152" s="884">
        <v>4600</v>
      </c>
      <c r="F152" s="884">
        <v>3725</v>
      </c>
      <c r="G152" s="866">
        <f t="shared" si="39"/>
        <v>-19.021739130434778</v>
      </c>
      <c r="H152" s="885">
        <v>3000</v>
      </c>
      <c r="I152" s="885">
        <v>3375</v>
      </c>
      <c r="J152" s="866">
        <f t="shared" ref="J152:J155" si="42">((I152/H152) -      1)*100</f>
        <v>12.5</v>
      </c>
    </row>
    <row r="153" spans="1:10" ht="12" customHeight="1" x14ac:dyDescent="0.2">
      <c r="A153" s="881" t="s">
        <v>132</v>
      </c>
      <c r="B153" s="882">
        <f>AVERAGE(B154:B156)</f>
        <v>3249</v>
      </c>
      <c r="C153" s="882">
        <f>AVERAGE(C154:C156)</f>
        <v>2505</v>
      </c>
      <c r="D153" s="863">
        <f t="shared" ref="D153:D156" si="43">((C153/B153) -      1)*100</f>
        <v>-22.899353647276087</v>
      </c>
      <c r="E153" s="882">
        <f>AVERAGE(E154:E156)</f>
        <v>4234.333333333333</v>
      </c>
      <c r="F153" s="882">
        <f>AVERAGE(F154:F156)</f>
        <v>3905.3333333333335</v>
      </c>
      <c r="G153" s="863">
        <f t="shared" si="39"/>
        <v>-7.769818153192154</v>
      </c>
      <c r="H153" s="883">
        <f>AVERAGE(H154:H156)</f>
        <v>2822.3333333333335</v>
      </c>
      <c r="I153" s="883">
        <f>AVERAGE(I154:I156)</f>
        <v>3110</v>
      </c>
      <c r="J153" s="863">
        <f t="shared" si="42"/>
        <v>10.192512105822594</v>
      </c>
    </row>
    <row r="154" spans="1:10" ht="12" customHeight="1" x14ac:dyDescent="0.2">
      <c r="A154" s="254" t="s">
        <v>148</v>
      </c>
      <c r="B154" s="884">
        <v>2950</v>
      </c>
      <c r="C154" s="884">
        <v>2815</v>
      </c>
      <c r="D154" s="866">
        <f t="shared" si="43"/>
        <v>-4.5762711864406729</v>
      </c>
      <c r="E154" s="884">
        <v>4150</v>
      </c>
      <c r="F154" s="884">
        <v>4150</v>
      </c>
      <c r="G154" s="866">
        <f t="shared" si="39"/>
        <v>0</v>
      </c>
      <c r="H154" s="885">
        <v>2950</v>
      </c>
      <c r="I154" s="885">
        <v>2880</v>
      </c>
      <c r="J154" s="866">
        <f t="shared" si="42"/>
        <v>-2.3728813559321993</v>
      </c>
    </row>
    <row r="155" spans="1:10" ht="12" customHeight="1" x14ac:dyDescent="0.2">
      <c r="A155" s="254" t="s">
        <v>134</v>
      </c>
      <c r="B155" s="884">
        <v>3030</v>
      </c>
      <c r="C155" s="884">
        <v>2300</v>
      </c>
      <c r="D155" s="866">
        <f t="shared" si="43"/>
        <v>-24.092409240924095</v>
      </c>
      <c r="E155" s="884">
        <v>4500</v>
      </c>
      <c r="F155" s="884">
        <v>3700</v>
      </c>
      <c r="G155" s="866">
        <f t="shared" si="39"/>
        <v>-17.777777777777782</v>
      </c>
      <c r="H155" s="885">
        <v>2350</v>
      </c>
      <c r="I155" s="885">
        <v>3340</v>
      </c>
      <c r="J155" s="866">
        <f t="shared" si="42"/>
        <v>42.12765957446809</v>
      </c>
    </row>
    <row r="156" spans="1:10" ht="12" customHeight="1" x14ac:dyDescent="0.2">
      <c r="A156" s="254" t="s">
        <v>135</v>
      </c>
      <c r="B156" s="893">
        <v>3767</v>
      </c>
      <c r="C156" s="884">
        <v>2400</v>
      </c>
      <c r="D156" s="866">
        <f t="shared" si="43"/>
        <v>-36.288823997876293</v>
      </c>
      <c r="E156" s="884">
        <v>4053</v>
      </c>
      <c r="F156" s="884">
        <v>3866</v>
      </c>
      <c r="G156" s="866">
        <f t="shared" si="39"/>
        <v>-4.6138662718973595</v>
      </c>
      <c r="H156" s="894">
        <v>3167</v>
      </c>
      <c r="I156" s="884" t="s">
        <v>31</v>
      </c>
      <c r="J156" s="866" t="s">
        <v>141</v>
      </c>
    </row>
    <row r="157" spans="1:10" ht="12" customHeight="1" x14ac:dyDescent="0.25">
      <c r="A157" s="545" t="s">
        <v>136</v>
      </c>
      <c r="B157" s="558"/>
      <c r="C157" s="563"/>
      <c r="D157" s="564"/>
      <c r="E157" s="565"/>
      <c r="F157" s="566"/>
      <c r="G157" s="567"/>
      <c r="H157" s="566"/>
      <c r="I157" s="568"/>
      <c r="J157" s="569"/>
    </row>
    <row r="158" spans="1:10" ht="12" customHeight="1" x14ac:dyDescent="0.25">
      <c r="A158" s="550" t="s">
        <v>137</v>
      </c>
      <c r="B158" s="558"/>
      <c r="C158" s="558"/>
      <c r="D158" s="560"/>
      <c r="E158" s="570"/>
      <c r="F158" s="559"/>
      <c r="G158" s="78"/>
      <c r="H158" s="559"/>
      <c r="I158" s="559"/>
      <c r="J158" s="560"/>
    </row>
    <row r="159" spans="1:10" ht="12" customHeight="1" x14ac:dyDescent="0.2"/>
    <row r="160" spans="1:10" ht="12" customHeight="1" x14ac:dyDescent="0.2"/>
    <row r="161" ht="12" customHeight="1" x14ac:dyDescent="0.2"/>
    <row r="162" ht="12" customHeight="1" x14ac:dyDescent="0.2"/>
    <row r="163" ht="9" customHeight="1" x14ac:dyDescent="0.2"/>
    <row r="164" ht="9" customHeight="1" x14ac:dyDescent="0.2"/>
    <row r="165" ht="10.5" customHeight="1" x14ac:dyDescent="0.2"/>
    <row r="166" ht="10.5" customHeight="1" x14ac:dyDescent="0.2"/>
    <row r="167" ht="10.5" customHeight="1" x14ac:dyDescent="0.2"/>
    <row r="168" ht="10.5" customHeight="1" x14ac:dyDescent="0.2"/>
    <row r="169" ht="10.5" customHeight="1" x14ac:dyDescent="0.2"/>
    <row r="170" ht="10.5" customHeight="1" x14ac:dyDescent="0.2"/>
    <row r="171" ht="10.5" customHeight="1" x14ac:dyDescent="0.2"/>
    <row r="172" ht="10.5" customHeight="1" x14ac:dyDescent="0.2"/>
    <row r="173" ht="10.5" customHeight="1" x14ac:dyDescent="0.2"/>
    <row r="174" ht="10.5" customHeight="1" x14ac:dyDescent="0.2"/>
    <row r="175" ht="10.5" customHeight="1" x14ac:dyDescent="0.2"/>
    <row r="176" ht="10.5" customHeight="1" x14ac:dyDescent="0.2"/>
    <row r="177" ht="10.5" customHeight="1" x14ac:dyDescent="0.2"/>
    <row r="178" ht="10.5" customHeight="1" x14ac:dyDescent="0.2"/>
    <row r="179" ht="10.5" customHeight="1" x14ac:dyDescent="0.2"/>
    <row r="180" ht="10.5" customHeight="1" x14ac:dyDescent="0.2"/>
    <row r="181" ht="10.5" customHeight="1" x14ac:dyDescent="0.2"/>
    <row r="182" ht="10.5" customHeight="1" x14ac:dyDescent="0.2"/>
    <row r="183" ht="10.5" customHeight="1" x14ac:dyDescent="0.2"/>
    <row r="184" ht="10.5" customHeight="1" x14ac:dyDescent="0.2"/>
    <row r="185" ht="10.5" customHeight="1" x14ac:dyDescent="0.2"/>
    <row r="186" ht="10.5" customHeight="1" x14ac:dyDescent="0.2"/>
    <row r="187" ht="10.5" customHeight="1" x14ac:dyDescent="0.2"/>
    <row r="188" ht="10.5" customHeight="1" x14ac:dyDescent="0.2"/>
    <row r="189" ht="10.5" customHeight="1" x14ac:dyDescent="0.2"/>
    <row r="190" ht="10.5" customHeight="1" x14ac:dyDescent="0.2"/>
    <row r="191" ht="10.5" customHeight="1" x14ac:dyDescent="0.2"/>
    <row r="192" ht="12.75" customHeight="1" x14ac:dyDescent="0.2"/>
    <row r="193" ht="12.75" customHeight="1" x14ac:dyDescent="0.2"/>
    <row r="194" ht="12.75" customHeight="1" x14ac:dyDescent="0.2"/>
    <row r="195" ht="10.5" customHeight="1" x14ac:dyDescent="0.2"/>
    <row r="196" ht="10.5" customHeight="1" x14ac:dyDescent="0.2"/>
    <row r="197" ht="10.5" customHeight="1" x14ac:dyDescent="0.2"/>
    <row r="198" ht="10.5" customHeight="1" x14ac:dyDescent="0.2"/>
    <row r="199" ht="10.5" customHeight="1" x14ac:dyDescent="0.2"/>
    <row r="200" ht="10.5" customHeight="1" x14ac:dyDescent="0.2"/>
    <row r="201" ht="10.5" customHeight="1" x14ac:dyDescent="0.2"/>
    <row r="202" ht="10.5" customHeight="1" x14ac:dyDescent="0.2"/>
    <row r="203" ht="10.5" customHeight="1" x14ac:dyDescent="0.2"/>
    <row r="204" ht="10.5" customHeight="1" x14ac:dyDescent="0.2"/>
    <row r="205" ht="10.5" customHeight="1" x14ac:dyDescent="0.2"/>
    <row r="206" ht="10.5" customHeight="1" x14ac:dyDescent="0.2"/>
    <row r="207" ht="10.5" customHeight="1" x14ac:dyDescent="0.2"/>
    <row r="208" ht="10.5" customHeight="1" x14ac:dyDescent="0.2"/>
    <row r="209" ht="10.5" customHeight="1" x14ac:dyDescent="0.2"/>
    <row r="210" ht="10.5" customHeight="1" x14ac:dyDescent="0.2"/>
    <row r="211" ht="10.5" customHeight="1" x14ac:dyDescent="0.2"/>
    <row r="212" ht="10.5" customHeight="1" x14ac:dyDescent="0.2"/>
    <row r="213" ht="10.5" customHeight="1" x14ac:dyDescent="0.2"/>
    <row r="214" ht="10.5" customHeight="1" x14ac:dyDescent="0.2"/>
    <row r="215" ht="10.5" customHeight="1" x14ac:dyDescent="0.2"/>
    <row r="216" ht="10.5" customHeight="1" x14ac:dyDescent="0.2"/>
    <row r="217" ht="10.5" customHeight="1" x14ac:dyDescent="0.2"/>
    <row r="218" ht="10.5" customHeight="1" x14ac:dyDescent="0.2"/>
    <row r="219" ht="10.5" customHeight="1" x14ac:dyDescent="0.2"/>
    <row r="220" ht="10.5" customHeight="1" x14ac:dyDescent="0.2"/>
    <row r="221" ht="10.5" customHeight="1" x14ac:dyDescent="0.2"/>
    <row r="222" ht="10.5" customHeight="1" x14ac:dyDescent="0.2"/>
    <row r="223" ht="10.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  <row r="1025" ht="12.75" customHeight="1" x14ac:dyDescent="0.2"/>
    <row r="1026" ht="12.75" customHeight="1" x14ac:dyDescent="0.2"/>
    <row r="1027" ht="12.75" customHeight="1" x14ac:dyDescent="0.2"/>
    <row r="1028" ht="12.75" customHeight="1" x14ac:dyDescent="0.2"/>
    <row r="1029" ht="12.75" customHeight="1" x14ac:dyDescent="0.2"/>
    <row r="1030" ht="12.75" customHeight="1" x14ac:dyDescent="0.2"/>
    <row r="1031" ht="12.75" customHeight="1" x14ac:dyDescent="0.2"/>
    <row r="1032" ht="12.75" customHeight="1" x14ac:dyDescent="0.2"/>
    <row r="1033" ht="12.75" customHeight="1" x14ac:dyDescent="0.2"/>
    <row r="1034" ht="12.75" customHeight="1" x14ac:dyDescent="0.2"/>
    <row r="1035" ht="12.75" customHeight="1" x14ac:dyDescent="0.2"/>
    <row r="1036" ht="12.75" customHeight="1" x14ac:dyDescent="0.2"/>
    <row r="1037" ht="12.75" customHeight="1" x14ac:dyDescent="0.2"/>
    <row r="1038" ht="12.75" customHeight="1" x14ac:dyDescent="0.2"/>
    <row r="1039" ht="12.75" customHeight="1" x14ac:dyDescent="0.2"/>
    <row r="1040" ht="12.75" customHeight="1" x14ac:dyDescent="0.2"/>
    <row r="1041" ht="12.75" customHeight="1" x14ac:dyDescent="0.2"/>
    <row r="1042" ht="12.75" customHeight="1" x14ac:dyDescent="0.2"/>
    <row r="1043" ht="12.75" customHeight="1" x14ac:dyDescent="0.2"/>
  </sheetData>
  <mergeCells count="8">
    <mergeCell ref="A5:A6"/>
    <mergeCell ref="B5:D5"/>
    <mergeCell ref="E5:G5"/>
    <mergeCell ref="H5:J5"/>
    <mergeCell ref="A89:A90"/>
    <mergeCell ref="B89:D89"/>
    <mergeCell ref="E89:G89"/>
    <mergeCell ref="H89:J89"/>
  </mergeCells>
  <pageMargins left="0" right="0" top="0" bottom="0" header="0" footer="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017"/>
  <sheetViews>
    <sheetView showGridLines="0" zoomScale="200" zoomScaleNormal="200" workbookViewId="0">
      <selection activeCell="I97" sqref="I97"/>
    </sheetView>
  </sheetViews>
  <sheetFormatPr baseColWidth="10" defaultColWidth="12.7109375" defaultRowHeight="15" customHeight="1" x14ac:dyDescent="0.2"/>
  <cols>
    <col min="1" max="1" width="18" style="66" customWidth="1"/>
    <col min="2" max="10" width="7.7109375" style="66" customWidth="1"/>
    <col min="11" max="16384" width="12.7109375" style="66"/>
  </cols>
  <sheetData>
    <row r="1" spans="1:10" ht="21.75" customHeight="1" x14ac:dyDescent="0.25">
      <c r="A1" s="533" t="s">
        <v>687</v>
      </c>
      <c r="B1" s="535"/>
      <c r="C1" s="535"/>
      <c r="D1" s="537"/>
      <c r="E1" s="537"/>
      <c r="F1" s="537"/>
      <c r="G1" s="537"/>
      <c r="H1" s="537"/>
      <c r="I1" s="537"/>
      <c r="J1" s="537"/>
    </row>
    <row r="2" spans="1:10" ht="12" customHeight="1" x14ac:dyDescent="0.25">
      <c r="A2" s="554" t="s">
        <v>581</v>
      </c>
      <c r="B2" s="535"/>
      <c r="C2" s="535"/>
      <c r="D2" s="537"/>
      <c r="E2" s="537"/>
      <c r="F2" s="537"/>
      <c r="G2" s="537"/>
      <c r="H2" s="537"/>
      <c r="I2" s="537"/>
      <c r="J2" s="537"/>
    </row>
    <row r="3" spans="1:10" ht="3.95" customHeight="1" x14ac:dyDescent="0.2">
      <c r="A3" s="537"/>
      <c r="B3" s="538"/>
      <c r="C3" s="538"/>
      <c r="D3" s="537"/>
      <c r="E3" s="537"/>
      <c r="F3" s="537"/>
      <c r="G3" s="537"/>
      <c r="H3" s="537"/>
      <c r="I3" s="537"/>
      <c r="J3" s="537"/>
    </row>
    <row r="4" spans="1:10" ht="14.1" customHeight="1" x14ac:dyDescent="0.2">
      <c r="A4" s="940" t="s">
        <v>19</v>
      </c>
      <c r="B4" s="942" t="s">
        <v>154</v>
      </c>
      <c r="C4" s="946"/>
      <c r="D4" s="947"/>
      <c r="E4" s="942" t="s">
        <v>155</v>
      </c>
      <c r="F4" s="946"/>
      <c r="G4" s="947"/>
      <c r="H4" s="942" t="s">
        <v>156</v>
      </c>
      <c r="I4" s="946"/>
      <c r="J4" s="947"/>
    </row>
    <row r="5" spans="1:10" ht="14.1" customHeight="1" x14ac:dyDescent="0.2">
      <c r="A5" s="945"/>
      <c r="B5" s="443">
        <v>2023</v>
      </c>
      <c r="C5" s="443">
        <v>2024</v>
      </c>
      <c r="D5" s="443" t="s">
        <v>23</v>
      </c>
      <c r="E5" s="443">
        <v>2023</v>
      </c>
      <c r="F5" s="443">
        <v>2024</v>
      </c>
      <c r="G5" s="443" t="s">
        <v>23</v>
      </c>
      <c r="H5" s="443">
        <v>2023</v>
      </c>
      <c r="I5" s="443">
        <v>2024</v>
      </c>
      <c r="J5" s="443" t="s">
        <v>23</v>
      </c>
    </row>
    <row r="6" spans="1:10" ht="4.5" customHeight="1" x14ac:dyDescent="0.2">
      <c r="A6" s="7"/>
      <c r="B6" s="7"/>
      <c r="C6" s="7"/>
      <c r="D6" s="7"/>
      <c r="E6" s="7"/>
      <c r="F6" s="15"/>
      <c r="G6" s="7"/>
      <c r="H6" s="7"/>
      <c r="I6" s="7"/>
      <c r="J6" s="38"/>
    </row>
    <row r="7" spans="1:10" s="134" customFormat="1" ht="11.1" customHeight="1" x14ac:dyDescent="0.25">
      <c r="A7" s="821" t="s">
        <v>660</v>
      </c>
      <c r="B7" s="778">
        <f>AVERAGE(B8:B12)</f>
        <v>1282.5999999999999</v>
      </c>
      <c r="C7" s="778">
        <f>AVERAGE(C8:C12)</f>
        <v>1139</v>
      </c>
      <c r="D7" s="895">
        <f t="shared" ref="D7:D11" si="0">((C7/B7) -      1)*100</f>
        <v>-11.196008108529544</v>
      </c>
      <c r="E7" s="778">
        <f>AVERAGE(E8:E12)</f>
        <v>624.25</v>
      </c>
      <c r="F7" s="778">
        <f>AVERAGE(F8:F12)</f>
        <v>367</v>
      </c>
      <c r="G7" s="895">
        <f t="shared" ref="G7" si="1">((F7/E7) -      1)*100</f>
        <v>-41.209451341609935</v>
      </c>
      <c r="H7" s="778">
        <f>AVERAGE(H8:H12)</f>
        <v>1050</v>
      </c>
      <c r="I7" s="778">
        <f>AVERAGE(I8:I12)</f>
        <v>1040</v>
      </c>
      <c r="J7" s="896">
        <f t="shared" ref="J7" si="2">((I7/H7) -      1)*100</f>
        <v>-0.952380952380949</v>
      </c>
    </row>
    <row r="8" spans="1:10" s="134" customFormat="1" ht="11.1" customHeight="1" x14ac:dyDescent="0.25">
      <c r="A8" s="823" t="s">
        <v>661</v>
      </c>
      <c r="B8" s="241">
        <v>1800</v>
      </c>
      <c r="C8" s="241">
        <v>1050</v>
      </c>
      <c r="D8" s="897">
        <f t="shared" si="0"/>
        <v>-41.666666666666664</v>
      </c>
      <c r="E8" s="241">
        <v>800</v>
      </c>
      <c r="F8" s="241" t="s">
        <v>142</v>
      </c>
      <c r="G8" s="897" t="s">
        <v>141</v>
      </c>
      <c r="H8" s="241">
        <v>1400</v>
      </c>
      <c r="I8" s="241" t="s">
        <v>142</v>
      </c>
      <c r="J8" s="898" t="s">
        <v>141</v>
      </c>
    </row>
    <row r="9" spans="1:10" s="134" customFormat="1" ht="11.1" customHeight="1" x14ac:dyDescent="0.25">
      <c r="A9" s="823" t="s">
        <v>688</v>
      </c>
      <c r="B9" s="241">
        <v>1013</v>
      </c>
      <c r="C9" s="241">
        <v>1007</v>
      </c>
      <c r="D9" s="897">
        <f t="shared" si="0"/>
        <v>-0.59230009871668043</v>
      </c>
      <c r="E9" s="241">
        <v>427</v>
      </c>
      <c r="F9" s="241">
        <v>367</v>
      </c>
      <c r="G9" s="897">
        <f t="shared" ref="G9" si="3">((F9/E9) -      1)*100</f>
        <v>-14.051522248243565</v>
      </c>
      <c r="H9" s="241">
        <v>700</v>
      </c>
      <c r="I9" s="241">
        <v>700</v>
      </c>
      <c r="J9" s="898">
        <f t="shared" ref="J9" si="4">((I9/H9) -      1)*100</f>
        <v>0</v>
      </c>
    </row>
    <row r="10" spans="1:10" s="134" customFormat="1" ht="11.1" customHeight="1" x14ac:dyDescent="0.25">
      <c r="A10" s="823" t="s">
        <v>663</v>
      </c>
      <c r="B10" s="241">
        <v>1300</v>
      </c>
      <c r="C10" s="241" t="s">
        <v>142</v>
      </c>
      <c r="D10" s="898" t="s">
        <v>141</v>
      </c>
      <c r="E10" s="241">
        <v>700</v>
      </c>
      <c r="F10" s="241" t="s">
        <v>142</v>
      </c>
      <c r="G10" s="898" t="s">
        <v>141</v>
      </c>
      <c r="H10" s="924" t="s">
        <v>158</v>
      </c>
      <c r="I10" s="241">
        <v>1380</v>
      </c>
      <c r="J10" s="898" t="s">
        <v>141</v>
      </c>
    </row>
    <row r="11" spans="1:10" s="134" customFormat="1" ht="11.1" customHeight="1" x14ac:dyDescent="0.25">
      <c r="A11" s="823" t="s">
        <v>665</v>
      </c>
      <c r="B11" s="241">
        <v>1300</v>
      </c>
      <c r="C11" s="241">
        <v>1360</v>
      </c>
      <c r="D11" s="897">
        <f t="shared" si="0"/>
        <v>4.6153846153846212</v>
      </c>
      <c r="E11" s="241">
        <v>570</v>
      </c>
      <c r="F11" s="241" t="s">
        <v>142</v>
      </c>
      <c r="G11" s="897" t="s">
        <v>141</v>
      </c>
      <c r="H11" s="924" t="s">
        <v>158</v>
      </c>
      <c r="I11" s="241" t="s">
        <v>142</v>
      </c>
      <c r="J11" s="898" t="s">
        <v>141</v>
      </c>
    </row>
    <row r="12" spans="1:10" ht="11.1" customHeight="1" x14ac:dyDescent="0.25">
      <c r="A12" s="136" t="s">
        <v>679</v>
      </c>
      <c r="B12" s="241">
        <v>1000</v>
      </c>
      <c r="C12" s="241" t="s">
        <v>142</v>
      </c>
      <c r="D12" s="897" t="s">
        <v>141</v>
      </c>
      <c r="E12" s="83" t="s">
        <v>31</v>
      </c>
      <c r="F12" s="241" t="s">
        <v>142</v>
      </c>
      <c r="G12" s="899" t="s">
        <v>141</v>
      </c>
      <c r="H12" s="924" t="s">
        <v>158</v>
      </c>
      <c r="I12" s="241" t="s">
        <v>142</v>
      </c>
      <c r="J12" s="898" t="s">
        <v>141</v>
      </c>
    </row>
    <row r="13" spans="1:10" ht="11.1" customHeight="1" x14ac:dyDescent="0.2">
      <c r="A13" s="821" t="s">
        <v>24</v>
      </c>
      <c r="B13" s="778">
        <f>AVERAGE(B14:B17)</f>
        <v>1290.5</v>
      </c>
      <c r="C13" s="778">
        <f>AVERAGE(C14:C17)</f>
        <v>1357.25</v>
      </c>
      <c r="D13" s="896">
        <f t="shared" ref="D13:D17" si="5">((C13/B13) -      1)*100</f>
        <v>5.1724137931034475</v>
      </c>
      <c r="E13" s="778">
        <f t="shared" ref="E13:F13" si="6">AVERAGE(E14:E17)</f>
        <v>1066.5333333333333</v>
      </c>
      <c r="F13" s="778">
        <f t="shared" si="6"/>
        <v>1077.2666666666667</v>
      </c>
      <c r="G13" s="896">
        <f>((F13/E13) -      1)*100</f>
        <v>1.0063757969746234</v>
      </c>
      <c r="H13" s="778">
        <f t="shared" ref="H13:I13" si="7">AVERAGE(H14:H17)</f>
        <v>500.8</v>
      </c>
      <c r="I13" s="778">
        <f t="shared" si="7"/>
        <v>543.29999999999995</v>
      </c>
      <c r="J13" s="896">
        <f t="shared" ref="J13" si="8">((I13/H13) -      1)*100</f>
        <v>8.4864217252396124</v>
      </c>
    </row>
    <row r="14" spans="1:10" ht="11.1" customHeight="1" x14ac:dyDescent="0.2">
      <c r="A14" s="823" t="s">
        <v>25</v>
      </c>
      <c r="B14" s="241">
        <v>1157</v>
      </c>
      <c r="C14" s="241">
        <v>1207</v>
      </c>
      <c r="D14" s="898">
        <f t="shared" si="5"/>
        <v>4.3215211754537686</v>
      </c>
      <c r="E14" s="241">
        <v>583</v>
      </c>
      <c r="F14" s="241">
        <v>639.20000000000005</v>
      </c>
      <c r="G14" s="898">
        <f>((F14/E14) -      1)*100</f>
        <v>9.6397941680960599</v>
      </c>
      <c r="H14" s="241">
        <v>340</v>
      </c>
      <c r="I14" s="241">
        <v>486.6</v>
      </c>
      <c r="J14" s="898">
        <f t="shared" ref="J14:J15" si="9">((I14/H14) -      1)*100</f>
        <v>43.117647058823529</v>
      </c>
    </row>
    <row r="15" spans="1:10" ht="11.1" customHeight="1" x14ac:dyDescent="0.2">
      <c r="A15" s="823" t="s">
        <v>315</v>
      </c>
      <c r="B15" s="241">
        <v>1318</v>
      </c>
      <c r="C15" s="241">
        <v>1385</v>
      </c>
      <c r="D15" s="898">
        <f t="shared" si="5"/>
        <v>5.0834597875569099</v>
      </c>
      <c r="E15" s="241">
        <v>766.6</v>
      </c>
      <c r="F15" s="241">
        <v>742.6</v>
      </c>
      <c r="G15" s="898">
        <f t="shared" ref="G15" si="10">((F15/E15) -      1)*100</f>
        <v>-3.1307070180015661</v>
      </c>
      <c r="H15" s="241">
        <v>661.6</v>
      </c>
      <c r="I15" s="241">
        <v>600</v>
      </c>
      <c r="J15" s="898">
        <f t="shared" si="9"/>
        <v>-9.3107617896009742</v>
      </c>
    </row>
    <row r="16" spans="1:10" ht="11.1" customHeight="1" x14ac:dyDescent="0.2">
      <c r="A16" s="823" t="s">
        <v>689</v>
      </c>
      <c r="B16" s="241">
        <v>1220</v>
      </c>
      <c r="C16" s="241">
        <v>1370</v>
      </c>
      <c r="D16" s="898">
        <f t="shared" si="5"/>
        <v>12.295081967213118</v>
      </c>
      <c r="E16" s="241">
        <v>1850</v>
      </c>
      <c r="F16" s="241">
        <v>1850</v>
      </c>
      <c r="G16" s="898">
        <f>((F16/E16) -      1)*100</f>
        <v>0</v>
      </c>
      <c r="H16" s="924" t="s">
        <v>158</v>
      </c>
      <c r="I16" s="241" t="s">
        <v>142</v>
      </c>
      <c r="J16" s="898" t="s">
        <v>141</v>
      </c>
    </row>
    <row r="17" spans="1:10" ht="11.1" customHeight="1" x14ac:dyDescent="0.2">
      <c r="A17" s="823" t="s">
        <v>594</v>
      </c>
      <c r="B17" s="241">
        <v>1467</v>
      </c>
      <c r="C17" s="241">
        <v>1467</v>
      </c>
      <c r="D17" s="898">
        <f t="shared" si="5"/>
        <v>0</v>
      </c>
      <c r="E17" s="241" t="s">
        <v>157</v>
      </c>
      <c r="F17" s="241" t="s">
        <v>142</v>
      </c>
      <c r="G17" s="898" t="s">
        <v>141</v>
      </c>
      <c r="H17" s="924" t="s">
        <v>158</v>
      </c>
      <c r="I17" s="241" t="s">
        <v>142</v>
      </c>
      <c r="J17" s="898" t="s">
        <v>141</v>
      </c>
    </row>
    <row r="18" spans="1:10" ht="11.1" customHeight="1" x14ac:dyDescent="0.2">
      <c r="A18" s="541" t="s">
        <v>27</v>
      </c>
      <c r="B18" s="540" t="s">
        <v>28</v>
      </c>
      <c r="C18" s="90">
        <f>AVERAGE(C19:C22)</f>
        <v>1195</v>
      </c>
      <c r="D18" s="896" t="s">
        <v>141</v>
      </c>
      <c r="E18" s="540" t="s">
        <v>28</v>
      </c>
      <c r="F18" s="778" t="s">
        <v>28</v>
      </c>
      <c r="G18" s="896" t="s">
        <v>141</v>
      </c>
      <c r="H18" s="925" t="s">
        <v>28</v>
      </c>
      <c r="I18" s="896" t="s">
        <v>141</v>
      </c>
      <c r="J18" s="896" t="s">
        <v>141</v>
      </c>
    </row>
    <row r="19" spans="1:10" ht="11.1" customHeight="1" x14ac:dyDescent="0.2">
      <c r="A19" s="53" t="s">
        <v>30</v>
      </c>
      <c r="B19" s="141" t="s">
        <v>31</v>
      </c>
      <c r="C19" s="86">
        <v>1140</v>
      </c>
      <c r="D19" s="898" t="s">
        <v>141</v>
      </c>
      <c r="E19" s="83" t="s">
        <v>31</v>
      </c>
      <c r="F19" s="241" t="s">
        <v>142</v>
      </c>
      <c r="G19" s="898" t="s">
        <v>141</v>
      </c>
      <c r="H19" s="141" t="s">
        <v>31</v>
      </c>
      <c r="I19" s="241" t="s">
        <v>142</v>
      </c>
      <c r="J19" s="898" t="s">
        <v>141</v>
      </c>
    </row>
    <row r="20" spans="1:10" ht="11.1" customHeight="1" x14ac:dyDescent="0.2">
      <c r="A20" s="53" t="s">
        <v>573</v>
      </c>
      <c r="B20" s="141" t="s">
        <v>31</v>
      </c>
      <c r="C20" s="86">
        <v>1200</v>
      </c>
      <c r="D20" s="898" t="s">
        <v>141</v>
      </c>
      <c r="E20" s="83" t="s">
        <v>31</v>
      </c>
      <c r="F20" s="241" t="s">
        <v>142</v>
      </c>
      <c r="G20" s="898" t="s">
        <v>141</v>
      </c>
      <c r="H20" s="141" t="s">
        <v>31</v>
      </c>
      <c r="I20" s="241" t="s">
        <v>142</v>
      </c>
      <c r="J20" s="898" t="s">
        <v>141</v>
      </c>
    </row>
    <row r="21" spans="1:10" ht="11.1" customHeight="1" x14ac:dyDescent="0.2">
      <c r="A21" s="53" t="s">
        <v>323</v>
      </c>
      <c r="B21" s="141" t="s">
        <v>31</v>
      </c>
      <c r="C21" s="86">
        <v>1240</v>
      </c>
      <c r="D21" s="898" t="s">
        <v>141</v>
      </c>
      <c r="E21" s="83" t="s">
        <v>31</v>
      </c>
      <c r="F21" s="241" t="s">
        <v>142</v>
      </c>
      <c r="G21" s="898" t="s">
        <v>141</v>
      </c>
      <c r="H21" s="141" t="s">
        <v>31</v>
      </c>
      <c r="I21" s="241" t="s">
        <v>142</v>
      </c>
      <c r="J21" s="898" t="s">
        <v>141</v>
      </c>
    </row>
    <row r="22" spans="1:10" ht="11.1" customHeight="1" x14ac:dyDescent="0.2">
      <c r="A22" s="53" t="s">
        <v>326</v>
      </c>
      <c r="B22" s="141" t="s">
        <v>31</v>
      </c>
      <c r="C22" s="86">
        <v>1200</v>
      </c>
      <c r="D22" s="898" t="s">
        <v>141</v>
      </c>
      <c r="E22" s="83" t="s">
        <v>31</v>
      </c>
      <c r="F22" s="241" t="s">
        <v>142</v>
      </c>
      <c r="G22" s="898" t="s">
        <v>141</v>
      </c>
      <c r="H22" s="141" t="s">
        <v>31</v>
      </c>
      <c r="I22" s="241" t="s">
        <v>142</v>
      </c>
      <c r="J22" s="898" t="s">
        <v>141</v>
      </c>
    </row>
    <row r="23" spans="1:10" ht="11.1" customHeight="1" x14ac:dyDescent="0.2">
      <c r="A23" s="821" t="s">
        <v>32</v>
      </c>
      <c r="B23" s="778">
        <f>AVERAGE(B25:B31)</f>
        <v>1735.2857142857142</v>
      </c>
      <c r="C23" s="778">
        <f>AVERAGE(C25:C31)</f>
        <v>1558.8</v>
      </c>
      <c r="D23" s="900">
        <f t="shared" ref="D23:D31" si="11">((C23/B23) -      1)*100</f>
        <v>-10.170412447517908</v>
      </c>
      <c r="E23" s="778">
        <f>AVERAGE(E25:E31)</f>
        <v>748.6</v>
      </c>
      <c r="F23" s="778">
        <f>AVERAGE(F25:F31)</f>
        <v>742.68000000000006</v>
      </c>
      <c r="G23" s="900">
        <f>((F23/E23) -      1)*100</f>
        <v>-0.79080951108735364</v>
      </c>
      <c r="H23" s="778">
        <f>AVERAGE(H25:H31)</f>
        <v>1080</v>
      </c>
      <c r="I23" s="778">
        <f>AVERAGE(I25:I31)</f>
        <v>1120</v>
      </c>
      <c r="J23" s="896">
        <f>((I23/H23) -      1)*100</f>
        <v>3.7037037037036979</v>
      </c>
    </row>
    <row r="24" spans="1:10" ht="11.1" customHeight="1" x14ac:dyDescent="0.2">
      <c r="A24" s="823" t="s">
        <v>33</v>
      </c>
      <c r="B24" s="241">
        <v>2000</v>
      </c>
      <c r="C24" s="241" t="s">
        <v>142</v>
      </c>
      <c r="D24" s="901" t="s">
        <v>141</v>
      </c>
      <c r="E24" s="83" t="s">
        <v>31</v>
      </c>
      <c r="F24" s="241" t="s">
        <v>142</v>
      </c>
      <c r="G24" s="898" t="s">
        <v>141</v>
      </c>
      <c r="H24" s="241" t="s">
        <v>157</v>
      </c>
      <c r="I24" s="241" t="s">
        <v>157</v>
      </c>
      <c r="J24" s="898" t="s">
        <v>141</v>
      </c>
    </row>
    <row r="25" spans="1:10" ht="11.1" customHeight="1" x14ac:dyDescent="0.2">
      <c r="A25" s="823" t="s">
        <v>35</v>
      </c>
      <c r="B25" s="241">
        <v>1387</v>
      </c>
      <c r="C25" s="241">
        <v>1520</v>
      </c>
      <c r="D25" s="902">
        <f t="shared" si="11"/>
        <v>9.5890410958904049</v>
      </c>
      <c r="E25" s="241">
        <v>493</v>
      </c>
      <c r="F25" s="241">
        <v>453.4</v>
      </c>
      <c r="G25" s="898">
        <f>((F25/E25) -      1)*100</f>
        <v>-8.0324543610547749</v>
      </c>
      <c r="H25" s="241" t="s">
        <v>157</v>
      </c>
      <c r="I25" s="241" t="s">
        <v>157</v>
      </c>
      <c r="J25" s="898" t="s">
        <v>141</v>
      </c>
    </row>
    <row r="26" spans="1:10" ht="11.1" customHeight="1" x14ac:dyDescent="0.2">
      <c r="A26" s="823" t="s">
        <v>36</v>
      </c>
      <c r="B26" s="241">
        <v>2000</v>
      </c>
      <c r="C26" s="241">
        <v>1550</v>
      </c>
      <c r="D26" s="902">
        <f t="shared" si="11"/>
        <v>-22.499999999999996</v>
      </c>
      <c r="E26" s="83" t="s">
        <v>31</v>
      </c>
      <c r="F26" s="241">
        <v>1060</v>
      </c>
      <c r="G26" s="898" t="s">
        <v>141</v>
      </c>
      <c r="H26" s="241">
        <v>800</v>
      </c>
      <c r="I26" s="241">
        <v>730</v>
      </c>
      <c r="J26" s="898">
        <f>((I26/H26) -      1)*100</f>
        <v>-8.7500000000000018</v>
      </c>
    </row>
    <row r="27" spans="1:10" ht="11.1" customHeight="1" x14ac:dyDescent="0.2">
      <c r="A27" s="823" t="s">
        <v>37</v>
      </c>
      <c r="B27" s="241">
        <v>1493</v>
      </c>
      <c r="C27" s="241">
        <v>1535</v>
      </c>
      <c r="D27" s="902">
        <f t="shared" si="11"/>
        <v>2.8131279303415857</v>
      </c>
      <c r="E27" s="83" t="s">
        <v>31</v>
      </c>
      <c r="F27" s="241" t="s">
        <v>142</v>
      </c>
      <c r="G27" s="898" t="s">
        <v>141</v>
      </c>
      <c r="H27" s="241" t="s">
        <v>157</v>
      </c>
      <c r="I27" s="241">
        <v>1430</v>
      </c>
      <c r="J27" s="898" t="s">
        <v>141</v>
      </c>
    </row>
    <row r="28" spans="1:10" ht="11.1" customHeight="1" x14ac:dyDescent="0.2">
      <c r="A28" s="823" t="s">
        <v>38</v>
      </c>
      <c r="B28" s="241">
        <v>1600</v>
      </c>
      <c r="C28" s="241">
        <v>1600</v>
      </c>
      <c r="D28" s="902">
        <f t="shared" si="11"/>
        <v>0</v>
      </c>
      <c r="E28" s="241">
        <v>1050</v>
      </c>
      <c r="F28" s="241" t="s">
        <v>142</v>
      </c>
      <c r="G28" s="898" t="s">
        <v>141</v>
      </c>
      <c r="H28" s="241" t="s">
        <v>157</v>
      </c>
      <c r="I28" s="241" t="s">
        <v>157</v>
      </c>
      <c r="J28" s="898" t="s">
        <v>141</v>
      </c>
    </row>
    <row r="29" spans="1:10" ht="11.1" customHeight="1" x14ac:dyDescent="0.2">
      <c r="A29" s="823" t="s">
        <v>39</v>
      </c>
      <c r="B29" s="241">
        <v>2200</v>
      </c>
      <c r="C29" s="241">
        <v>1900</v>
      </c>
      <c r="D29" s="902">
        <f t="shared" si="11"/>
        <v>-13.636363636363635</v>
      </c>
      <c r="E29" s="241">
        <v>1200</v>
      </c>
      <c r="F29" s="241">
        <v>1300</v>
      </c>
      <c r="G29" s="898">
        <f>((F29/E29) -      1)*100</f>
        <v>8.333333333333325</v>
      </c>
      <c r="H29" s="241">
        <v>1360</v>
      </c>
      <c r="I29" s="241">
        <v>1200</v>
      </c>
      <c r="J29" s="898">
        <f>((I29/H29) -      1)*100</f>
        <v>-11.764705882352944</v>
      </c>
    </row>
    <row r="30" spans="1:10" ht="11.1" customHeight="1" x14ac:dyDescent="0.2">
      <c r="A30" s="823" t="s">
        <v>159</v>
      </c>
      <c r="B30" s="241">
        <v>1900</v>
      </c>
      <c r="C30" s="241">
        <v>1600</v>
      </c>
      <c r="D30" s="902">
        <f t="shared" si="11"/>
        <v>-15.789473684210531</v>
      </c>
      <c r="E30" s="241">
        <v>500</v>
      </c>
      <c r="F30" s="241">
        <v>500</v>
      </c>
      <c r="G30" s="898">
        <f>((F30/E30) -      1)*100</f>
        <v>0</v>
      </c>
      <c r="H30" s="241" t="s">
        <v>157</v>
      </c>
      <c r="I30" s="241" t="s">
        <v>157</v>
      </c>
      <c r="J30" s="898" t="s">
        <v>141</v>
      </c>
    </row>
    <row r="31" spans="1:10" ht="11.1" customHeight="1" x14ac:dyDescent="0.2">
      <c r="A31" s="823" t="s">
        <v>690</v>
      </c>
      <c r="B31" s="241">
        <v>1567</v>
      </c>
      <c r="C31" s="241">
        <v>1206.5999999999999</v>
      </c>
      <c r="D31" s="902">
        <f t="shared" si="11"/>
        <v>-22.999361837906829</v>
      </c>
      <c r="E31" s="241">
        <v>500</v>
      </c>
      <c r="F31" s="241">
        <v>400</v>
      </c>
      <c r="G31" s="903">
        <f>((F31/E31) -      1)*100</f>
        <v>-19.999999999999996</v>
      </c>
      <c r="H31" s="241" t="s">
        <v>157</v>
      </c>
      <c r="I31" s="241" t="s">
        <v>157</v>
      </c>
      <c r="J31" s="898" t="s">
        <v>141</v>
      </c>
    </row>
    <row r="32" spans="1:10" ht="11.1" customHeight="1" x14ac:dyDescent="0.2">
      <c r="A32" s="833" t="s">
        <v>43</v>
      </c>
      <c r="B32" s="778">
        <f>AVERAGE(B35:B35)</f>
        <v>1813</v>
      </c>
      <c r="C32" s="778">
        <f>AVERAGE(C33:C37)</f>
        <v>1378.56</v>
      </c>
      <c r="D32" s="896">
        <f t="shared" ref="D32:D57" si="12">((C32/B32 -1)*100)</f>
        <v>-23.962493105350248</v>
      </c>
      <c r="E32" s="778">
        <f>AVERAGE(E35:E35)</f>
        <v>443</v>
      </c>
      <c r="F32" s="778">
        <f>AVERAGE(F33:F37)</f>
        <v>369.15</v>
      </c>
      <c r="G32" s="896">
        <f t="shared" ref="G32:G35" si="13">((F32/E32 -1)*100)</f>
        <v>-16.670428893905196</v>
      </c>
      <c r="H32" s="778">
        <f>AVERAGE(H35:H35)</f>
        <v>600</v>
      </c>
      <c r="I32" s="778">
        <f>AVERAGE(I33:I37)</f>
        <v>800</v>
      </c>
      <c r="J32" s="896">
        <f t="shared" ref="J32:J35" si="14">((I32/H32 -1)*100)</f>
        <v>33.333333333333329</v>
      </c>
    </row>
    <row r="33" spans="1:10" ht="11.1" customHeight="1" x14ac:dyDescent="0.2">
      <c r="A33" s="654" t="s">
        <v>160</v>
      </c>
      <c r="B33" s="141" t="s">
        <v>31</v>
      </c>
      <c r="C33" s="241">
        <v>1100</v>
      </c>
      <c r="D33" s="898" t="s">
        <v>28</v>
      </c>
      <c r="E33" s="141" t="s">
        <v>31</v>
      </c>
      <c r="F33" s="241">
        <v>346.6</v>
      </c>
      <c r="G33" s="460" t="s">
        <v>28</v>
      </c>
      <c r="H33" s="141" t="s">
        <v>31</v>
      </c>
      <c r="I33" s="241">
        <v>1000</v>
      </c>
      <c r="J33" s="898" t="s">
        <v>141</v>
      </c>
    </row>
    <row r="34" spans="1:10" ht="11.1" customHeight="1" x14ac:dyDescent="0.2">
      <c r="A34" s="654" t="s">
        <v>173</v>
      </c>
      <c r="B34" s="141" t="s">
        <v>31</v>
      </c>
      <c r="C34" s="241">
        <v>1200</v>
      </c>
      <c r="D34" s="898" t="s">
        <v>28</v>
      </c>
      <c r="E34" s="141" t="s">
        <v>31</v>
      </c>
      <c r="F34" s="241">
        <v>280</v>
      </c>
      <c r="G34" s="460" t="s">
        <v>28</v>
      </c>
      <c r="H34" s="141" t="s">
        <v>31</v>
      </c>
      <c r="I34" s="241" t="s">
        <v>31</v>
      </c>
      <c r="J34" s="898" t="s">
        <v>141</v>
      </c>
    </row>
    <row r="35" spans="1:10" ht="11.1" customHeight="1" x14ac:dyDescent="0.2">
      <c r="A35" s="823" t="s">
        <v>45</v>
      </c>
      <c r="B35" s="241">
        <v>1813</v>
      </c>
      <c r="C35" s="241">
        <v>1535.8</v>
      </c>
      <c r="D35" s="898">
        <f t="shared" si="12"/>
        <v>-15.289575289575296</v>
      </c>
      <c r="E35" s="241">
        <v>443</v>
      </c>
      <c r="F35" s="241">
        <v>450</v>
      </c>
      <c r="G35" s="898">
        <f t="shared" si="13"/>
        <v>1.5801354401805856</v>
      </c>
      <c r="H35" s="241">
        <v>600</v>
      </c>
      <c r="I35" s="241">
        <v>600</v>
      </c>
      <c r="J35" s="898">
        <f t="shared" si="14"/>
        <v>0</v>
      </c>
    </row>
    <row r="36" spans="1:10" ht="11.1" customHeight="1" x14ac:dyDescent="0.2">
      <c r="A36" s="53" t="s">
        <v>506</v>
      </c>
      <c r="B36" s="141" t="s">
        <v>31</v>
      </c>
      <c r="C36" s="241">
        <v>1750</v>
      </c>
      <c r="D36" s="898" t="s">
        <v>28</v>
      </c>
      <c r="E36" s="141" t="s">
        <v>31</v>
      </c>
      <c r="F36" s="241" t="s">
        <v>142</v>
      </c>
      <c r="G36" s="898" t="s">
        <v>141</v>
      </c>
      <c r="H36" s="141" t="s">
        <v>31</v>
      </c>
      <c r="I36" s="241" t="s">
        <v>598</v>
      </c>
      <c r="J36" s="898" t="s">
        <v>141</v>
      </c>
    </row>
    <row r="37" spans="1:10" ht="11.1" customHeight="1" x14ac:dyDescent="0.2">
      <c r="A37" s="89" t="s">
        <v>48</v>
      </c>
      <c r="B37" s="141" t="s">
        <v>31</v>
      </c>
      <c r="C37" s="241">
        <v>1307</v>
      </c>
      <c r="D37" s="898" t="s">
        <v>28</v>
      </c>
      <c r="E37" s="141" t="s">
        <v>31</v>
      </c>
      <c r="F37" s="241">
        <v>400</v>
      </c>
      <c r="G37" s="898" t="s">
        <v>141</v>
      </c>
      <c r="H37" s="141" t="s">
        <v>31</v>
      </c>
      <c r="I37" s="241" t="s">
        <v>598</v>
      </c>
      <c r="J37" s="898" t="s">
        <v>141</v>
      </c>
    </row>
    <row r="38" spans="1:10" ht="11.1" customHeight="1" x14ac:dyDescent="0.2">
      <c r="A38" s="655" t="s">
        <v>49</v>
      </c>
      <c r="B38" s="896" t="s">
        <v>28</v>
      </c>
      <c r="C38" s="146">
        <f>AVERAGE(C39:C51)</f>
        <v>1353.2307692307693</v>
      </c>
      <c r="D38" s="896" t="s">
        <v>28</v>
      </c>
      <c r="E38" s="896" t="s">
        <v>28</v>
      </c>
      <c r="F38" s="778">
        <f>AVERAGE(F39:F51)</f>
        <v>686.66666666666663</v>
      </c>
      <c r="G38" s="896" t="s">
        <v>141</v>
      </c>
      <c r="H38" s="147" t="s">
        <v>313</v>
      </c>
      <c r="I38" s="778">
        <f>AVERAGE(I39:I51)</f>
        <v>863.33333333333337</v>
      </c>
      <c r="J38" s="896" t="s">
        <v>141</v>
      </c>
    </row>
    <row r="39" spans="1:10" ht="11.1" customHeight="1" x14ac:dyDescent="0.2">
      <c r="A39" s="136" t="s">
        <v>50</v>
      </c>
      <c r="B39" s="141" t="s">
        <v>31</v>
      </c>
      <c r="C39" s="141">
        <v>1320</v>
      </c>
      <c r="D39" s="898" t="s">
        <v>28</v>
      </c>
      <c r="E39" s="141" t="s">
        <v>31</v>
      </c>
      <c r="F39" s="241" t="s">
        <v>142</v>
      </c>
      <c r="G39" s="898" t="s">
        <v>141</v>
      </c>
      <c r="H39" s="141" t="s">
        <v>31</v>
      </c>
      <c r="I39" s="83" t="s">
        <v>598</v>
      </c>
      <c r="J39" s="898" t="s">
        <v>141</v>
      </c>
    </row>
    <row r="40" spans="1:10" ht="11.1" customHeight="1" x14ac:dyDescent="0.2">
      <c r="A40" s="136" t="s">
        <v>51</v>
      </c>
      <c r="B40" s="141" t="s">
        <v>31</v>
      </c>
      <c r="C40" s="141">
        <v>1287</v>
      </c>
      <c r="D40" s="898" t="s">
        <v>28</v>
      </c>
      <c r="E40" s="141" t="s">
        <v>31</v>
      </c>
      <c r="F40" s="241" t="s">
        <v>142</v>
      </c>
      <c r="G40" s="898" t="s">
        <v>141</v>
      </c>
      <c r="H40" s="141" t="s">
        <v>31</v>
      </c>
      <c r="I40" s="83" t="s">
        <v>598</v>
      </c>
      <c r="J40" s="898" t="s">
        <v>141</v>
      </c>
    </row>
    <row r="41" spans="1:10" ht="11.1" customHeight="1" x14ac:dyDescent="0.2">
      <c r="A41" s="136" t="s">
        <v>52</v>
      </c>
      <c r="B41" s="141" t="s">
        <v>31</v>
      </c>
      <c r="C41" s="141">
        <v>1315</v>
      </c>
      <c r="D41" s="898" t="s">
        <v>28</v>
      </c>
      <c r="E41" s="141" t="s">
        <v>31</v>
      </c>
      <c r="F41" s="241" t="s">
        <v>142</v>
      </c>
      <c r="G41" s="898" t="s">
        <v>141</v>
      </c>
      <c r="H41" s="141" t="s">
        <v>31</v>
      </c>
      <c r="I41" s="83" t="s">
        <v>598</v>
      </c>
      <c r="J41" s="898" t="s">
        <v>141</v>
      </c>
    </row>
    <row r="42" spans="1:10" ht="11.1" customHeight="1" x14ac:dyDescent="0.2">
      <c r="A42" s="136" t="s">
        <v>53</v>
      </c>
      <c r="B42" s="141" t="s">
        <v>31</v>
      </c>
      <c r="C42" s="141">
        <v>1360</v>
      </c>
      <c r="D42" s="898" t="s">
        <v>28</v>
      </c>
      <c r="E42" s="141" t="s">
        <v>31</v>
      </c>
      <c r="F42" s="241" t="s">
        <v>142</v>
      </c>
      <c r="G42" s="898" t="s">
        <v>141</v>
      </c>
      <c r="H42" s="141" t="s">
        <v>31</v>
      </c>
      <c r="I42" s="83" t="s">
        <v>598</v>
      </c>
      <c r="J42" s="898" t="s">
        <v>141</v>
      </c>
    </row>
    <row r="43" spans="1:10" ht="11.1" customHeight="1" x14ac:dyDescent="0.2">
      <c r="A43" s="136" t="s">
        <v>54</v>
      </c>
      <c r="B43" s="141" t="s">
        <v>31</v>
      </c>
      <c r="C43" s="141">
        <v>1287</v>
      </c>
      <c r="D43" s="898" t="s">
        <v>28</v>
      </c>
      <c r="E43" s="141" t="s">
        <v>31</v>
      </c>
      <c r="F43" s="241">
        <v>710</v>
      </c>
      <c r="G43" s="898" t="s">
        <v>141</v>
      </c>
      <c r="H43" s="141" t="s">
        <v>31</v>
      </c>
      <c r="I43" s="241">
        <v>700</v>
      </c>
      <c r="J43" s="898" t="s">
        <v>141</v>
      </c>
    </row>
    <row r="44" spans="1:10" ht="11.1" customHeight="1" x14ac:dyDescent="0.2">
      <c r="A44" s="136" t="s">
        <v>55</v>
      </c>
      <c r="B44" s="141" t="s">
        <v>31</v>
      </c>
      <c r="C44" s="141">
        <v>1200</v>
      </c>
      <c r="D44" s="898" t="s">
        <v>28</v>
      </c>
      <c r="E44" s="141" t="s">
        <v>31</v>
      </c>
      <c r="F44" s="241" t="s">
        <v>142</v>
      </c>
      <c r="G44" s="898" t="s">
        <v>141</v>
      </c>
      <c r="H44" s="141" t="s">
        <v>31</v>
      </c>
      <c r="I44" s="83" t="s">
        <v>598</v>
      </c>
      <c r="J44" s="898" t="s">
        <v>141</v>
      </c>
    </row>
    <row r="45" spans="1:10" ht="11.1" customHeight="1" x14ac:dyDescent="0.2">
      <c r="A45" s="136" t="s">
        <v>56</v>
      </c>
      <c r="B45" s="141" t="s">
        <v>31</v>
      </c>
      <c r="C45" s="141">
        <v>1320</v>
      </c>
      <c r="D45" s="898" t="s">
        <v>28</v>
      </c>
      <c r="E45" s="141" t="s">
        <v>31</v>
      </c>
      <c r="F45" s="241" t="s">
        <v>142</v>
      </c>
      <c r="G45" s="898" t="s">
        <v>141</v>
      </c>
      <c r="H45" s="141" t="s">
        <v>31</v>
      </c>
      <c r="I45" s="83" t="s">
        <v>598</v>
      </c>
      <c r="J45" s="898" t="s">
        <v>141</v>
      </c>
    </row>
    <row r="46" spans="1:10" ht="11.1" customHeight="1" x14ac:dyDescent="0.2">
      <c r="A46" s="136" t="s">
        <v>144</v>
      </c>
      <c r="B46" s="141" t="s">
        <v>31</v>
      </c>
      <c r="C46" s="141">
        <v>1280</v>
      </c>
      <c r="D46" s="898" t="s">
        <v>28</v>
      </c>
      <c r="E46" s="141" t="s">
        <v>31</v>
      </c>
      <c r="F46" s="241">
        <v>600</v>
      </c>
      <c r="G46" s="898" t="s">
        <v>141</v>
      </c>
      <c r="H46" s="141" t="s">
        <v>31</v>
      </c>
      <c r="I46" s="241">
        <v>900</v>
      </c>
      <c r="J46" s="898" t="s">
        <v>141</v>
      </c>
    </row>
    <row r="47" spans="1:10" ht="11.1" customHeight="1" x14ac:dyDescent="0.2">
      <c r="A47" s="136" t="s">
        <v>57</v>
      </c>
      <c r="B47" s="141" t="s">
        <v>31</v>
      </c>
      <c r="C47" s="141">
        <v>1300</v>
      </c>
      <c r="D47" s="898" t="s">
        <v>28</v>
      </c>
      <c r="E47" s="141" t="s">
        <v>31</v>
      </c>
      <c r="F47" s="241" t="s">
        <v>142</v>
      </c>
      <c r="G47" s="898" t="s">
        <v>141</v>
      </c>
      <c r="H47" s="141" t="s">
        <v>31</v>
      </c>
      <c r="I47" s="83" t="s">
        <v>598</v>
      </c>
      <c r="J47" s="898" t="s">
        <v>141</v>
      </c>
    </row>
    <row r="48" spans="1:10" ht="11.1" customHeight="1" x14ac:dyDescent="0.2">
      <c r="A48" s="136" t="s">
        <v>58</v>
      </c>
      <c r="B48" s="141" t="s">
        <v>31</v>
      </c>
      <c r="C48" s="141">
        <v>1300</v>
      </c>
      <c r="D48" s="898" t="s">
        <v>28</v>
      </c>
      <c r="E48" s="141" t="s">
        <v>31</v>
      </c>
      <c r="F48" s="241" t="s">
        <v>142</v>
      </c>
      <c r="G48" s="898" t="s">
        <v>141</v>
      </c>
      <c r="H48" s="141" t="s">
        <v>31</v>
      </c>
      <c r="I48" s="83" t="s">
        <v>598</v>
      </c>
      <c r="J48" s="898" t="s">
        <v>141</v>
      </c>
    </row>
    <row r="49" spans="1:10" ht="11.1" customHeight="1" x14ac:dyDescent="0.2">
      <c r="A49" s="136" t="s">
        <v>59</v>
      </c>
      <c r="B49" s="141" t="s">
        <v>31</v>
      </c>
      <c r="C49" s="141">
        <v>1333</v>
      </c>
      <c r="D49" s="898" t="s">
        <v>28</v>
      </c>
      <c r="E49" s="141" t="s">
        <v>31</v>
      </c>
      <c r="F49" s="241">
        <v>750</v>
      </c>
      <c r="G49" s="898" t="s">
        <v>141</v>
      </c>
      <c r="H49" s="141" t="s">
        <v>31</v>
      </c>
      <c r="I49" s="83" t="s">
        <v>598</v>
      </c>
      <c r="J49" s="898" t="s">
        <v>141</v>
      </c>
    </row>
    <row r="50" spans="1:10" ht="11.1" customHeight="1" x14ac:dyDescent="0.2">
      <c r="A50" s="136" t="s">
        <v>60</v>
      </c>
      <c r="B50" s="141" t="s">
        <v>31</v>
      </c>
      <c r="C50" s="141">
        <v>1400</v>
      </c>
      <c r="D50" s="898" t="s">
        <v>28</v>
      </c>
      <c r="E50" s="141" t="s">
        <v>31</v>
      </c>
      <c r="F50" s="241" t="s">
        <v>142</v>
      </c>
      <c r="G50" s="898" t="s">
        <v>141</v>
      </c>
      <c r="H50" s="141" t="s">
        <v>31</v>
      </c>
      <c r="I50" s="83" t="s">
        <v>598</v>
      </c>
      <c r="J50" s="898" t="s">
        <v>141</v>
      </c>
    </row>
    <row r="51" spans="1:10" ht="11.1" customHeight="1" x14ac:dyDescent="0.2">
      <c r="A51" s="136" t="s">
        <v>61</v>
      </c>
      <c r="B51" s="141" t="s">
        <v>31</v>
      </c>
      <c r="C51" s="141">
        <v>1890</v>
      </c>
      <c r="D51" s="898" t="s">
        <v>28</v>
      </c>
      <c r="E51" s="141" t="s">
        <v>31</v>
      </c>
      <c r="F51" s="241" t="s">
        <v>142</v>
      </c>
      <c r="G51" s="898" t="s">
        <v>141</v>
      </c>
      <c r="H51" s="141" t="s">
        <v>31</v>
      </c>
      <c r="I51" s="241">
        <v>990</v>
      </c>
      <c r="J51" s="898" t="s">
        <v>141</v>
      </c>
    </row>
    <row r="52" spans="1:10" ht="11.1" customHeight="1" x14ac:dyDescent="0.2">
      <c r="A52" s="829" t="s">
        <v>62</v>
      </c>
      <c r="B52" s="778">
        <f>AVERAGE(B53:B56)</f>
        <v>1202.5</v>
      </c>
      <c r="C52" s="778">
        <f>AVERAGE(C53:C56)</f>
        <v>1186.6666666666667</v>
      </c>
      <c r="D52" s="900">
        <f t="shared" si="12"/>
        <v>-1.3167013167013075</v>
      </c>
      <c r="E52" s="778">
        <f>AVERAGE(E53:E56)</f>
        <v>536.77666666666664</v>
      </c>
      <c r="F52" s="778">
        <f>AVERAGE(F53:F56)</f>
        <v>521.65</v>
      </c>
      <c r="G52" s="898">
        <f t="shared" ref="G52:G58" si="15">((F52/E52 -1)*100)</f>
        <v>-2.8180559264250227</v>
      </c>
      <c r="H52" s="147" t="s">
        <v>313</v>
      </c>
      <c r="I52" s="778" t="s">
        <v>162</v>
      </c>
      <c r="J52" s="898" t="s">
        <v>141</v>
      </c>
    </row>
    <row r="53" spans="1:10" ht="6.75" customHeight="1" x14ac:dyDescent="0.2">
      <c r="A53" s="823" t="s">
        <v>63</v>
      </c>
      <c r="B53" s="135" t="s">
        <v>31</v>
      </c>
      <c r="C53" s="135" t="s">
        <v>31</v>
      </c>
      <c r="D53" s="898" t="s">
        <v>141</v>
      </c>
      <c r="E53" s="241">
        <v>493.33</v>
      </c>
      <c r="F53" s="241">
        <v>520</v>
      </c>
      <c r="G53" s="898">
        <f t="shared" si="15"/>
        <v>5.4061176089027718</v>
      </c>
      <c r="H53" s="135" t="s">
        <v>157</v>
      </c>
      <c r="I53" s="135" t="s">
        <v>157</v>
      </c>
      <c r="J53" s="898" t="s">
        <v>141</v>
      </c>
    </row>
    <row r="54" spans="1:10" ht="14.1" customHeight="1" x14ac:dyDescent="0.2">
      <c r="A54" s="823" t="s">
        <v>64</v>
      </c>
      <c r="B54" s="135" t="s">
        <v>31</v>
      </c>
      <c r="C54" s="135">
        <v>1180</v>
      </c>
      <c r="D54" s="898" t="s">
        <v>141</v>
      </c>
      <c r="E54" s="135" t="s">
        <v>31</v>
      </c>
      <c r="F54" s="135">
        <v>550</v>
      </c>
      <c r="G54" s="898" t="s">
        <v>141</v>
      </c>
      <c r="H54" s="135" t="s">
        <v>31</v>
      </c>
      <c r="I54" s="135" t="s">
        <v>31</v>
      </c>
      <c r="J54" s="898" t="s">
        <v>141</v>
      </c>
    </row>
    <row r="55" spans="1:10" ht="10.5" customHeight="1" x14ac:dyDescent="0.2">
      <c r="A55" s="823" t="s">
        <v>65</v>
      </c>
      <c r="B55" s="241">
        <v>1180</v>
      </c>
      <c r="C55" s="241">
        <v>1180</v>
      </c>
      <c r="D55" s="902">
        <f t="shared" si="12"/>
        <v>0</v>
      </c>
      <c r="E55" s="241">
        <v>550</v>
      </c>
      <c r="F55" s="241">
        <v>550</v>
      </c>
      <c r="G55" s="898">
        <f t="shared" si="15"/>
        <v>0</v>
      </c>
      <c r="H55" s="241" t="s">
        <v>157</v>
      </c>
      <c r="I55" s="241" t="s">
        <v>157</v>
      </c>
      <c r="J55" s="898" t="s">
        <v>141</v>
      </c>
    </row>
    <row r="56" spans="1:10" ht="9.75" customHeight="1" x14ac:dyDescent="0.2">
      <c r="A56" s="823" t="s">
        <v>66</v>
      </c>
      <c r="B56" s="241">
        <v>1225</v>
      </c>
      <c r="C56" s="241">
        <v>1200</v>
      </c>
      <c r="D56" s="902">
        <f t="shared" si="12"/>
        <v>-2.0408163265306145</v>
      </c>
      <c r="E56" s="241">
        <v>567</v>
      </c>
      <c r="F56" s="241">
        <v>466.6</v>
      </c>
      <c r="G56" s="898">
        <f t="shared" si="15"/>
        <v>-17.707231040564373</v>
      </c>
      <c r="H56" s="241" t="s">
        <v>157</v>
      </c>
      <c r="I56" s="241" t="s">
        <v>157</v>
      </c>
      <c r="J56" s="898" t="s">
        <v>141</v>
      </c>
    </row>
    <row r="57" spans="1:10" ht="10.5" customHeight="1" x14ac:dyDescent="0.2">
      <c r="A57" s="833" t="s">
        <v>68</v>
      </c>
      <c r="B57" s="778">
        <f>AVERAGE(B60:B63)</f>
        <v>1241.75</v>
      </c>
      <c r="C57" s="778">
        <f>AVERAGE(C58:C63)</f>
        <v>1500</v>
      </c>
      <c r="D57" s="900">
        <f t="shared" si="12"/>
        <v>20.797261928729615</v>
      </c>
      <c r="E57" s="778">
        <f>AVERAGE(E60:E63)</f>
        <v>730</v>
      </c>
      <c r="F57" s="778">
        <f>AVERAGE(F58:F63)</f>
        <v>617.5</v>
      </c>
      <c r="G57" s="898">
        <f t="shared" si="15"/>
        <v>-15.410958904109584</v>
      </c>
      <c r="H57" s="147" t="s">
        <v>313</v>
      </c>
      <c r="I57" s="778">
        <f>AVERAGE(I58:I63)</f>
        <v>645</v>
      </c>
      <c r="J57" s="898" t="s">
        <v>141</v>
      </c>
    </row>
    <row r="58" spans="1:10" ht="11.1" customHeight="1" x14ac:dyDescent="0.2">
      <c r="A58" s="823" t="s">
        <v>69</v>
      </c>
      <c r="B58" s="241">
        <v>1167</v>
      </c>
      <c r="C58" s="241" t="s">
        <v>158</v>
      </c>
      <c r="D58" s="897" t="s">
        <v>141</v>
      </c>
      <c r="E58" s="241">
        <v>540</v>
      </c>
      <c r="F58" s="241">
        <v>415</v>
      </c>
      <c r="G58" s="898">
        <f t="shared" si="15"/>
        <v>-23.148148148148152</v>
      </c>
      <c r="H58" s="241" t="s">
        <v>157</v>
      </c>
      <c r="I58" s="241" t="s">
        <v>157</v>
      </c>
      <c r="J58" s="898" t="s">
        <v>141</v>
      </c>
    </row>
    <row r="59" spans="1:10" ht="11.1" customHeight="1" x14ac:dyDescent="0.2">
      <c r="A59" s="823" t="s">
        <v>70</v>
      </c>
      <c r="B59" s="241" t="s">
        <v>158</v>
      </c>
      <c r="C59" s="241">
        <v>1500</v>
      </c>
      <c r="D59" s="898" t="s">
        <v>141</v>
      </c>
      <c r="E59" s="241" t="s">
        <v>158</v>
      </c>
      <c r="F59" s="241" t="s">
        <v>158</v>
      </c>
      <c r="G59" s="898" t="s">
        <v>141</v>
      </c>
      <c r="H59" s="241" t="s">
        <v>157</v>
      </c>
      <c r="I59" s="241" t="s">
        <v>157</v>
      </c>
      <c r="J59" s="898" t="s">
        <v>141</v>
      </c>
    </row>
    <row r="60" spans="1:10" ht="11.1" customHeight="1" x14ac:dyDescent="0.2">
      <c r="A60" s="823" t="s">
        <v>72</v>
      </c>
      <c r="B60" s="241">
        <v>1300</v>
      </c>
      <c r="C60" s="241" t="s">
        <v>158</v>
      </c>
      <c r="D60" s="897" t="s">
        <v>141</v>
      </c>
      <c r="E60" s="241" t="s">
        <v>158</v>
      </c>
      <c r="F60" s="241" t="s">
        <v>158</v>
      </c>
      <c r="G60" s="898" t="s">
        <v>141</v>
      </c>
      <c r="H60" s="241" t="s">
        <v>157</v>
      </c>
      <c r="I60" s="241" t="s">
        <v>157</v>
      </c>
      <c r="J60" s="898" t="s">
        <v>141</v>
      </c>
    </row>
    <row r="61" spans="1:10" ht="11.1" customHeight="1" x14ac:dyDescent="0.2">
      <c r="A61" s="823" t="s">
        <v>73</v>
      </c>
      <c r="B61" s="241">
        <v>1200</v>
      </c>
      <c r="C61" s="241" t="s">
        <v>158</v>
      </c>
      <c r="D61" s="897" t="s">
        <v>141</v>
      </c>
      <c r="E61" s="241" t="s">
        <v>158</v>
      </c>
      <c r="F61" s="241" t="s">
        <v>158</v>
      </c>
      <c r="G61" s="898" t="s">
        <v>141</v>
      </c>
      <c r="H61" s="241" t="s">
        <v>157</v>
      </c>
      <c r="I61" s="241" t="s">
        <v>157</v>
      </c>
      <c r="J61" s="898" t="s">
        <v>141</v>
      </c>
    </row>
    <row r="62" spans="1:10" ht="11.1" customHeight="1" x14ac:dyDescent="0.2">
      <c r="A62" s="823" t="s">
        <v>168</v>
      </c>
      <c r="B62" s="241">
        <v>1300</v>
      </c>
      <c r="C62" s="241" t="s">
        <v>158</v>
      </c>
      <c r="D62" s="897" t="s">
        <v>141</v>
      </c>
      <c r="E62" s="241">
        <v>700</v>
      </c>
      <c r="F62" s="241" t="s">
        <v>158</v>
      </c>
      <c r="G62" s="898" t="s">
        <v>141</v>
      </c>
      <c r="H62" s="241" t="s">
        <v>157</v>
      </c>
      <c r="I62" s="241">
        <v>600</v>
      </c>
      <c r="J62" s="898" t="s">
        <v>141</v>
      </c>
    </row>
    <row r="63" spans="1:10" ht="11.1" customHeight="1" x14ac:dyDescent="0.2">
      <c r="A63" s="823" t="s">
        <v>74</v>
      </c>
      <c r="B63" s="241">
        <v>1167</v>
      </c>
      <c r="C63" s="241" t="s">
        <v>158</v>
      </c>
      <c r="D63" s="897" t="s">
        <v>141</v>
      </c>
      <c r="E63" s="241">
        <v>760</v>
      </c>
      <c r="F63" s="241">
        <v>820</v>
      </c>
      <c r="G63" s="898">
        <f t="shared" ref="G63" si="16">((F63/E63 -1)*100)</f>
        <v>7.8947368421052655</v>
      </c>
      <c r="H63" s="241" t="s">
        <v>157</v>
      </c>
      <c r="I63" s="241">
        <v>690</v>
      </c>
      <c r="J63" s="898" t="s">
        <v>141</v>
      </c>
    </row>
    <row r="64" spans="1:10" ht="11.1" customHeight="1" x14ac:dyDescent="0.2">
      <c r="A64" s="541" t="s">
        <v>77</v>
      </c>
      <c r="B64" s="571" t="s">
        <v>313</v>
      </c>
      <c r="C64" s="90">
        <f>AVERAGE(C65:C67)</f>
        <v>1168.8666666666666</v>
      </c>
      <c r="D64" s="895" t="s">
        <v>141</v>
      </c>
      <c r="E64" s="155" t="s">
        <v>313</v>
      </c>
      <c r="F64" s="147" t="s">
        <v>313</v>
      </c>
      <c r="G64" s="896" t="s">
        <v>141</v>
      </c>
      <c r="H64" s="147" t="s">
        <v>313</v>
      </c>
      <c r="I64" s="778">
        <f>AVERAGE(I66:I67)</f>
        <v>786.6</v>
      </c>
      <c r="J64" s="898" t="s">
        <v>141</v>
      </c>
    </row>
    <row r="65" spans="1:10" ht="11.1" customHeight="1" x14ac:dyDescent="0.2">
      <c r="A65" s="89" t="s">
        <v>78</v>
      </c>
      <c r="B65" s="86" t="s">
        <v>31</v>
      </c>
      <c r="C65" s="86">
        <v>1200</v>
      </c>
      <c r="D65" s="897" t="s">
        <v>141</v>
      </c>
      <c r="E65" s="83" t="s">
        <v>158</v>
      </c>
      <c r="F65" s="83" t="s">
        <v>158</v>
      </c>
      <c r="G65" s="898" t="s">
        <v>141</v>
      </c>
      <c r="H65" s="241" t="s">
        <v>157</v>
      </c>
      <c r="I65" s="241" t="s">
        <v>157</v>
      </c>
      <c r="J65" s="898" t="s">
        <v>141</v>
      </c>
    </row>
    <row r="66" spans="1:10" ht="11.1" customHeight="1" x14ac:dyDescent="0.2">
      <c r="A66" s="89" t="s">
        <v>189</v>
      </c>
      <c r="B66" s="86" t="s">
        <v>31</v>
      </c>
      <c r="C66" s="86">
        <v>1140</v>
      </c>
      <c r="D66" s="897" t="s">
        <v>141</v>
      </c>
      <c r="E66" s="83" t="s">
        <v>158</v>
      </c>
      <c r="F66" s="83" t="s">
        <v>158</v>
      </c>
      <c r="G66" s="898" t="s">
        <v>141</v>
      </c>
      <c r="H66" s="241" t="s">
        <v>157</v>
      </c>
      <c r="I66" s="241" t="s">
        <v>157</v>
      </c>
      <c r="J66" s="898" t="s">
        <v>141</v>
      </c>
    </row>
    <row r="67" spans="1:10" ht="11.1" customHeight="1" x14ac:dyDescent="0.2">
      <c r="A67" s="89" t="s">
        <v>316</v>
      </c>
      <c r="B67" s="86" t="s">
        <v>31</v>
      </c>
      <c r="C67" s="86">
        <v>1166.5999999999999</v>
      </c>
      <c r="D67" s="897" t="s">
        <v>141</v>
      </c>
      <c r="E67" s="83" t="s">
        <v>158</v>
      </c>
      <c r="F67" s="83" t="s">
        <v>158</v>
      </c>
      <c r="G67" s="898" t="s">
        <v>141</v>
      </c>
      <c r="H67" s="241" t="s">
        <v>157</v>
      </c>
      <c r="I67" s="241">
        <v>786.6</v>
      </c>
      <c r="J67" s="898" t="s">
        <v>141</v>
      </c>
    </row>
    <row r="68" spans="1:10" ht="11.1" customHeight="1" x14ac:dyDescent="0.25">
      <c r="A68" s="877" t="s">
        <v>80</v>
      </c>
      <c r="B68" s="778">
        <f t="shared" ref="B68:C68" si="17">AVERAGE(B69:B72)</f>
        <v>1200</v>
      </c>
      <c r="C68" s="778">
        <f t="shared" si="17"/>
        <v>1175</v>
      </c>
      <c r="D68" s="895">
        <f t="shared" ref="D68:D72" si="18">((C68/B68)-   1)*100</f>
        <v>-2.083333333333337</v>
      </c>
      <c r="E68" s="778">
        <f>AVERAGE(E69:E72)</f>
        <v>540</v>
      </c>
      <c r="F68" s="778">
        <f>AVERAGE(F69:F72)</f>
        <v>800</v>
      </c>
      <c r="G68" s="895">
        <f t="shared" ref="G68:G69" si="19">((F68/E68)-   1)*100</f>
        <v>48.148148148148138</v>
      </c>
      <c r="H68" s="778">
        <f>AVERAGE(H69:H72)</f>
        <v>560</v>
      </c>
      <c r="I68" s="778">
        <f>AVERAGE(I69:I72)</f>
        <v>1000</v>
      </c>
      <c r="J68" s="895">
        <f t="shared" ref="J68" si="20">((I68/H68)-   1)*100</f>
        <v>78.571428571428584</v>
      </c>
    </row>
    <row r="69" spans="1:10" ht="11.1" customHeight="1" x14ac:dyDescent="0.25">
      <c r="A69" s="868" t="s">
        <v>81</v>
      </c>
      <c r="B69" s="241">
        <v>1200</v>
      </c>
      <c r="C69" s="241">
        <v>1300</v>
      </c>
      <c r="D69" s="897">
        <f t="shared" si="18"/>
        <v>8.333333333333325</v>
      </c>
      <c r="E69" s="241">
        <v>540</v>
      </c>
      <c r="F69" s="241">
        <v>600</v>
      </c>
      <c r="G69" s="892">
        <f t="shared" si="19"/>
        <v>11.111111111111116</v>
      </c>
      <c r="H69" s="241" t="s">
        <v>31</v>
      </c>
      <c r="I69" s="241">
        <v>1000</v>
      </c>
      <c r="J69" s="892" t="s">
        <v>141</v>
      </c>
    </row>
    <row r="70" spans="1:10" ht="11.1" customHeight="1" x14ac:dyDescent="0.25">
      <c r="A70" s="868" t="s">
        <v>82</v>
      </c>
      <c r="B70" s="241">
        <v>1200</v>
      </c>
      <c r="C70" s="241">
        <v>1200</v>
      </c>
      <c r="D70" s="897">
        <f t="shared" si="18"/>
        <v>0</v>
      </c>
      <c r="E70" s="241" t="s">
        <v>31</v>
      </c>
      <c r="F70" s="241">
        <v>800</v>
      </c>
      <c r="G70" s="892" t="s">
        <v>141</v>
      </c>
      <c r="H70" s="241" t="s">
        <v>31</v>
      </c>
      <c r="I70" s="241">
        <v>1000</v>
      </c>
      <c r="J70" s="892" t="s">
        <v>141</v>
      </c>
    </row>
    <row r="71" spans="1:10" ht="11.1" customHeight="1" x14ac:dyDescent="0.25">
      <c r="A71" s="868" t="s">
        <v>84</v>
      </c>
      <c r="B71" s="241">
        <v>1200</v>
      </c>
      <c r="C71" s="241">
        <v>1200</v>
      </c>
      <c r="D71" s="897">
        <f t="shared" si="18"/>
        <v>0</v>
      </c>
      <c r="E71" s="241" t="s">
        <v>31</v>
      </c>
      <c r="F71" s="241">
        <v>1000</v>
      </c>
      <c r="G71" s="892" t="s">
        <v>141</v>
      </c>
      <c r="H71" s="241" t="s">
        <v>31</v>
      </c>
      <c r="I71" s="241" t="s">
        <v>31</v>
      </c>
      <c r="J71" s="892" t="s">
        <v>141</v>
      </c>
    </row>
    <row r="72" spans="1:10" ht="11.1" customHeight="1" x14ac:dyDescent="0.25">
      <c r="A72" s="868" t="s">
        <v>86</v>
      </c>
      <c r="B72" s="241">
        <v>1200</v>
      </c>
      <c r="C72" s="241">
        <v>1000</v>
      </c>
      <c r="D72" s="897">
        <f t="shared" si="18"/>
        <v>-16.666666666666664</v>
      </c>
      <c r="E72" s="241">
        <v>540</v>
      </c>
      <c r="F72" s="241" t="s">
        <v>31</v>
      </c>
      <c r="G72" s="892" t="s">
        <v>141</v>
      </c>
      <c r="H72" s="241">
        <v>560</v>
      </c>
      <c r="I72" s="241">
        <v>1000</v>
      </c>
      <c r="J72" s="892">
        <f t="shared" ref="J72" si="21">((I72/H72)-   1)*100</f>
        <v>78.571428571428584</v>
      </c>
    </row>
    <row r="73" spans="1:10" ht="11.1" customHeight="1" x14ac:dyDescent="0.25">
      <c r="A73" s="26"/>
      <c r="B73" s="27"/>
      <c r="C73" s="27"/>
      <c r="D73" s="567"/>
      <c r="E73" s="28"/>
      <c r="F73" s="28"/>
      <c r="G73" s="72"/>
      <c r="H73" s="72"/>
      <c r="I73" s="72"/>
      <c r="J73" s="72" t="s">
        <v>79</v>
      </c>
    </row>
    <row r="74" spans="1:10" ht="11.1" customHeight="1" x14ac:dyDescent="0.25">
      <c r="A74" s="948" t="s">
        <v>563</v>
      </c>
      <c r="B74" s="949"/>
      <c r="C74" s="949"/>
      <c r="D74" s="949"/>
      <c r="E74" s="949"/>
      <c r="F74" s="949"/>
      <c r="G74" s="76"/>
      <c r="H74" s="83"/>
      <c r="I74" s="83"/>
      <c r="J74" s="82"/>
    </row>
    <row r="75" spans="1:10" ht="11.1" customHeight="1" x14ac:dyDescent="0.2">
      <c r="A75" s="940" t="s">
        <v>19</v>
      </c>
      <c r="B75" s="942" t="s">
        <v>154</v>
      </c>
      <c r="C75" s="946"/>
      <c r="D75" s="947"/>
      <c r="E75" s="942" t="s">
        <v>155</v>
      </c>
      <c r="F75" s="946"/>
      <c r="G75" s="947"/>
      <c r="H75" s="942" t="s">
        <v>156</v>
      </c>
      <c r="I75" s="946"/>
      <c r="J75" s="947"/>
    </row>
    <row r="76" spans="1:10" ht="11.1" customHeight="1" x14ac:dyDescent="0.2">
      <c r="A76" s="945"/>
      <c r="B76" s="443">
        <v>2023</v>
      </c>
      <c r="C76" s="443">
        <v>2024</v>
      </c>
      <c r="D76" s="443" t="s">
        <v>23</v>
      </c>
      <c r="E76" s="443">
        <v>2023</v>
      </c>
      <c r="F76" s="443">
        <v>2024</v>
      </c>
      <c r="G76" s="443" t="s">
        <v>23</v>
      </c>
      <c r="H76" s="443">
        <v>2023</v>
      </c>
      <c r="I76" s="443">
        <v>2024</v>
      </c>
      <c r="J76" s="443" t="s">
        <v>23</v>
      </c>
    </row>
    <row r="77" spans="1:10" ht="11.1" customHeight="1" x14ac:dyDescent="0.2">
      <c r="A77" s="53"/>
      <c r="B77" s="79"/>
      <c r="C77" s="79"/>
      <c r="D77" s="80"/>
      <c r="E77" s="81"/>
      <c r="F77" s="81"/>
      <c r="G77" s="82"/>
      <c r="H77" s="542"/>
      <c r="I77" s="542"/>
      <c r="J77" s="82"/>
    </row>
    <row r="78" spans="1:10" ht="11.1" customHeight="1" x14ac:dyDescent="0.2">
      <c r="A78" s="821" t="s">
        <v>89</v>
      </c>
      <c r="B78" s="778" t="s">
        <v>141</v>
      </c>
      <c r="C78" s="778" t="s">
        <v>141</v>
      </c>
      <c r="D78" s="895" t="s">
        <v>141</v>
      </c>
      <c r="E78" s="778">
        <f>AVERAGE(E80:E82)</f>
        <v>550</v>
      </c>
      <c r="F78" s="778">
        <f>AVERAGE(F79:F82)</f>
        <v>440</v>
      </c>
      <c r="G78" s="904">
        <f>((F78/E78)-   1)*100</f>
        <v>-19.999999999999996</v>
      </c>
      <c r="H78" s="778">
        <f>AVERAGE(H80:H82)</f>
        <v>700</v>
      </c>
      <c r="I78" s="778">
        <f>AVERAGE(I79:I82)</f>
        <v>723.33333333333337</v>
      </c>
      <c r="J78" s="904">
        <f>((I78/H78)-   1)*100</f>
        <v>3.3333333333333437</v>
      </c>
    </row>
    <row r="79" spans="1:10" ht="11.1" customHeight="1" x14ac:dyDescent="0.2">
      <c r="A79" s="823" t="s">
        <v>90</v>
      </c>
      <c r="B79" s="86" t="s">
        <v>31</v>
      </c>
      <c r="C79" s="86" t="s">
        <v>31</v>
      </c>
      <c r="D79" s="897" t="s">
        <v>141</v>
      </c>
      <c r="E79" s="241" t="s">
        <v>31</v>
      </c>
      <c r="F79" s="241">
        <v>300</v>
      </c>
      <c r="G79" s="897" t="s">
        <v>141</v>
      </c>
      <c r="H79" s="241" t="s">
        <v>31</v>
      </c>
      <c r="I79" s="241">
        <v>800</v>
      </c>
      <c r="J79" s="897" t="s">
        <v>141</v>
      </c>
    </row>
    <row r="80" spans="1:10" ht="11.1" customHeight="1" x14ac:dyDescent="0.2">
      <c r="A80" s="823" t="s">
        <v>92</v>
      </c>
      <c r="B80" s="86" t="s">
        <v>31</v>
      </c>
      <c r="C80" s="86" t="s">
        <v>31</v>
      </c>
      <c r="D80" s="897" t="s">
        <v>141</v>
      </c>
      <c r="E80" s="241" t="s">
        <v>31</v>
      </c>
      <c r="F80" s="241">
        <v>360</v>
      </c>
      <c r="G80" s="898" t="s">
        <v>141</v>
      </c>
      <c r="H80" s="241">
        <v>700</v>
      </c>
      <c r="I80" s="241">
        <v>670</v>
      </c>
      <c r="J80" s="903">
        <f>((I80/H80)-   1)*100</f>
        <v>-4.2857142857142811</v>
      </c>
    </row>
    <row r="81" spans="1:10" ht="11.1" customHeight="1" x14ac:dyDescent="0.2">
      <c r="A81" s="823" t="s">
        <v>94</v>
      </c>
      <c r="B81" s="86" t="s">
        <v>31</v>
      </c>
      <c r="C81" s="86" t="s">
        <v>31</v>
      </c>
      <c r="D81" s="897" t="s">
        <v>141</v>
      </c>
      <c r="E81" s="241">
        <v>800</v>
      </c>
      <c r="F81" s="241">
        <v>800</v>
      </c>
      <c r="G81" s="903">
        <f>((F81/E81)-   1)*100</f>
        <v>0</v>
      </c>
      <c r="H81" s="241" t="s">
        <v>31</v>
      </c>
      <c r="I81" s="241" t="s">
        <v>31</v>
      </c>
      <c r="J81" s="898" t="s">
        <v>141</v>
      </c>
    </row>
    <row r="82" spans="1:10" ht="11.1" customHeight="1" x14ac:dyDescent="0.2">
      <c r="A82" s="823" t="s">
        <v>97</v>
      </c>
      <c r="B82" s="86" t="s">
        <v>31</v>
      </c>
      <c r="C82" s="86" t="s">
        <v>31</v>
      </c>
      <c r="D82" s="897" t="s">
        <v>141</v>
      </c>
      <c r="E82" s="241">
        <v>300</v>
      </c>
      <c r="F82" s="241">
        <v>300</v>
      </c>
      <c r="G82" s="903">
        <f>((F82/E82)-   1)*100</f>
        <v>0</v>
      </c>
      <c r="H82" s="241">
        <v>700</v>
      </c>
      <c r="I82" s="241">
        <v>700</v>
      </c>
      <c r="J82" s="903">
        <f>((I82/H82)-   1)*100</f>
        <v>0</v>
      </c>
    </row>
    <row r="83" spans="1:10" ht="11.1" customHeight="1" x14ac:dyDescent="0.2">
      <c r="A83" s="833" t="s">
        <v>103</v>
      </c>
      <c r="B83" s="778">
        <f>AVERAGE(B84:B88)</f>
        <v>1209</v>
      </c>
      <c r="C83" s="778">
        <f>AVERAGE(C84:C88)</f>
        <v>1010</v>
      </c>
      <c r="D83" s="900">
        <f t="shared" ref="D83:D91" si="22">((C83/B83)-   1)*100</f>
        <v>-16.459884201819687</v>
      </c>
      <c r="E83" s="778">
        <f>AVERAGE(E84:E88)</f>
        <v>400</v>
      </c>
      <c r="F83" s="778">
        <f>AVERAGE(F84:F88)</f>
        <v>800</v>
      </c>
      <c r="G83" s="896">
        <f t="shared" ref="G83:G84" si="23">((F83/E83)-   1)*100</f>
        <v>100</v>
      </c>
      <c r="H83" s="778">
        <f>AVERAGE(H84:H88)</f>
        <v>906.66666666666663</v>
      </c>
      <c r="I83" s="778">
        <f>AVERAGE(I84:I88)</f>
        <v>762.3</v>
      </c>
      <c r="J83" s="896">
        <f t="shared" ref="J83:J88" si="24">((I83/H83)-   1)*100</f>
        <v>-15.922794117647065</v>
      </c>
    </row>
    <row r="84" spans="1:10" ht="11.1" customHeight="1" x14ac:dyDescent="0.2">
      <c r="A84" s="832" t="s">
        <v>105</v>
      </c>
      <c r="B84" s="241">
        <v>1200</v>
      </c>
      <c r="C84" s="241">
        <v>775</v>
      </c>
      <c r="D84" s="902">
        <f t="shared" si="22"/>
        <v>-35.416666666666664</v>
      </c>
      <c r="E84" s="241">
        <v>400</v>
      </c>
      <c r="F84" s="241">
        <v>600</v>
      </c>
      <c r="G84" s="898">
        <f t="shared" si="23"/>
        <v>50</v>
      </c>
      <c r="H84" s="241" t="s">
        <v>31</v>
      </c>
      <c r="I84" s="241">
        <v>424.6</v>
      </c>
      <c r="J84" s="898" t="s">
        <v>141</v>
      </c>
    </row>
    <row r="85" spans="1:10" ht="11.1" customHeight="1" x14ac:dyDescent="0.2">
      <c r="A85" s="832" t="s">
        <v>104</v>
      </c>
      <c r="B85" s="241">
        <v>1445</v>
      </c>
      <c r="C85" s="241">
        <v>1245</v>
      </c>
      <c r="D85" s="902">
        <f t="shared" si="22"/>
        <v>-13.84083044982699</v>
      </c>
      <c r="E85" s="241" t="s">
        <v>31</v>
      </c>
      <c r="F85" s="241" t="s">
        <v>31</v>
      </c>
      <c r="G85" s="898" t="s">
        <v>141</v>
      </c>
      <c r="H85" s="241" t="s">
        <v>31</v>
      </c>
      <c r="I85" s="241" t="s">
        <v>31</v>
      </c>
      <c r="J85" s="898" t="s">
        <v>141</v>
      </c>
    </row>
    <row r="86" spans="1:10" ht="11.1" customHeight="1" x14ac:dyDescent="0.2">
      <c r="A86" s="832" t="s">
        <v>106</v>
      </c>
      <c r="B86" s="241">
        <v>1000</v>
      </c>
      <c r="C86" s="241" t="s">
        <v>31</v>
      </c>
      <c r="D86" s="897" t="s">
        <v>141</v>
      </c>
      <c r="E86" s="241" t="s">
        <v>31</v>
      </c>
      <c r="F86" s="241" t="s">
        <v>31</v>
      </c>
      <c r="G86" s="898" t="s">
        <v>141</v>
      </c>
      <c r="H86" s="241">
        <v>1200</v>
      </c>
      <c r="I86" s="241" t="s">
        <v>31</v>
      </c>
      <c r="J86" s="898" t="s">
        <v>141</v>
      </c>
    </row>
    <row r="87" spans="1:10" ht="11.1" customHeight="1" x14ac:dyDescent="0.2">
      <c r="A87" s="832" t="s">
        <v>107</v>
      </c>
      <c r="B87" s="241">
        <v>1000</v>
      </c>
      <c r="C87" s="241" t="s">
        <v>31</v>
      </c>
      <c r="D87" s="897" t="s">
        <v>141</v>
      </c>
      <c r="E87" s="241" t="s">
        <v>31</v>
      </c>
      <c r="F87" s="241" t="s">
        <v>31</v>
      </c>
      <c r="G87" s="898" t="s">
        <v>141</v>
      </c>
      <c r="H87" s="241">
        <v>300</v>
      </c>
      <c r="I87" s="241" t="s">
        <v>31</v>
      </c>
      <c r="J87" s="898" t="s">
        <v>141</v>
      </c>
    </row>
    <row r="88" spans="1:10" ht="11.1" customHeight="1" x14ac:dyDescent="0.2">
      <c r="A88" s="832" t="s">
        <v>153</v>
      </c>
      <c r="B88" s="241">
        <v>1400</v>
      </c>
      <c r="C88" s="241" t="s">
        <v>31</v>
      </c>
      <c r="D88" s="897" t="s">
        <v>141</v>
      </c>
      <c r="E88" s="241" t="s">
        <v>31</v>
      </c>
      <c r="F88" s="241">
        <v>1000</v>
      </c>
      <c r="G88" s="898" t="s">
        <v>141</v>
      </c>
      <c r="H88" s="241">
        <v>1220</v>
      </c>
      <c r="I88" s="241">
        <v>1100</v>
      </c>
      <c r="J88" s="898">
        <f t="shared" si="24"/>
        <v>-9.8360655737704921</v>
      </c>
    </row>
    <row r="89" spans="1:10" ht="11.1" customHeight="1" x14ac:dyDescent="0.2">
      <c r="A89" s="833" t="s">
        <v>108</v>
      </c>
      <c r="B89" s="778">
        <f>AVERAGE(B90:B91)</f>
        <v>2100</v>
      </c>
      <c r="C89" s="778">
        <f>AVERAGE(C90:C91)</f>
        <v>2450</v>
      </c>
      <c r="D89" s="900">
        <f t="shared" si="22"/>
        <v>16.666666666666675</v>
      </c>
      <c r="E89" s="778">
        <f>AVERAGE(E90:E91)</f>
        <v>600</v>
      </c>
      <c r="F89" s="778">
        <f>AVERAGE(F90:F91)</f>
        <v>550</v>
      </c>
      <c r="G89" s="896">
        <f>((F89/E89)-   1)*100</f>
        <v>-8.3333333333333375</v>
      </c>
      <c r="H89" s="778">
        <f>AVERAGE(H90:H91)</f>
        <v>1600</v>
      </c>
      <c r="I89" s="778">
        <f>AVERAGE(I90:I91)</f>
        <v>1700</v>
      </c>
      <c r="J89" s="896">
        <f>((I89/H89)-   1)*100</f>
        <v>6.25</v>
      </c>
    </row>
    <row r="90" spans="1:10" ht="11.1" customHeight="1" x14ac:dyDescent="0.2">
      <c r="A90" s="832" t="s">
        <v>109</v>
      </c>
      <c r="B90" s="241">
        <v>1200</v>
      </c>
      <c r="C90" s="241">
        <v>1100</v>
      </c>
      <c r="D90" s="902">
        <f t="shared" si="22"/>
        <v>-8.3333333333333375</v>
      </c>
      <c r="E90" s="241" t="s">
        <v>31</v>
      </c>
      <c r="F90" s="241" t="s">
        <v>31</v>
      </c>
      <c r="G90" s="896" t="s">
        <v>141</v>
      </c>
      <c r="H90" s="241" t="s">
        <v>157</v>
      </c>
      <c r="I90" s="241" t="s">
        <v>157</v>
      </c>
      <c r="J90" s="898" t="s">
        <v>141</v>
      </c>
    </row>
    <row r="91" spans="1:10" ht="11.1" customHeight="1" x14ac:dyDescent="0.2">
      <c r="A91" s="832" t="s">
        <v>110</v>
      </c>
      <c r="B91" s="241">
        <v>3000</v>
      </c>
      <c r="C91" s="241">
        <v>3800</v>
      </c>
      <c r="D91" s="902">
        <f t="shared" si="22"/>
        <v>26.666666666666661</v>
      </c>
      <c r="E91" s="241">
        <v>600</v>
      </c>
      <c r="F91" s="241">
        <v>550</v>
      </c>
      <c r="G91" s="898">
        <f>((F91/E91)-   1)*100</f>
        <v>-8.3333333333333375</v>
      </c>
      <c r="H91" s="241">
        <v>1600</v>
      </c>
      <c r="I91" s="241">
        <v>1700</v>
      </c>
      <c r="J91" s="898">
        <f>((I91/H91)-   1)*100</f>
        <v>6.25</v>
      </c>
    </row>
    <row r="92" spans="1:10" ht="11.1" customHeight="1" x14ac:dyDescent="0.2">
      <c r="A92" s="905" t="s">
        <v>113</v>
      </c>
      <c r="B92" s="778">
        <f>AVERAGE(B93:B94)</f>
        <v>1165.5</v>
      </c>
      <c r="C92" s="778">
        <f>AVERAGE(C93:C94)</f>
        <v>1188.3</v>
      </c>
      <c r="D92" s="900">
        <f>((C92/B92)-   1)*100</f>
        <v>1.9562419562419553</v>
      </c>
      <c r="E92" s="778">
        <f>AVERAGE(E93:E94)</f>
        <v>950</v>
      </c>
      <c r="F92" s="778">
        <f>AVERAGE(F93:F94)</f>
        <v>1050</v>
      </c>
      <c r="G92" s="896">
        <f>((F92/E92)-   1)*100</f>
        <v>10.526315789473696</v>
      </c>
      <c r="H92" s="778">
        <f>AVERAGE(H93:H94)</f>
        <v>1220</v>
      </c>
      <c r="I92" s="778">
        <f>AVERAGE(I93:I94)</f>
        <v>1175</v>
      </c>
      <c r="J92" s="896">
        <f>((I92/H92)-   1)*100</f>
        <v>-3.688524590163933</v>
      </c>
    </row>
    <row r="93" spans="1:10" ht="11.1" customHeight="1" x14ac:dyDescent="0.2">
      <c r="A93" s="832" t="s">
        <v>114</v>
      </c>
      <c r="B93" s="241">
        <v>1111</v>
      </c>
      <c r="C93" s="241">
        <v>1126.5999999999999</v>
      </c>
      <c r="D93" s="902">
        <f>((C93/B93)-   1)*100</f>
        <v>1.4041404140413993</v>
      </c>
      <c r="E93" s="241">
        <v>950</v>
      </c>
      <c r="F93" s="241">
        <v>1000</v>
      </c>
      <c r="G93" s="898">
        <f>((F93/E93)-   1)*100</f>
        <v>5.2631578947368363</v>
      </c>
      <c r="H93" s="241">
        <v>1220</v>
      </c>
      <c r="I93" s="241">
        <v>1175</v>
      </c>
      <c r="J93" s="898">
        <f>((I93/H93)-   1)*100</f>
        <v>-3.688524590163933</v>
      </c>
    </row>
    <row r="94" spans="1:10" ht="11.1" customHeight="1" x14ac:dyDescent="0.2">
      <c r="A94" s="832" t="s">
        <v>115</v>
      </c>
      <c r="B94" s="241">
        <v>1220</v>
      </c>
      <c r="C94" s="241">
        <v>1250</v>
      </c>
      <c r="D94" s="902">
        <f>((C94/B94)-   1)*100</f>
        <v>2.4590163934426146</v>
      </c>
      <c r="E94" s="241" t="s">
        <v>158</v>
      </c>
      <c r="F94" s="241">
        <v>1100</v>
      </c>
      <c r="G94" s="898" t="s">
        <v>141</v>
      </c>
      <c r="H94" s="241" t="s">
        <v>157</v>
      </c>
      <c r="I94" s="241" t="s">
        <v>157</v>
      </c>
      <c r="J94" s="898" t="s">
        <v>141</v>
      </c>
    </row>
    <row r="95" spans="1:10" ht="11.1" customHeight="1" x14ac:dyDescent="0.2">
      <c r="A95" s="821" t="s">
        <v>118</v>
      </c>
      <c r="B95" s="778">
        <f t="shared" ref="B95:C95" si="25">AVERAGE(B96:B97)</f>
        <v>1050</v>
      </c>
      <c r="C95" s="778">
        <f t="shared" si="25"/>
        <v>1300</v>
      </c>
      <c r="D95" s="895">
        <f t="shared" ref="D95:D96" si="26">((C95/B95 -1)*100)</f>
        <v>23.809523809523814</v>
      </c>
      <c r="E95" s="778">
        <f t="shared" ref="E95:F95" si="27">AVERAGE(E96:E97)</f>
        <v>550</v>
      </c>
      <c r="F95" s="778">
        <f t="shared" si="27"/>
        <v>427.5</v>
      </c>
      <c r="G95" s="904">
        <f>((F95/E95 -1)*100)</f>
        <v>-22.272727272727277</v>
      </c>
      <c r="H95" s="778">
        <f t="shared" ref="H95:I95" si="28">AVERAGE(H96:H97)</f>
        <v>600</v>
      </c>
      <c r="I95" s="778">
        <f t="shared" si="28"/>
        <v>670</v>
      </c>
      <c r="J95" s="904">
        <f>((I95/H95 -1)*100)</f>
        <v>11.66666666666667</v>
      </c>
    </row>
    <row r="96" spans="1:10" ht="11.1" customHeight="1" x14ac:dyDescent="0.2">
      <c r="A96" s="906" t="s">
        <v>121</v>
      </c>
      <c r="B96" s="241">
        <v>1200</v>
      </c>
      <c r="C96" s="241">
        <v>1300</v>
      </c>
      <c r="D96" s="897">
        <f t="shared" si="26"/>
        <v>8.333333333333325</v>
      </c>
      <c r="E96" s="241">
        <v>500</v>
      </c>
      <c r="F96" s="241">
        <v>390</v>
      </c>
      <c r="G96" s="903">
        <f>((F96/E96 -1)*100)</f>
        <v>-21.999999999999996</v>
      </c>
      <c r="H96" s="241" t="s">
        <v>157</v>
      </c>
      <c r="I96" s="241">
        <v>900</v>
      </c>
      <c r="J96" s="897" t="s">
        <v>141</v>
      </c>
    </row>
    <row r="97" spans="1:10" ht="11.25" customHeight="1" x14ac:dyDescent="0.2">
      <c r="A97" s="823" t="s">
        <v>120</v>
      </c>
      <c r="B97" s="241">
        <v>900</v>
      </c>
      <c r="C97" s="241" t="s">
        <v>158</v>
      </c>
      <c r="D97" s="897" t="s">
        <v>141</v>
      </c>
      <c r="E97" s="241">
        <v>600</v>
      </c>
      <c r="F97" s="241">
        <v>465</v>
      </c>
      <c r="G97" s="903">
        <f>((F97/E97 -1)*100)</f>
        <v>-22.499999999999996</v>
      </c>
      <c r="H97" s="135">
        <v>600</v>
      </c>
      <c r="I97" s="241">
        <v>440</v>
      </c>
      <c r="J97" s="903">
        <f>((I97/H97 -1)*100)</f>
        <v>-26.666666666666671</v>
      </c>
    </row>
    <row r="98" spans="1:10" ht="11.1" customHeight="1" x14ac:dyDescent="0.2">
      <c r="A98" s="881" t="s">
        <v>122</v>
      </c>
      <c r="B98" s="778">
        <f>AVERAGE(B99:B100)</f>
        <v>1150</v>
      </c>
      <c r="C98" s="778">
        <f>AVERAGE(C99:C100)</f>
        <v>1050</v>
      </c>
      <c r="D98" s="895">
        <f t="shared" ref="D98:D104" si="29">((C98/B98 -1)*100)</f>
        <v>-8.6956521739130483</v>
      </c>
      <c r="E98" s="778" t="s">
        <v>162</v>
      </c>
      <c r="F98" s="778" t="s">
        <v>162</v>
      </c>
      <c r="G98" s="895" t="s">
        <v>141</v>
      </c>
      <c r="H98" s="778">
        <f>AVERAGE(H99:H100)</f>
        <v>700</v>
      </c>
      <c r="I98" s="778">
        <f>AVERAGE(I99:I100)</f>
        <v>800</v>
      </c>
      <c r="J98" s="895">
        <f>((I98/H98 -1)*100)</f>
        <v>14.285714285714279</v>
      </c>
    </row>
    <row r="99" spans="1:10" ht="11.1" customHeight="1" x14ac:dyDescent="0.2">
      <c r="A99" s="254" t="s">
        <v>126</v>
      </c>
      <c r="B99" s="241">
        <v>1100</v>
      </c>
      <c r="C99" s="241">
        <v>1100</v>
      </c>
      <c r="D99" s="897">
        <f t="shared" si="29"/>
        <v>0</v>
      </c>
      <c r="E99" s="241" t="s">
        <v>31</v>
      </c>
      <c r="F99" s="241" t="s">
        <v>31</v>
      </c>
      <c r="G99" s="898" t="s">
        <v>141</v>
      </c>
      <c r="H99" s="241" t="s">
        <v>31</v>
      </c>
      <c r="I99" s="241" t="s">
        <v>31</v>
      </c>
      <c r="J99" s="897" t="s">
        <v>141</v>
      </c>
    </row>
    <row r="100" spans="1:10" ht="11.1" customHeight="1" x14ac:dyDescent="0.2">
      <c r="A100" s="254" t="s">
        <v>125</v>
      </c>
      <c r="B100" s="241">
        <v>1200</v>
      </c>
      <c r="C100" s="241">
        <v>1000</v>
      </c>
      <c r="D100" s="897">
        <f t="shared" si="29"/>
        <v>-16.666666666666664</v>
      </c>
      <c r="E100" s="241" t="s">
        <v>31</v>
      </c>
      <c r="F100" s="241" t="s">
        <v>31</v>
      </c>
      <c r="G100" s="898" t="s">
        <v>141</v>
      </c>
      <c r="H100" s="241">
        <v>700</v>
      </c>
      <c r="I100" s="241">
        <v>800</v>
      </c>
      <c r="J100" s="897">
        <f>((I100/H100 -1)*100)</f>
        <v>14.285714285714279</v>
      </c>
    </row>
    <row r="101" spans="1:10" ht="9" customHeight="1" x14ac:dyDescent="0.2">
      <c r="A101" s="881" t="s">
        <v>576</v>
      </c>
      <c r="B101" s="778" t="s">
        <v>162</v>
      </c>
      <c r="C101" s="778">
        <f>AVERAGE(C102:C103)</f>
        <v>845</v>
      </c>
      <c r="D101" s="778" t="s">
        <v>162</v>
      </c>
      <c r="E101" s="778" t="s">
        <v>162</v>
      </c>
      <c r="F101" s="778">
        <f>AVERAGE(F102:F103)</f>
        <v>1160</v>
      </c>
      <c r="G101" s="895" t="s">
        <v>141</v>
      </c>
      <c r="H101" s="778" t="s">
        <v>162</v>
      </c>
      <c r="I101" s="778">
        <f>AVERAGE(I102:I103)</f>
        <v>1455</v>
      </c>
      <c r="J101" s="778" t="s">
        <v>162</v>
      </c>
    </row>
    <row r="102" spans="1:10" ht="10.5" customHeight="1" x14ac:dyDescent="0.2">
      <c r="A102" s="254" t="s">
        <v>532</v>
      </c>
      <c r="B102" s="241" t="s">
        <v>31</v>
      </c>
      <c r="C102" s="241" t="s">
        <v>158</v>
      </c>
      <c r="D102" s="898" t="s">
        <v>141</v>
      </c>
      <c r="E102" s="241" t="s">
        <v>31</v>
      </c>
      <c r="F102" s="241" t="s">
        <v>31</v>
      </c>
      <c r="G102" s="898" t="s">
        <v>141</v>
      </c>
      <c r="H102" s="241" t="s">
        <v>31</v>
      </c>
      <c r="I102" s="241">
        <v>1470</v>
      </c>
      <c r="J102" s="898" t="s">
        <v>141</v>
      </c>
    </row>
    <row r="103" spans="1:10" ht="9" customHeight="1" x14ac:dyDescent="0.2">
      <c r="A103" s="254" t="s">
        <v>582</v>
      </c>
      <c r="B103" s="241" t="s">
        <v>31</v>
      </c>
      <c r="C103" s="241">
        <v>845</v>
      </c>
      <c r="D103" s="898" t="s">
        <v>141</v>
      </c>
      <c r="E103" s="241" t="s">
        <v>31</v>
      </c>
      <c r="F103" s="241">
        <v>1160</v>
      </c>
      <c r="G103" s="898" t="s">
        <v>141</v>
      </c>
      <c r="H103" s="241" t="s">
        <v>31</v>
      </c>
      <c r="I103" s="241">
        <v>1440</v>
      </c>
      <c r="J103" s="898" t="s">
        <v>141</v>
      </c>
    </row>
    <row r="104" spans="1:10" ht="9" customHeight="1" x14ac:dyDescent="0.2">
      <c r="A104" s="821" t="s">
        <v>184</v>
      </c>
      <c r="B104" s="778">
        <f>AVERAGE(B106:B110)</f>
        <v>1460</v>
      </c>
      <c r="C104" s="778">
        <f>AVERAGE(C105:C111)</f>
        <v>1243.3428571428572</v>
      </c>
      <c r="D104" s="900">
        <f t="shared" si="29"/>
        <v>-14.839530332681017</v>
      </c>
      <c r="E104" s="778">
        <f>AVERAGE(E106:E110)</f>
        <v>500</v>
      </c>
      <c r="F104" s="778">
        <f>AVERAGE(F105:F111)</f>
        <v>793.75</v>
      </c>
      <c r="G104" s="904">
        <f>((F104/E104 -1)*100)</f>
        <v>58.749999999999993</v>
      </c>
      <c r="H104" s="778">
        <f>AVERAGE(H106:H110)</f>
        <v>1400</v>
      </c>
      <c r="I104" s="778">
        <f>AVERAGE(I105:I111)</f>
        <v>1000</v>
      </c>
      <c r="J104" s="904">
        <f>((I104/H104 -1)*100)</f>
        <v>-28.571428571428569</v>
      </c>
    </row>
    <row r="105" spans="1:10" ht="10.5" customHeight="1" x14ac:dyDescent="0.2">
      <c r="A105" s="823" t="s">
        <v>592</v>
      </c>
      <c r="B105" s="241" t="s">
        <v>31</v>
      </c>
      <c r="C105" s="241">
        <v>1000</v>
      </c>
      <c r="D105" s="898" t="s">
        <v>141</v>
      </c>
      <c r="E105" s="241" t="s">
        <v>31</v>
      </c>
      <c r="F105" s="241">
        <v>1350</v>
      </c>
      <c r="G105" s="898" t="s">
        <v>141</v>
      </c>
      <c r="H105" s="241" t="s">
        <v>31</v>
      </c>
      <c r="I105" s="241" t="s">
        <v>158</v>
      </c>
      <c r="J105" s="898" t="s">
        <v>141</v>
      </c>
    </row>
    <row r="106" spans="1:10" ht="10.5" customHeight="1" x14ac:dyDescent="0.2">
      <c r="A106" s="823" t="s">
        <v>322</v>
      </c>
      <c r="B106" s="241">
        <v>2300</v>
      </c>
      <c r="C106" s="241">
        <v>1200</v>
      </c>
      <c r="D106" s="902">
        <f>((C106/B106 -1)*100)</f>
        <v>-47.826086956521742</v>
      </c>
      <c r="E106" s="241">
        <v>500</v>
      </c>
      <c r="F106" s="241">
        <v>300</v>
      </c>
      <c r="G106" s="903">
        <f>((F106/E106 -1)*100)</f>
        <v>-40</v>
      </c>
      <c r="H106" s="241">
        <v>1400</v>
      </c>
      <c r="I106" s="241">
        <v>1000</v>
      </c>
      <c r="J106" s="903">
        <f>((I106/H106 -1)*100)</f>
        <v>-28.571428571428569</v>
      </c>
    </row>
    <row r="107" spans="1:10" ht="10.5" customHeight="1" x14ac:dyDescent="0.2">
      <c r="A107" s="823" t="s">
        <v>320</v>
      </c>
      <c r="B107" s="241">
        <v>1300</v>
      </c>
      <c r="C107" s="241">
        <v>1100</v>
      </c>
      <c r="D107" s="902">
        <f>((C107/B107 -1)*100)</f>
        <v>-15.384615384615385</v>
      </c>
      <c r="E107" s="241" t="s">
        <v>31</v>
      </c>
      <c r="F107" s="241" t="s">
        <v>31</v>
      </c>
      <c r="G107" s="898" t="s">
        <v>141</v>
      </c>
      <c r="H107" s="241" t="s">
        <v>31</v>
      </c>
      <c r="I107" s="241" t="s">
        <v>31</v>
      </c>
      <c r="J107" s="898" t="s">
        <v>141</v>
      </c>
    </row>
    <row r="108" spans="1:10" ht="10.5" customHeight="1" x14ac:dyDescent="0.2">
      <c r="A108" s="823" t="s">
        <v>567</v>
      </c>
      <c r="B108" s="241">
        <v>1350</v>
      </c>
      <c r="C108" s="241">
        <v>1400</v>
      </c>
      <c r="D108" s="902">
        <f>((C108/B108 -1)*100)</f>
        <v>3.7037037037036979</v>
      </c>
      <c r="E108" s="241" t="s">
        <v>31</v>
      </c>
      <c r="F108" s="241" t="s">
        <v>31</v>
      </c>
      <c r="G108" s="898" t="s">
        <v>141</v>
      </c>
      <c r="H108" s="241" t="s">
        <v>31</v>
      </c>
      <c r="I108" s="241" t="s">
        <v>31</v>
      </c>
      <c r="J108" s="898" t="s">
        <v>141</v>
      </c>
    </row>
    <row r="109" spans="1:10" ht="13.5" customHeight="1" x14ac:dyDescent="0.2">
      <c r="A109" s="823" t="s">
        <v>186</v>
      </c>
      <c r="B109" s="241">
        <v>900</v>
      </c>
      <c r="C109" s="241">
        <v>1000</v>
      </c>
      <c r="D109" s="902">
        <f>((C109/B109 -1)*100)</f>
        <v>11.111111111111116</v>
      </c>
      <c r="E109" s="241" t="s">
        <v>31</v>
      </c>
      <c r="F109" s="241">
        <v>725</v>
      </c>
      <c r="G109" s="898" t="s">
        <v>141</v>
      </c>
      <c r="H109" s="241" t="s">
        <v>31</v>
      </c>
      <c r="I109" s="241" t="s">
        <v>31</v>
      </c>
      <c r="J109" s="898" t="s">
        <v>141</v>
      </c>
    </row>
    <row r="110" spans="1:10" ht="10.5" customHeight="1" x14ac:dyDescent="0.2">
      <c r="A110" s="823" t="s">
        <v>194</v>
      </c>
      <c r="B110" s="241">
        <v>1450</v>
      </c>
      <c r="C110" s="241">
        <v>1450</v>
      </c>
      <c r="D110" s="902">
        <f>((C110/B110 -1)*100)</f>
        <v>0</v>
      </c>
      <c r="E110" s="241" t="s">
        <v>31</v>
      </c>
      <c r="F110" s="241" t="s">
        <v>31</v>
      </c>
      <c r="G110" s="898" t="s">
        <v>141</v>
      </c>
      <c r="H110" s="241" t="s">
        <v>31</v>
      </c>
      <c r="I110" s="241" t="s">
        <v>31</v>
      </c>
      <c r="J110" s="898" t="s">
        <v>141</v>
      </c>
    </row>
    <row r="111" spans="1:10" ht="10.5" customHeight="1" x14ac:dyDescent="0.2">
      <c r="A111" s="823" t="s">
        <v>575</v>
      </c>
      <c r="B111" s="241" t="s">
        <v>31</v>
      </c>
      <c r="C111" s="241">
        <v>1553.4</v>
      </c>
      <c r="D111" s="898" t="s">
        <v>141</v>
      </c>
      <c r="E111" s="241" t="s">
        <v>31</v>
      </c>
      <c r="F111" s="241">
        <v>800</v>
      </c>
      <c r="G111" s="898" t="s">
        <v>141</v>
      </c>
      <c r="H111" s="241" t="s">
        <v>31</v>
      </c>
      <c r="I111" s="241" t="s">
        <v>31</v>
      </c>
      <c r="J111" s="898" t="s">
        <v>141</v>
      </c>
    </row>
    <row r="112" spans="1:10" ht="10.5" customHeight="1" x14ac:dyDescent="0.25">
      <c r="A112" s="821" t="s">
        <v>170</v>
      </c>
      <c r="B112" s="778">
        <f>AVERAGE(B113:B113)</f>
        <v>1500</v>
      </c>
      <c r="C112" s="778">
        <f>AVERAGE(C113:C113)</f>
        <v>1560</v>
      </c>
      <c r="D112" s="896">
        <f t="shared" ref="D112:D113" si="30">((C112/B112 -1)*100)</f>
        <v>4.0000000000000036</v>
      </c>
      <c r="E112" s="778" t="s">
        <v>141</v>
      </c>
      <c r="F112" s="778" t="s">
        <v>141</v>
      </c>
      <c r="G112" s="896" t="s">
        <v>141</v>
      </c>
      <c r="H112" s="778">
        <f>AVERAGE(H113:H113)</f>
        <v>700</v>
      </c>
      <c r="I112" s="778">
        <f>AVERAGE(I113:I113)</f>
        <v>700</v>
      </c>
      <c r="J112" s="907">
        <f t="shared" ref="J112:J113" si="31">((I112/H112 -1)*100)</f>
        <v>0</v>
      </c>
    </row>
    <row r="113" spans="1:10" ht="10.5" customHeight="1" x14ac:dyDescent="0.25">
      <c r="A113" s="823" t="s">
        <v>171</v>
      </c>
      <c r="B113" s="241">
        <v>1500</v>
      </c>
      <c r="C113" s="241">
        <v>1560</v>
      </c>
      <c r="D113" s="898">
        <f t="shared" si="30"/>
        <v>4.0000000000000036</v>
      </c>
      <c r="E113" s="241" t="s">
        <v>31</v>
      </c>
      <c r="F113" s="241" t="s">
        <v>31</v>
      </c>
      <c r="G113" s="892" t="s">
        <v>141</v>
      </c>
      <c r="H113" s="241">
        <v>700</v>
      </c>
      <c r="I113" s="241">
        <v>700</v>
      </c>
      <c r="J113" s="892">
        <f t="shared" si="31"/>
        <v>0</v>
      </c>
    </row>
    <row r="114" spans="1:10" ht="10.5" customHeight="1" x14ac:dyDescent="0.2">
      <c r="A114" s="821" t="s">
        <v>128</v>
      </c>
      <c r="B114" s="778">
        <f>AVERAGE(B115:B117)</f>
        <v>1200</v>
      </c>
      <c r="C114" s="778">
        <f>AVERAGE(C115:C117)</f>
        <v>1417.8</v>
      </c>
      <c r="D114" s="900">
        <f>((C114/B114 -1)*100)</f>
        <v>18.149999999999999</v>
      </c>
      <c r="E114" s="778" t="s">
        <v>162</v>
      </c>
      <c r="F114" s="778" t="s">
        <v>162</v>
      </c>
      <c r="G114" s="896" t="s">
        <v>141</v>
      </c>
      <c r="H114" s="778">
        <f>AVERAGE(H116:H116)</f>
        <v>900</v>
      </c>
      <c r="I114" s="778">
        <f>AVERAGE(I116:I116)</f>
        <v>1000</v>
      </c>
      <c r="J114" s="896">
        <f>((I114/H114 -1)*100)</f>
        <v>11.111111111111116</v>
      </c>
    </row>
    <row r="115" spans="1:10" ht="13.5" customHeight="1" x14ac:dyDescent="0.2">
      <c r="A115" s="254" t="s">
        <v>129</v>
      </c>
      <c r="B115" s="241">
        <v>1200</v>
      </c>
      <c r="C115" s="241">
        <v>1200</v>
      </c>
      <c r="D115" s="902">
        <f>((C115/B115 -1)*100)</f>
        <v>0</v>
      </c>
      <c r="E115" s="241" t="s">
        <v>31</v>
      </c>
      <c r="F115" s="241" t="s">
        <v>31</v>
      </c>
      <c r="G115" s="898" t="s">
        <v>141</v>
      </c>
      <c r="H115" s="241" t="s">
        <v>31</v>
      </c>
      <c r="I115" s="241" t="s">
        <v>31</v>
      </c>
      <c r="J115" s="898" t="s">
        <v>141</v>
      </c>
    </row>
    <row r="116" spans="1:10" ht="13.5" customHeight="1" x14ac:dyDescent="0.2">
      <c r="A116" s="823" t="s">
        <v>130</v>
      </c>
      <c r="B116" s="241">
        <v>1000</v>
      </c>
      <c r="C116" s="241">
        <v>1653.4</v>
      </c>
      <c r="D116" s="902">
        <f>((C116/B116 -1)*100)</f>
        <v>65.34</v>
      </c>
      <c r="E116" s="241" t="s">
        <v>31</v>
      </c>
      <c r="F116" s="241" t="s">
        <v>31</v>
      </c>
      <c r="G116" s="898" t="s">
        <v>141</v>
      </c>
      <c r="H116" s="241">
        <v>900</v>
      </c>
      <c r="I116" s="241">
        <v>1000</v>
      </c>
      <c r="J116" s="898">
        <f>((I116/H116 -1)*100)</f>
        <v>11.111111111111116</v>
      </c>
    </row>
    <row r="117" spans="1:10" ht="10.5" customHeight="1" x14ac:dyDescent="0.2">
      <c r="A117" s="254" t="s">
        <v>131</v>
      </c>
      <c r="B117" s="241">
        <v>1400</v>
      </c>
      <c r="C117" s="241">
        <v>1400</v>
      </c>
      <c r="D117" s="902">
        <f>((C117/B117 -1)*100)</f>
        <v>0</v>
      </c>
      <c r="E117" s="241" t="s">
        <v>31</v>
      </c>
      <c r="F117" s="241" t="s">
        <v>31</v>
      </c>
      <c r="G117" s="898" t="s">
        <v>141</v>
      </c>
      <c r="H117" s="241" t="s">
        <v>31</v>
      </c>
      <c r="I117" s="241" t="s">
        <v>31</v>
      </c>
      <c r="J117" s="898" t="s">
        <v>141</v>
      </c>
    </row>
    <row r="118" spans="1:10" ht="10.5" customHeight="1" x14ac:dyDescent="0.2">
      <c r="A118" s="905" t="s">
        <v>132</v>
      </c>
      <c r="B118" s="778">
        <f>AVERAGE(B119:B121)</f>
        <v>1456.6666666666667</v>
      </c>
      <c r="C118" s="778">
        <f>AVERAGE(C119:C121)</f>
        <v>1346.6666666666667</v>
      </c>
      <c r="D118" s="900">
        <f>((C118/B118 -1)*100)</f>
        <v>-7.5514874141876405</v>
      </c>
      <c r="E118" s="778">
        <f>AVERAGE(E119:E121)</f>
        <v>1107.5</v>
      </c>
      <c r="F118" s="778">
        <f>AVERAGE(F119:F121)</f>
        <v>755</v>
      </c>
      <c r="G118" s="896">
        <v>-41.17647058823529</v>
      </c>
      <c r="H118" s="778">
        <f>AVERAGE(H119:H121)</f>
        <v>1200</v>
      </c>
      <c r="I118" s="896" t="s">
        <v>141</v>
      </c>
      <c r="J118" s="896" t="s">
        <v>141</v>
      </c>
    </row>
    <row r="119" spans="1:10" ht="10.5" customHeight="1" x14ac:dyDescent="0.2">
      <c r="A119" s="832" t="s">
        <v>133</v>
      </c>
      <c r="B119" s="241">
        <v>1890</v>
      </c>
      <c r="C119" s="241">
        <v>1650</v>
      </c>
      <c r="D119" s="897">
        <f t="shared" ref="D119:D121" si="32">((C119/B119 -1)*100)</f>
        <v>-12.698412698412698</v>
      </c>
      <c r="E119" s="241">
        <v>1285</v>
      </c>
      <c r="F119" s="241">
        <v>1210</v>
      </c>
      <c r="G119" s="903">
        <f>((F119/E119 -1)*100)</f>
        <v>-5.8365758754863828</v>
      </c>
      <c r="H119" s="241" t="s">
        <v>31</v>
      </c>
      <c r="I119" s="241" t="s">
        <v>157</v>
      </c>
      <c r="J119" s="898" t="s">
        <v>141</v>
      </c>
    </row>
    <row r="120" spans="1:10" ht="10.5" customHeight="1" x14ac:dyDescent="0.2">
      <c r="A120" s="832" t="s">
        <v>163</v>
      </c>
      <c r="B120" s="241">
        <v>1300</v>
      </c>
      <c r="C120" s="241">
        <v>1200</v>
      </c>
      <c r="D120" s="897">
        <f t="shared" si="32"/>
        <v>-7.6923076923076872</v>
      </c>
      <c r="E120" s="241" t="s">
        <v>31</v>
      </c>
      <c r="F120" s="241" t="s">
        <v>31</v>
      </c>
      <c r="G120" s="898" t="s">
        <v>141</v>
      </c>
      <c r="H120" s="241" t="s">
        <v>31</v>
      </c>
      <c r="I120" s="241" t="s">
        <v>157</v>
      </c>
      <c r="J120" s="898" t="s">
        <v>141</v>
      </c>
    </row>
    <row r="121" spans="1:10" ht="10.5" customHeight="1" x14ac:dyDescent="0.2">
      <c r="A121" s="832" t="s">
        <v>135</v>
      </c>
      <c r="B121" s="241">
        <v>1180</v>
      </c>
      <c r="C121" s="241">
        <v>1190</v>
      </c>
      <c r="D121" s="897">
        <f t="shared" si="32"/>
        <v>0.84745762711864181</v>
      </c>
      <c r="E121" s="855">
        <v>930</v>
      </c>
      <c r="F121" s="855">
        <v>300</v>
      </c>
      <c r="G121" s="898">
        <f>((F121/E121 -1)*100)</f>
        <v>-67.741935483870975</v>
      </c>
      <c r="H121" s="241">
        <v>1200</v>
      </c>
      <c r="I121" s="241" t="s">
        <v>157</v>
      </c>
      <c r="J121" s="898" t="s">
        <v>141</v>
      </c>
    </row>
    <row r="122" spans="1:10" ht="10.5" customHeight="1" x14ac:dyDescent="0.25">
      <c r="A122" s="545" t="s">
        <v>136</v>
      </c>
      <c r="B122" s="572"/>
      <c r="C122" s="572"/>
      <c r="D122" s="573"/>
      <c r="E122" s="574"/>
      <c r="F122" s="574"/>
      <c r="G122" s="573"/>
      <c r="H122" s="574"/>
      <c r="I122" s="574"/>
      <c r="J122" s="573"/>
    </row>
    <row r="123" spans="1:10" ht="13.5" customHeight="1" x14ac:dyDescent="0.25">
      <c r="A123" s="575" t="s">
        <v>137</v>
      </c>
      <c r="B123" s="576"/>
      <c r="C123" s="576"/>
      <c r="D123" s="87"/>
      <c r="E123" s="87"/>
      <c r="F123" s="87"/>
      <c r="G123" s="87"/>
      <c r="H123" s="87"/>
      <c r="I123" s="577"/>
      <c r="J123" s="87"/>
    </row>
    <row r="124" spans="1:10" ht="10.5" customHeight="1" x14ac:dyDescent="0.25">
      <c r="A124" s="71"/>
      <c r="B124" s="71"/>
      <c r="C124" s="71"/>
      <c r="D124" s="71"/>
      <c r="E124" s="71"/>
      <c r="F124" s="71"/>
      <c r="G124" s="71"/>
      <c r="H124" s="71"/>
      <c r="I124" s="71"/>
      <c r="J124" s="71"/>
    </row>
    <row r="125" spans="1:10" ht="10.5" customHeight="1" x14ac:dyDescent="0.2"/>
    <row r="126" spans="1:10" ht="10.5" customHeight="1" x14ac:dyDescent="0.2"/>
    <row r="127" spans="1:10" ht="10.5" customHeight="1" x14ac:dyDescent="0.2"/>
    <row r="128" spans="1:10" ht="10.5" customHeight="1" x14ac:dyDescent="0.2"/>
    <row r="129" ht="10.5" customHeight="1" x14ac:dyDescent="0.2"/>
    <row r="130" ht="10.5" customHeight="1" x14ac:dyDescent="0.2"/>
    <row r="131" ht="10.5" customHeight="1" x14ac:dyDescent="0.2"/>
    <row r="132" ht="10.5" customHeight="1" x14ac:dyDescent="0.2"/>
    <row r="133" ht="10.5" customHeight="1" x14ac:dyDescent="0.2"/>
    <row r="134" ht="10.5" customHeight="1" x14ac:dyDescent="0.2"/>
    <row r="135" ht="10.5" customHeight="1" x14ac:dyDescent="0.2"/>
    <row r="136" ht="10.5" customHeight="1" x14ac:dyDescent="0.2"/>
    <row r="137" ht="10.5" customHeight="1" x14ac:dyDescent="0.2"/>
    <row r="138" ht="10.5" customHeight="1" x14ac:dyDescent="0.2"/>
    <row r="139" ht="10.5" customHeight="1" x14ac:dyDescent="0.2"/>
    <row r="140" ht="10.5" customHeight="1" x14ac:dyDescent="0.2"/>
    <row r="141" ht="10.5" customHeight="1" x14ac:dyDescent="0.2"/>
    <row r="142" ht="10.5" customHeight="1" x14ac:dyDescent="0.2"/>
    <row r="143" ht="10.5" customHeight="1" x14ac:dyDescent="0.2"/>
    <row r="144" ht="10.5" customHeight="1" x14ac:dyDescent="0.2"/>
    <row r="145" ht="10.5" customHeight="1" x14ac:dyDescent="0.2"/>
    <row r="146" ht="10.5" customHeight="1" x14ac:dyDescent="0.2"/>
    <row r="147" ht="13.5" customHeight="1" x14ac:dyDescent="0.2"/>
    <row r="148" ht="10.5" customHeight="1" x14ac:dyDescent="0.2"/>
    <row r="149" ht="6.75" customHeight="1" x14ac:dyDescent="0.2"/>
    <row r="150" ht="6.75" customHeight="1" x14ac:dyDescent="0.2"/>
    <row r="151" ht="12" customHeight="1" x14ac:dyDescent="0.2"/>
    <row r="152" ht="12.75" customHeight="1" x14ac:dyDescent="0.2"/>
    <row r="153" ht="12.75" customHeight="1" x14ac:dyDescent="0.2"/>
    <row r="154" ht="12.75" customHeight="1" x14ac:dyDescent="0.2"/>
    <row r="155" ht="10.5" customHeight="1" x14ac:dyDescent="0.2"/>
    <row r="156" ht="10.5" customHeight="1" x14ac:dyDescent="0.2"/>
    <row r="157" ht="10.5" customHeight="1" x14ac:dyDescent="0.2"/>
    <row r="158" ht="13.5" customHeight="1" x14ac:dyDescent="0.2"/>
    <row r="159" ht="13.5" customHeight="1" x14ac:dyDescent="0.2"/>
    <row r="160" ht="10.5" customHeight="1" x14ac:dyDescent="0.2"/>
    <row r="161" ht="10.5" customHeight="1" x14ac:dyDescent="0.2"/>
    <row r="162" ht="10.5" customHeight="1" x14ac:dyDescent="0.2"/>
    <row r="163" ht="13.5" customHeight="1" x14ac:dyDescent="0.2"/>
    <row r="164" ht="10.5" customHeight="1" x14ac:dyDescent="0.2"/>
    <row r="165" ht="13.5" customHeight="1" x14ac:dyDescent="0.2"/>
    <row r="166" ht="13.5" customHeight="1" x14ac:dyDescent="0.2"/>
    <row r="167" ht="10.5" customHeight="1" x14ac:dyDescent="0.2"/>
    <row r="168" ht="10.5" customHeight="1" x14ac:dyDescent="0.2"/>
    <row r="169" ht="10.5" customHeight="1" x14ac:dyDescent="0.2"/>
    <row r="170" ht="13.5" customHeight="1" x14ac:dyDescent="0.2"/>
    <row r="171" ht="13.5" customHeight="1" x14ac:dyDescent="0.2"/>
    <row r="172" ht="10.5" customHeight="1" x14ac:dyDescent="0.2"/>
    <row r="173" ht="10.5" customHeight="1" x14ac:dyDescent="0.2"/>
    <row r="174" ht="10.5" customHeight="1" x14ac:dyDescent="0.2"/>
    <row r="175" ht="10.5" customHeight="1" x14ac:dyDescent="0.2"/>
    <row r="176" ht="12.75" customHeight="1" x14ac:dyDescent="0.2"/>
    <row r="177" ht="10.5" customHeight="1" x14ac:dyDescent="0.2"/>
    <row r="178" ht="10.5" customHeight="1" x14ac:dyDescent="0.2"/>
    <row r="179" ht="10.5" customHeight="1" x14ac:dyDescent="0.2"/>
    <row r="180" ht="10.5" customHeight="1" x14ac:dyDescent="0.2"/>
    <row r="181" ht="10.5" customHeight="1" x14ac:dyDescent="0.2"/>
    <row r="182" ht="10.5" customHeight="1" x14ac:dyDescent="0.2"/>
    <row r="183" ht="12.75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</sheetData>
  <mergeCells count="9">
    <mergeCell ref="A75:A76"/>
    <mergeCell ref="B75:D75"/>
    <mergeCell ref="E75:G75"/>
    <mergeCell ref="H75:J75"/>
    <mergeCell ref="A4:A5"/>
    <mergeCell ref="B4:D4"/>
    <mergeCell ref="E4:G4"/>
    <mergeCell ref="H4:J4"/>
    <mergeCell ref="A74:F74"/>
  </mergeCells>
  <pageMargins left="0" right="0" top="0" bottom="0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026"/>
  <sheetViews>
    <sheetView showGridLines="0" zoomScale="200" zoomScaleNormal="200" workbookViewId="0">
      <selection activeCell="B5" sqref="B5"/>
    </sheetView>
  </sheetViews>
  <sheetFormatPr baseColWidth="10" defaultColWidth="12.7109375" defaultRowHeight="15" customHeight="1" x14ac:dyDescent="0.2"/>
  <cols>
    <col min="1" max="1" width="14.5703125" style="66" customWidth="1"/>
    <col min="2" max="3" width="10.7109375" style="66" customWidth="1"/>
    <col min="4" max="16384" width="12.7109375" style="66"/>
  </cols>
  <sheetData>
    <row r="1" spans="1:6" ht="18" customHeight="1" x14ac:dyDescent="0.25">
      <c r="A1" s="533" t="s">
        <v>554</v>
      </c>
      <c r="B1" s="584"/>
      <c r="C1" s="584"/>
      <c r="D1" s="585"/>
      <c r="E1" s="668"/>
      <c r="F1" s="668"/>
    </row>
    <row r="2" spans="1:6" ht="12" customHeight="1" x14ac:dyDescent="0.2">
      <c r="A2" s="554" t="s">
        <v>691</v>
      </c>
      <c r="B2" s="584"/>
      <c r="C2" s="584"/>
      <c r="D2" s="585"/>
      <c r="E2" s="668"/>
      <c r="F2" s="668"/>
    </row>
    <row r="3" spans="1:6" ht="12" customHeight="1" x14ac:dyDescent="0.2">
      <c r="A3" s="554" t="s">
        <v>180</v>
      </c>
      <c r="B3" s="584"/>
      <c r="C3" s="584"/>
      <c r="D3" s="585"/>
      <c r="E3" s="668"/>
      <c r="F3" s="668"/>
    </row>
    <row r="4" spans="1:6" ht="9.75" customHeight="1" x14ac:dyDescent="0.2">
      <c r="A4" s="554"/>
      <c r="B4" s="18"/>
      <c r="C4" s="18"/>
      <c r="D4" s="581"/>
      <c r="E4" s="668"/>
      <c r="F4" s="668"/>
    </row>
    <row r="5" spans="1:6" ht="35.25" customHeight="1" x14ac:dyDescent="0.2">
      <c r="A5" s="652" t="s">
        <v>19</v>
      </c>
      <c r="B5" s="689" t="s">
        <v>605</v>
      </c>
      <c r="C5" s="689" t="s">
        <v>604</v>
      </c>
      <c r="D5" s="689" t="s">
        <v>606</v>
      </c>
      <c r="E5" s="689" t="s">
        <v>607</v>
      </c>
      <c r="F5" s="689" t="s">
        <v>608</v>
      </c>
    </row>
    <row r="6" spans="1:6" ht="2.25" customHeight="1" x14ac:dyDescent="0.2">
      <c r="A6" s="7"/>
      <c r="B6" s="7"/>
      <c r="C6" s="7"/>
      <c r="D6" s="7"/>
      <c r="E6" s="669"/>
      <c r="F6" s="669"/>
    </row>
    <row r="7" spans="1:6" ht="12" customHeight="1" x14ac:dyDescent="0.25">
      <c r="A7" s="670" t="s">
        <v>660</v>
      </c>
      <c r="B7" s="671" t="s">
        <v>29</v>
      </c>
      <c r="C7" s="29">
        <f>AVERAGE(C8:C13)</f>
        <v>68.900000000000006</v>
      </c>
      <c r="D7" s="29">
        <f>AVERAGE(D8:D13)</f>
        <v>75</v>
      </c>
      <c r="E7" s="671" t="s">
        <v>29</v>
      </c>
      <c r="F7" s="672">
        <f>AVERAGE(F8:F13)</f>
        <v>48.333333333333336</v>
      </c>
    </row>
    <row r="8" spans="1:6" ht="12" customHeight="1" x14ac:dyDescent="0.25">
      <c r="A8" s="673" t="s">
        <v>663</v>
      </c>
      <c r="B8" s="674" t="s">
        <v>166</v>
      </c>
      <c r="C8" s="30">
        <v>62</v>
      </c>
      <c r="D8" s="674" t="s">
        <v>166</v>
      </c>
      <c r="E8" s="674" t="s">
        <v>166</v>
      </c>
      <c r="F8" s="30">
        <v>50</v>
      </c>
    </row>
    <row r="9" spans="1:6" ht="12" customHeight="1" x14ac:dyDescent="0.25">
      <c r="A9" s="673" t="s">
        <v>661</v>
      </c>
      <c r="B9" s="674" t="s">
        <v>166</v>
      </c>
      <c r="C9" s="674" t="s">
        <v>166</v>
      </c>
      <c r="D9" s="674">
        <v>75</v>
      </c>
      <c r="E9" s="674" t="s">
        <v>166</v>
      </c>
      <c r="F9" s="674" t="s">
        <v>166</v>
      </c>
    </row>
    <row r="10" spans="1:6" ht="12" customHeight="1" x14ac:dyDescent="0.25">
      <c r="A10" s="673" t="s">
        <v>688</v>
      </c>
      <c r="B10" s="674" t="s">
        <v>166</v>
      </c>
      <c r="C10" s="674">
        <v>82.5</v>
      </c>
      <c r="D10" s="674" t="s">
        <v>166</v>
      </c>
      <c r="E10" s="674" t="s">
        <v>166</v>
      </c>
      <c r="F10" s="674" t="s">
        <v>166</v>
      </c>
    </row>
    <row r="11" spans="1:6" ht="12" customHeight="1" x14ac:dyDescent="0.25">
      <c r="A11" s="673" t="s">
        <v>692</v>
      </c>
      <c r="B11" s="674" t="s">
        <v>166</v>
      </c>
      <c r="C11" s="674">
        <v>70</v>
      </c>
      <c r="D11" s="674" t="s">
        <v>166</v>
      </c>
      <c r="E11" s="674" t="s">
        <v>166</v>
      </c>
      <c r="F11" s="674">
        <v>47.5</v>
      </c>
    </row>
    <row r="12" spans="1:6" ht="12" customHeight="1" x14ac:dyDescent="0.25">
      <c r="A12" s="673" t="s">
        <v>693</v>
      </c>
      <c r="B12" s="674" t="s">
        <v>166</v>
      </c>
      <c r="C12" s="674">
        <v>70</v>
      </c>
      <c r="D12" s="674">
        <v>75</v>
      </c>
      <c r="E12" s="674" t="s">
        <v>166</v>
      </c>
      <c r="F12" s="674">
        <v>47.5</v>
      </c>
    </row>
    <row r="13" spans="1:6" ht="12" customHeight="1" x14ac:dyDescent="0.25">
      <c r="A13" s="673" t="s">
        <v>667</v>
      </c>
      <c r="B13" s="674" t="s">
        <v>166</v>
      </c>
      <c r="C13" s="674">
        <v>60</v>
      </c>
      <c r="D13" s="674" t="s">
        <v>166</v>
      </c>
      <c r="E13" s="674" t="s">
        <v>166</v>
      </c>
      <c r="F13" s="674" t="s">
        <v>166</v>
      </c>
    </row>
    <row r="14" spans="1:6" ht="12" customHeight="1" x14ac:dyDescent="0.25">
      <c r="A14" s="670" t="s">
        <v>24</v>
      </c>
      <c r="B14" s="29">
        <f>AVERAGE(B15:B18)</f>
        <v>52.5</v>
      </c>
      <c r="C14" s="29">
        <f>AVERAGE(C15:C18)</f>
        <v>54.273333333333333</v>
      </c>
      <c r="D14" s="29">
        <f>AVERAGE(D15:D18)</f>
        <v>63.725000000000001</v>
      </c>
      <c r="E14" s="671" t="s">
        <v>29</v>
      </c>
      <c r="F14" s="672">
        <f>AVERAGE(F15:F18)</f>
        <v>57.917500000000004</v>
      </c>
    </row>
    <row r="15" spans="1:6" ht="12" customHeight="1" x14ac:dyDescent="0.25">
      <c r="A15" s="673" t="s">
        <v>25</v>
      </c>
      <c r="B15" s="30">
        <v>52.5</v>
      </c>
      <c r="C15" s="30">
        <v>53.25</v>
      </c>
      <c r="D15" s="30">
        <v>59.75</v>
      </c>
      <c r="E15" s="674" t="s">
        <v>166</v>
      </c>
      <c r="F15" s="30">
        <v>43.67</v>
      </c>
    </row>
    <row r="16" spans="1:6" ht="12" customHeight="1" x14ac:dyDescent="0.25">
      <c r="A16" s="673" t="s">
        <v>315</v>
      </c>
      <c r="B16" s="674" t="s">
        <v>166</v>
      </c>
      <c r="C16" s="30">
        <v>62.9</v>
      </c>
      <c r="D16" s="30">
        <v>67.7</v>
      </c>
      <c r="E16" s="674" t="s">
        <v>166</v>
      </c>
      <c r="F16" s="30">
        <v>47.5</v>
      </c>
    </row>
    <row r="17" spans="1:6" ht="12" customHeight="1" x14ac:dyDescent="0.25">
      <c r="A17" s="673" t="s">
        <v>314</v>
      </c>
      <c r="B17" s="674" t="s">
        <v>166</v>
      </c>
      <c r="C17" s="674" t="s">
        <v>166</v>
      </c>
      <c r="D17" s="674" t="s">
        <v>166</v>
      </c>
      <c r="E17" s="674" t="s">
        <v>166</v>
      </c>
      <c r="F17" s="30">
        <v>70.5</v>
      </c>
    </row>
    <row r="18" spans="1:6" ht="12" customHeight="1" x14ac:dyDescent="0.25">
      <c r="A18" s="673" t="s">
        <v>572</v>
      </c>
      <c r="B18" s="674" t="s">
        <v>166</v>
      </c>
      <c r="C18" s="30">
        <v>46.67</v>
      </c>
      <c r="D18" s="674" t="s">
        <v>166</v>
      </c>
      <c r="E18" s="674" t="s">
        <v>166</v>
      </c>
      <c r="F18" s="30">
        <v>70</v>
      </c>
    </row>
    <row r="19" spans="1:6" ht="12" customHeight="1" x14ac:dyDescent="0.2">
      <c r="A19" s="142" t="s">
        <v>27</v>
      </c>
      <c r="B19" s="672">
        <f>AVERAGE(B20:B25)</f>
        <v>70</v>
      </c>
      <c r="C19" s="29">
        <f>AVERAGE(C20:C25)</f>
        <v>52.3</v>
      </c>
      <c r="D19" s="29">
        <f>AVERAGE(D20:D25)</f>
        <v>54.782499999999999</v>
      </c>
      <c r="E19" s="672">
        <f t="shared" ref="E19:F19" si="0">AVERAGE(E20:E25)</f>
        <v>103.83333333333333</v>
      </c>
      <c r="F19" s="672">
        <f t="shared" si="0"/>
        <v>61.5</v>
      </c>
    </row>
    <row r="20" spans="1:6" ht="12" customHeight="1" x14ac:dyDescent="0.2">
      <c r="A20" s="143" t="s">
        <v>30</v>
      </c>
      <c r="C20" s="30">
        <v>50</v>
      </c>
      <c r="D20" s="674" t="s">
        <v>166</v>
      </c>
      <c r="E20" s="30">
        <v>98</v>
      </c>
      <c r="F20" s="30">
        <v>50</v>
      </c>
    </row>
    <row r="21" spans="1:6" ht="12" customHeight="1" x14ac:dyDescent="0.2">
      <c r="A21" s="143" t="s">
        <v>573</v>
      </c>
      <c r="B21" s="674" t="s">
        <v>166</v>
      </c>
      <c r="C21" s="30">
        <v>46.5</v>
      </c>
      <c r="D21" s="30">
        <v>45.75</v>
      </c>
      <c r="E21" s="30">
        <v>106.5</v>
      </c>
      <c r="F21" s="30">
        <v>98</v>
      </c>
    </row>
    <row r="22" spans="1:6" ht="12" customHeight="1" x14ac:dyDescent="0.2">
      <c r="A22" s="143" t="s">
        <v>323</v>
      </c>
      <c r="B22" s="674" t="s">
        <v>166</v>
      </c>
      <c r="C22" s="674" t="s">
        <v>166</v>
      </c>
      <c r="D22" s="30">
        <v>64</v>
      </c>
      <c r="E22" s="30">
        <v>107</v>
      </c>
      <c r="F22" s="674" t="s">
        <v>166</v>
      </c>
    </row>
    <row r="23" spans="1:6" ht="12" customHeight="1" x14ac:dyDescent="0.2">
      <c r="A23" s="143" t="s">
        <v>324</v>
      </c>
      <c r="B23" s="674" t="s">
        <v>166</v>
      </c>
      <c r="C23" s="30">
        <v>50</v>
      </c>
      <c r="D23" s="674">
        <v>52.75</v>
      </c>
      <c r="E23" s="674" t="s">
        <v>166</v>
      </c>
      <c r="F23" s="674">
        <v>44.5</v>
      </c>
    </row>
    <row r="24" spans="1:6" ht="12" customHeight="1" x14ac:dyDescent="0.2">
      <c r="A24" s="143" t="s">
        <v>437</v>
      </c>
      <c r="B24" s="674" t="s">
        <v>166</v>
      </c>
      <c r="C24" s="30">
        <v>60</v>
      </c>
      <c r="D24" s="674" t="s">
        <v>166</v>
      </c>
      <c r="E24" s="674" t="s">
        <v>166</v>
      </c>
      <c r="F24" s="674" t="s">
        <v>166</v>
      </c>
    </row>
    <row r="25" spans="1:6" ht="12" customHeight="1" x14ac:dyDescent="0.2">
      <c r="A25" s="143" t="s">
        <v>325</v>
      </c>
      <c r="B25" s="674">
        <v>70</v>
      </c>
      <c r="C25" s="30">
        <v>55</v>
      </c>
      <c r="D25" s="30">
        <v>56.63</v>
      </c>
      <c r="E25" s="674" t="s">
        <v>166</v>
      </c>
      <c r="F25" s="30">
        <v>53.5</v>
      </c>
    </row>
    <row r="26" spans="1:6" ht="12" customHeight="1" x14ac:dyDescent="0.2">
      <c r="A26" s="675" t="s">
        <v>32</v>
      </c>
      <c r="B26" s="671" t="s">
        <v>29</v>
      </c>
      <c r="C26" s="29">
        <f>AVERAGE(C27:C31)</f>
        <v>67.792500000000004</v>
      </c>
      <c r="D26" s="29">
        <f>AVERAGE(D27:D31)</f>
        <v>56.542500000000004</v>
      </c>
      <c r="E26" s="671" t="s">
        <v>29</v>
      </c>
      <c r="F26" s="671" t="s">
        <v>29</v>
      </c>
    </row>
    <row r="27" spans="1:6" ht="12" customHeight="1" x14ac:dyDescent="0.2">
      <c r="A27" s="676" t="s">
        <v>34</v>
      </c>
      <c r="B27" s="674" t="s">
        <v>166</v>
      </c>
      <c r="C27" s="30">
        <v>71.67</v>
      </c>
      <c r="D27" s="30">
        <v>66.67</v>
      </c>
      <c r="E27" s="674" t="s">
        <v>166</v>
      </c>
      <c r="F27" s="674" t="s">
        <v>166</v>
      </c>
    </row>
    <row r="28" spans="1:6" ht="12" customHeight="1" x14ac:dyDescent="0.2">
      <c r="A28" s="676" t="s">
        <v>35</v>
      </c>
      <c r="B28" s="674" t="s">
        <v>166</v>
      </c>
      <c r="C28" s="30" t="s">
        <v>166</v>
      </c>
      <c r="D28" s="30">
        <v>64</v>
      </c>
      <c r="E28" s="674" t="s">
        <v>166</v>
      </c>
      <c r="F28" s="674" t="s">
        <v>166</v>
      </c>
    </row>
    <row r="29" spans="1:6" ht="12" customHeight="1" x14ac:dyDescent="0.2">
      <c r="A29" s="676" t="s">
        <v>36</v>
      </c>
      <c r="B29" s="674" t="s">
        <v>166</v>
      </c>
      <c r="C29" s="30">
        <v>57.5</v>
      </c>
      <c r="D29" s="30">
        <v>65.5</v>
      </c>
      <c r="E29" s="674" t="s">
        <v>166</v>
      </c>
      <c r="F29" s="674" t="s">
        <v>166</v>
      </c>
    </row>
    <row r="30" spans="1:6" ht="12" customHeight="1" x14ac:dyDescent="0.2">
      <c r="A30" s="676" t="s">
        <v>37</v>
      </c>
      <c r="B30" s="674" t="s">
        <v>166</v>
      </c>
      <c r="C30" s="30">
        <v>62</v>
      </c>
      <c r="D30" s="674" t="s">
        <v>166</v>
      </c>
      <c r="E30" s="674" t="s">
        <v>166</v>
      </c>
      <c r="F30" s="674" t="s">
        <v>166</v>
      </c>
    </row>
    <row r="31" spans="1:6" ht="12" customHeight="1" x14ac:dyDescent="0.2">
      <c r="A31" s="676" t="s">
        <v>38</v>
      </c>
      <c r="B31" s="674" t="s">
        <v>166</v>
      </c>
      <c r="C31" s="30">
        <v>80</v>
      </c>
      <c r="D31" s="30">
        <v>30</v>
      </c>
      <c r="E31" s="674" t="s">
        <v>166</v>
      </c>
      <c r="F31" s="674" t="s">
        <v>166</v>
      </c>
    </row>
    <row r="32" spans="1:6" ht="12" customHeight="1" x14ac:dyDescent="0.2">
      <c r="A32" s="675" t="s">
        <v>43</v>
      </c>
      <c r="B32" s="29">
        <f>AVERAGE(B33:B39)</f>
        <v>190</v>
      </c>
      <c r="C32" s="29">
        <f>AVERAGE(C33:C39)</f>
        <v>105.9</v>
      </c>
      <c r="D32" s="29">
        <f>AVERAGE(D33:D39)</f>
        <v>75.792500000000004</v>
      </c>
      <c r="E32" s="29">
        <f>AVERAGE(E33:E39)</f>
        <v>68.67</v>
      </c>
      <c r="F32" s="29">
        <f>AVERAGE(F33:F39)</f>
        <v>54.411428571428573</v>
      </c>
    </row>
    <row r="33" spans="1:6" ht="12" customHeight="1" x14ac:dyDescent="0.2">
      <c r="A33" s="676" t="s">
        <v>160</v>
      </c>
      <c r="B33" s="674" t="s">
        <v>166</v>
      </c>
      <c r="C33" s="30">
        <v>56.5</v>
      </c>
      <c r="D33" s="674" t="s">
        <v>166</v>
      </c>
      <c r="E33" s="674" t="s">
        <v>166</v>
      </c>
      <c r="F33" s="30">
        <v>41</v>
      </c>
    </row>
    <row r="34" spans="1:6" ht="12" customHeight="1" x14ac:dyDescent="0.2">
      <c r="A34" s="676" t="s">
        <v>44</v>
      </c>
      <c r="B34" s="674" t="s">
        <v>166</v>
      </c>
      <c r="C34" s="674" t="s">
        <v>166</v>
      </c>
      <c r="D34" s="674" t="s">
        <v>166</v>
      </c>
      <c r="E34" s="674" t="s">
        <v>166</v>
      </c>
      <c r="F34" s="674">
        <v>50</v>
      </c>
    </row>
    <row r="35" spans="1:6" ht="12" customHeight="1" x14ac:dyDescent="0.2">
      <c r="A35" s="676" t="s">
        <v>173</v>
      </c>
      <c r="B35" s="674" t="s">
        <v>166</v>
      </c>
      <c r="C35" s="674">
        <v>65</v>
      </c>
      <c r="D35" s="674">
        <v>65</v>
      </c>
      <c r="E35" s="674" t="s">
        <v>166</v>
      </c>
      <c r="F35" s="30">
        <v>40</v>
      </c>
    </row>
    <row r="36" spans="1:6" ht="12" customHeight="1" x14ac:dyDescent="0.2">
      <c r="A36" s="676" t="s">
        <v>45</v>
      </c>
      <c r="B36" s="674">
        <v>121</v>
      </c>
      <c r="C36" s="674">
        <v>110</v>
      </c>
      <c r="D36" s="674">
        <v>87.5</v>
      </c>
      <c r="E36" s="674" t="s">
        <v>166</v>
      </c>
      <c r="F36" s="30">
        <v>61.25</v>
      </c>
    </row>
    <row r="37" spans="1:6" ht="12" customHeight="1" x14ac:dyDescent="0.2">
      <c r="A37" s="676" t="s">
        <v>47</v>
      </c>
      <c r="B37" s="674" t="s">
        <v>166</v>
      </c>
      <c r="C37" s="674" t="s">
        <v>166</v>
      </c>
      <c r="D37" s="674">
        <v>55</v>
      </c>
      <c r="E37" s="674" t="s">
        <v>166</v>
      </c>
      <c r="F37" s="30">
        <v>57.5</v>
      </c>
    </row>
    <row r="38" spans="1:6" ht="12" customHeight="1" x14ac:dyDescent="0.2">
      <c r="A38" s="676" t="s">
        <v>161</v>
      </c>
      <c r="B38" s="674">
        <v>259</v>
      </c>
      <c r="C38" s="674">
        <v>228</v>
      </c>
      <c r="D38" s="674">
        <v>95.67</v>
      </c>
      <c r="E38" s="674">
        <v>68.67</v>
      </c>
      <c r="F38" s="30">
        <v>72.33</v>
      </c>
    </row>
    <row r="39" spans="1:6" ht="12" customHeight="1" x14ac:dyDescent="0.2">
      <c r="A39" s="676" t="s">
        <v>48</v>
      </c>
      <c r="B39" s="674" t="s">
        <v>166</v>
      </c>
      <c r="C39" s="674">
        <v>70</v>
      </c>
      <c r="D39" s="674" t="s">
        <v>166</v>
      </c>
      <c r="E39" s="674" t="s">
        <v>166</v>
      </c>
      <c r="F39" s="674">
        <v>58.8</v>
      </c>
    </row>
    <row r="40" spans="1:6" ht="12" customHeight="1" x14ac:dyDescent="0.2">
      <c r="A40" s="677" t="s">
        <v>49</v>
      </c>
      <c r="B40" s="671" t="s">
        <v>29</v>
      </c>
      <c r="C40" s="29">
        <f>AVERAGE(C41:C51)</f>
        <v>73.590909090909093</v>
      </c>
      <c r="D40" s="671" t="s">
        <v>29</v>
      </c>
      <c r="E40" s="671" t="s">
        <v>29</v>
      </c>
      <c r="F40" s="671" t="s">
        <v>29</v>
      </c>
    </row>
    <row r="41" spans="1:6" ht="12" customHeight="1" x14ac:dyDescent="0.2">
      <c r="A41" s="676" t="s">
        <v>50</v>
      </c>
      <c r="B41" s="674" t="s">
        <v>166</v>
      </c>
      <c r="C41" s="674">
        <v>75</v>
      </c>
      <c r="D41" s="674" t="s">
        <v>166</v>
      </c>
      <c r="E41" s="674" t="s">
        <v>166</v>
      </c>
      <c r="F41" s="674" t="s">
        <v>166</v>
      </c>
    </row>
    <row r="42" spans="1:6" ht="12" customHeight="1" x14ac:dyDescent="0.2">
      <c r="A42" s="676" t="s">
        <v>51</v>
      </c>
      <c r="B42" s="674" t="s">
        <v>166</v>
      </c>
      <c r="C42" s="674">
        <v>74</v>
      </c>
      <c r="D42" s="674" t="s">
        <v>166</v>
      </c>
      <c r="E42" s="674" t="s">
        <v>166</v>
      </c>
      <c r="F42" s="674" t="s">
        <v>166</v>
      </c>
    </row>
    <row r="43" spans="1:6" ht="12" customHeight="1" x14ac:dyDescent="0.2">
      <c r="A43" s="676" t="s">
        <v>178</v>
      </c>
      <c r="B43" s="674" t="s">
        <v>166</v>
      </c>
      <c r="C43" s="674">
        <v>75</v>
      </c>
      <c r="D43" s="674" t="s">
        <v>166</v>
      </c>
      <c r="E43" s="674" t="s">
        <v>166</v>
      </c>
      <c r="F43" s="674" t="s">
        <v>166</v>
      </c>
    </row>
    <row r="44" spans="1:6" ht="12" customHeight="1" x14ac:dyDescent="0.2">
      <c r="A44" s="676" t="s">
        <v>54</v>
      </c>
      <c r="B44" s="674" t="s">
        <v>166</v>
      </c>
      <c r="C44" s="674">
        <v>73</v>
      </c>
      <c r="D44" s="674" t="s">
        <v>166</v>
      </c>
      <c r="E44" s="674" t="s">
        <v>166</v>
      </c>
      <c r="F44" s="674" t="s">
        <v>166</v>
      </c>
    </row>
    <row r="45" spans="1:6" ht="12" customHeight="1" x14ac:dyDescent="0.2">
      <c r="A45" s="676" t="s">
        <v>55</v>
      </c>
      <c r="B45" s="674" t="s">
        <v>166</v>
      </c>
      <c r="C45" s="674">
        <v>70</v>
      </c>
      <c r="D45" s="674" t="s">
        <v>166</v>
      </c>
      <c r="E45" s="674" t="s">
        <v>166</v>
      </c>
      <c r="F45" s="674" t="s">
        <v>166</v>
      </c>
    </row>
    <row r="46" spans="1:6" ht="12" customHeight="1" x14ac:dyDescent="0.2">
      <c r="A46" s="676" t="s">
        <v>167</v>
      </c>
      <c r="B46" s="674" t="s">
        <v>166</v>
      </c>
      <c r="C46" s="674">
        <v>82</v>
      </c>
      <c r="D46" s="674" t="s">
        <v>166</v>
      </c>
      <c r="E46" s="674" t="s">
        <v>166</v>
      </c>
      <c r="F46" s="674" t="s">
        <v>166</v>
      </c>
    </row>
    <row r="47" spans="1:6" ht="12" customHeight="1" x14ac:dyDescent="0.2">
      <c r="A47" s="676" t="s">
        <v>144</v>
      </c>
      <c r="B47" s="674" t="s">
        <v>166</v>
      </c>
      <c r="C47" s="674">
        <v>80</v>
      </c>
      <c r="D47" s="674" t="s">
        <v>166</v>
      </c>
      <c r="E47" s="674" t="s">
        <v>166</v>
      </c>
      <c r="F47" s="674" t="s">
        <v>166</v>
      </c>
    </row>
    <row r="48" spans="1:6" ht="12" customHeight="1" x14ac:dyDescent="0.2">
      <c r="A48" s="676" t="s">
        <v>57</v>
      </c>
      <c r="B48" s="674" t="s">
        <v>166</v>
      </c>
      <c r="C48" s="674">
        <v>72</v>
      </c>
      <c r="D48" s="674" t="s">
        <v>166</v>
      </c>
      <c r="E48" s="674" t="s">
        <v>166</v>
      </c>
      <c r="F48" s="674" t="s">
        <v>166</v>
      </c>
    </row>
    <row r="49" spans="1:6" ht="12" customHeight="1" x14ac:dyDescent="0.2">
      <c r="A49" s="676" t="s">
        <v>58</v>
      </c>
      <c r="B49" s="674" t="s">
        <v>166</v>
      </c>
      <c r="C49" s="674">
        <v>71</v>
      </c>
      <c r="D49" s="674" t="s">
        <v>166</v>
      </c>
      <c r="E49" s="674" t="s">
        <v>166</v>
      </c>
      <c r="F49" s="674" t="s">
        <v>166</v>
      </c>
    </row>
    <row r="50" spans="1:6" ht="12" customHeight="1" x14ac:dyDescent="0.2">
      <c r="A50" s="676" t="s">
        <v>60</v>
      </c>
      <c r="B50" s="674" t="s">
        <v>166</v>
      </c>
      <c r="C50" s="674">
        <v>72.5</v>
      </c>
      <c r="D50" s="674" t="s">
        <v>166</v>
      </c>
      <c r="E50" s="674" t="s">
        <v>166</v>
      </c>
      <c r="F50" s="674" t="s">
        <v>166</v>
      </c>
    </row>
    <row r="51" spans="1:6" ht="11.1" customHeight="1" x14ac:dyDescent="0.2">
      <c r="A51" s="676" t="s">
        <v>61</v>
      </c>
      <c r="B51" s="674" t="s">
        <v>166</v>
      </c>
      <c r="C51" s="674">
        <v>65</v>
      </c>
      <c r="D51" s="674" t="s">
        <v>166</v>
      </c>
      <c r="E51" s="674" t="s">
        <v>166</v>
      </c>
      <c r="F51" s="674" t="s">
        <v>166</v>
      </c>
    </row>
    <row r="52" spans="1:6" ht="11.1" customHeight="1" x14ac:dyDescent="0.2">
      <c r="A52" s="675" t="s">
        <v>62</v>
      </c>
      <c r="B52" s="678" t="s">
        <v>29</v>
      </c>
      <c r="C52" s="29">
        <f>AVERAGE(C53:C55)</f>
        <v>80.333333333333329</v>
      </c>
      <c r="D52" s="678" t="s">
        <v>29</v>
      </c>
      <c r="E52" s="678" t="s">
        <v>29</v>
      </c>
      <c r="F52" s="678" t="s">
        <v>29</v>
      </c>
    </row>
    <row r="53" spans="1:6" ht="14.1" customHeight="1" x14ac:dyDescent="0.2">
      <c r="A53" s="676" t="s">
        <v>66</v>
      </c>
      <c r="B53" s="674" t="s">
        <v>166</v>
      </c>
      <c r="C53" s="674">
        <v>77</v>
      </c>
      <c r="D53" s="674" t="s">
        <v>166</v>
      </c>
      <c r="E53" s="674" t="s">
        <v>166</v>
      </c>
      <c r="F53" s="674" t="s">
        <v>166</v>
      </c>
    </row>
    <row r="54" spans="1:6" ht="14.1" customHeight="1" x14ac:dyDescent="0.2">
      <c r="A54" s="676" t="s">
        <v>65</v>
      </c>
      <c r="B54" s="674" t="s">
        <v>166</v>
      </c>
      <c r="C54" s="674">
        <v>83.5</v>
      </c>
      <c r="D54" s="674" t="s">
        <v>166</v>
      </c>
      <c r="E54" s="674" t="s">
        <v>166</v>
      </c>
      <c r="F54" s="674" t="s">
        <v>166</v>
      </c>
    </row>
    <row r="55" spans="1:6" ht="15" customHeight="1" x14ac:dyDescent="0.2">
      <c r="A55" s="676" t="s">
        <v>67</v>
      </c>
      <c r="B55" s="674" t="s">
        <v>166</v>
      </c>
      <c r="C55" s="674">
        <v>80.5</v>
      </c>
      <c r="D55" s="674" t="s">
        <v>166</v>
      </c>
      <c r="E55" s="674" t="s">
        <v>166</v>
      </c>
      <c r="F55" s="674" t="s">
        <v>166</v>
      </c>
    </row>
    <row r="56" spans="1:6" ht="12" customHeight="1" x14ac:dyDescent="0.2">
      <c r="A56" s="675" t="s">
        <v>599</v>
      </c>
      <c r="B56" s="29">
        <f>AVERAGE(B57:B64)</f>
        <v>56</v>
      </c>
      <c r="C56" s="29">
        <f>AVERAGE(C57:C65)</f>
        <v>60.628888888888888</v>
      </c>
      <c r="D56" s="29">
        <f>AVERAGE(D57:D65)</f>
        <v>60.971666666666664</v>
      </c>
      <c r="E56" s="678" t="s">
        <v>29</v>
      </c>
      <c r="F56" s="29">
        <f>AVERAGE(F57:F65)</f>
        <v>48</v>
      </c>
    </row>
    <row r="57" spans="1:6" ht="12" customHeight="1" x14ac:dyDescent="0.2">
      <c r="A57" s="676" t="s">
        <v>69</v>
      </c>
      <c r="B57" s="679" t="s">
        <v>166</v>
      </c>
      <c r="C57" s="679">
        <v>57</v>
      </c>
      <c r="D57" s="679">
        <v>59.5</v>
      </c>
      <c r="E57" s="679" t="s">
        <v>166</v>
      </c>
      <c r="F57" s="679">
        <v>46.25</v>
      </c>
    </row>
    <row r="58" spans="1:6" ht="12" customHeight="1" x14ac:dyDescent="0.2">
      <c r="A58" s="676" t="s">
        <v>439</v>
      </c>
      <c r="B58" s="679" t="s">
        <v>166</v>
      </c>
      <c r="C58" s="679">
        <v>65</v>
      </c>
      <c r="D58" s="679" t="s">
        <v>166</v>
      </c>
      <c r="E58" s="679" t="s">
        <v>166</v>
      </c>
      <c r="F58" s="679" t="s">
        <v>166</v>
      </c>
    </row>
    <row r="59" spans="1:6" ht="12" customHeight="1" x14ac:dyDescent="0.2">
      <c r="A59" s="676" t="s">
        <v>600</v>
      </c>
      <c r="B59" s="679" t="s">
        <v>166</v>
      </c>
      <c r="C59" s="679">
        <v>66.67</v>
      </c>
      <c r="D59" s="679">
        <v>67.33</v>
      </c>
      <c r="E59" s="679" t="s">
        <v>166</v>
      </c>
      <c r="F59" s="679" t="s">
        <v>166</v>
      </c>
    </row>
    <row r="60" spans="1:6" ht="12" customHeight="1" x14ac:dyDescent="0.2">
      <c r="A60" s="676" t="s">
        <v>71</v>
      </c>
      <c r="B60" s="679" t="s">
        <v>166</v>
      </c>
      <c r="C60" s="679">
        <v>47.75</v>
      </c>
      <c r="D60" s="679">
        <v>45</v>
      </c>
      <c r="E60" s="679" t="s">
        <v>166</v>
      </c>
      <c r="F60" s="679">
        <v>45.25</v>
      </c>
    </row>
    <row r="61" spans="1:6" ht="12" customHeight="1" x14ac:dyDescent="0.2">
      <c r="A61" s="676" t="s">
        <v>74</v>
      </c>
      <c r="B61" s="679">
        <v>56</v>
      </c>
      <c r="C61" s="679">
        <v>63.33</v>
      </c>
      <c r="D61" s="679">
        <v>62.5</v>
      </c>
      <c r="E61" s="679" t="s">
        <v>166</v>
      </c>
      <c r="F61" s="679">
        <v>33.5</v>
      </c>
    </row>
    <row r="62" spans="1:6" ht="12" customHeight="1" x14ac:dyDescent="0.2">
      <c r="A62" s="676" t="s">
        <v>75</v>
      </c>
      <c r="B62" s="679" t="s">
        <v>166</v>
      </c>
      <c r="C62" s="679">
        <v>58.33</v>
      </c>
      <c r="D62" s="679" t="s">
        <v>166</v>
      </c>
      <c r="E62" s="679" t="s">
        <v>166</v>
      </c>
      <c r="F62" s="679">
        <v>50</v>
      </c>
    </row>
    <row r="63" spans="1:6" ht="12" customHeight="1" x14ac:dyDescent="0.2">
      <c r="A63" s="676" t="s">
        <v>76</v>
      </c>
      <c r="B63" s="679" t="s">
        <v>166</v>
      </c>
      <c r="C63" s="679">
        <v>52.25</v>
      </c>
      <c r="D63" s="679" t="s">
        <v>166</v>
      </c>
      <c r="E63" s="679" t="s">
        <v>166</v>
      </c>
      <c r="F63" s="679">
        <v>38.5</v>
      </c>
    </row>
    <row r="64" spans="1:6" ht="12" customHeight="1" x14ac:dyDescent="0.2">
      <c r="A64" s="676" t="s">
        <v>190</v>
      </c>
      <c r="B64" s="679" t="s">
        <v>152</v>
      </c>
      <c r="C64" s="679">
        <v>70.33</v>
      </c>
      <c r="D64" s="679">
        <v>66.5</v>
      </c>
      <c r="E64" s="679" t="s">
        <v>152</v>
      </c>
      <c r="F64" s="679">
        <v>57.5</v>
      </c>
    </row>
    <row r="65" spans="1:6" ht="12" customHeight="1" x14ac:dyDescent="0.2">
      <c r="A65" s="676" t="s">
        <v>481</v>
      </c>
      <c r="B65" s="679"/>
      <c r="C65" s="679">
        <v>65</v>
      </c>
      <c r="D65" s="679">
        <v>65</v>
      </c>
      <c r="E65" s="679"/>
      <c r="F65" s="679">
        <v>65</v>
      </c>
    </row>
    <row r="66" spans="1:6" ht="12" customHeight="1" x14ac:dyDescent="0.2">
      <c r="A66" s="675" t="s">
        <v>77</v>
      </c>
      <c r="B66" s="680">
        <f>AVERAGE(B67:B71)</f>
        <v>58.3</v>
      </c>
      <c r="C66" s="680">
        <f>AVERAGE(C67:C71)</f>
        <v>58.207499999999996</v>
      </c>
      <c r="D66" s="680">
        <f>AVERAGE(D67:D71)</f>
        <v>59</v>
      </c>
      <c r="E66" s="680">
        <f>AVERAGE(E67:E71)</f>
        <v>103.2925</v>
      </c>
      <c r="F66" s="680">
        <f>AVERAGE(F67:F71)</f>
        <v>64.332499999999996</v>
      </c>
    </row>
    <row r="67" spans="1:6" ht="12" customHeight="1" x14ac:dyDescent="0.2">
      <c r="A67" s="676" t="s">
        <v>78</v>
      </c>
      <c r="B67" s="679" t="s">
        <v>166</v>
      </c>
      <c r="C67" s="679">
        <v>58.33</v>
      </c>
      <c r="D67" s="679">
        <v>55</v>
      </c>
      <c r="E67" s="679">
        <v>105.67</v>
      </c>
      <c r="F67" s="679">
        <v>52.33</v>
      </c>
    </row>
    <row r="68" spans="1:6" ht="12" customHeight="1" x14ac:dyDescent="0.2">
      <c r="A68" s="89" t="s">
        <v>189</v>
      </c>
      <c r="B68" s="679">
        <v>54.6</v>
      </c>
      <c r="C68" s="679">
        <v>56</v>
      </c>
      <c r="D68" s="679">
        <v>55</v>
      </c>
      <c r="E68" s="679">
        <v>95</v>
      </c>
      <c r="F68" s="679">
        <v>94</v>
      </c>
    </row>
    <row r="69" spans="1:6" ht="12.75" customHeight="1" x14ac:dyDescent="0.2">
      <c r="A69" s="89" t="s">
        <v>485</v>
      </c>
      <c r="B69" s="679" t="s">
        <v>152</v>
      </c>
      <c r="C69" s="679" t="s">
        <v>152</v>
      </c>
      <c r="D69" s="679">
        <v>60</v>
      </c>
      <c r="E69" s="679">
        <v>104.5</v>
      </c>
      <c r="F69" s="679">
        <v>64</v>
      </c>
    </row>
    <row r="70" spans="1:6" ht="12" customHeight="1" x14ac:dyDescent="0.2">
      <c r="A70" s="89" t="s">
        <v>316</v>
      </c>
      <c r="B70" s="679">
        <v>62</v>
      </c>
      <c r="C70" s="679">
        <v>61</v>
      </c>
      <c r="D70" s="679">
        <v>66</v>
      </c>
      <c r="E70" s="679">
        <v>108</v>
      </c>
      <c r="F70" s="679">
        <v>47</v>
      </c>
    </row>
    <row r="71" spans="1:6" ht="12" customHeight="1" x14ac:dyDescent="0.2">
      <c r="A71" s="89" t="s">
        <v>317</v>
      </c>
      <c r="B71" s="679" t="s">
        <v>152</v>
      </c>
      <c r="C71" s="679">
        <v>57.5</v>
      </c>
      <c r="D71" s="679" t="s">
        <v>152</v>
      </c>
      <c r="E71" s="679" t="s">
        <v>152</v>
      </c>
      <c r="F71" s="679" t="s">
        <v>152</v>
      </c>
    </row>
    <row r="72" spans="1:6" ht="12" customHeight="1" x14ac:dyDescent="0.2">
      <c r="A72" s="675" t="s">
        <v>80</v>
      </c>
      <c r="B72" s="680">
        <f>AVERAGE(B73:B78)</f>
        <v>62.5</v>
      </c>
      <c r="C72" s="680">
        <f>AVERAGE(C73:C78)</f>
        <v>64.083333333333329</v>
      </c>
      <c r="D72" s="680">
        <f>AVERAGE(D73:D78)</f>
        <v>66</v>
      </c>
      <c r="E72" s="671" t="s">
        <v>29</v>
      </c>
      <c r="F72" s="680">
        <f>AVERAGE(F73:F78)</f>
        <v>49.75</v>
      </c>
    </row>
    <row r="73" spans="1:6" ht="12" customHeight="1" x14ac:dyDescent="0.2">
      <c r="A73" s="676" t="s">
        <v>191</v>
      </c>
      <c r="B73" s="679">
        <v>68.5</v>
      </c>
      <c r="C73" s="679">
        <v>67.5</v>
      </c>
      <c r="D73" s="679">
        <v>60</v>
      </c>
      <c r="E73" s="674" t="s">
        <v>166</v>
      </c>
      <c r="F73" s="679">
        <v>46.5</v>
      </c>
    </row>
    <row r="74" spans="1:6" ht="12" customHeight="1" x14ac:dyDescent="0.2">
      <c r="A74" s="676" t="s">
        <v>192</v>
      </c>
      <c r="B74" s="679">
        <v>60</v>
      </c>
      <c r="C74" s="679">
        <v>70</v>
      </c>
      <c r="D74" s="679">
        <v>70</v>
      </c>
      <c r="E74" s="674" t="s">
        <v>166</v>
      </c>
      <c r="F74" s="679">
        <v>47.5</v>
      </c>
    </row>
    <row r="75" spans="1:6" ht="12" customHeight="1" x14ac:dyDescent="0.2">
      <c r="A75" s="676" t="s">
        <v>440</v>
      </c>
      <c r="B75" s="679" t="s">
        <v>166</v>
      </c>
      <c r="C75" s="679">
        <v>65</v>
      </c>
      <c r="D75" s="679">
        <v>65</v>
      </c>
      <c r="E75" s="674" t="s">
        <v>166</v>
      </c>
      <c r="F75" s="679">
        <v>50</v>
      </c>
    </row>
    <row r="76" spans="1:6" ht="12" customHeight="1" x14ac:dyDescent="0.2">
      <c r="A76" s="53" t="s">
        <v>84</v>
      </c>
      <c r="B76" s="679" t="s">
        <v>166</v>
      </c>
      <c r="C76" s="679">
        <v>62</v>
      </c>
      <c r="D76" s="679">
        <v>60</v>
      </c>
      <c r="E76" s="674" t="s">
        <v>166</v>
      </c>
      <c r="F76" s="679" t="s">
        <v>166</v>
      </c>
    </row>
    <row r="77" spans="1:6" ht="12" customHeight="1" x14ac:dyDescent="0.2">
      <c r="A77" s="676" t="s">
        <v>86</v>
      </c>
      <c r="B77" s="679" t="s">
        <v>166</v>
      </c>
      <c r="C77" s="679">
        <v>65</v>
      </c>
      <c r="D77" s="679">
        <v>75</v>
      </c>
      <c r="E77" s="674" t="s">
        <v>166</v>
      </c>
      <c r="F77" s="679">
        <v>55</v>
      </c>
    </row>
    <row r="78" spans="1:6" ht="12" customHeight="1" x14ac:dyDescent="0.2">
      <c r="A78" s="676" t="s">
        <v>87</v>
      </c>
      <c r="B78" s="679">
        <v>59</v>
      </c>
      <c r="C78" s="679">
        <v>55</v>
      </c>
      <c r="D78" s="679" t="s">
        <v>166</v>
      </c>
      <c r="E78" s="681" t="s">
        <v>166</v>
      </c>
      <c r="F78" s="682" t="s">
        <v>166</v>
      </c>
    </row>
    <row r="79" spans="1:6" ht="12" customHeight="1" x14ac:dyDescent="0.25">
      <c r="A79" s="26"/>
      <c r="B79" s="27"/>
      <c r="C79" s="27"/>
      <c r="D79" s="567"/>
      <c r="E79" s="668"/>
      <c r="F79" s="668"/>
    </row>
    <row r="80" spans="1:6" ht="12" customHeight="1" x14ac:dyDescent="0.2">
      <c r="A80" s="948" t="s">
        <v>182</v>
      </c>
      <c r="B80" s="949"/>
      <c r="C80" s="949"/>
      <c r="D80" s="949"/>
      <c r="E80" s="668"/>
      <c r="F80" s="668"/>
    </row>
    <row r="81" spans="1:6" ht="18.75" customHeight="1" x14ac:dyDescent="0.2">
      <c r="A81" s="652" t="s">
        <v>19</v>
      </c>
      <c r="B81" s="689" t="s">
        <v>605</v>
      </c>
      <c r="C81" s="689" t="s">
        <v>604</v>
      </c>
      <c r="D81" s="689" t="s">
        <v>606</v>
      </c>
      <c r="E81" s="689" t="s">
        <v>607</v>
      </c>
      <c r="F81" s="689" t="s">
        <v>608</v>
      </c>
    </row>
    <row r="82" spans="1:6" ht="12" customHeight="1" x14ac:dyDescent="0.2">
      <c r="A82" s="14" t="s">
        <v>601</v>
      </c>
      <c r="B82" s="683">
        <f>AVERAGE(B83:B92)</f>
        <v>61.25</v>
      </c>
      <c r="C82" s="683">
        <f t="shared" ref="C82:F82" si="1">AVERAGE(C83:C92)</f>
        <v>56.073333333333331</v>
      </c>
      <c r="D82" s="680">
        <f t="shared" si="1"/>
        <v>60.274285714285718</v>
      </c>
      <c r="E82" s="680">
        <f t="shared" si="1"/>
        <v>110.375</v>
      </c>
      <c r="F82" s="680">
        <f t="shared" si="1"/>
        <v>49.035714285714285</v>
      </c>
    </row>
    <row r="83" spans="1:6" ht="12" customHeight="1" x14ac:dyDescent="0.2">
      <c r="A83" s="676" t="s">
        <v>90</v>
      </c>
      <c r="B83" s="679">
        <v>70</v>
      </c>
      <c r="C83" s="679">
        <v>50</v>
      </c>
      <c r="D83" s="679">
        <v>72.5</v>
      </c>
      <c r="E83" s="679">
        <v>120</v>
      </c>
      <c r="F83" s="679">
        <v>42.5</v>
      </c>
    </row>
    <row r="84" spans="1:6" ht="12" customHeight="1" x14ac:dyDescent="0.2">
      <c r="A84" s="676" t="s">
        <v>583</v>
      </c>
      <c r="B84" s="679" t="s">
        <v>166</v>
      </c>
      <c r="C84" s="679" t="s">
        <v>166</v>
      </c>
      <c r="D84" s="679">
        <v>58.67</v>
      </c>
      <c r="E84" s="679">
        <v>113.5</v>
      </c>
      <c r="F84" s="679">
        <v>36</v>
      </c>
    </row>
    <row r="85" spans="1:6" ht="12" customHeight="1" x14ac:dyDescent="0.2">
      <c r="A85" s="676" t="s">
        <v>92</v>
      </c>
      <c r="B85" s="679">
        <v>52.5</v>
      </c>
      <c r="C85" s="679">
        <v>58.33</v>
      </c>
      <c r="D85" s="679">
        <v>62.5</v>
      </c>
      <c r="E85" s="679">
        <v>120</v>
      </c>
      <c r="F85" s="679">
        <v>54</v>
      </c>
    </row>
    <row r="86" spans="1:6" ht="12" customHeight="1" x14ac:dyDescent="0.2">
      <c r="A86" s="676" t="s">
        <v>318</v>
      </c>
      <c r="B86" s="679" t="s">
        <v>166</v>
      </c>
      <c r="C86" s="679">
        <v>60</v>
      </c>
      <c r="D86" s="679">
        <v>60</v>
      </c>
      <c r="E86" s="679" t="s">
        <v>166</v>
      </c>
      <c r="F86" s="679">
        <v>55</v>
      </c>
    </row>
    <row r="87" spans="1:6" ht="12" customHeight="1" x14ac:dyDescent="0.2">
      <c r="A87" s="676" t="s">
        <v>93</v>
      </c>
      <c r="B87" s="679" t="s">
        <v>166</v>
      </c>
      <c r="C87" s="679">
        <v>53</v>
      </c>
      <c r="D87" s="679">
        <v>57</v>
      </c>
      <c r="E87" s="679" t="s">
        <v>166</v>
      </c>
      <c r="F87" s="679" t="s">
        <v>166</v>
      </c>
    </row>
    <row r="88" spans="1:6" ht="12" customHeight="1" x14ac:dyDescent="0.2">
      <c r="A88" s="676" t="s">
        <v>94</v>
      </c>
      <c r="B88" s="679" t="s">
        <v>166</v>
      </c>
      <c r="C88" s="679">
        <v>70</v>
      </c>
      <c r="D88" s="679" t="s">
        <v>166</v>
      </c>
      <c r="E88" s="679" t="s">
        <v>166</v>
      </c>
      <c r="F88" s="679">
        <v>60</v>
      </c>
    </row>
    <row r="89" spans="1:6" ht="12" customHeight="1" x14ac:dyDescent="0.2">
      <c r="A89" s="676" t="s">
        <v>95</v>
      </c>
      <c r="B89" s="679" t="s">
        <v>166</v>
      </c>
      <c r="C89" s="679">
        <v>51.75</v>
      </c>
      <c r="D89" s="679" t="s">
        <v>166</v>
      </c>
      <c r="E89" s="679" t="s">
        <v>166</v>
      </c>
      <c r="F89" s="679">
        <v>45.75</v>
      </c>
    </row>
    <row r="90" spans="1:6" ht="12" customHeight="1" x14ac:dyDescent="0.2">
      <c r="A90" s="676" t="s">
        <v>96</v>
      </c>
      <c r="B90" s="679" t="s">
        <v>166</v>
      </c>
      <c r="C90" s="679">
        <v>58.33</v>
      </c>
      <c r="D90" s="679" t="s">
        <v>166</v>
      </c>
      <c r="E90" s="679" t="s">
        <v>166</v>
      </c>
      <c r="F90" s="679">
        <v>50</v>
      </c>
    </row>
    <row r="91" spans="1:6" ht="12" customHeight="1" x14ac:dyDescent="0.2">
      <c r="A91" s="676" t="s">
        <v>97</v>
      </c>
      <c r="B91" s="679" t="s">
        <v>166</v>
      </c>
      <c r="C91" s="679">
        <v>53.25</v>
      </c>
      <c r="D91" s="679">
        <v>56.25</v>
      </c>
      <c r="E91" s="679">
        <v>88</v>
      </c>
      <c r="F91" s="679" t="s">
        <v>166</v>
      </c>
    </row>
    <row r="92" spans="1:6" ht="12" customHeight="1" x14ac:dyDescent="0.2">
      <c r="A92" s="676" t="s">
        <v>574</v>
      </c>
      <c r="B92" s="679" t="s">
        <v>166</v>
      </c>
      <c r="C92" s="679">
        <v>50</v>
      </c>
      <c r="D92" s="679">
        <v>55</v>
      </c>
      <c r="E92" s="679" t="s">
        <v>166</v>
      </c>
      <c r="F92" s="679" t="s">
        <v>166</v>
      </c>
    </row>
    <row r="93" spans="1:6" ht="12" customHeight="1" x14ac:dyDescent="0.2">
      <c r="A93" s="675" t="s">
        <v>98</v>
      </c>
      <c r="B93" s="678" t="s">
        <v>29</v>
      </c>
      <c r="C93" s="680">
        <f>AVERAGE(C94:C96)</f>
        <v>65.5</v>
      </c>
      <c r="D93" s="678" t="s">
        <v>29</v>
      </c>
      <c r="E93" s="671" t="s">
        <v>29</v>
      </c>
      <c r="F93" s="680">
        <f>AVERAGE(F94:F96)</f>
        <v>44.890000000000008</v>
      </c>
    </row>
    <row r="94" spans="1:6" ht="12" customHeight="1" x14ac:dyDescent="0.2">
      <c r="A94" s="676" t="s">
        <v>99</v>
      </c>
      <c r="B94" s="674" t="s">
        <v>166</v>
      </c>
      <c r="C94" s="679">
        <v>62</v>
      </c>
      <c r="D94" s="674" t="s">
        <v>166</v>
      </c>
      <c r="E94" s="674" t="s">
        <v>166</v>
      </c>
      <c r="F94" s="679">
        <v>41</v>
      </c>
    </row>
    <row r="95" spans="1:6" ht="12" customHeight="1" x14ac:dyDescent="0.2">
      <c r="A95" s="676" t="s">
        <v>100</v>
      </c>
      <c r="B95" s="674" t="s">
        <v>166</v>
      </c>
      <c r="C95" s="679">
        <v>68.5</v>
      </c>
      <c r="D95" s="674" t="s">
        <v>166</v>
      </c>
      <c r="E95" s="674" t="s">
        <v>166</v>
      </c>
      <c r="F95" s="679">
        <v>49</v>
      </c>
    </row>
    <row r="96" spans="1:6" ht="12" customHeight="1" x14ac:dyDescent="0.2">
      <c r="A96" s="676" t="s">
        <v>101</v>
      </c>
      <c r="B96" s="674" t="s">
        <v>166</v>
      </c>
      <c r="C96" s="679">
        <v>66</v>
      </c>
      <c r="D96" s="674" t="s">
        <v>166</v>
      </c>
      <c r="E96" s="674" t="s">
        <v>166</v>
      </c>
      <c r="F96" s="679">
        <v>44.67</v>
      </c>
    </row>
    <row r="97" spans="1:6" ht="12" customHeight="1" x14ac:dyDescent="0.2">
      <c r="A97" s="675" t="s">
        <v>102</v>
      </c>
      <c r="B97" s="680">
        <v>64</v>
      </c>
      <c r="C97" s="680">
        <v>54.59</v>
      </c>
      <c r="D97" s="680">
        <v>59.78</v>
      </c>
      <c r="E97" s="680">
        <v>128.75</v>
      </c>
      <c r="F97" s="680">
        <v>57.67</v>
      </c>
    </row>
    <row r="98" spans="1:6" ht="12" customHeight="1" x14ac:dyDescent="0.2">
      <c r="A98" s="675" t="s">
        <v>175</v>
      </c>
      <c r="B98" s="680">
        <f>AVERAGE(B100:B104)</f>
        <v>61</v>
      </c>
      <c r="C98" s="680">
        <f>AVERAGE(C99:C104)</f>
        <v>57.181666666666672</v>
      </c>
      <c r="D98" s="680">
        <f t="shared" ref="D98:F98" si="2">AVERAGE(D99:D104)</f>
        <v>57.844000000000008</v>
      </c>
      <c r="E98" s="680">
        <f t="shared" si="2"/>
        <v>109.575</v>
      </c>
      <c r="F98" s="680">
        <f t="shared" si="2"/>
        <v>54.998000000000005</v>
      </c>
    </row>
    <row r="99" spans="1:6" ht="12" customHeight="1" x14ac:dyDescent="0.2">
      <c r="A99" s="676" t="s">
        <v>145</v>
      </c>
      <c r="B99" s="679" t="s">
        <v>166</v>
      </c>
      <c r="C99" s="679">
        <v>51.25</v>
      </c>
      <c r="D99" s="679">
        <v>55</v>
      </c>
      <c r="E99" s="679">
        <v>115</v>
      </c>
      <c r="F99" s="679" t="s">
        <v>166</v>
      </c>
    </row>
    <row r="100" spans="1:6" ht="12" customHeight="1" x14ac:dyDescent="0.2">
      <c r="A100" s="676" t="s">
        <v>104</v>
      </c>
      <c r="B100" s="679">
        <v>51.5</v>
      </c>
      <c r="C100" s="679">
        <v>56.25</v>
      </c>
      <c r="D100" s="679" t="s">
        <v>166</v>
      </c>
      <c r="E100" s="679" t="s">
        <v>166</v>
      </c>
      <c r="F100" s="679">
        <v>55.75</v>
      </c>
    </row>
    <row r="101" spans="1:6" ht="12" customHeight="1" x14ac:dyDescent="0.2">
      <c r="A101" s="676" t="s">
        <v>105</v>
      </c>
      <c r="B101" s="679">
        <v>55.25</v>
      </c>
      <c r="C101" s="679">
        <v>53.84</v>
      </c>
      <c r="D101" s="679">
        <v>51.22</v>
      </c>
      <c r="E101" s="679">
        <v>98.3</v>
      </c>
      <c r="F101" s="679">
        <v>51.74</v>
      </c>
    </row>
    <row r="102" spans="1:6" ht="12" customHeight="1" x14ac:dyDescent="0.2">
      <c r="A102" s="676" t="s">
        <v>107</v>
      </c>
      <c r="B102" s="679" t="s">
        <v>166</v>
      </c>
      <c r="C102" s="679">
        <v>49</v>
      </c>
      <c r="D102" s="679">
        <v>54.5</v>
      </c>
      <c r="E102" s="679">
        <v>107.5</v>
      </c>
      <c r="F102" s="679">
        <v>56.25</v>
      </c>
    </row>
    <row r="103" spans="1:6" ht="12" customHeight="1" x14ac:dyDescent="0.2">
      <c r="A103" s="676" t="s">
        <v>169</v>
      </c>
      <c r="B103" s="679">
        <v>85</v>
      </c>
      <c r="C103" s="679">
        <v>85</v>
      </c>
      <c r="D103" s="679">
        <v>75</v>
      </c>
      <c r="E103" s="679" t="s">
        <v>166</v>
      </c>
      <c r="F103" s="679">
        <v>60</v>
      </c>
    </row>
    <row r="104" spans="1:6" ht="12" customHeight="1" x14ac:dyDescent="0.2">
      <c r="A104" s="676" t="s">
        <v>106</v>
      </c>
      <c r="B104" s="679">
        <v>52.25</v>
      </c>
      <c r="C104" s="679">
        <v>47.75</v>
      </c>
      <c r="D104" s="679">
        <v>53.5</v>
      </c>
      <c r="E104" s="679">
        <v>117.5</v>
      </c>
      <c r="F104" s="679">
        <v>51.25</v>
      </c>
    </row>
    <row r="105" spans="1:6" ht="12" customHeight="1" x14ac:dyDescent="0.2">
      <c r="A105" s="675" t="s">
        <v>108</v>
      </c>
      <c r="B105" s="680">
        <f t="shared" ref="B105:D105" si="3">AVERAGE(B106:B107)</f>
        <v>60</v>
      </c>
      <c r="C105" s="680">
        <f t="shared" si="3"/>
        <v>61.25</v>
      </c>
      <c r="D105" s="680">
        <f t="shared" si="3"/>
        <v>78.125</v>
      </c>
      <c r="E105" s="678" t="s">
        <v>29</v>
      </c>
      <c r="F105" s="680">
        <f>AVERAGE(F106:F107)</f>
        <v>70</v>
      </c>
    </row>
    <row r="106" spans="1:6" ht="9" customHeight="1" x14ac:dyDescent="0.2">
      <c r="A106" s="676" t="s">
        <v>109</v>
      </c>
      <c r="B106" s="679">
        <v>60</v>
      </c>
      <c r="C106" s="679">
        <v>61.25</v>
      </c>
      <c r="D106" s="679">
        <v>61.25</v>
      </c>
      <c r="E106" s="674" t="s">
        <v>166</v>
      </c>
      <c r="F106" s="679">
        <v>45</v>
      </c>
    </row>
    <row r="107" spans="1:6" ht="12.75" customHeight="1" x14ac:dyDescent="0.2">
      <c r="A107" s="676" t="s">
        <v>110</v>
      </c>
      <c r="B107" s="674" t="s">
        <v>166</v>
      </c>
      <c r="C107" s="674" t="s">
        <v>166</v>
      </c>
      <c r="D107" s="679">
        <v>95</v>
      </c>
      <c r="E107" s="674" t="s">
        <v>166</v>
      </c>
      <c r="F107" s="679">
        <v>95</v>
      </c>
    </row>
    <row r="108" spans="1:6" ht="12.75" customHeight="1" x14ac:dyDescent="0.2">
      <c r="A108" s="675" t="s">
        <v>113</v>
      </c>
      <c r="B108" s="671" t="s">
        <v>29</v>
      </c>
      <c r="C108" s="680">
        <f t="shared" ref="C108:D108" si="4">AVERAGE(C109:C110)</f>
        <v>62.314999999999998</v>
      </c>
      <c r="D108" s="680">
        <f t="shared" si="4"/>
        <v>62</v>
      </c>
      <c r="E108" s="671" t="s">
        <v>29</v>
      </c>
      <c r="F108" s="680">
        <f>AVERAGE(F109:F110)</f>
        <v>48.39</v>
      </c>
    </row>
    <row r="109" spans="1:6" ht="12.75" customHeight="1" x14ac:dyDescent="0.2">
      <c r="A109" s="676" t="s">
        <v>602</v>
      </c>
      <c r="B109" s="674" t="s">
        <v>166</v>
      </c>
      <c r="C109" s="679">
        <v>59.63</v>
      </c>
      <c r="D109" s="679">
        <v>60</v>
      </c>
      <c r="E109" s="674" t="s">
        <v>166</v>
      </c>
      <c r="F109" s="679">
        <v>45.78</v>
      </c>
    </row>
    <row r="110" spans="1:6" ht="12.75" customHeight="1" x14ac:dyDescent="0.2">
      <c r="A110" s="676" t="s">
        <v>115</v>
      </c>
      <c r="B110" s="674" t="s">
        <v>166</v>
      </c>
      <c r="C110" s="679">
        <v>65</v>
      </c>
      <c r="D110" s="679">
        <v>64</v>
      </c>
      <c r="E110" s="674" t="s">
        <v>166</v>
      </c>
      <c r="F110" s="679">
        <v>51</v>
      </c>
    </row>
    <row r="111" spans="1:6" ht="12.75" customHeight="1" x14ac:dyDescent="0.2">
      <c r="A111" s="675" t="s">
        <v>116</v>
      </c>
      <c r="B111" s="671" t="s">
        <v>29</v>
      </c>
      <c r="C111" s="680">
        <f>AVERAGE(C112)</f>
        <v>55</v>
      </c>
      <c r="D111" s="671" t="s">
        <v>29</v>
      </c>
      <c r="E111" s="680">
        <f>AVERAGE(E112)</f>
        <v>57</v>
      </c>
      <c r="F111" s="680">
        <f>AVERAGE(F112)</f>
        <v>59.33</v>
      </c>
    </row>
    <row r="112" spans="1:6" ht="12.75" customHeight="1" x14ac:dyDescent="0.2">
      <c r="A112" s="676" t="s">
        <v>117</v>
      </c>
      <c r="B112" s="674" t="s">
        <v>166</v>
      </c>
      <c r="C112" s="679">
        <v>55</v>
      </c>
      <c r="D112" s="674" t="s">
        <v>166</v>
      </c>
      <c r="E112" s="679">
        <v>57</v>
      </c>
      <c r="F112" s="679">
        <v>59.33</v>
      </c>
    </row>
    <row r="113" spans="1:6" ht="12.75" customHeight="1" x14ac:dyDescent="0.2">
      <c r="A113" s="675" t="s">
        <v>118</v>
      </c>
      <c r="B113" s="680">
        <f>AVERAGE(B114:B115)</f>
        <v>60</v>
      </c>
      <c r="C113" s="678" t="s">
        <v>29</v>
      </c>
      <c r="D113" s="680">
        <f>AVERAGE(D114:D115)</f>
        <v>63.25</v>
      </c>
      <c r="E113" s="680">
        <f>AVERAGE(E114:E115)</f>
        <v>72</v>
      </c>
      <c r="F113" s="680">
        <f>AVERAGE(F114:F115)</f>
        <v>47.875</v>
      </c>
    </row>
    <row r="114" spans="1:6" ht="12.75" customHeight="1" x14ac:dyDescent="0.2">
      <c r="A114" s="676" t="s">
        <v>120</v>
      </c>
      <c r="B114" s="674" t="s">
        <v>166</v>
      </c>
      <c r="C114" s="674" t="s">
        <v>166</v>
      </c>
      <c r="D114" s="679">
        <v>63.25</v>
      </c>
      <c r="E114" s="674">
        <v>89</v>
      </c>
      <c r="F114" s="679">
        <v>53.75</v>
      </c>
    </row>
    <row r="115" spans="1:6" ht="12.75" customHeight="1" x14ac:dyDescent="0.2">
      <c r="A115" s="676" t="s">
        <v>121</v>
      </c>
      <c r="B115" s="674">
        <v>60</v>
      </c>
      <c r="C115" s="674" t="s">
        <v>166</v>
      </c>
      <c r="D115" s="674" t="s">
        <v>166</v>
      </c>
      <c r="E115" s="674">
        <v>55</v>
      </c>
      <c r="F115" s="679">
        <v>42</v>
      </c>
    </row>
    <row r="116" spans="1:6" ht="12.75" customHeight="1" x14ac:dyDescent="0.2">
      <c r="A116" s="675" t="s">
        <v>122</v>
      </c>
      <c r="B116" s="678" t="s">
        <v>29</v>
      </c>
      <c r="C116" s="680">
        <f>AVERAGE(C117:C119)</f>
        <v>59.553333333333335</v>
      </c>
      <c r="D116" s="678" t="s">
        <v>29</v>
      </c>
      <c r="E116" s="678" t="s">
        <v>29</v>
      </c>
      <c r="F116" s="680">
        <f>AVERAGE(F117:F119)</f>
        <v>55</v>
      </c>
    </row>
    <row r="117" spans="1:6" ht="12.75" customHeight="1" x14ac:dyDescent="0.2">
      <c r="A117" s="676" t="s">
        <v>124</v>
      </c>
      <c r="B117" s="674" t="s">
        <v>166</v>
      </c>
      <c r="C117" s="679">
        <v>57</v>
      </c>
      <c r="D117" s="674" t="s">
        <v>166</v>
      </c>
      <c r="E117" s="674" t="s">
        <v>166</v>
      </c>
      <c r="F117" s="679">
        <v>55</v>
      </c>
    </row>
    <row r="118" spans="1:6" ht="12.75" customHeight="1" x14ac:dyDescent="0.2">
      <c r="A118" s="676" t="s">
        <v>125</v>
      </c>
      <c r="B118" s="674" t="s">
        <v>166</v>
      </c>
      <c r="C118" s="679">
        <v>64.33</v>
      </c>
      <c r="D118" s="674" t="s">
        <v>166</v>
      </c>
      <c r="E118" s="674" t="s">
        <v>166</v>
      </c>
      <c r="F118" s="679" t="s">
        <v>166</v>
      </c>
    </row>
    <row r="119" spans="1:6" ht="12.75" customHeight="1" x14ac:dyDescent="0.2">
      <c r="A119" s="676" t="s">
        <v>126</v>
      </c>
      <c r="B119" s="674" t="s">
        <v>166</v>
      </c>
      <c r="C119" s="679">
        <v>57.33</v>
      </c>
      <c r="D119" s="674" t="s">
        <v>166</v>
      </c>
      <c r="E119" s="674" t="s">
        <v>166</v>
      </c>
      <c r="F119" s="679" t="s">
        <v>166</v>
      </c>
    </row>
    <row r="120" spans="1:6" ht="12.75" customHeight="1" x14ac:dyDescent="0.2">
      <c r="A120" s="675" t="s">
        <v>576</v>
      </c>
      <c r="B120" s="678" t="s">
        <v>29</v>
      </c>
      <c r="C120" s="684">
        <f>AVERAGE(C121:C122)</f>
        <v>80</v>
      </c>
      <c r="D120" s="678" t="s">
        <v>29</v>
      </c>
      <c r="E120" s="678" t="s">
        <v>29</v>
      </c>
      <c r="F120" s="680">
        <f>AVERAGE(F121:F122)</f>
        <v>72.5</v>
      </c>
    </row>
    <row r="121" spans="1:6" ht="12.75" customHeight="1" x14ac:dyDescent="0.2">
      <c r="A121" s="676" t="s">
        <v>532</v>
      </c>
      <c r="B121" s="674" t="s">
        <v>166</v>
      </c>
      <c r="C121" s="674">
        <v>80.5</v>
      </c>
      <c r="D121" s="674" t="s">
        <v>166</v>
      </c>
      <c r="E121" s="674" t="s">
        <v>166</v>
      </c>
      <c r="F121" s="679">
        <v>75.5</v>
      </c>
    </row>
    <row r="122" spans="1:6" ht="12.75" customHeight="1" x14ac:dyDescent="0.2">
      <c r="A122" s="676" t="s">
        <v>582</v>
      </c>
      <c r="B122" s="674" t="s">
        <v>166</v>
      </c>
      <c r="C122" s="674">
        <v>79.5</v>
      </c>
      <c r="D122" s="674" t="s">
        <v>166</v>
      </c>
      <c r="E122" s="674" t="s">
        <v>166</v>
      </c>
      <c r="F122" s="679">
        <v>69.5</v>
      </c>
    </row>
    <row r="123" spans="1:6" ht="12.75" customHeight="1" x14ac:dyDescent="0.2">
      <c r="A123" s="675" t="s">
        <v>319</v>
      </c>
      <c r="B123" s="680">
        <f>AVERAGE(B124:B132)</f>
        <v>60</v>
      </c>
      <c r="C123" s="680">
        <f>AVERAGE(C124:C132)</f>
        <v>56.761428571428567</v>
      </c>
      <c r="D123" s="680">
        <f t="shared" ref="D123:F123" si="5">AVERAGE(D124:D132)</f>
        <v>54.26</v>
      </c>
      <c r="E123" s="680" t="s">
        <v>29</v>
      </c>
      <c r="F123" s="680">
        <f t="shared" si="5"/>
        <v>53.222222222222221</v>
      </c>
    </row>
    <row r="124" spans="1:6" ht="12.75" customHeight="1" x14ac:dyDescent="0.2">
      <c r="A124" s="676" t="s">
        <v>185</v>
      </c>
      <c r="B124" s="674" t="s">
        <v>166</v>
      </c>
      <c r="C124" s="679">
        <v>55</v>
      </c>
      <c r="D124" s="679">
        <v>58</v>
      </c>
      <c r="E124" s="674" t="s">
        <v>166</v>
      </c>
      <c r="F124" s="679">
        <v>48</v>
      </c>
    </row>
    <row r="125" spans="1:6" ht="12.75" customHeight="1" x14ac:dyDescent="0.2">
      <c r="A125" s="676" t="s">
        <v>603</v>
      </c>
      <c r="B125" s="674">
        <v>70</v>
      </c>
      <c r="C125" s="674" t="s">
        <v>166</v>
      </c>
      <c r="D125" s="679">
        <v>25</v>
      </c>
      <c r="E125" s="674" t="s">
        <v>166</v>
      </c>
      <c r="F125" s="679">
        <v>60</v>
      </c>
    </row>
    <row r="126" spans="1:6" ht="12.75" customHeight="1" x14ac:dyDescent="0.2">
      <c r="A126" s="676" t="s">
        <v>320</v>
      </c>
      <c r="B126" s="674" t="s">
        <v>166</v>
      </c>
      <c r="C126" s="679">
        <v>63.33</v>
      </c>
      <c r="D126" s="679">
        <v>67.5</v>
      </c>
      <c r="E126" s="674" t="s">
        <v>166</v>
      </c>
      <c r="F126" s="679">
        <v>45</v>
      </c>
    </row>
    <row r="127" spans="1:6" ht="12.75" customHeight="1" x14ac:dyDescent="0.2">
      <c r="A127" s="676" t="s">
        <v>567</v>
      </c>
      <c r="B127" s="674">
        <v>60</v>
      </c>
      <c r="C127" s="679">
        <v>58.33</v>
      </c>
      <c r="D127" s="679">
        <v>62.5</v>
      </c>
      <c r="E127" s="674" t="s">
        <v>166</v>
      </c>
      <c r="F127" s="679">
        <v>61.67</v>
      </c>
    </row>
    <row r="128" spans="1:6" ht="12.75" customHeight="1" x14ac:dyDescent="0.2">
      <c r="A128" s="676" t="s">
        <v>187</v>
      </c>
      <c r="B128" s="674" t="s">
        <v>166</v>
      </c>
      <c r="C128" s="679">
        <v>50</v>
      </c>
      <c r="D128" s="679">
        <v>44</v>
      </c>
      <c r="E128" s="674" t="s">
        <v>166</v>
      </c>
      <c r="F128" s="679">
        <v>42</v>
      </c>
    </row>
    <row r="129" spans="1:6" ht="12.75" customHeight="1" x14ac:dyDescent="0.2">
      <c r="A129" s="676" t="s">
        <v>321</v>
      </c>
      <c r="B129" s="674">
        <v>50</v>
      </c>
      <c r="C129" s="679">
        <v>62</v>
      </c>
      <c r="D129" s="679">
        <v>55</v>
      </c>
      <c r="E129" s="674" t="s">
        <v>166</v>
      </c>
      <c r="F129" s="679">
        <v>55</v>
      </c>
    </row>
    <row r="130" spans="1:6" ht="12.75" customHeight="1" x14ac:dyDescent="0.2">
      <c r="A130" s="676" t="s">
        <v>186</v>
      </c>
      <c r="B130" s="674" t="s">
        <v>166</v>
      </c>
      <c r="C130" s="679">
        <v>47.67</v>
      </c>
      <c r="D130" s="679">
        <v>58.33</v>
      </c>
      <c r="E130" s="674"/>
      <c r="F130" s="679">
        <v>44</v>
      </c>
    </row>
    <row r="131" spans="1:6" ht="12.75" customHeight="1" x14ac:dyDescent="0.2">
      <c r="A131" s="676" t="s">
        <v>194</v>
      </c>
      <c r="B131" s="674" t="s">
        <v>166</v>
      </c>
      <c r="C131" s="674" t="s">
        <v>166</v>
      </c>
      <c r="D131" s="674" t="s">
        <v>166</v>
      </c>
      <c r="E131" s="674" t="s">
        <v>166</v>
      </c>
      <c r="F131" s="679">
        <v>69</v>
      </c>
    </row>
    <row r="132" spans="1:6" ht="12.75" customHeight="1" x14ac:dyDescent="0.2">
      <c r="A132" s="676" t="s">
        <v>575</v>
      </c>
      <c r="B132" s="674" t="s">
        <v>166</v>
      </c>
      <c r="C132" s="679">
        <v>61</v>
      </c>
      <c r="D132" s="679">
        <v>63.75</v>
      </c>
      <c r="E132" s="674" t="s">
        <v>166</v>
      </c>
      <c r="F132" s="679">
        <v>54.33</v>
      </c>
    </row>
    <row r="133" spans="1:6" ht="12.75" customHeight="1" x14ac:dyDescent="0.2">
      <c r="A133" s="675" t="s">
        <v>170</v>
      </c>
      <c r="B133" s="671" t="s">
        <v>29</v>
      </c>
      <c r="C133" s="680">
        <f>AVERAGE(C134:C134)</f>
        <v>60</v>
      </c>
      <c r="D133" s="680">
        <f>AVERAGE(D134:D134)</f>
        <v>55</v>
      </c>
      <c r="E133" s="680" t="s">
        <v>29</v>
      </c>
      <c r="F133" s="680">
        <f>AVERAGE(F134:F134)</f>
        <v>56.67</v>
      </c>
    </row>
    <row r="134" spans="1:6" ht="12.75" customHeight="1" x14ac:dyDescent="0.2">
      <c r="A134" s="676" t="s">
        <v>171</v>
      </c>
      <c r="B134" s="674" t="s">
        <v>166</v>
      </c>
      <c r="C134" s="679">
        <v>60</v>
      </c>
      <c r="D134" s="679">
        <v>55</v>
      </c>
      <c r="E134" s="674" t="s">
        <v>166</v>
      </c>
      <c r="F134" s="679">
        <v>56.67</v>
      </c>
    </row>
    <row r="135" spans="1:6" ht="12.75" customHeight="1" x14ac:dyDescent="0.2">
      <c r="A135" s="675" t="s">
        <v>128</v>
      </c>
      <c r="B135" s="680" t="s">
        <v>29</v>
      </c>
      <c r="C135" s="680" t="s">
        <v>29</v>
      </c>
      <c r="D135" s="680">
        <f>AVERAGE(D136:D136)</f>
        <v>60</v>
      </c>
      <c r="E135" s="680" t="s">
        <v>29</v>
      </c>
      <c r="F135" s="680">
        <f>AVERAGE(F136:F136)</f>
        <v>80</v>
      </c>
    </row>
    <row r="136" spans="1:6" ht="12.75" customHeight="1" x14ac:dyDescent="0.2">
      <c r="A136" s="676" t="s">
        <v>130</v>
      </c>
      <c r="B136" s="679" t="s">
        <v>152</v>
      </c>
      <c r="C136" s="679" t="s">
        <v>152</v>
      </c>
      <c r="D136" s="679">
        <v>60</v>
      </c>
      <c r="E136" s="679" t="s">
        <v>152</v>
      </c>
      <c r="F136" s="679">
        <v>80</v>
      </c>
    </row>
    <row r="137" spans="1:6" ht="12.75" customHeight="1" x14ac:dyDescent="0.2">
      <c r="A137" s="675" t="s">
        <v>132</v>
      </c>
      <c r="B137" s="680" t="s">
        <v>29</v>
      </c>
      <c r="C137" s="680">
        <f>AVERAGE(C138:C140)</f>
        <v>69</v>
      </c>
      <c r="D137" s="680">
        <f>AVERAGE(D138:D140)</f>
        <v>65</v>
      </c>
      <c r="E137" s="680" t="s">
        <v>29</v>
      </c>
      <c r="F137" s="680">
        <f>AVERAGE(F138:F140)</f>
        <v>55.806666666666672</v>
      </c>
    </row>
    <row r="138" spans="1:6" ht="12.75" customHeight="1" x14ac:dyDescent="0.2">
      <c r="A138" s="676" t="s">
        <v>133</v>
      </c>
      <c r="B138" s="679" t="s">
        <v>152</v>
      </c>
      <c r="C138" s="679">
        <v>88.25</v>
      </c>
      <c r="D138" s="679" t="s">
        <v>152</v>
      </c>
      <c r="E138" s="679" t="s">
        <v>152</v>
      </c>
      <c r="F138" s="679">
        <v>80</v>
      </c>
    </row>
    <row r="139" spans="1:6" ht="12.75" customHeight="1" x14ac:dyDescent="0.2">
      <c r="A139" s="676" t="s">
        <v>134</v>
      </c>
      <c r="B139" s="679" t="s">
        <v>152</v>
      </c>
      <c r="C139" s="679">
        <v>52.25</v>
      </c>
      <c r="D139" s="679" t="s">
        <v>152</v>
      </c>
      <c r="E139" s="679" t="s">
        <v>152</v>
      </c>
      <c r="F139" s="679">
        <v>56.67</v>
      </c>
    </row>
    <row r="140" spans="1:6" ht="12.75" customHeight="1" x14ac:dyDescent="0.2">
      <c r="A140" s="685" t="s">
        <v>135</v>
      </c>
      <c r="B140" s="682" t="s">
        <v>152</v>
      </c>
      <c r="C140" s="682">
        <v>66.5</v>
      </c>
      <c r="D140" s="679">
        <v>65</v>
      </c>
      <c r="E140" s="679" t="s">
        <v>152</v>
      </c>
      <c r="F140" s="679">
        <v>30.75</v>
      </c>
    </row>
    <row r="141" spans="1:6" ht="12.75" customHeight="1" x14ac:dyDescent="0.25">
      <c r="A141" s="550" t="s">
        <v>136</v>
      </c>
      <c r="B141" s="154"/>
      <c r="C141" s="578"/>
      <c r="D141" s="579"/>
      <c r="E141" s="686"/>
      <c r="F141" s="686"/>
    </row>
    <row r="142" spans="1:6" ht="12.75" customHeight="1" x14ac:dyDescent="0.25">
      <c r="A142" s="580" t="s">
        <v>137</v>
      </c>
      <c r="B142" s="687"/>
      <c r="C142" s="34"/>
      <c r="D142" s="688"/>
      <c r="E142" s="668"/>
      <c r="F142" s="668"/>
    </row>
    <row r="143" spans="1:6" ht="12.75" customHeight="1" x14ac:dyDescent="0.2">
      <c r="B143" s="668"/>
      <c r="C143" s="668"/>
      <c r="D143" s="668"/>
      <c r="E143" s="668"/>
      <c r="F143" s="668"/>
    </row>
    <row r="144" spans="1:6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  <row r="1025" ht="12.75" customHeight="1" x14ac:dyDescent="0.2"/>
    <row r="1026" ht="12.75" customHeight="1" x14ac:dyDescent="0.2"/>
  </sheetData>
  <mergeCells count="1">
    <mergeCell ref="A80:D80"/>
  </mergeCells>
  <pageMargins left="0" right="0" top="0" bottom="0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994"/>
  <sheetViews>
    <sheetView showGridLines="0" zoomScale="200" zoomScaleNormal="200" workbookViewId="0">
      <selection activeCell="E74" sqref="E74"/>
    </sheetView>
  </sheetViews>
  <sheetFormatPr baseColWidth="10" defaultColWidth="12.7109375" defaultRowHeight="15" customHeight="1" x14ac:dyDescent="0.2"/>
  <cols>
    <col min="1" max="1" width="16" style="66" customWidth="1"/>
    <col min="2" max="6" width="10.7109375" style="66" customWidth="1"/>
    <col min="7" max="16384" width="12.7109375" style="66"/>
  </cols>
  <sheetData>
    <row r="1" spans="1:6" ht="15.95" customHeight="1" x14ac:dyDescent="0.25">
      <c r="A1" s="533" t="s">
        <v>738</v>
      </c>
      <c r="B1" s="584"/>
      <c r="C1" s="584"/>
      <c r="D1" s="582"/>
      <c r="E1" s="584"/>
      <c r="F1" s="584"/>
    </row>
    <row r="2" spans="1:6" ht="15.95" customHeight="1" x14ac:dyDescent="0.2">
      <c r="A2" s="17" t="s">
        <v>737</v>
      </c>
      <c r="B2" s="584"/>
      <c r="C2" s="584"/>
      <c r="D2" s="582"/>
      <c r="E2" s="584"/>
      <c r="F2" s="584"/>
    </row>
    <row r="3" spans="1:6" ht="13.5" customHeight="1" x14ac:dyDescent="0.2">
      <c r="A3" s="17" t="s">
        <v>739</v>
      </c>
      <c r="B3" s="583"/>
      <c r="C3" s="583"/>
      <c r="D3" s="599"/>
      <c r="E3" s="583"/>
      <c r="F3" s="583"/>
    </row>
    <row r="4" spans="1:6" ht="26.25" customHeight="1" x14ac:dyDescent="0.2">
      <c r="A4" s="652" t="s">
        <v>19</v>
      </c>
      <c r="B4" s="689" t="s">
        <v>732</v>
      </c>
      <c r="C4" s="689" t="s">
        <v>733</v>
      </c>
      <c r="D4" s="689" t="s">
        <v>734</v>
      </c>
      <c r="E4" s="689" t="s">
        <v>736</v>
      </c>
      <c r="F4" s="689" t="s">
        <v>735</v>
      </c>
    </row>
    <row r="5" spans="1:6" ht="4.5" customHeight="1" x14ac:dyDescent="0.2">
      <c r="A5" s="7"/>
      <c r="B5" s="7"/>
      <c r="C5" s="7"/>
      <c r="D5" s="7"/>
      <c r="E5" s="7"/>
      <c r="F5" s="7"/>
    </row>
    <row r="6" spans="1:6" ht="11.1" customHeight="1" x14ac:dyDescent="0.25">
      <c r="A6" s="690" t="s">
        <v>24</v>
      </c>
      <c r="B6" s="691">
        <f>AVERAGE(B7:B8)</f>
        <v>91.734999999999999</v>
      </c>
      <c r="C6" s="76" t="s">
        <v>172</v>
      </c>
      <c r="D6" s="691">
        <f>AVERAGE(D7:D8)</f>
        <v>71.349999999999994</v>
      </c>
      <c r="E6" s="691">
        <f>AVERAGE(E7:E8)</f>
        <v>87.085000000000008</v>
      </c>
      <c r="F6" s="691">
        <f>AVERAGE(F7:F8)</f>
        <v>37.450000000000003</v>
      </c>
    </row>
    <row r="7" spans="1:6" ht="11.1" customHeight="1" x14ac:dyDescent="0.25">
      <c r="A7" s="44" t="s">
        <v>25</v>
      </c>
      <c r="B7" s="151">
        <v>58.67</v>
      </c>
      <c r="C7" s="151" t="s">
        <v>166</v>
      </c>
      <c r="D7" s="151">
        <v>75</v>
      </c>
      <c r="E7" s="151">
        <v>88.67</v>
      </c>
      <c r="F7" s="151">
        <v>41.5</v>
      </c>
    </row>
    <row r="8" spans="1:6" ht="11.1" customHeight="1" x14ac:dyDescent="0.25">
      <c r="A8" s="44" t="s">
        <v>315</v>
      </c>
      <c r="B8" s="151">
        <v>124.8</v>
      </c>
      <c r="C8" s="151" t="s">
        <v>166</v>
      </c>
      <c r="D8" s="151">
        <v>67.7</v>
      </c>
      <c r="E8" s="151">
        <v>85.5</v>
      </c>
      <c r="F8" s="151">
        <v>33.4</v>
      </c>
    </row>
    <row r="9" spans="1:6" ht="11.1" customHeight="1" x14ac:dyDescent="0.25">
      <c r="A9" s="142" t="s">
        <v>27</v>
      </c>
      <c r="B9" s="691">
        <f>AVERAGE(B10:B13)</f>
        <v>97</v>
      </c>
      <c r="C9" s="692">
        <f>AVERAGE(C10:C13)</f>
        <v>121.25</v>
      </c>
      <c r="D9" s="76" t="s">
        <v>172</v>
      </c>
      <c r="E9" s="692">
        <f>AVERAGE(E10:E13)</f>
        <v>81.23</v>
      </c>
      <c r="F9" s="692">
        <f>AVERAGE(F10:F13)</f>
        <v>25.25</v>
      </c>
    </row>
    <row r="10" spans="1:6" ht="11.1" customHeight="1" x14ac:dyDescent="0.25">
      <c r="A10" s="143" t="s">
        <v>30</v>
      </c>
      <c r="B10" s="151">
        <v>104</v>
      </c>
      <c r="C10" s="151" t="s">
        <v>166</v>
      </c>
      <c r="D10" s="151" t="s">
        <v>166</v>
      </c>
      <c r="E10" s="84">
        <v>83</v>
      </c>
      <c r="F10" s="20">
        <v>26</v>
      </c>
    </row>
    <row r="11" spans="1:6" ht="11.1" customHeight="1" x14ac:dyDescent="0.25">
      <c r="A11" s="143" t="s">
        <v>486</v>
      </c>
      <c r="B11" s="151">
        <v>70.5</v>
      </c>
      <c r="C11" s="151">
        <v>121.25</v>
      </c>
      <c r="D11" s="151" t="s">
        <v>166</v>
      </c>
      <c r="E11" s="151">
        <v>79.25</v>
      </c>
      <c r="F11" s="151">
        <v>23</v>
      </c>
    </row>
    <row r="12" spans="1:6" ht="11.1" customHeight="1" x14ac:dyDescent="0.25">
      <c r="A12" s="143" t="s">
        <v>324</v>
      </c>
      <c r="B12" s="151">
        <v>106.75</v>
      </c>
      <c r="C12" s="151" t="s">
        <v>166</v>
      </c>
      <c r="D12" s="151"/>
      <c r="E12" s="151">
        <v>78.75</v>
      </c>
      <c r="F12" s="151">
        <v>26</v>
      </c>
    </row>
    <row r="13" spans="1:6" ht="11.1" customHeight="1" x14ac:dyDescent="0.25">
      <c r="A13" s="143" t="s">
        <v>325</v>
      </c>
      <c r="B13" s="151">
        <v>106.75</v>
      </c>
      <c r="C13" s="151" t="s">
        <v>166</v>
      </c>
      <c r="D13" s="151" t="s">
        <v>166</v>
      </c>
      <c r="E13" s="151">
        <v>83.92</v>
      </c>
      <c r="F13" s="151">
        <v>26</v>
      </c>
    </row>
    <row r="14" spans="1:6" ht="11.1" customHeight="1" x14ac:dyDescent="0.25">
      <c r="A14" s="690" t="s">
        <v>32</v>
      </c>
      <c r="B14" s="76" t="s">
        <v>172</v>
      </c>
      <c r="C14" s="691">
        <f>AVERAGE(C15:C19)</f>
        <v>148</v>
      </c>
      <c r="D14" s="691">
        <f>AVERAGE(D15:D19)</f>
        <v>66.394999999999996</v>
      </c>
      <c r="E14" s="691">
        <f>AVERAGE(E15:E19)</f>
        <v>96.51</v>
      </c>
      <c r="F14" s="691">
        <f>AVERAGE(F15:F19)</f>
        <v>43.010000000000005</v>
      </c>
    </row>
    <row r="15" spans="1:6" ht="11.1" customHeight="1" x14ac:dyDescent="0.25">
      <c r="A15" s="44" t="s">
        <v>34</v>
      </c>
      <c r="B15" s="151" t="s">
        <v>166</v>
      </c>
      <c r="C15" s="151" t="s">
        <v>166</v>
      </c>
      <c r="D15" s="151">
        <v>82.33</v>
      </c>
      <c r="E15" s="151">
        <v>73.3</v>
      </c>
      <c r="F15" s="151">
        <v>64.3</v>
      </c>
    </row>
    <row r="16" spans="1:6" ht="11.1" customHeight="1" x14ac:dyDescent="0.25">
      <c r="A16" s="44" t="s">
        <v>35</v>
      </c>
      <c r="B16" s="151" t="s">
        <v>166</v>
      </c>
      <c r="C16" s="151" t="s">
        <v>166</v>
      </c>
      <c r="D16" s="151">
        <v>55.25</v>
      </c>
      <c r="E16" s="151">
        <v>93</v>
      </c>
      <c r="F16" s="151">
        <v>34</v>
      </c>
    </row>
    <row r="17" spans="1:6" ht="11.1" customHeight="1" x14ac:dyDescent="0.25">
      <c r="A17" s="44" t="s">
        <v>36</v>
      </c>
      <c r="B17" s="151" t="s">
        <v>166</v>
      </c>
      <c r="C17" s="151" t="s">
        <v>166</v>
      </c>
      <c r="D17" s="151">
        <v>67</v>
      </c>
      <c r="E17" s="151">
        <v>85</v>
      </c>
      <c r="F17" s="151">
        <v>41</v>
      </c>
    </row>
    <row r="18" spans="1:6" ht="11.1" customHeight="1" x14ac:dyDescent="0.25">
      <c r="A18" s="44" t="s">
        <v>37</v>
      </c>
      <c r="B18" s="151" t="s">
        <v>166</v>
      </c>
      <c r="C18" s="151">
        <v>148</v>
      </c>
      <c r="D18" s="151">
        <v>61</v>
      </c>
      <c r="E18" s="151">
        <v>113.25</v>
      </c>
      <c r="F18" s="151">
        <v>30.75</v>
      </c>
    </row>
    <row r="19" spans="1:6" ht="11.1" customHeight="1" x14ac:dyDescent="0.25">
      <c r="A19" s="44" t="s">
        <v>38</v>
      </c>
      <c r="B19" s="151" t="s">
        <v>166</v>
      </c>
      <c r="C19" s="151" t="s">
        <v>166</v>
      </c>
      <c r="D19" s="151" t="s">
        <v>166</v>
      </c>
      <c r="E19" s="151">
        <v>118</v>
      </c>
      <c r="F19" s="151">
        <v>45</v>
      </c>
    </row>
    <row r="20" spans="1:6" ht="11.1" customHeight="1" x14ac:dyDescent="0.2">
      <c r="A20" s="690" t="s">
        <v>43</v>
      </c>
      <c r="B20" s="691">
        <f>AVERAGE(B21:B27)</f>
        <v>89</v>
      </c>
      <c r="C20" s="691">
        <f>AVERAGE(C21:C27)</f>
        <v>61.34</v>
      </c>
      <c r="D20" s="691">
        <f>AVERAGE(D21:D27)</f>
        <v>64.249999999999986</v>
      </c>
      <c r="E20" s="691">
        <f>AVERAGE(E21:E27)</f>
        <v>94.054999999999993</v>
      </c>
      <c r="F20" s="691">
        <f>AVERAGE(F21:F27)</f>
        <v>38.176000000000002</v>
      </c>
    </row>
    <row r="21" spans="1:6" ht="11.1" customHeight="1" x14ac:dyDescent="0.25">
      <c r="A21" s="44" t="s">
        <v>160</v>
      </c>
      <c r="B21" s="151">
        <v>89</v>
      </c>
      <c r="C21" s="151" t="s">
        <v>166</v>
      </c>
      <c r="D21" s="151">
        <v>57.5</v>
      </c>
      <c r="E21" s="151">
        <v>86</v>
      </c>
      <c r="F21" s="151">
        <v>19</v>
      </c>
    </row>
    <row r="22" spans="1:6" ht="11.1" customHeight="1" x14ac:dyDescent="0.25">
      <c r="A22" s="44" t="s">
        <v>328</v>
      </c>
      <c r="B22" s="151" t="s">
        <v>166</v>
      </c>
      <c r="C22" s="151" t="s">
        <v>166</v>
      </c>
      <c r="D22" s="151" t="s">
        <v>166</v>
      </c>
      <c r="E22" s="151">
        <v>87.5</v>
      </c>
      <c r="F22" s="151">
        <v>32</v>
      </c>
    </row>
    <row r="23" spans="1:6" ht="11.1" customHeight="1" x14ac:dyDescent="0.25">
      <c r="A23" s="44" t="s">
        <v>173</v>
      </c>
      <c r="B23" s="151" t="s">
        <v>166</v>
      </c>
      <c r="C23" s="151" t="s">
        <v>166</v>
      </c>
      <c r="D23" s="151">
        <v>65</v>
      </c>
      <c r="E23" s="151" t="s">
        <v>166</v>
      </c>
      <c r="F23" s="151" t="s">
        <v>166</v>
      </c>
    </row>
    <row r="24" spans="1:6" ht="11.1" customHeight="1" x14ac:dyDescent="0.25">
      <c r="A24" s="44" t="s">
        <v>45</v>
      </c>
      <c r="B24" s="151" t="s">
        <v>166</v>
      </c>
      <c r="C24" s="151">
        <v>61.34</v>
      </c>
      <c r="D24" s="151">
        <v>64.33</v>
      </c>
      <c r="E24" s="151">
        <v>77.25</v>
      </c>
      <c r="F24" s="151">
        <v>75.88</v>
      </c>
    </row>
    <row r="25" spans="1:6" ht="11.1" customHeight="1" x14ac:dyDescent="0.25">
      <c r="A25" s="44" t="s">
        <v>506</v>
      </c>
      <c r="B25" s="151" t="s">
        <v>166</v>
      </c>
      <c r="C25" s="151" t="s">
        <v>166</v>
      </c>
      <c r="D25" s="151">
        <v>63.34</v>
      </c>
      <c r="E25" s="151">
        <v>111.33</v>
      </c>
      <c r="F25" s="151">
        <v>33</v>
      </c>
    </row>
    <row r="26" spans="1:6" ht="11.1" customHeight="1" x14ac:dyDescent="0.25">
      <c r="A26" s="44" t="s">
        <v>161</v>
      </c>
      <c r="B26" s="151" t="s">
        <v>166</v>
      </c>
      <c r="C26" s="151" t="s">
        <v>166</v>
      </c>
      <c r="D26" s="151">
        <v>72</v>
      </c>
      <c r="E26" s="151">
        <v>101</v>
      </c>
      <c r="F26" s="151" t="s">
        <v>166</v>
      </c>
    </row>
    <row r="27" spans="1:6" ht="11.1" customHeight="1" x14ac:dyDescent="0.25">
      <c r="A27" s="44" t="s">
        <v>48</v>
      </c>
      <c r="B27" s="151" t="s">
        <v>166</v>
      </c>
      <c r="C27" s="151" t="s">
        <v>166</v>
      </c>
      <c r="D27" s="151">
        <v>63.33</v>
      </c>
      <c r="E27" s="151">
        <v>101.25</v>
      </c>
      <c r="F27" s="151">
        <v>31</v>
      </c>
    </row>
    <row r="28" spans="1:6" ht="11.1" customHeight="1" x14ac:dyDescent="0.25">
      <c r="A28" s="693" t="s">
        <v>49</v>
      </c>
      <c r="B28" s="76" t="s">
        <v>172</v>
      </c>
      <c r="C28" s="76" t="s">
        <v>172</v>
      </c>
      <c r="D28" s="76" t="s">
        <v>172</v>
      </c>
      <c r="E28" s="694">
        <f>AVERAGE(E29:E30)</f>
        <v>89.085000000000008</v>
      </c>
      <c r="F28" s="694">
        <f>AVERAGE(F29:F30)</f>
        <v>39.75</v>
      </c>
    </row>
    <row r="29" spans="1:6" ht="11.1" customHeight="1" x14ac:dyDescent="0.25">
      <c r="A29" s="695" t="s">
        <v>55</v>
      </c>
      <c r="B29" s="151" t="s">
        <v>166</v>
      </c>
      <c r="C29" s="151" t="s">
        <v>166</v>
      </c>
      <c r="D29" s="151" t="s">
        <v>166</v>
      </c>
      <c r="E29" s="151">
        <v>86.67</v>
      </c>
      <c r="F29" s="151">
        <v>30</v>
      </c>
    </row>
    <row r="30" spans="1:6" ht="11.1" customHeight="1" x14ac:dyDescent="0.25">
      <c r="A30" s="695" t="s">
        <v>61</v>
      </c>
      <c r="B30" s="151" t="s">
        <v>166</v>
      </c>
      <c r="C30" s="151" t="s">
        <v>166</v>
      </c>
      <c r="D30" s="151" t="s">
        <v>166</v>
      </c>
      <c r="E30" s="151">
        <v>91.5</v>
      </c>
      <c r="F30" s="151">
        <v>49.5</v>
      </c>
    </row>
    <row r="31" spans="1:6" ht="11.1" customHeight="1" x14ac:dyDescent="0.25">
      <c r="A31" s="690" t="s">
        <v>62</v>
      </c>
      <c r="B31" s="76" t="s">
        <v>172</v>
      </c>
      <c r="C31" s="76" t="s">
        <v>172</v>
      </c>
      <c r="D31" s="76" t="s">
        <v>172</v>
      </c>
      <c r="E31" s="691">
        <f>AVERAGE(E32:E35)</f>
        <v>106.15</v>
      </c>
      <c r="F31" s="691">
        <f>AVERAGE(F34:F35)</f>
        <v>43</v>
      </c>
    </row>
    <row r="32" spans="1:6" ht="11.1" customHeight="1" x14ac:dyDescent="0.25">
      <c r="A32" s="44" t="s">
        <v>694</v>
      </c>
      <c r="B32" s="151" t="s">
        <v>166</v>
      </c>
      <c r="C32" s="151" t="s">
        <v>166</v>
      </c>
      <c r="D32" s="151" t="s">
        <v>166</v>
      </c>
      <c r="E32" s="151">
        <v>101.6</v>
      </c>
      <c r="F32" s="151" t="s">
        <v>166</v>
      </c>
    </row>
    <row r="33" spans="1:6" ht="11.1" customHeight="1" x14ac:dyDescent="0.25">
      <c r="A33" s="44" t="s">
        <v>64</v>
      </c>
      <c r="B33" s="151" t="s">
        <v>166</v>
      </c>
      <c r="C33" s="151" t="s">
        <v>166</v>
      </c>
      <c r="D33" s="151" t="s">
        <v>166</v>
      </c>
      <c r="E33" s="151">
        <v>105</v>
      </c>
      <c r="F33" s="151" t="s">
        <v>166</v>
      </c>
    </row>
    <row r="34" spans="1:6" ht="11.1" customHeight="1" x14ac:dyDescent="0.25">
      <c r="A34" s="44" t="s">
        <v>66</v>
      </c>
      <c r="B34" s="151" t="s">
        <v>166</v>
      </c>
      <c r="C34" s="151" t="s">
        <v>166</v>
      </c>
      <c r="D34" s="151" t="s">
        <v>166</v>
      </c>
      <c r="E34" s="151">
        <v>119</v>
      </c>
      <c r="F34" s="151" t="s">
        <v>166</v>
      </c>
    </row>
    <row r="35" spans="1:6" ht="11.1" customHeight="1" x14ac:dyDescent="0.25">
      <c r="A35" s="44" t="s">
        <v>67</v>
      </c>
      <c r="B35" s="151" t="s">
        <v>166</v>
      </c>
      <c r="C35" s="151" t="s">
        <v>166</v>
      </c>
      <c r="D35" s="151" t="s">
        <v>166</v>
      </c>
      <c r="E35" s="151">
        <v>99</v>
      </c>
      <c r="F35" s="151">
        <v>43</v>
      </c>
    </row>
    <row r="36" spans="1:6" ht="11.1" customHeight="1" x14ac:dyDescent="0.2">
      <c r="A36" s="690" t="s">
        <v>599</v>
      </c>
      <c r="B36" s="691">
        <f>AVERAGE(B37:B44)</f>
        <v>62.625</v>
      </c>
      <c r="C36" s="691">
        <f>AVERAGE(C37:C44)</f>
        <v>69</v>
      </c>
      <c r="D36" s="691">
        <f>AVERAGE(D37:D45)</f>
        <v>65.900000000000006</v>
      </c>
      <c r="E36" s="691">
        <f>AVERAGE(E37:E45)</f>
        <v>80.819999999999993</v>
      </c>
      <c r="F36" s="691">
        <f>AVERAGE(F37:F44)</f>
        <v>25.25</v>
      </c>
    </row>
    <row r="37" spans="1:6" ht="11.1" customHeight="1" x14ac:dyDescent="0.25">
      <c r="A37" s="44" t="s">
        <v>69</v>
      </c>
      <c r="B37" s="151">
        <v>65.25</v>
      </c>
      <c r="C37" s="151" t="s">
        <v>166</v>
      </c>
      <c r="D37" s="151">
        <v>57.5</v>
      </c>
      <c r="E37" s="151">
        <v>80.75</v>
      </c>
      <c r="F37" s="151">
        <v>25.25</v>
      </c>
    </row>
    <row r="38" spans="1:6" ht="11.1" customHeight="1" x14ac:dyDescent="0.25">
      <c r="A38" s="44" t="s">
        <v>439</v>
      </c>
      <c r="B38" s="151">
        <v>60</v>
      </c>
      <c r="C38" s="151" t="s">
        <v>166</v>
      </c>
      <c r="D38" s="151" t="s">
        <v>166</v>
      </c>
      <c r="E38" s="151">
        <v>100</v>
      </c>
      <c r="F38" s="151" t="s">
        <v>166</v>
      </c>
    </row>
    <row r="39" spans="1:6" ht="11.1" customHeight="1" x14ac:dyDescent="0.25">
      <c r="A39" s="44" t="s">
        <v>600</v>
      </c>
      <c r="B39" s="151" t="s">
        <v>166</v>
      </c>
      <c r="C39" s="151" t="s">
        <v>166</v>
      </c>
      <c r="D39" s="151" t="s">
        <v>166</v>
      </c>
      <c r="E39" s="151">
        <v>78.8</v>
      </c>
      <c r="F39" s="151" t="s">
        <v>166</v>
      </c>
    </row>
    <row r="40" spans="1:6" ht="11.1" customHeight="1" x14ac:dyDescent="0.25">
      <c r="A40" s="44" t="s">
        <v>71</v>
      </c>
      <c r="B40" s="151" t="s">
        <v>166</v>
      </c>
      <c r="C40" s="151" t="s">
        <v>166</v>
      </c>
      <c r="D40" s="151" t="s">
        <v>166</v>
      </c>
      <c r="E40" s="151">
        <v>70.5</v>
      </c>
      <c r="F40" s="151" t="s">
        <v>166</v>
      </c>
    </row>
    <row r="41" spans="1:6" ht="11.1" customHeight="1" x14ac:dyDescent="0.25">
      <c r="A41" s="44" t="s">
        <v>74</v>
      </c>
      <c r="B41" s="151" t="s">
        <v>166</v>
      </c>
      <c r="C41" s="151" t="s">
        <v>166</v>
      </c>
      <c r="D41" s="151">
        <v>61.5</v>
      </c>
      <c r="E41" s="151">
        <v>90.5</v>
      </c>
      <c r="F41" s="151" t="s">
        <v>166</v>
      </c>
    </row>
    <row r="42" spans="1:6" ht="11.1" customHeight="1" x14ac:dyDescent="0.25">
      <c r="A42" s="44" t="s">
        <v>75</v>
      </c>
      <c r="B42" s="151" t="s">
        <v>166</v>
      </c>
      <c r="C42" s="151" t="s">
        <v>166</v>
      </c>
      <c r="D42" s="151" t="s">
        <v>166</v>
      </c>
      <c r="E42" s="151">
        <v>75</v>
      </c>
      <c r="F42" s="151" t="s">
        <v>166</v>
      </c>
    </row>
    <row r="43" spans="1:6" ht="11.1" customHeight="1" x14ac:dyDescent="0.25">
      <c r="A43" s="44" t="s">
        <v>76</v>
      </c>
      <c r="B43" s="151" t="s">
        <v>166</v>
      </c>
      <c r="C43" s="151" t="s">
        <v>166</v>
      </c>
      <c r="D43" s="151">
        <v>75</v>
      </c>
      <c r="E43" s="151">
        <v>73.33</v>
      </c>
      <c r="F43" s="151" t="s">
        <v>166</v>
      </c>
    </row>
    <row r="44" spans="1:6" ht="11.1" customHeight="1" x14ac:dyDescent="0.25">
      <c r="A44" s="44" t="s">
        <v>190</v>
      </c>
      <c r="B44" s="151" t="s">
        <v>166</v>
      </c>
      <c r="C44" s="151">
        <v>69</v>
      </c>
      <c r="D44" s="151">
        <v>60.5</v>
      </c>
      <c r="E44" s="151">
        <v>76.5</v>
      </c>
      <c r="F44" s="151" t="s">
        <v>166</v>
      </c>
    </row>
    <row r="45" spans="1:6" ht="11.1" customHeight="1" x14ac:dyDescent="0.25">
      <c r="A45" s="44" t="s">
        <v>481</v>
      </c>
      <c r="B45" s="151" t="s">
        <v>166</v>
      </c>
      <c r="C45" s="151" t="s">
        <v>166</v>
      </c>
      <c r="D45" s="151">
        <v>75</v>
      </c>
      <c r="E45" s="151">
        <v>82</v>
      </c>
      <c r="F45" s="151" t="s">
        <v>166</v>
      </c>
    </row>
    <row r="46" spans="1:6" ht="11.1" customHeight="1" x14ac:dyDescent="0.25">
      <c r="A46" s="690" t="s">
        <v>77</v>
      </c>
      <c r="B46" s="76" t="s">
        <v>172</v>
      </c>
      <c r="C46" s="691">
        <f>AVERAGE(C47:C51)</f>
        <v>133.55000000000001</v>
      </c>
      <c r="D46" s="691">
        <f>AVERAGE(D47:D51)</f>
        <v>53</v>
      </c>
      <c r="E46" s="691">
        <f>AVERAGE(E47:E51)</f>
        <v>87.417500000000004</v>
      </c>
      <c r="F46" s="691">
        <f>AVERAGE(F47:F51)</f>
        <v>26.9375</v>
      </c>
    </row>
    <row r="47" spans="1:6" ht="11.1" customHeight="1" x14ac:dyDescent="0.25">
      <c r="A47" s="44" t="s">
        <v>78</v>
      </c>
      <c r="B47" s="151" t="s">
        <v>166</v>
      </c>
      <c r="C47" s="151" t="s">
        <v>166</v>
      </c>
      <c r="D47" s="151">
        <v>53</v>
      </c>
      <c r="E47" s="151">
        <v>82</v>
      </c>
      <c r="F47" s="151" t="s">
        <v>166</v>
      </c>
    </row>
    <row r="48" spans="1:6" ht="12" customHeight="1" x14ac:dyDescent="0.25">
      <c r="A48" s="70" t="s">
        <v>189</v>
      </c>
      <c r="B48" s="151" t="s">
        <v>166</v>
      </c>
      <c r="C48" s="151">
        <v>57.1</v>
      </c>
      <c r="D48" s="151" t="s">
        <v>166</v>
      </c>
      <c r="E48" s="151">
        <v>83</v>
      </c>
      <c r="F48" s="151">
        <v>21.75</v>
      </c>
    </row>
    <row r="49" spans="1:6" ht="12" customHeight="1" x14ac:dyDescent="0.25">
      <c r="A49" s="44" t="s">
        <v>485</v>
      </c>
      <c r="B49" s="151" t="s">
        <v>166</v>
      </c>
      <c r="C49" s="151" t="s">
        <v>166</v>
      </c>
      <c r="D49" s="151" t="s">
        <v>166</v>
      </c>
      <c r="E49" s="151" t="s">
        <v>166</v>
      </c>
      <c r="F49" s="151">
        <v>29.5</v>
      </c>
    </row>
    <row r="50" spans="1:6" ht="14.1" customHeight="1" x14ac:dyDescent="0.25">
      <c r="A50" s="70" t="s">
        <v>316</v>
      </c>
      <c r="B50" s="151" t="s">
        <v>166</v>
      </c>
      <c r="C50" s="151" t="s">
        <v>166</v>
      </c>
      <c r="D50" s="151" t="s">
        <v>166</v>
      </c>
      <c r="E50" s="151">
        <v>93</v>
      </c>
      <c r="F50" s="151">
        <v>27.5</v>
      </c>
    </row>
    <row r="51" spans="1:6" ht="14.1" customHeight="1" x14ac:dyDescent="0.25">
      <c r="A51" s="70" t="s">
        <v>317</v>
      </c>
      <c r="B51" s="151" t="s">
        <v>166</v>
      </c>
      <c r="C51" s="151">
        <v>210</v>
      </c>
      <c r="D51" s="151" t="s">
        <v>166</v>
      </c>
      <c r="E51" s="151">
        <v>91.67</v>
      </c>
      <c r="F51" s="151">
        <v>29</v>
      </c>
    </row>
    <row r="52" spans="1:6" ht="11.25" customHeight="1" x14ac:dyDescent="0.25">
      <c r="A52" s="690" t="s">
        <v>80</v>
      </c>
      <c r="B52" s="691">
        <f>AVERAGE(B53:B58)</f>
        <v>122.7</v>
      </c>
      <c r="C52" s="586" t="s">
        <v>29</v>
      </c>
      <c r="D52" s="691">
        <f>AVERAGE(D53:D58)</f>
        <v>59</v>
      </c>
      <c r="E52" s="691">
        <f>AVERAGE(E53:E58)</f>
        <v>86.8</v>
      </c>
      <c r="F52" s="691">
        <f>AVERAGE(F53:F58)</f>
        <v>33.25</v>
      </c>
    </row>
    <row r="53" spans="1:6" ht="12" customHeight="1" x14ac:dyDescent="0.25">
      <c r="A53" s="44" t="s">
        <v>191</v>
      </c>
      <c r="B53" s="151">
        <v>115</v>
      </c>
      <c r="C53" s="151" t="s">
        <v>166</v>
      </c>
      <c r="D53" s="151">
        <v>63</v>
      </c>
      <c r="E53" s="151">
        <v>88</v>
      </c>
      <c r="F53" s="151" t="s">
        <v>166</v>
      </c>
    </row>
    <row r="54" spans="1:6" ht="12" customHeight="1" x14ac:dyDescent="0.25">
      <c r="A54" s="44" t="s">
        <v>192</v>
      </c>
      <c r="B54" s="151">
        <v>113.3</v>
      </c>
      <c r="C54" s="151" t="s">
        <v>166</v>
      </c>
      <c r="D54" s="151" t="s">
        <v>166</v>
      </c>
      <c r="E54" s="151">
        <v>90</v>
      </c>
      <c r="F54" s="151">
        <v>35</v>
      </c>
    </row>
    <row r="55" spans="1:6" ht="12" customHeight="1" x14ac:dyDescent="0.25">
      <c r="A55" s="44" t="s">
        <v>83</v>
      </c>
      <c r="B55" s="151" t="s">
        <v>166</v>
      </c>
      <c r="C55" s="151" t="s">
        <v>166</v>
      </c>
      <c r="D55" s="151" t="s">
        <v>166</v>
      </c>
      <c r="E55" s="151">
        <v>85</v>
      </c>
      <c r="F55" s="151">
        <v>38</v>
      </c>
    </row>
    <row r="56" spans="1:6" ht="12" customHeight="1" x14ac:dyDescent="0.25">
      <c r="A56" s="44" t="s">
        <v>84</v>
      </c>
      <c r="B56" s="151">
        <v>140</v>
      </c>
      <c r="C56" s="151" t="s">
        <v>166</v>
      </c>
      <c r="D56" s="151" t="s">
        <v>166</v>
      </c>
      <c r="E56" s="151">
        <v>85</v>
      </c>
      <c r="F56" s="151">
        <v>30</v>
      </c>
    </row>
    <row r="57" spans="1:6" ht="12" customHeight="1" x14ac:dyDescent="0.25">
      <c r="A57" s="44" t="s">
        <v>86</v>
      </c>
      <c r="B57" s="151">
        <v>122.5</v>
      </c>
      <c r="C57" s="151" t="s">
        <v>166</v>
      </c>
      <c r="D57" s="151">
        <v>55</v>
      </c>
      <c r="E57" s="151" t="s">
        <v>166</v>
      </c>
      <c r="F57" s="151" t="s">
        <v>166</v>
      </c>
    </row>
    <row r="58" spans="1:6" ht="12" customHeight="1" x14ac:dyDescent="0.25">
      <c r="A58" s="44" t="s">
        <v>87</v>
      </c>
      <c r="B58" s="151" t="s">
        <v>166</v>
      </c>
      <c r="C58" s="151" t="s">
        <v>166</v>
      </c>
      <c r="D58" s="151" t="s">
        <v>166</v>
      </c>
      <c r="E58" s="151">
        <v>86</v>
      </c>
      <c r="F58" s="151">
        <v>30</v>
      </c>
    </row>
    <row r="59" spans="1:6" ht="12" customHeight="1" x14ac:dyDescent="0.25">
      <c r="A59" s="690" t="s">
        <v>601</v>
      </c>
      <c r="B59" s="692">
        <f>AVERAGE(B60:B66)</f>
        <v>97.083333333333329</v>
      </c>
      <c r="C59" s="692">
        <f>AVERAGE(C60:C66)</f>
        <v>214.41749999999999</v>
      </c>
      <c r="D59" s="692">
        <f>AVERAGE(D60:D66)</f>
        <v>71.375</v>
      </c>
      <c r="E59" s="692">
        <f>AVERAGE(E60:E66)</f>
        <v>88.8</v>
      </c>
      <c r="F59" s="692">
        <f>AVERAGE(F60:F66)</f>
        <v>25.1</v>
      </c>
    </row>
    <row r="60" spans="1:6" ht="12" customHeight="1" x14ac:dyDescent="0.25">
      <c r="A60" s="44" t="s">
        <v>90</v>
      </c>
      <c r="B60" s="151">
        <v>106</v>
      </c>
      <c r="C60" s="151">
        <v>220</v>
      </c>
      <c r="D60" s="151" t="s">
        <v>166</v>
      </c>
      <c r="E60" s="151" t="s">
        <v>166</v>
      </c>
      <c r="F60" s="151">
        <v>22.5</v>
      </c>
    </row>
    <row r="61" spans="1:6" ht="12" customHeight="1" x14ac:dyDescent="0.25">
      <c r="A61" s="44" t="s">
        <v>91</v>
      </c>
      <c r="B61" s="151">
        <v>85</v>
      </c>
      <c r="C61" s="151" t="s">
        <v>166</v>
      </c>
      <c r="D61" s="151">
        <v>60</v>
      </c>
      <c r="E61" s="151" t="s">
        <v>166</v>
      </c>
      <c r="F61" s="151">
        <v>27.5</v>
      </c>
    </row>
    <row r="62" spans="1:6" ht="12" customHeight="1" x14ac:dyDescent="0.25">
      <c r="A62" s="44" t="s">
        <v>92</v>
      </c>
      <c r="B62" s="151">
        <v>101.5</v>
      </c>
      <c r="C62" s="151">
        <v>226.67</v>
      </c>
      <c r="D62" s="151">
        <v>65</v>
      </c>
      <c r="E62" s="151">
        <v>90.5</v>
      </c>
      <c r="F62" s="151">
        <v>26.5</v>
      </c>
    </row>
    <row r="63" spans="1:6" ht="11.25" customHeight="1" x14ac:dyDescent="0.25">
      <c r="A63" s="44" t="s">
        <v>94</v>
      </c>
      <c r="B63" s="151">
        <v>110</v>
      </c>
      <c r="C63" s="151" t="s">
        <v>166</v>
      </c>
      <c r="D63" s="151">
        <v>95</v>
      </c>
      <c r="E63" s="151">
        <v>98</v>
      </c>
      <c r="F63" s="151" t="s">
        <v>166</v>
      </c>
    </row>
    <row r="64" spans="1:6" ht="9" customHeight="1" x14ac:dyDescent="0.25">
      <c r="A64" s="44" t="s">
        <v>95</v>
      </c>
      <c r="B64" s="151" t="s">
        <v>166</v>
      </c>
      <c r="C64" s="151" t="s">
        <v>166</v>
      </c>
      <c r="D64" s="151">
        <v>65.5</v>
      </c>
      <c r="E64" s="151">
        <v>83</v>
      </c>
      <c r="F64" s="151" t="s">
        <v>166</v>
      </c>
    </row>
    <row r="65" spans="1:6" ht="12" customHeight="1" x14ac:dyDescent="0.25">
      <c r="A65" s="44" t="s">
        <v>97</v>
      </c>
      <c r="B65" s="151">
        <v>90</v>
      </c>
      <c r="C65" s="151">
        <v>201</v>
      </c>
      <c r="D65" s="151" t="s">
        <v>166</v>
      </c>
      <c r="E65" s="151">
        <v>86.5</v>
      </c>
      <c r="F65" s="151">
        <v>26</v>
      </c>
    </row>
    <row r="66" spans="1:6" ht="12" customHeight="1" x14ac:dyDescent="0.25">
      <c r="A66" s="44" t="s">
        <v>574</v>
      </c>
      <c r="B66" s="696">
        <v>90</v>
      </c>
      <c r="C66" s="696">
        <v>210</v>
      </c>
      <c r="D66" s="696" t="s">
        <v>166</v>
      </c>
      <c r="E66" s="696">
        <v>86</v>
      </c>
      <c r="F66" s="151">
        <v>23</v>
      </c>
    </row>
    <row r="67" spans="1:6" ht="12" customHeight="1" x14ac:dyDescent="0.25">
      <c r="A67" s="697"/>
      <c r="B67" s="698"/>
      <c r="C67" s="698"/>
      <c r="D67" s="78"/>
      <c r="E67" s="699"/>
      <c r="F67" s="700"/>
    </row>
    <row r="68" spans="1:6" ht="12" customHeight="1" x14ac:dyDescent="0.25">
      <c r="A68" s="701" t="s">
        <v>553</v>
      </c>
      <c r="B68" s="21"/>
      <c r="C68" s="21"/>
      <c r="D68" s="78"/>
      <c r="E68" s="19"/>
      <c r="F68" s="19"/>
    </row>
    <row r="69" spans="1:6" ht="22.5" customHeight="1" x14ac:dyDescent="0.2">
      <c r="A69" s="652" t="s">
        <v>19</v>
      </c>
      <c r="B69" s="689" t="s">
        <v>732</v>
      </c>
      <c r="C69" s="689" t="s">
        <v>733</v>
      </c>
      <c r="D69" s="689" t="s">
        <v>734</v>
      </c>
      <c r="E69" s="689" t="s">
        <v>736</v>
      </c>
      <c r="F69" s="689" t="s">
        <v>735</v>
      </c>
    </row>
    <row r="70" spans="1:6" ht="6.75" customHeight="1" x14ac:dyDescent="0.2">
      <c r="A70" s="1"/>
      <c r="B70" s="669"/>
      <c r="C70" s="669"/>
      <c r="D70" s="669"/>
      <c r="E70" s="669"/>
      <c r="F70" s="669"/>
    </row>
    <row r="71" spans="1:6" ht="12" customHeight="1" x14ac:dyDescent="0.25">
      <c r="A71" s="690" t="s">
        <v>98</v>
      </c>
      <c r="B71" s="692" t="s">
        <v>29</v>
      </c>
      <c r="C71" s="692" t="s">
        <v>29</v>
      </c>
      <c r="D71" s="692">
        <f>AVERAGE(D72:D74)</f>
        <v>59</v>
      </c>
      <c r="E71" s="692">
        <f>AVERAGE(E72:E74)</f>
        <v>92</v>
      </c>
      <c r="F71" s="692" t="s">
        <v>29</v>
      </c>
    </row>
    <row r="72" spans="1:6" ht="12" customHeight="1" x14ac:dyDescent="0.2">
      <c r="A72" s="44" t="s">
        <v>99</v>
      </c>
      <c r="B72" s="30" t="s">
        <v>152</v>
      </c>
      <c r="C72" s="30" t="s">
        <v>152</v>
      </c>
      <c r="D72" s="30">
        <v>56</v>
      </c>
      <c r="E72" s="30">
        <v>89</v>
      </c>
      <c r="F72" s="30" t="s">
        <v>152</v>
      </c>
    </row>
    <row r="73" spans="1:6" ht="12" customHeight="1" x14ac:dyDescent="0.2">
      <c r="A73" s="44" t="s">
        <v>100</v>
      </c>
      <c r="B73" s="30" t="s">
        <v>152</v>
      </c>
      <c r="C73" s="30" t="s">
        <v>152</v>
      </c>
      <c r="D73" s="30">
        <v>62</v>
      </c>
      <c r="E73" s="30">
        <v>95</v>
      </c>
      <c r="F73" s="30" t="s">
        <v>152</v>
      </c>
    </row>
    <row r="74" spans="1:6" ht="12" customHeight="1" x14ac:dyDescent="0.2">
      <c r="A74" s="44" t="s">
        <v>101</v>
      </c>
      <c r="B74" s="30" t="s">
        <v>152</v>
      </c>
      <c r="C74" s="30" t="s">
        <v>152</v>
      </c>
      <c r="D74" s="30">
        <v>59</v>
      </c>
      <c r="E74" s="30">
        <v>92</v>
      </c>
      <c r="F74" s="30" t="s">
        <v>152</v>
      </c>
    </row>
    <row r="75" spans="1:6" ht="12" customHeight="1" x14ac:dyDescent="0.2">
      <c r="A75" s="690" t="s">
        <v>102</v>
      </c>
      <c r="B75" s="29">
        <v>100.75</v>
      </c>
      <c r="C75" s="29">
        <v>151.5</v>
      </c>
      <c r="D75" s="29">
        <v>57.92</v>
      </c>
      <c r="E75" s="29">
        <v>95.42</v>
      </c>
      <c r="F75" s="29">
        <v>25.56</v>
      </c>
    </row>
    <row r="76" spans="1:6" ht="12" customHeight="1" x14ac:dyDescent="0.25">
      <c r="A76" s="690" t="s">
        <v>175</v>
      </c>
      <c r="B76" s="692">
        <f>AVERAGE(B77:B82)</f>
        <v>92.625</v>
      </c>
      <c r="C76" s="692">
        <f>AVERAGE(C77:C82)</f>
        <v>207.1875</v>
      </c>
      <c r="D76" s="543">
        <f t="shared" ref="D76" si="0">((C76-B76)/B76)*100</f>
        <v>123.68421052631579</v>
      </c>
      <c r="E76" s="692">
        <f>AVERAGE(E77:E82)</f>
        <v>89.373999999999995</v>
      </c>
      <c r="F76" s="692">
        <f>AVERAGE(F77:F82)</f>
        <v>26.9</v>
      </c>
    </row>
    <row r="77" spans="1:6" ht="12" customHeight="1" x14ac:dyDescent="0.2">
      <c r="A77" s="44" t="s">
        <v>145</v>
      </c>
      <c r="B77" s="30">
        <v>92.75</v>
      </c>
      <c r="C77" s="30" t="s">
        <v>152</v>
      </c>
      <c r="D77" s="30">
        <v>55.25</v>
      </c>
      <c r="E77" s="30">
        <v>84.5</v>
      </c>
      <c r="F77" s="30">
        <v>21</v>
      </c>
    </row>
    <row r="78" spans="1:6" ht="12" customHeight="1" x14ac:dyDescent="0.2">
      <c r="A78" s="44" t="s">
        <v>104</v>
      </c>
      <c r="B78" s="30" t="s">
        <v>152</v>
      </c>
      <c r="C78" s="30" t="s">
        <v>152</v>
      </c>
      <c r="D78" s="30">
        <v>74.25</v>
      </c>
      <c r="E78" s="30">
        <v>85.25</v>
      </c>
      <c r="F78" s="30" t="s">
        <v>152</v>
      </c>
    </row>
    <row r="79" spans="1:6" ht="12" customHeight="1" x14ac:dyDescent="0.2">
      <c r="A79" s="44" t="s">
        <v>105</v>
      </c>
      <c r="B79" s="30">
        <v>92.25</v>
      </c>
      <c r="C79" s="30">
        <v>201.75</v>
      </c>
      <c r="D79" s="30">
        <v>55.25</v>
      </c>
      <c r="E79" s="30">
        <v>89.62</v>
      </c>
      <c r="F79" s="30">
        <v>24.75</v>
      </c>
    </row>
    <row r="80" spans="1:6" ht="12" customHeight="1" x14ac:dyDescent="0.2">
      <c r="A80" s="44" t="s">
        <v>107</v>
      </c>
      <c r="B80" s="30">
        <v>85.5</v>
      </c>
      <c r="C80" s="30">
        <v>225</v>
      </c>
      <c r="D80" s="30">
        <v>56.5</v>
      </c>
      <c r="E80" s="30">
        <v>91.25</v>
      </c>
      <c r="F80" s="30">
        <v>25.75</v>
      </c>
    </row>
    <row r="81" spans="1:6" ht="12" customHeight="1" x14ac:dyDescent="0.2">
      <c r="A81" s="44" t="s">
        <v>169</v>
      </c>
      <c r="B81" s="30">
        <v>100</v>
      </c>
      <c r="C81" s="30">
        <v>193</v>
      </c>
      <c r="D81" s="30" t="s">
        <v>152</v>
      </c>
      <c r="E81" s="30" t="s">
        <v>152</v>
      </c>
      <c r="F81" s="30">
        <v>38</v>
      </c>
    </row>
    <row r="82" spans="1:6" ht="12" customHeight="1" x14ac:dyDescent="0.2">
      <c r="A82" s="44" t="s">
        <v>106</v>
      </c>
      <c r="B82" s="30" t="s">
        <v>152</v>
      </c>
      <c r="C82" s="30">
        <v>209</v>
      </c>
      <c r="D82" s="30">
        <v>58.75</v>
      </c>
      <c r="E82" s="30">
        <v>96.25</v>
      </c>
      <c r="F82" s="30">
        <v>25</v>
      </c>
    </row>
    <row r="83" spans="1:6" ht="12" customHeight="1" x14ac:dyDescent="0.25">
      <c r="A83" s="690" t="s">
        <v>108</v>
      </c>
      <c r="B83" s="692">
        <f>AVERAGE(B84:B86)</f>
        <v>84.5</v>
      </c>
      <c r="C83" s="692" t="s">
        <v>29</v>
      </c>
      <c r="D83" s="692">
        <f t="shared" ref="D83:E83" si="1">AVERAGE(D84:D86)</f>
        <v>60.916666666666664</v>
      </c>
      <c r="E83" s="692">
        <f t="shared" si="1"/>
        <v>122</v>
      </c>
      <c r="F83" s="692" t="s">
        <v>29</v>
      </c>
    </row>
    <row r="84" spans="1:6" ht="12" customHeight="1" x14ac:dyDescent="0.2">
      <c r="A84" s="44" t="s">
        <v>109</v>
      </c>
      <c r="B84" s="30">
        <v>84.5</v>
      </c>
      <c r="C84" s="30" t="s">
        <v>152</v>
      </c>
      <c r="D84" s="30">
        <v>61.25</v>
      </c>
      <c r="E84" s="30" t="s">
        <v>152</v>
      </c>
    </row>
    <row r="85" spans="1:6" ht="12" customHeight="1" x14ac:dyDescent="0.2">
      <c r="A85" s="44" t="s">
        <v>110</v>
      </c>
      <c r="B85" s="30" t="s">
        <v>152</v>
      </c>
      <c r="C85" s="30" t="s">
        <v>152</v>
      </c>
      <c r="D85" s="30">
        <v>74</v>
      </c>
      <c r="E85" s="30">
        <v>122</v>
      </c>
      <c r="F85" s="30" t="s">
        <v>152</v>
      </c>
    </row>
    <row r="86" spans="1:6" ht="12" customHeight="1" x14ac:dyDescent="0.2">
      <c r="A86" s="44" t="s">
        <v>112</v>
      </c>
      <c r="B86" s="30" t="s">
        <v>152</v>
      </c>
      <c r="C86" s="30" t="s">
        <v>152</v>
      </c>
      <c r="D86" s="30">
        <v>47.5</v>
      </c>
      <c r="E86" s="30" t="s">
        <v>152</v>
      </c>
      <c r="F86" s="30" t="s">
        <v>152</v>
      </c>
    </row>
    <row r="87" spans="1:6" ht="12" customHeight="1" x14ac:dyDescent="0.25">
      <c r="A87" s="675" t="s">
        <v>113</v>
      </c>
      <c r="B87" s="692">
        <f t="shared" ref="B87:E87" si="2">AVERAGE(B88:B89)</f>
        <v>110.125</v>
      </c>
      <c r="C87" s="671" t="s">
        <v>29</v>
      </c>
      <c r="D87" s="680">
        <f t="shared" si="2"/>
        <v>58.11</v>
      </c>
      <c r="E87" s="692">
        <f t="shared" si="2"/>
        <v>94.784999999999997</v>
      </c>
      <c r="F87" s="692" t="s">
        <v>29</v>
      </c>
    </row>
    <row r="88" spans="1:6" ht="12" customHeight="1" x14ac:dyDescent="0.2">
      <c r="A88" s="676" t="s">
        <v>602</v>
      </c>
      <c r="B88" s="30">
        <v>107.25</v>
      </c>
      <c r="C88" s="674" t="s">
        <v>166</v>
      </c>
      <c r="D88" s="679">
        <v>57.22</v>
      </c>
      <c r="E88" s="674">
        <v>92.57</v>
      </c>
      <c r="F88" s="30" t="s">
        <v>152</v>
      </c>
    </row>
    <row r="89" spans="1:6" ht="12" customHeight="1" x14ac:dyDescent="0.2">
      <c r="A89" s="676" t="s">
        <v>115</v>
      </c>
      <c r="B89" s="30">
        <v>113</v>
      </c>
      <c r="C89" s="674" t="s">
        <v>166</v>
      </c>
      <c r="D89" s="679">
        <v>59</v>
      </c>
      <c r="E89" s="674">
        <v>97</v>
      </c>
      <c r="F89" s="30" t="s">
        <v>152</v>
      </c>
    </row>
    <row r="90" spans="1:6" ht="12" customHeight="1" x14ac:dyDescent="0.25">
      <c r="A90" s="690" t="s">
        <v>116</v>
      </c>
      <c r="B90" s="692">
        <f t="shared" ref="B90:F90" si="3">AVERAGE(B91)</f>
        <v>96.66</v>
      </c>
      <c r="C90" s="692" t="s">
        <v>29</v>
      </c>
      <c r="D90" s="692">
        <f t="shared" si="3"/>
        <v>56.33</v>
      </c>
      <c r="E90" s="692">
        <f t="shared" si="3"/>
        <v>84.66</v>
      </c>
      <c r="F90" s="692">
        <f t="shared" si="3"/>
        <v>26.66</v>
      </c>
    </row>
    <row r="91" spans="1:6" ht="12" customHeight="1" x14ac:dyDescent="0.2">
      <c r="A91" s="44" t="s">
        <v>117</v>
      </c>
      <c r="B91" s="30">
        <v>96.66</v>
      </c>
      <c r="C91" s="674" t="s">
        <v>166</v>
      </c>
      <c r="D91" s="30">
        <v>56.33</v>
      </c>
      <c r="E91" s="30">
        <v>84.66</v>
      </c>
      <c r="F91" s="30">
        <v>26.66</v>
      </c>
    </row>
    <row r="92" spans="1:6" ht="12" customHeight="1" x14ac:dyDescent="0.25">
      <c r="A92" s="690" t="s">
        <v>118</v>
      </c>
      <c r="B92" s="750" t="s">
        <v>29</v>
      </c>
      <c r="C92" s="692">
        <f>AVERAGE(C93:C95)</f>
        <v>242.83499999999998</v>
      </c>
      <c r="D92" s="692">
        <f>AVERAGE(D93:D95)</f>
        <v>58.25</v>
      </c>
      <c r="E92" s="692">
        <f>AVERAGE(E93:E95)</f>
        <v>88.666666666666671</v>
      </c>
      <c r="F92" s="692">
        <f>AVERAGE(F93:F95)</f>
        <v>27</v>
      </c>
    </row>
    <row r="93" spans="1:6" ht="12" customHeight="1" x14ac:dyDescent="0.25">
      <c r="A93" s="44" t="s">
        <v>119</v>
      </c>
      <c r="B93" s="751" t="s">
        <v>166</v>
      </c>
      <c r="C93" s="151" t="s">
        <v>166</v>
      </c>
      <c r="D93" s="151" t="s">
        <v>166</v>
      </c>
      <c r="E93" s="151">
        <v>94</v>
      </c>
      <c r="F93" s="151" t="s">
        <v>166</v>
      </c>
    </row>
    <row r="94" spans="1:6" ht="12" customHeight="1" x14ac:dyDescent="0.25">
      <c r="A94" s="44" t="s">
        <v>120</v>
      </c>
      <c r="B94" s="751" t="s">
        <v>166</v>
      </c>
      <c r="C94" s="151">
        <v>246.67</v>
      </c>
      <c r="D94" s="151">
        <v>56.5</v>
      </c>
      <c r="E94" s="151">
        <v>90</v>
      </c>
      <c r="F94" s="151">
        <v>28</v>
      </c>
    </row>
    <row r="95" spans="1:6" ht="12" customHeight="1" x14ac:dyDescent="0.25">
      <c r="A95" s="44" t="s">
        <v>121</v>
      </c>
      <c r="B95" s="751" t="s">
        <v>166</v>
      </c>
      <c r="C95" s="151">
        <v>239</v>
      </c>
      <c r="D95" s="151">
        <v>60</v>
      </c>
      <c r="E95" s="151">
        <v>82</v>
      </c>
      <c r="F95" s="151">
        <v>26</v>
      </c>
    </row>
    <row r="96" spans="1:6" ht="12" customHeight="1" x14ac:dyDescent="0.25">
      <c r="A96" s="690" t="s">
        <v>122</v>
      </c>
      <c r="B96" s="750" t="s">
        <v>29</v>
      </c>
      <c r="C96" s="692">
        <f>AVERAGE(C97:C99)</f>
        <v>172.5</v>
      </c>
      <c r="D96" s="750" t="s">
        <v>29</v>
      </c>
      <c r="E96" s="692">
        <f>AVERAGE(E97:E99)</f>
        <v>71.625</v>
      </c>
      <c r="F96" s="692">
        <f>AVERAGE(F97:F99)</f>
        <v>20.166666666666668</v>
      </c>
    </row>
    <row r="97" spans="1:6" ht="12" customHeight="1" x14ac:dyDescent="0.25">
      <c r="A97" s="44" t="s">
        <v>124</v>
      </c>
      <c r="B97" s="752" t="s">
        <v>152</v>
      </c>
      <c r="C97" s="702" t="s">
        <v>152</v>
      </c>
      <c r="D97" s="702" t="s">
        <v>152</v>
      </c>
      <c r="E97" s="30">
        <v>101.25</v>
      </c>
      <c r="F97" s="30">
        <v>19</v>
      </c>
    </row>
    <row r="98" spans="1:6" ht="12" customHeight="1" x14ac:dyDescent="0.25">
      <c r="A98" s="44" t="s">
        <v>125</v>
      </c>
      <c r="B98" s="752" t="s">
        <v>152</v>
      </c>
      <c r="C98" s="30">
        <v>105</v>
      </c>
      <c r="D98" s="702" t="s">
        <v>152</v>
      </c>
      <c r="E98" s="30">
        <v>42</v>
      </c>
      <c r="F98" s="30">
        <v>21.5</v>
      </c>
    </row>
    <row r="99" spans="1:6" ht="12" customHeight="1" x14ac:dyDescent="0.25">
      <c r="A99" s="44" t="s">
        <v>126</v>
      </c>
      <c r="B99" s="752" t="s">
        <v>152</v>
      </c>
      <c r="C99" s="30">
        <v>240</v>
      </c>
      <c r="D99" s="702" t="s">
        <v>152</v>
      </c>
      <c r="E99" s="702" t="s">
        <v>152</v>
      </c>
      <c r="F99" s="30">
        <v>20</v>
      </c>
    </row>
    <row r="100" spans="1:6" ht="12" customHeight="1" x14ac:dyDescent="0.25">
      <c r="A100" s="690" t="s">
        <v>576</v>
      </c>
      <c r="B100" s="750" t="s">
        <v>29</v>
      </c>
      <c r="C100" s="692" t="s">
        <v>29</v>
      </c>
      <c r="D100" s="692">
        <f>AVERAGE(D101:D102)</f>
        <v>93.25</v>
      </c>
      <c r="E100" s="692" t="s">
        <v>29</v>
      </c>
      <c r="F100" s="692">
        <f>AVERAGE(F101:F102)</f>
        <v>63.5</v>
      </c>
    </row>
    <row r="101" spans="1:6" ht="12" customHeight="1" x14ac:dyDescent="0.25">
      <c r="A101" s="44" t="s">
        <v>532</v>
      </c>
      <c r="B101" s="752" t="s">
        <v>152</v>
      </c>
      <c r="C101" s="702" t="s">
        <v>152</v>
      </c>
      <c r="D101" s="30">
        <v>95.5</v>
      </c>
      <c r="E101" s="702" t="s">
        <v>152</v>
      </c>
      <c r="F101" s="151">
        <v>63.5</v>
      </c>
    </row>
    <row r="102" spans="1:6" ht="12" customHeight="1" x14ac:dyDescent="0.25">
      <c r="A102" s="44" t="s">
        <v>578</v>
      </c>
      <c r="B102" s="752" t="s">
        <v>152</v>
      </c>
      <c r="C102" s="702" t="s">
        <v>152</v>
      </c>
      <c r="D102" s="30">
        <v>91</v>
      </c>
      <c r="E102" s="702" t="s">
        <v>152</v>
      </c>
      <c r="F102" s="702" t="s">
        <v>152</v>
      </c>
    </row>
    <row r="103" spans="1:6" ht="12" customHeight="1" x14ac:dyDescent="0.25">
      <c r="A103" s="690" t="s">
        <v>319</v>
      </c>
      <c r="B103" s="692">
        <f>AVERAGE(B104:B111)</f>
        <v>113.3</v>
      </c>
      <c r="C103" s="692">
        <f>AVERAGE(C104:C111)</f>
        <v>140</v>
      </c>
      <c r="D103" s="692">
        <f>AVERAGE(D104:D111)</f>
        <v>55.918750000000003</v>
      </c>
      <c r="E103" s="692">
        <f>AVERAGE(E104:E111)</f>
        <v>88.375</v>
      </c>
      <c r="F103" s="692">
        <f>AVERAGE(F104:F111)</f>
        <v>24.5</v>
      </c>
    </row>
    <row r="104" spans="1:6" ht="12" customHeight="1" x14ac:dyDescent="0.2">
      <c r="A104" s="44" t="s">
        <v>185</v>
      </c>
      <c r="B104" s="30" t="s">
        <v>152</v>
      </c>
      <c r="C104" s="30" t="s">
        <v>152</v>
      </c>
      <c r="D104" s="30">
        <v>58</v>
      </c>
      <c r="E104" s="30" t="s">
        <v>152</v>
      </c>
      <c r="F104" s="30" t="s">
        <v>152</v>
      </c>
    </row>
    <row r="105" spans="1:6" ht="12" customHeight="1" x14ac:dyDescent="0.2">
      <c r="A105" s="44" t="s">
        <v>592</v>
      </c>
      <c r="B105" s="30" t="s">
        <v>152</v>
      </c>
      <c r="C105" s="30" t="s">
        <v>152</v>
      </c>
      <c r="D105" s="30">
        <v>52.5</v>
      </c>
      <c r="E105" s="30">
        <v>67.5</v>
      </c>
      <c r="F105" s="30" t="s">
        <v>152</v>
      </c>
    </row>
    <row r="106" spans="1:6" ht="12" customHeight="1" x14ac:dyDescent="0.2">
      <c r="A106" s="44" t="s">
        <v>567</v>
      </c>
      <c r="B106" s="30" t="s">
        <v>152</v>
      </c>
      <c r="C106" s="30" t="s">
        <v>152</v>
      </c>
      <c r="D106" s="30">
        <v>56.6</v>
      </c>
      <c r="E106" s="30" t="s">
        <v>152</v>
      </c>
      <c r="F106" s="30" t="s">
        <v>152</v>
      </c>
    </row>
    <row r="107" spans="1:6" ht="12" customHeight="1" x14ac:dyDescent="0.2">
      <c r="A107" s="44" t="s">
        <v>187</v>
      </c>
      <c r="B107" s="30" t="s">
        <v>152</v>
      </c>
      <c r="C107" s="30" t="s">
        <v>152</v>
      </c>
      <c r="D107" s="30">
        <v>52</v>
      </c>
      <c r="E107" s="30">
        <v>73</v>
      </c>
      <c r="F107" s="30" t="s">
        <v>152</v>
      </c>
    </row>
    <row r="108" spans="1:6" ht="12" customHeight="1" x14ac:dyDescent="0.2">
      <c r="A108" s="44" t="s">
        <v>321</v>
      </c>
      <c r="B108" s="30" t="s">
        <v>152</v>
      </c>
      <c r="C108" s="30" t="s">
        <v>152</v>
      </c>
      <c r="D108" s="30">
        <v>59</v>
      </c>
      <c r="E108" s="30" t="s">
        <v>152</v>
      </c>
      <c r="F108" s="30" t="s">
        <v>152</v>
      </c>
    </row>
    <row r="109" spans="1:6" ht="12" customHeight="1" x14ac:dyDescent="0.2">
      <c r="A109" s="44" t="s">
        <v>186</v>
      </c>
      <c r="B109" s="30" t="s">
        <v>152</v>
      </c>
      <c r="C109" s="30">
        <v>140</v>
      </c>
      <c r="D109" s="30">
        <v>55</v>
      </c>
      <c r="E109" s="30">
        <v>135</v>
      </c>
      <c r="F109" s="30">
        <v>24</v>
      </c>
    </row>
    <row r="110" spans="1:6" ht="12" customHeight="1" x14ac:dyDescent="0.2">
      <c r="A110" s="44" t="s">
        <v>194</v>
      </c>
      <c r="B110" s="30" t="s">
        <v>152</v>
      </c>
      <c r="C110" s="30" t="s">
        <v>152</v>
      </c>
      <c r="D110" s="30">
        <v>56.5</v>
      </c>
      <c r="E110" s="30" t="s">
        <v>152</v>
      </c>
      <c r="F110" s="30" t="s">
        <v>152</v>
      </c>
    </row>
    <row r="111" spans="1:6" ht="12" customHeight="1" x14ac:dyDescent="0.2">
      <c r="A111" s="44" t="s">
        <v>575</v>
      </c>
      <c r="B111" s="30">
        <v>113.3</v>
      </c>
      <c r="C111" s="30" t="s">
        <v>152</v>
      </c>
      <c r="D111" s="30">
        <v>57.75</v>
      </c>
      <c r="E111" s="30">
        <v>78</v>
      </c>
      <c r="F111" s="30">
        <v>25</v>
      </c>
    </row>
    <row r="112" spans="1:6" ht="12" customHeight="1" x14ac:dyDescent="0.25">
      <c r="A112" s="690" t="s">
        <v>170</v>
      </c>
      <c r="B112" s="30" t="s">
        <v>152</v>
      </c>
      <c r="C112" s="692" t="s">
        <v>29</v>
      </c>
      <c r="D112" s="586" t="s">
        <v>29</v>
      </c>
      <c r="E112" s="692">
        <f>AVERAGE(E113:E113)</f>
        <v>90</v>
      </c>
      <c r="F112" s="692">
        <f>AVERAGE(F113:F113)</f>
        <v>30</v>
      </c>
    </row>
    <row r="113" spans="1:6" ht="12" customHeight="1" x14ac:dyDescent="0.2">
      <c r="A113" s="44" t="s">
        <v>171</v>
      </c>
      <c r="B113" s="30" t="s">
        <v>152</v>
      </c>
      <c r="C113" s="30" t="s">
        <v>152</v>
      </c>
      <c r="D113" s="30" t="s">
        <v>152</v>
      </c>
      <c r="E113" s="30">
        <v>90</v>
      </c>
      <c r="F113" s="30">
        <v>30</v>
      </c>
    </row>
    <row r="114" spans="1:6" ht="12" customHeight="1" x14ac:dyDescent="0.25">
      <c r="A114" s="690" t="s">
        <v>128</v>
      </c>
      <c r="B114" s="750" t="s">
        <v>29</v>
      </c>
      <c r="C114" s="692">
        <f>AVERAGE(C115:C115)</f>
        <v>50</v>
      </c>
      <c r="D114" s="692" t="s">
        <v>29</v>
      </c>
      <c r="E114" s="692" t="s">
        <v>29</v>
      </c>
      <c r="F114" s="692" t="s">
        <v>29</v>
      </c>
    </row>
    <row r="115" spans="1:6" ht="12" customHeight="1" x14ac:dyDescent="0.25">
      <c r="A115" s="44" t="s">
        <v>130</v>
      </c>
      <c r="B115" s="752" t="s">
        <v>152</v>
      </c>
      <c r="C115" s="30">
        <v>50</v>
      </c>
      <c r="D115" s="30" t="s">
        <v>152</v>
      </c>
      <c r="E115" s="30" t="s">
        <v>152</v>
      </c>
      <c r="F115" s="30" t="s">
        <v>152</v>
      </c>
    </row>
    <row r="116" spans="1:6" ht="12" customHeight="1" x14ac:dyDescent="0.25">
      <c r="A116" s="690" t="s">
        <v>132</v>
      </c>
      <c r="B116" s="750" t="s">
        <v>29</v>
      </c>
      <c r="C116" s="692">
        <f>AVERAGE(C117:C119)</f>
        <v>43</v>
      </c>
      <c r="D116" s="692">
        <f t="shared" ref="D116:F116" si="4">AVERAGE(D117:D119)</f>
        <v>65.416666666666671</v>
      </c>
      <c r="E116" s="692">
        <f t="shared" si="4"/>
        <v>74.916666666666671</v>
      </c>
      <c r="F116" s="692">
        <f t="shared" si="4"/>
        <v>23</v>
      </c>
    </row>
    <row r="117" spans="1:6" ht="12" customHeight="1" x14ac:dyDescent="0.25">
      <c r="A117" s="44" t="s">
        <v>133</v>
      </c>
      <c r="B117" s="752" t="s">
        <v>152</v>
      </c>
      <c r="C117" s="30">
        <v>33</v>
      </c>
      <c r="D117" s="747">
        <v>78.25</v>
      </c>
      <c r="E117" s="30">
        <v>75.25</v>
      </c>
      <c r="F117" s="30" t="s">
        <v>152</v>
      </c>
    </row>
    <row r="118" spans="1:6" ht="12" customHeight="1" x14ac:dyDescent="0.25">
      <c r="A118" s="44" t="s">
        <v>134</v>
      </c>
      <c r="B118" s="752" t="s">
        <v>152</v>
      </c>
      <c r="C118" s="30">
        <v>53</v>
      </c>
      <c r="D118" s="748">
        <v>59.33</v>
      </c>
      <c r="E118" s="30">
        <v>65.75</v>
      </c>
      <c r="F118" s="30">
        <v>23</v>
      </c>
    </row>
    <row r="119" spans="1:6" ht="12" customHeight="1" x14ac:dyDescent="0.25">
      <c r="A119" s="703" t="s">
        <v>135</v>
      </c>
      <c r="B119" s="752" t="s">
        <v>152</v>
      </c>
      <c r="C119" s="30" t="s">
        <v>152</v>
      </c>
      <c r="D119" s="749">
        <v>58.67</v>
      </c>
      <c r="E119" s="704">
        <v>83.75</v>
      </c>
      <c r="F119" s="704" t="s">
        <v>152</v>
      </c>
    </row>
    <row r="120" spans="1:6" ht="12" customHeight="1" x14ac:dyDescent="0.25">
      <c r="A120" s="545" t="s">
        <v>136</v>
      </c>
      <c r="B120" s="33"/>
      <c r="C120" s="33"/>
      <c r="D120" s="32"/>
      <c r="E120" s="31"/>
      <c r="F120" s="31"/>
    </row>
    <row r="121" spans="1:6" ht="12" customHeight="1" x14ac:dyDescent="0.2">
      <c r="A121" s="550" t="s">
        <v>137</v>
      </c>
      <c r="B121" s="34"/>
      <c r="C121" s="34"/>
      <c r="D121" s="4"/>
      <c r="E121" s="34"/>
      <c r="F121" s="34"/>
    </row>
    <row r="122" spans="1:6" ht="12" customHeight="1" x14ac:dyDescent="0.2"/>
    <row r="123" spans="1:6" ht="12" customHeight="1" x14ac:dyDescent="0.2"/>
    <row r="124" spans="1:6" ht="12" customHeight="1" x14ac:dyDescent="0.2"/>
    <row r="125" spans="1:6" ht="12" customHeight="1" x14ac:dyDescent="0.2"/>
    <row r="126" spans="1:6" ht="12" customHeight="1" x14ac:dyDescent="0.2"/>
    <row r="127" spans="1:6" ht="12" customHeight="1" x14ac:dyDescent="0.2"/>
    <row r="128" spans="1:6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</sheetData>
  <pageMargins left="0" right="0" top="0" bottom="0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4</vt:i4>
      </vt:variant>
    </vt:vector>
  </HeadingPairs>
  <TitlesOfParts>
    <vt:vector size="26" baseType="lpstr">
      <vt:lpstr>Indice</vt:lpstr>
      <vt:lpstr>C.90</vt:lpstr>
      <vt:lpstr>C.91</vt:lpstr>
      <vt:lpstr>C.92</vt:lpstr>
      <vt:lpstr>C.93</vt:lpstr>
      <vt:lpstr>C.94</vt:lpstr>
      <vt:lpstr>C.95</vt:lpstr>
      <vt:lpstr>C.96</vt:lpstr>
      <vt:lpstr>C.97</vt:lpstr>
      <vt:lpstr>C,98</vt:lpstr>
      <vt:lpstr>C,99</vt:lpstr>
      <vt:lpstr>C.100</vt:lpstr>
      <vt:lpstr>C,101</vt:lpstr>
      <vt:lpstr>C.102</vt:lpstr>
      <vt:lpstr>C.103</vt:lpstr>
      <vt:lpstr>C.104</vt:lpstr>
      <vt:lpstr>C.105</vt:lpstr>
      <vt:lpstr>C.106</vt:lpstr>
      <vt:lpstr>C.107 </vt:lpstr>
      <vt:lpstr>C.108</vt:lpstr>
      <vt:lpstr>C.109</vt:lpstr>
      <vt:lpstr>C,110</vt:lpstr>
      <vt:lpstr>C.102!Área_de_impresión</vt:lpstr>
      <vt:lpstr>C.103!Área_de_impresión</vt:lpstr>
      <vt:lpstr>C.90!Área_de_impresión</vt:lpstr>
      <vt:lpstr>C.91!Área_de_impresión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Andrade</dc:creator>
  <cp:lastModifiedBy>Agueda Sihuas Meza</cp:lastModifiedBy>
  <cp:lastPrinted>2024-05-15T14:53:12Z</cp:lastPrinted>
  <dcterms:created xsi:type="dcterms:W3CDTF">2002-01-07T15:01:08Z</dcterms:created>
  <dcterms:modified xsi:type="dcterms:W3CDTF">2024-06-24T21:46:37Z</dcterms:modified>
</cp:coreProperties>
</file>